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9525" documentId="13_ncr:1_{93AF438F-2898-4435-9374-FC07D347DF3C}" xr6:coauthVersionLast="47" xr6:coauthVersionMax="47" xr10:uidLastSave="{C5D908BE-8329-EC44-BAAF-AEC59A210398}"/>
  <bookViews>
    <workbookView xWindow="-28920" yWindow="-120" windowWidth="29040" windowHeight="15720" tabRatio="510" firstSheet="3" activeTab="8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Journal!$A$2:$AF$6343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91028" refMode="R1C1" calcCompleted="0"/>
  <pivotCaches>
    <pivotCache cacheId="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6" i="14" l="1"/>
  <c r="L830" i="14"/>
  <c r="L829" i="14"/>
  <c r="L828" i="14"/>
  <c r="L826" i="14"/>
  <c r="H835" i="14"/>
  <c r="I834" i="14"/>
  <c r="H834" i="14"/>
  <c r="H833" i="14"/>
  <c r="L827" i="14"/>
  <c r="L819" i="14"/>
  <c r="L818" i="14"/>
  <c r="L817" i="14"/>
  <c r="H830" i="14"/>
  <c r="I829" i="14"/>
  <c r="H829" i="14"/>
  <c r="I828" i="14"/>
  <c r="H828" i="14"/>
  <c r="V6119" i="6"/>
  <c r="T6119" i="6"/>
  <c r="O6119" i="6"/>
  <c r="N6119" i="6"/>
  <c r="M6119" i="6"/>
  <c r="E6119" i="6"/>
  <c r="F6119" i="6"/>
  <c r="D6119" i="6"/>
  <c r="C6119" i="6"/>
  <c r="B6119" i="6"/>
  <c r="V6118" i="6"/>
  <c r="T6118" i="6"/>
  <c r="O6118" i="6"/>
  <c r="N6118" i="6"/>
  <c r="M6118" i="6"/>
  <c r="E6118" i="6"/>
  <c r="F6118" i="6"/>
  <c r="D6118" i="6"/>
  <c r="C6118" i="6"/>
  <c r="B6118" i="6"/>
  <c r="V6117" i="6"/>
  <c r="T6117" i="6"/>
  <c r="O6117" i="6"/>
  <c r="N6117" i="6"/>
  <c r="M6117" i="6"/>
  <c r="E6117" i="6"/>
  <c r="F6117" i="6"/>
  <c r="D6117" i="6"/>
  <c r="C6117" i="6"/>
  <c r="B6117" i="6"/>
  <c r="V6116" i="6"/>
  <c r="T6116" i="6"/>
  <c r="O6116" i="6"/>
  <c r="N6116" i="6"/>
  <c r="M6116" i="6"/>
  <c r="E6116" i="6"/>
  <c r="F6116" i="6"/>
  <c r="D6116" i="6"/>
  <c r="C6116" i="6"/>
  <c r="B6116" i="6"/>
  <c r="V6115" i="6"/>
  <c r="T6115" i="6"/>
  <c r="O6115" i="6"/>
  <c r="N6115" i="6"/>
  <c r="M6115" i="6"/>
  <c r="E6115" i="6"/>
  <c r="F6115" i="6"/>
  <c r="D6115" i="6"/>
  <c r="C6115" i="6"/>
  <c r="B6115" i="6"/>
  <c r="V6114" i="6"/>
  <c r="T6114" i="6"/>
  <c r="O6114" i="6"/>
  <c r="N6114" i="6"/>
  <c r="M6114" i="6"/>
  <c r="E6114" i="6"/>
  <c r="F6114" i="6"/>
  <c r="D6114" i="6"/>
  <c r="C6114" i="6"/>
  <c r="B6114" i="6"/>
  <c r="V6113" i="6"/>
  <c r="T6113" i="6"/>
  <c r="O6113" i="6"/>
  <c r="N6113" i="6"/>
  <c r="M6113" i="6"/>
  <c r="E6113" i="6"/>
  <c r="F6113" i="6"/>
  <c r="D6113" i="6"/>
  <c r="C6113" i="6"/>
  <c r="B6113" i="6"/>
  <c r="V6112" i="6"/>
  <c r="T6112" i="6"/>
  <c r="O6112" i="6"/>
  <c r="N6112" i="6"/>
  <c r="M6112" i="6"/>
  <c r="E6112" i="6"/>
  <c r="F6112" i="6"/>
  <c r="D6112" i="6"/>
  <c r="C6112" i="6"/>
  <c r="B6112" i="6"/>
  <c r="V6111" i="6"/>
  <c r="T6111" i="6"/>
  <c r="O6111" i="6"/>
  <c r="N6111" i="6"/>
  <c r="M6111" i="6"/>
  <c r="E6111" i="6"/>
  <c r="F6111" i="6"/>
  <c r="D6111" i="6"/>
  <c r="C6111" i="6"/>
  <c r="B6111" i="6"/>
  <c r="V6110" i="6"/>
  <c r="T6110" i="6"/>
  <c r="O6110" i="6"/>
  <c r="N6110" i="6"/>
  <c r="M6110" i="6"/>
  <c r="E6110" i="6"/>
  <c r="F6110" i="6"/>
  <c r="D6110" i="6"/>
  <c r="C6110" i="6"/>
  <c r="B6110" i="6"/>
  <c r="V6109" i="6"/>
  <c r="T6109" i="6"/>
  <c r="O6109" i="6"/>
  <c r="N6109" i="6"/>
  <c r="M6109" i="6"/>
  <c r="E6109" i="6"/>
  <c r="F6109" i="6"/>
  <c r="D6109" i="6"/>
  <c r="C6109" i="6"/>
  <c r="B6109" i="6"/>
  <c r="V6108" i="6"/>
  <c r="T6108" i="6"/>
  <c r="O6108" i="6"/>
  <c r="N6108" i="6"/>
  <c r="M6108" i="6"/>
  <c r="E6108" i="6"/>
  <c r="F6108" i="6"/>
  <c r="D6108" i="6"/>
  <c r="C6108" i="6"/>
  <c r="B6108" i="6"/>
  <c r="V6107" i="6"/>
  <c r="T6107" i="6"/>
  <c r="O6107" i="6"/>
  <c r="N6107" i="6"/>
  <c r="M6107" i="6"/>
  <c r="E6107" i="6"/>
  <c r="F6107" i="6"/>
  <c r="D6107" i="6"/>
  <c r="C6107" i="6"/>
  <c r="B6107" i="6"/>
  <c r="V6106" i="6"/>
  <c r="T6106" i="6"/>
  <c r="O6106" i="6"/>
  <c r="N6106" i="6"/>
  <c r="M6106" i="6"/>
  <c r="E6106" i="6"/>
  <c r="F6106" i="6"/>
  <c r="D6106" i="6"/>
  <c r="C6106" i="6"/>
  <c r="B6106" i="6"/>
  <c r="V6105" i="6"/>
  <c r="T6105" i="6"/>
  <c r="O6105" i="6"/>
  <c r="N6105" i="6"/>
  <c r="M6105" i="6"/>
  <c r="E6105" i="6"/>
  <c r="F6105" i="6"/>
  <c r="D6105" i="6"/>
  <c r="C6105" i="6"/>
  <c r="B6105" i="6"/>
  <c r="V6104" i="6"/>
  <c r="T6104" i="6"/>
  <c r="O6104" i="6"/>
  <c r="N6104" i="6"/>
  <c r="M6104" i="6"/>
  <c r="E6104" i="6"/>
  <c r="F6104" i="6"/>
  <c r="D6104" i="6"/>
  <c r="C6104" i="6"/>
  <c r="B6104" i="6"/>
  <c r="V6103" i="6"/>
  <c r="T6103" i="6"/>
  <c r="O6103" i="6"/>
  <c r="N6103" i="6"/>
  <c r="M6103" i="6"/>
  <c r="E6103" i="6"/>
  <c r="F6103" i="6"/>
  <c r="D6103" i="6"/>
  <c r="C6103" i="6"/>
  <c r="B6103" i="6"/>
  <c r="V6102" i="6"/>
  <c r="T6102" i="6"/>
  <c r="O6102" i="6"/>
  <c r="N6102" i="6"/>
  <c r="M6102" i="6"/>
  <c r="E6102" i="6"/>
  <c r="F6102" i="6"/>
  <c r="D6102" i="6"/>
  <c r="C6102" i="6"/>
  <c r="B6102" i="6"/>
  <c r="V6101" i="6"/>
  <c r="T6101" i="6"/>
  <c r="O6101" i="6"/>
  <c r="N6101" i="6"/>
  <c r="M6101" i="6"/>
  <c r="E6101" i="6"/>
  <c r="F6101" i="6"/>
  <c r="D6101" i="6"/>
  <c r="C6101" i="6"/>
  <c r="B6101" i="6"/>
  <c r="V6100" i="6"/>
  <c r="T6100" i="6"/>
  <c r="O6100" i="6"/>
  <c r="N6100" i="6"/>
  <c r="M6100" i="6"/>
  <c r="E6100" i="6"/>
  <c r="F6100" i="6"/>
  <c r="D6100" i="6"/>
  <c r="C6100" i="6"/>
  <c r="B6100" i="6"/>
  <c r="V6099" i="6"/>
  <c r="T6099" i="6"/>
  <c r="O6099" i="6"/>
  <c r="N6099" i="6"/>
  <c r="M6099" i="6"/>
  <c r="E6099" i="6"/>
  <c r="F6099" i="6"/>
  <c r="D6099" i="6"/>
  <c r="C6099" i="6"/>
  <c r="B6099" i="6"/>
  <c r="V6098" i="6"/>
  <c r="T6098" i="6"/>
  <c r="O6098" i="6"/>
  <c r="N6098" i="6"/>
  <c r="M6098" i="6"/>
  <c r="E6098" i="6"/>
  <c r="F6098" i="6"/>
  <c r="D6098" i="6"/>
  <c r="C6098" i="6"/>
  <c r="B6098" i="6"/>
  <c r="V6097" i="6"/>
  <c r="T6097" i="6"/>
  <c r="O6097" i="6"/>
  <c r="N6097" i="6"/>
  <c r="M6097" i="6"/>
  <c r="E6097" i="6"/>
  <c r="F6097" i="6"/>
  <c r="D6097" i="6"/>
  <c r="C6097" i="6"/>
  <c r="B6097" i="6"/>
  <c r="V6096" i="6"/>
  <c r="T6096" i="6"/>
  <c r="O6096" i="6"/>
  <c r="N6096" i="6"/>
  <c r="M6096" i="6"/>
  <c r="E6096" i="6"/>
  <c r="F6096" i="6"/>
  <c r="D6096" i="6"/>
  <c r="C6096" i="6"/>
  <c r="B6096" i="6"/>
  <c r="V6095" i="6"/>
  <c r="T6095" i="6"/>
  <c r="O6095" i="6"/>
  <c r="N6095" i="6"/>
  <c r="M6095" i="6"/>
  <c r="E6095" i="6"/>
  <c r="F6095" i="6"/>
  <c r="D6095" i="6"/>
  <c r="C6095" i="6"/>
  <c r="B6095" i="6"/>
  <c r="V6094" i="6"/>
  <c r="T6094" i="6"/>
  <c r="O6094" i="6"/>
  <c r="N6094" i="6"/>
  <c r="M6094" i="6"/>
  <c r="E6094" i="6"/>
  <c r="F6094" i="6"/>
  <c r="D6094" i="6"/>
  <c r="C6094" i="6"/>
  <c r="B6094" i="6"/>
  <c r="V6093" i="6"/>
  <c r="T6093" i="6"/>
  <c r="O6093" i="6"/>
  <c r="N6093" i="6"/>
  <c r="M6093" i="6"/>
  <c r="E6093" i="6"/>
  <c r="F6093" i="6"/>
  <c r="D6093" i="6"/>
  <c r="C6093" i="6"/>
  <c r="B6093" i="6"/>
  <c r="V6092" i="6"/>
  <c r="T6092" i="6"/>
  <c r="O6092" i="6"/>
  <c r="N6092" i="6"/>
  <c r="M6092" i="6"/>
  <c r="E6092" i="6"/>
  <c r="F6092" i="6"/>
  <c r="D6092" i="6"/>
  <c r="C6092" i="6"/>
  <c r="B6092" i="6"/>
  <c r="V6091" i="6"/>
  <c r="T6091" i="6"/>
  <c r="O6091" i="6"/>
  <c r="N6091" i="6"/>
  <c r="M6091" i="6"/>
  <c r="E6091" i="6"/>
  <c r="F6091" i="6"/>
  <c r="D6091" i="6"/>
  <c r="C6091" i="6"/>
  <c r="B6091" i="6"/>
  <c r="V6090" i="6"/>
  <c r="T6090" i="6"/>
  <c r="O6090" i="6"/>
  <c r="N6090" i="6"/>
  <c r="M6090" i="6"/>
  <c r="E6090" i="6"/>
  <c r="F6090" i="6"/>
  <c r="D6090" i="6"/>
  <c r="C6090" i="6"/>
  <c r="B6090" i="6"/>
  <c r="V6089" i="6"/>
  <c r="T6089" i="6"/>
  <c r="O6089" i="6"/>
  <c r="N6089" i="6"/>
  <c r="M6089" i="6"/>
  <c r="E6089" i="6"/>
  <c r="F6089" i="6"/>
  <c r="D6089" i="6"/>
  <c r="C6089" i="6"/>
  <c r="B6089" i="6"/>
  <c r="V6088" i="6"/>
  <c r="T6088" i="6"/>
  <c r="O6088" i="6"/>
  <c r="N6088" i="6"/>
  <c r="M6088" i="6"/>
  <c r="E6088" i="6"/>
  <c r="F6088" i="6"/>
  <c r="D6088" i="6"/>
  <c r="C6088" i="6"/>
  <c r="B6088" i="6"/>
  <c r="V6087" i="6"/>
  <c r="T6087" i="6"/>
  <c r="O6087" i="6"/>
  <c r="N6087" i="6"/>
  <c r="M6087" i="6"/>
  <c r="E6087" i="6"/>
  <c r="F6087" i="6"/>
  <c r="D6087" i="6"/>
  <c r="C6087" i="6"/>
  <c r="B6087" i="6"/>
  <c r="V6086" i="6"/>
  <c r="T6086" i="6"/>
  <c r="O6086" i="6"/>
  <c r="N6086" i="6"/>
  <c r="M6086" i="6"/>
  <c r="E6086" i="6"/>
  <c r="F6086" i="6"/>
  <c r="D6086" i="6"/>
  <c r="C6086" i="6"/>
  <c r="B6086" i="6"/>
  <c r="V6085" i="6"/>
  <c r="T6085" i="6"/>
  <c r="O6085" i="6"/>
  <c r="N6085" i="6"/>
  <c r="M6085" i="6"/>
  <c r="E6085" i="6"/>
  <c r="F6085" i="6"/>
  <c r="D6085" i="6"/>
  <c r="C6085" i="6"/>
  <c r="B6085" i="6"/>
  <c r="V6084" i="6"/>
  <c r="T6084" i="6"/>
  <c r="O6084" i="6"/>
  <c r="N6084" i="6"/>
  <c r="M6084" i="6"/>
  <c r="E6084" i="6"/>
  <c r="F6084" i="6"/>
  <c r="D6084" i="6"/>
  <c r="C6084" i="6"/>
  <c r="B6084" i="6"/>
  <c r="V6083" i="6"/>
  <c r="T6083" i="6"/>
  <c r="O6083" i="6"/>
  <c r="N6083" i="6"/>
  <c r="M6083" i="6"/>
  <c r="E6083" i="6"/>
  <c r="F6083" i="6"/>
  <c r="D6083" i="6"/>
  <c r="C6083" i="6"/>
  <c r="B6083" i="6"/>
  <c r="V6082" i="6"/>
  <c r="T6082" i="6"/>
  <c r="O6082" i="6"/>
  <c r="N6082" i="6"/>
  <c r="M6082" i="6"/>
  <c r="E6082" i="6"/>
  <c r="F6082" i="6"/>
  <c r="D6082" i="6"/>
  <c r="C6082" i="6"/>
  <c r="B6082" i="6"/>
  <c r="V6081" i="6"/>
  <c r="T6081" i="6"/>
  <c r="O6081" i="6"/>
  <c r="N6081" i="6"/>
  <c r="M6081" i="6"/>
  <c r="E6081" i="6"/>
  <c r="F6081" i="6"/>
  <c r="D6081" i="6"/>
  <c r="C6081" i="6"/>
  <c r="B6081" i="6"/>
  <c r="V6080" i="6"/>
  <c r="T6080" i="6"/>
  <c r="O6080" i="6"/>
  <c r="N6080" i="6"/>
  <c r="M6080" i="6"/>
  <c r="E6080" i="6"/>
  <c r="F6080" i="6"/>
  <c r="D6080" i="6"/>
  <c r="C6080" i="6"/>
  <c r="B6080" i="6"/>
  <c r="V6079" i="6"/>
  <c r="T6079" i="6"/>
  <c r="O6079" i="6"/>
  <c r="N6079" i="6"/>
  <c r="M6079" i="6"/>
  <c r="E6079" i="6"/>
  <c r="F6079" i="6"/>
  <c r="D6079" i="6"/>
  <c r="C6079" i="6"/>
  <c r="B6079" i="6"/>
  <c r="V6078" i="6"/>
  <c r="T6078" i="6"/>
  <c r="O6078" i="6"/>
  <c r="N6078" i="6"/>
  <c r="M6078" i="6"/>
  <c r="E6078" i="6"/>
  <c r="F6078" i="6"/>
  <c r="D6078" i="6"/>
  <c r="C6078" i="6"/>
  <c r="B6078" i="6"/>
  <c r="V6077" i="6"/>
  <c r="T6077" i="6"/>
  <c r="O6077" i="6"/>
  <c r="N6077" i="6"/>
  <c r="M6077" i="6"/>
  <c r="E6077" i="6"/>
  <c r="F6077" i="6"/>
  <c r="D6077" i="6"/>
  <c r="C6077" i="6"/>
  <c r="B6077" i="6"/>
  <c r="V6076" i="6"/>
  <c r="T6076" i="6"/>
  <c r="O6076" i="6"/>
  <c r="N6076" i="6"/>
  <c r="M6076" i="6"/>
  <c r="E6076" i="6"/>
  <c r="F6076" i="6"/>
  <c r="D6076" i="6"/>
  <c r="C6076" i="6"/>
  <c r="B6076" i="6"/>
  <c r="V6075" i="6"/>
  <c r="T6075" i="6"/>
  <c r="O6075" i="6"/>
  <c r="N6075" i="6"/>
  <c r="M6075" i="6"/>
  <c r="E6075" i="6"/>
  <c r="F6075" i="6"/>
  <c r="D6075" i="6"/>
  <c r="C6075" i="6"/>
  <c r="B6075" i="6"/>
  <c r="V6074" i="6"/>
  <c r="T6074" i="6"/>
  <c r="O6074" i="6"/>
  <c r="N6074" i="6"/>
  <c r="M6074" i="6"/>
  <c r="E6074" i="6"/>
  <c r="F6074" i="6"/>
  <c r="D6074" i="6"/>
  <c r="C6074" i="6"/>
  <c r="B6074" i="6"/>
  <c r="V6073" i="6"/>
  <c r="T6073" i="6"/>
  <c r="O6073" i="6"/>
  <c r="N6073" i="6"/>
  <c r="M6073" i="6"/>
  <c r="E6073" i="6"/>
  <c r="F6073" i="6"/>
  <c r="D6073" i="6"/>
  <c r="C6073" i="6"/>
  <c r="B6073" i="6"/>
  <c r="V6072" i="6"/>
  <c r="T6072" i="6"/>
  <c r="O6072" i="6"/>
  <c r="N6072" i="6"/>
  <c r="M6072" i="6"/>
  <c r="E6072" i="6"/>
  <c r="F6072" i="6"/>
  <c r="D6072" i="6"/>
  <c r="C6072" i="6"/>
  <c r="B6072" i="6"/>
  <c r="V6071" i="6"/>
  <c r="T6071" i="6"/>
  <c r="O6071" i="6"/>
  <c r="N6071" i="6"/>
  <c r="M6071" i="6"/>
  <c r="E6071" i="6"/>
  <c r="F6071" i="6"/>
  <c r="D6071" i="6"/>
  <c r="C6071" i="6"/>
  <c r="B6071" i="6"/>
  <c r="V6070" i="6"/>
  <c r="T6070" i="6"/>
  <c r="O6070" i="6"/>
  <c r="N6070" i="6"/>
  <c r="M6070" i="6"/>
  <c r="E6070" i="6"/>
  <c r="F6070" i="6"/>
  <c r="D6070" i="6"/>
  <c r="C6070" i="6"/>
  <c r="B6070" i="6"/>
  <c r="V6069" i="6"/>
  <c r="T6069" i="6"/>
  <c r="O6069" i="6"/>
  <c r="N6069" i="6"/>
  <c r="M6069" i="6"/>
  <c r="E6069" i="6"/>
  <c r="F6069" i="6"/>
  <c r="D6069" i="6"/>
  <c r="C6069" i="6"/>
  <c r="B6069" i="6"/>
  <c r="V6068" i="6"/>
  <c r="T6068" i="6"/>
  <c r="O6068" i="6"/>
  <c r="N6068" i="6"/>
  <c r="M6068" i="6"/>
  <c r="E6068" i="6"/>
  <c r="F6068" i="6"/>
  <c r="D6068" i="6"/>
  <c r="C6068" i="6"/>
  <c r="B6068" i="6"/>
  <c r="V6067" i="6"/>
  <c r="T6067" i="6"/>
  <c r="O6067" i="6"/>
  <c r="N6067" i="6"/>
  <c r="M6067" i="6"/>
  <c r="E6067" i="6"/>
  <c r="F6067" i="6"/>
  <c r="D6067" i="6"/>
  <c r="C6067" i="6"/>
  <c r="B6067" i="6"/>
  <c r="V6066" i="6"/>
  <c r="T6066" i="6"/>
  <c r="O6066" i="6"/>
  <c r="N6066" i="6"/>
  <c r="M6066" i="6"/>
  <c r="E6066" i="6"/>
  <c r="F6066" i="6"/>
  <c r="D6066" i="6"/>
  <c r="C6066" i="6"/>
  <c r="B6066" i="6"/>
  <c r="V6065" i="6"/>
  <c r="T6065" i="6"/>
  <c r="O6065" i="6"/>
  <c r="N6065" i="6"/>
  <c r="M6065" i="6"/>
  <c r="E6065" i="6"/>
  <c r="F6065" i="6"/>
  <c r="D6065" i="6"/>
  <c r="C6065" i="6"/>
  <c r="B6065" i="6"/>
  <c r="V6064" i="6"/>
  <c r="T6064" i="6"/>
  <c r="O6064" i="6"/>
  <c r="N6064" i="6"/>
  <c r="M6064" i="6"/>
  <c r="E6064" i="6"/>
  <c r="F6064" i="6"/>
  <c r="D6064" i="6"/>
  <c r="C6064" i="6"/>
  <c r="B6064" i="6"/>
  <c r="V6063" i="6"/>
  <c r="T6063" i="6"/>
  <c r="O6063" i="6"/>
  <c r="N6063" i="6"/>
  <c r="M6063" i="6"/>
  <c r="E6063" i="6"/>
  <c r="F6063" i="6"/>
  <c r="D6063" i="6"/>
  <c r="C6063" i="6"/>
  <c r="B6063" i="6"/>
  <c r="V6062" i="6"/>
  <c r="T6062" i="6"/>
  <c r="O6062" i="6"/>
  <c r="N6062" i="6"/>
  <c r="M6062" i="6"/>
  <c r="P6062" i="6"/>
  <c r="U6062" i="6"/>
  <c r="E6062" i="6"/>
  <c r="F6062" i="6"/>
  <c r="D6062" i="6"/>
  <c r="C6062" i="6"/>
  <c r="B6062" i="6"/>
  <c r="V6061" i="6"/>
  <c r="T6061" i="6"/>
  <c r="O6061" i="6"/>
  <c r="N6061" i="6"/>
  <c r="M6061" i="6"/>
  <c r="E6061" i="6"/>
  <c r="F6061" i="6"/>
  <c r="D6061" i="6"/>
  <c r="C6061" i="6"/>
  <c r="B6061" i="6"/>
  <c r="V6060" i="6"/>
  <c r="T6060" i="6"/>
  <c r="O6060" i="6"/>
  <c r="N6060" i="6"/>
  <c r="M6060" i="6"/>
  <c r="E6060" i="6"/>
  <c r="F6060" i="6"/>
  <c r="D6060" i="6"/>
  <c r="C6060" i="6"/>
  <c r="B6060" i="6"/>
  <c r="V6059" i="6"/>
  <c r="T6059" i="6"/>
  <c r="O6059" i="6"/>
  <c r="N6059" i="6"/>
  <c r="M6059" i="6"/>
  <c r="E6059" i="6"/>
  <c r="F6059" i="6"/>
  <c r="D6059" i="6"/>
  <c r="C6059" i="6"/>
  <c r="B6059" i="6"/>
  <c r="V6058" i="6"/>
  <c r="T6058" i="6"/>
  <c r="O6058" i="6"/>
  <c r="N6058" i="6"/>
  <c r="M6058" i="6"/>
  <c r="E6058" i="6"/>
  <c r="F6058" i="6"/>
  <c r="D6058" i="6"/>
  <c r="C6058" i="6"/>
  <c r="B6058" i="6"/>
  <c r="V6057" i="6"/>
  <c r="T6057" i="6"/>
  <c r="O6057" i="6"/>
  <c r="N6057" i="6"/>
  <c r="M6057" i="6"/>
  <c r="E6057" i="6"/>
  <c r="F6057" i="6"/>
  <c r="D6057" i="6"/>
  <c r="C6057" i="6"/>
  <c r="B6057" i="6"/>
  <c r="V6056" i="6"/>
  <c r="T6056" i="6"/>
  <c r="O6056" i="6"/>
  <c r="N6056" i="6"/>
  <c r="M6056" i="6"/>
  <c r="E6056" i="6"/>
  <c r="F6056" i="6"/>
  <c r="D6056" i="6"/>
  <c r="C6056" i="6"/>
  <c r="B6056" i="6"/>
  <c r="V6055" i="6"/>
  <c r="T6055" i="6"/>
  <c r="O6055" i="6"/>
  <c r="N6055" i="6"/>
  <c r="M6055" i="6"/>
  <c r="E6055" i="6"/>
  <c r="F6055" i="6"/>
  <c r="D6055" i="6"/>
  <c r="C6055" i="6"/>
  <c r="B6055" i="6"/>
  <c r="V6054" i="6"/>
  <c r="T6054" i="6"/>
  <c r="O6054" i="6"/>
  <c r="N6054" i="6"/>
  <c r="M6054" i="6"/>
  <c r="E6054" i="6"/>
  <c r="F6054" i="6"/>
  <c r="D6054" i="6"/>
  <c r="C6054" i="6"/>
  <c r="B6054" i="6"/>
  <c r="V6053" i="6"/>
  <c r="T6053" i="6"/>
  <c r="O6053" i="6"/>
  <c r="N6053" i="6"/>
  <c r="M6053" i="6"/>
  <c r="E6053" i="6"/>
  <c r="F6053" i="6"/>
  <c r="D6053" i="6"/>
  <c r="C6053" i="6"/>
  <c r="B6053" i="6"/>
  <c r="V6052" i="6"/>
  <c r="T6052" i="6"/>
  <c r="O6052" i="6"/>
  <c r="N6052" i="6"/>
  <c r="M6052" i="6"/>
  <c r="E6052" i="6"/>
  <c r="F6052" i="6"/>
  <c r="D6052" i="6"/>
  <c r="C6052" i="6"/>
  <c r="B6052" i="6"/>
  <c r="V6051" i="6"/>
  <c r="T6051" i="6"/>
  <c r="O6051" i="6"/>
  <c r="N6051" i="6"/>
  <c r="M6051" i="6"/>
  <c r="E6051" i="6"/>
  <c r="F6051" i="6"/>
  <c r="D6051" i="6"/>
  <c r="C6051" i="6"/>
  <c r="B6051" i="6"/>
  <c r="V6050" i="6"/>
  <c r="T6050" i="6"/>
  <c r="O6050" i="6"/>
  <c r="N6050" i="6"/>
  <c r="M6050" i="6"/>
  <c r="E6050" i="6"/>
  <c r="F6050" i="6"/>
  <c r="D6050" i="6"/>
  <c r="C6050" i="6"/>
  <c r="B6050" i="6"/>
  <c r="V6049" i="6"/>
  <c r="T6049" i="6"/>
  <c r="O6049" i="6"/>
  <c r="N6049" i="6"/>
  <c r="M6049" i="6"/>
  <c r="E6049" i="6"/>
  <c r="F6049" i="6"/>
  <c r="D6049" i="6"/>
  <c r="C6049" i="6"/>
  <c r="B6049" i="6"/>
  <c r="V6048" i="6"/>
  <c r="T6048" i="6"/>
  <c r="O6048" i="6"/>
  <c r="N6048" i="6"/>
  <c r="M6048" i="6"/>
  <c r="E6048" i="6"/>
  <c r="F6048" i="6"/>
  <c r="D6048" i="6"/>
  <c r="C6048" i="6"/>
  <c r="B6048" i="6"/>
  <c r="V6047" i="6"/>
  <c r="T6047" i="6"/>
  <c r="O6047" i="6"/>
  <c r="N6047" i="6"/>
  <c r="M6047" i="6"/>
  <c r="E6047" i="6"/>
  <c r="F6047" i="6"/>
  <c r="D6047" i="6"/>
  <c r="C6047" i="6"/>
  <c r="B6047" i="6"/>
  <c r="V6046" i="6"/>
  <c r="T6046" i="6"/>
  <c r="O6046" i="6"/>
  <c r="N6046" i="6"/>
  <c r="M6046" i="6"/>
  <c r="E6046" i="6"/>
  <c r="F6046" i="6"/>
  <c r="D6046" i="6"/>
  <c r="C6046" i="6"/>
  <c r="B6046" i="6"/>
  <c r="V6045" i="6"/>
  <c r="T6045" i="6"/>
  <c r="O6045" i="6"/>
  <c r="N6045" i="6"/>
  <c r="M6045" i="6"/>
  <c r="E6045" i="6"/>
  <c r="F6045" i="6"/>
  <c r="D6045" i="6"/>
  <c r="C6045" i="6"/>
  <c r="B6045" i="6"/>
  <c r="V6044" i="6"/>
  <c r="T6044" i="6"/>
  <c r="O6044" i="6"/>
  <c r="N6044" i="6"/>
  <c r="M6044" i="6"/>
  <c r="P6044" i="6"/>
  <c r="U6044" i="6"/>
  <c r="E6044" i="6"/>
  <c r="F6044" i="6"/>
  <c r="D6044" i="6"/>
  <c r="C6044" i="6"/>
  <c r="B6044" i="6"/>
  <c r="V6043" i="6"/>
  <c r="T6043" i="6"/>
  <c r="O6043" i="6"/>
  <c r="N6043" i="6"/>
  <c r="M6043" i="6"/>
  <c r="E6043" i="6"/>
  <c r="F6043" i="6"/>
  <c r="D6043" i="6"/>
  <c r="C6043" i="6"/>
  <c r="B6043" i="6"/>
  <c r="V6042" i="6"/>
  <c r="T6042" i="6"/>
  <c r="O6042" i="6"/>
  <c r="N6042" i="6"/>
  <c r="M6042" i="6"/>
  <c r="E6042" i="6"/>
  <c r="F6042" i="6"/>
  <c r="D6042" i="6"/>
  <c r="C6042" i="6"/>
  <c r="B6042" i="6"/>
  <c r="V6041" i="6"/>
  <c r="T6041" i="6"/>
  <c r="O6041" i="6"/>
  <c r="N6041" i="6"/>
  <c r="M6041" i="6"/>
  <c r="E6041" i="6"/>
  <c r="F6041" i="6"/>
  <c r="D6041" i="6"/>
  <c r="C6041" i="6"/>
  <c r="B6041" i="6"/>
  <c r="V6040" i="6"/>
  <c r="T6040" i="6"/>
  <c r="O6040" i="6"/>
  <c r="N6040" i="6"/>
  <c r="M6040" i="6"/>
  <c r="E6040" i="6"/>
  <c r="F6040" i="6"/>
  <c r="D6040" i="6"/>
  <c r="C6040" i="6"/>
  <c r="B6040" i="6"/>
  <c r="V6039" i="6"/>
  <c r="T6039" i="6"/>
  <c r="O6039" i="6"/>
  <c r="N6039" i="6"/>
  <c r="M6039" i="6"/>
  <c r="E6039" i="6"/>
  <c r="F6039" i="6"/>
  <c r="D6039" i="6"/>
  <c r="C6039" i="6"/>
  <c r="B6039" i="6"/>
  <c r="V6038" i="6"/>
  <c r="T6038" i="6"/>
  <c r="O6038" i="6"/>
  <c r="N6038" i="6"/>
  <c r="M6038" i="6"/>
  <c r="E6038" i="6"/>
  <c r="F6038" i="6"/>
  <c r="D6038" i="6"/>
  <c r="C6038" i="6"/>
  <c r="B6038" i="6"/>
  <c r="V6037" i="6"/>
  <c r="T6037" i="6"/>
  <c r="O6037" i="6"/>
  <c r="N6037" i="6"/>
  <c r="M6037" i="6"/>
  <c r="E6037" i="6"/>
  <c r="F6037" i="6"/>
  <c r="D6037" i="6"/>
  <c r="C6037" i="6"/>
  <c r="B6037" i="6"/>
  <c r="V6036" i="6"/>
  <c r="T6036" i="6"/>
  <c r="O6036" i="6"/>
  <c r="N6036" i="6"/>
  <c r="M6036" i="6"/>
  <c r="E6036" i="6"/>
  <c r="F6036" i="6"/>
  <c r="D6036" i="6"/>
  <c r="C6036" i="6"/>
  <c r="B6036" i="6"/>
  <c r="V6035" i="6"/>
  <c r="T6035" i="6"/>
  <c r="O6035" i="6"/>
  <c r="N6035" i="6"/>
  <c r="M6035" i="6"/>
  <c r="E6035" i="6"/>
  <c r="F6035" i="6"/>
  <c r="D6035" i="6"/>
  <c r="C6035" i="6"/>
  <c r="B6035" i="6"/>
  <c r="V6034" i="6"/>
  <c r="T6034" i="6"/>
  <c r="O6034" i="6"/>
  <c r="N6034" i="6"/>
  <c r="M6034" i="6"/>
  <c r="E6034" i="6"/>
  <c r="F6034" i="6"/>
  <c r="D6034" i="6"/>
  <c r="C6034" i="6"/>
  <c r="B6034" i="6"/>
  <c r="V6033" i="6"/>
  <c r="T6033" i="6"/>
  <c r="O6033" i="6"/>
  <c r="N6033" i="6"/>
  <c r="M6033" i="6"/>
  <c r="E6033" i="6"/>
  <c r="F6033" i="6"/>
  <c r="D6033" i="6"/>
  <c r="C6033" i="6"/>
  <c r="B6033" i="6"/>
  <c r="V6032" i="6"/>
  <c r="T6032" i="6"/>
  <c r="O6032" i="6"/>
  <c r="N6032" i="6"/>
  <c r="M6032" i="6"/>
  <c r="E6032" i="6"/>
  <c r="F6032" i="6"/>
  <c r="D6032" i="6"/>
  <c r="C6032" i="6"/>
  <c r="B6032" i="6"/>
  <c r="V6031" i="6"/>
  <c r="T6031" i="6"/>
  <c r="O6031" i="6"/>
  <c r="N6031" i="6"/>
  <c r="M6031" i="6"/>
  <c r="E6031" i="6"/>
  <c r="F6031" i="6"/>
  <c r="D6031" i="6"/>
  <c r="C6031" i="6"/>
  <c r="B6031" i="6"/>
  <c r="V6030" i="6"/>
  <c r="T6030" i="6"/>
  <c r="O6030" i="6"/>
  <c r="N6030" i="6"/>
  <c r="M6030" i="6"/>
  <c r="E6030" i="6"/>
  <c r="F6030" i="6"/>
  <c r="D6030" i="6"/>
  <c r="C6030" i="6"/>
  <c r="B6030" i="6"/>
  <c r="V6029" i="6"/>
  <c r="T6029" i="6"/>
  <c r="O6029" i="6"/>
  <c r="N6029" i="6"/>
  <c r="M6029" i="6"/>
  <c r="E6029" i="6"/>
  <c r="F6029" i="6"/>
  <c r="D6029" i="6"/>
  <c r="C6029" i="6"/>
  <c r="B6029" i="6"/>
  <c r="V6028" i="6"/>
  <c r="T6028" i="6"/>
  <c r="O6028" i="6"/>
  <c r="N6028" i="6"/>
  <c r="M6028" i="6"/>
  <c r="E6028" i="6"/>
  <c r="F6028" i="6"/>
  <c r="D6028" i="6"/>
  <c r="C6028" i="6"/>
  <c r="B6028" i="6"/>
  <c r="V6027" i="6"/>
  <c r="T6027" i="6"/>
  <c r="O6027" i="6"/>
  <c r="N6027" i="6"/>
  <c r="M6027" i="6"/>
  <c r="E6027" i="6"/>
  <c r="F6027" i="6"/>
  <c r="D6027" i="6"/>
  <c r="C6027" i="6"/>
  <c r="B6027" i="6"/>
  <c r="V6026" i="6"/>
  <c r="T6026" i="6"/>
  <c r="O6026" i="6"/>
  <c r="N6026" i="6"/>
  <c r="M6026" i="6"/>
  <c r="E6026" i="6"/>
  <c r="F6026" i="6"/>
  <c r="D6026" i="6"/>
  <c r="C6026" i="6"/>
  <c r="B6026" i="6"/>
  <c r="V6025" i="6"/>
  <c r="T6025" i="6"/>
  <c r="O6025" i="6"/>
  <c r="N6025" i="6"/>
  <c r="M6025" i="6"/>
  <c r="E6025" i="6"/>
  <c r="F6025" i="6"/>
  <c r="D6025" i="6"/>
  <c r="C6025" i="6"/>
  <c r="B6025" i="6"/>
  <c r="V6024" i="6"/>
  <c r="T6024" i="6"/>
  <c r="O6024" i="6"/>
  <c r="N6024" i="6"/>
  <c r="M6024" i="6"/>
  <c r="E6024" i="6"/>
  <c r="F6024" i="6"/>
  <c r="D6024" i="6"/>
  <c r="C6024" i="6"/>
  <c r="B6024" i="6"/>
  <c r="V6023" i="6"/>
  <c r="T6023" i="6"/>
  <c r="O6023" i="6"/>
  <c r="N6023" i="6"/>
  <c r="M6023" i="6"/>
  <c r="E6023" i="6"/>
  <c r="F6023" i="6"/>
  <c r="D6023" i="6"/>
  <c r="C6023" i="6"/>
  <c r="B6023" i="6"/>
  <c r="V6022" i="6"/>
  <c r="T6022" i="6"/>
  <c r="O6022" i="6"/>
  <c r="N6022" i="6"/>
  <c r="M6022" i="6"/>
  <c r="E6022" i="6"/>
  <c r="F6022" i="6"/>
  <c r="D6022" i="6"/>
  <c r="C6022" i="6"/>
  <c r="B6022" i="6"/>
  <c r="V6021" i="6"/>
  <c r="T6021" i="6"/>
  <c r="O6021" i="6"/>
  <c r="N6021" i="6"/>
  <c r="M6021" i="6"/>
  <c r="E6021" i="6"/>
  <c r="F6021" i="6"/>
  <c r="D6021" i="6"/>
  <c r="C6021" i="6"/>
  <c r="B6021" i="6"/>
  <c r="V6020" i="6"/>
  <c r="T6020" i="6"/>
  <c r="O6020" i="6"/>
  <c r="N6020" i="6"/>
  <c r="M6020" i="6"/>
  <c r="E6020" i="6"/>
  <c r="F6020" i="6"/>
  <c r="D6020" i="6"/>
  <c r="C6020" i="6"/>
  <c r="B6020" i="6"/>
  <c r="V6019" i="6"/>
  <c r="T6019" i="6"/>
  <c r="O6019" i="6"/>
  <c r="N6019" i="6"/>
  <c r="M6019" i="6"/>
  <c r="E6019" i="6"/>
  <c r="F6019" i="6"/>
  <c r="D6019" i="6"/>
  <c r="C6019" i="6"/>
  <c r="B6019" i="6"/>
  <c r="V6018" i="6"/>
  <c r="T6018" i="6"/>
  <c r="O6018" i="6"/>
  <c r="N6018" i="6"/>
  <c r="M6018" i="6"/>
  <c r="E6018" i="6"/>
  <c r="F6018" i="6"/>
  <c r="D6018" i="6"/>
  <c r="C6018" i="6"/>
  <c r="B6018" i="6"/>
  <c r="V6017" i="6"/>
  <c r="T6017" i="6"/>
  <c r="O6017" i="6"/>
  <c r="N6017" i="6"/>
  <c r="M6017" i="6"/>
  <c r="E6017" i="6"/>
  <c r="F6017" i="6"/>
  <c r="D6017" i="6"/>
  <c r="C6017" i="6"/>
  <c r="B6017" i="6"/>
  <c r="V6016" i="6"/>
  <c r="T6016" i="6"/>
  <c r="O6016" i="6"/>
  <c r="N6016" i="6"/>
  <c r="M6016" i="6"/>
  <c r="E6016" i="6"/>
  <c r="F6016" i="6"/>
  <c r="D6016" i="6"/>
  <c r="C6016" i="6"/>
  <c r="B6016" i="6"/>
  <c r="V6015" i="6"/>
  <c r="T6015" i="6"/>
  <c r="O6015" i="6"/>
  <c r="N6015" i="6"/>
  <c r="M6015" i="6"/>
  <c r="E6015" i="6"/>
  <c r="F6015" i="6"/>
  <c r="D6015" i="6"/>
  <c r="C6015" i="6"/>
  <c r="B6015" i="6"/>
  <c r="V6014" i="6"/>
  <c r="T6014" i="6"/>
  <c r="O6014" i="6"/>
  <c r="N6014" i="6"/>
  <c r="M6014" i="6"/>
  <c r="E6014" i="6"/>
  <c r="F6014" i="6"/>
  <c r="D6014" i="6"/>
  <c r="C6014" i="6"/>
  <c r="B6014" i="6"/>
  <c r="V6013" i="6"/>
  <c r="T6013" i="6"/>
  <c r="O6013" i="6"/>
  <c r="N6013" i="6"/>
  <c r="M6013" i="6"/>
  <c r="E6013" i="6"/>
  <c r="F6013" i="6"/>
  <c r="D6013" i="6"/>
  <c r="C6013" i="6"/>
  <c r="B6013" i="6"/>
  <c r="V6012" i="6"/>
  <c r="T6012" i="6"/>
  <c r="O6012" i="6"/>
  <c r="N6012" i="6"/>
  <c r="M6012" i="6"/>
  <c r="E6012" i="6"/>
  <c r="F6012" i="6"/>
  <c r="D6012" i="6"/>
  <c r="C6012" i="6"/>
  <c r="B6012" i="6"/>
  <c r="V6011" i="6"/>
  <c r="T6011" i="6"/>
  <c r="O6011" i="6"/>
  <c r="N6011" i="6"/>
  <c r="M6011" i="6"/>
  <c r="E6011" i="6"/>
  <c r="F6011" i="6"/>
  <c r="D6011" i="6"/>
  <c r="C6011" i="6"/>
  <c r="B6011" i="6"/>
  <c r="V6010" i="6"/>
  <c r="T6010" i="6"/>
  <c r="O6010" i="6"/>
  <c r="N6010" i="6"/>
  <c r="M6010" i="6"/>
  <c r="E6010" i="6"/>
  <c r="F6010" i="6"/>
  <c r="D6010" i="6"/>
  <c r="C6010" i="6"/>
  <c r="B6010" i="6"/>
  <c r="V6009" i="6"/>
  <c r="T6009" i="6"/>
  <c r="O6009" i="6"/>
  <c r="N6009" i="6"/>
  <c r="M6009" i="6"/>
  <c r="E6009" i="6"/>
  <c r="F6009" i="6"/>
  <c r="D6009" i="6"/>
  <c r="C6009" i="6"/>
  <c r="B6009" i="6"/>
  <c r="V6008" i="6"/>
  <c r="T6008" i="6"/>
  <c r="O6008" i="6"/>
  <c r="N6008" i="6"/>
  <c r="M6008" i="6"/>
  <c r="E6008" i="6"/>
  <c r="F6008" i="6"/>
  <c r="D6008" i="6"/>
  <c r="C6008" i="6"/>
  <c r="B6008" i="6"/>
  <c r="V6007" i="6"/>
  <c r="T6007" i="6"/>
  <c r="O6007" i="6"/>
  <c r="N6007" i="6"/>
  <c r="M6007" i="6"/>
  <c r="E6007" i="6"/>
  <c r="F6007" i="6"/>
  <c r="D6007" i="6"/>
  <c r="C6007" i="6"/>
  <c r="B6007" i="6"/>
  <c r="V6006" i="6"/>
  <c r="T6006" i="6"/>
  <c r="O6006" i="6"/>
  <c r="N6006" i="6"/>
  <c r="M6006" i="6"/>
  <c r="E6006" i="6"/>
  <c r="F6006" i="6"/>
  <c r="D6006" i="6"/>
  <c r="C6006" i="6"/>
  <c r="B6006" i="6"/>
  <c r="V6005" i="6"/>
  <c r="T6005" i="6"/>
  <c r="O6005" i="6"/>
  <c r="N6005" i="6"/>
  <c r="M6005" i="6"/>
  <c r="E6005" i="6"/>
  <c r="F6005" i="6"/>
  <c r="D6005" i="6"/>
  <c r="C6005" i="6"/>
  <c r="B6005" i="6"/>
  <c r="V6004" i="6"/>
  <c r="T6004" i="6"/>
  <c r="O6004" i="6"/>
  <c r="N6004" i="6"/>
  <c r="M6004" i="6"/>
  <c r="E6004" i="6"/>
  <c r="F6004" i="6"/>
  <c r="D6004" i="6"/>
  <c r="C6004" i="6"/>
  <c r="B6004" i="6"/>
  <c r="V6003" i="6"/>
  <c r="T6003" i="6"/>
  <c r="O6003" i="6"/>
  <c r="N6003" i="6"/>
  <c r="M6003" i="6"/>
  <c r="E6003" i="6"/>
  <c r="F6003" i="6"/>
  <c r="D6003" i="6"/>
  <c r="C6003" i="6"/>
  <c r="B6003" i="6"/>
  <c r="V6002" i="6"/>
  <c r="T6002" i="6"/>
  <c r="O6002" i="6"/>
  <c r="N6002" i="6"/>
  <c r="M6002" i="6"/>
  <c r="E6002" i="6"/>
  <c r="F6002" i="6"/>
  <c r="D6002" i="6"/>
  <c r="C6002" i="6"/>
  <c r="B6002" i="6"/>
  <c r="V6001" i="6"/>
  <c r="T6001" i="6"/>
  <c r="O6001" i="6"/>
  <c r="N6001" i="6"/>
  <c r="M6001" i="6"/>
  <c r="E6001" i="6"/>
  <c r="F6001" i="6"/>
  <c r="D6001" i="6"/>
  <c r="C6001" i="6"/>
  <c r="B6001" i="6"/>
  <c r="V6000" i="6"/>
  <c r="T6000" i="6"/>
  <c r="O6000" i="6"/>
  <c r="N6000" i="6"/>
  <c r="M6000" i="6"/>
  <c r="E6000" i="6"/>
  <c r="F6000" i="6"/>
  <c r="D6000" i="6"/>
  <c r="C6000" i="6"/>
  <c r="B6000" i="6"/>
  <c r="V5999" i="6"/>
  <c r="T5999" i="6"/>
  <c r="O5999" i="6"/>
  <c r="N5999" i="6"/>
  <c r="M5999" i="6"/>
  <c r="E5999" i="6"/>
  <c r="F5999" i="6"/>
  <c r="D5999" i="6"/>
  <c r="C5999" i="6"/>
  <c r="B5999" i="6"/>
  <c r="V5998" i="6"/>
  <c r="T5998" i="6"/>
  <c r="O5998" i="6"/>
  <c r="N5998" i="6"/>
  <c r="M5998" i="6"/>
  <c r="E5998" i="6"/>
  <c r="F5998" i="6"/>
  <c r="D5998" i="6"/>
  <c r="C5998" i="6"/>
  <c r="B5998" i="6"/>
  <c r="V5997" i="6"/>
  <c r="T5997" i="6"/>
  <c r="O5997" i="6"/>
  <c r="N5997" i="6"/>
  <c r="M5997" i="6"/>
  <c r="E5997" i="6"/>
  <c r="F5997" i="6"/>
  <c r="D5997" i="6"/>
  <c r="C5997" i="6"/>
  <c r="B5997" i="6"/>
  <c r="V5996" i="6"/>
  <c r="T5996" i="6"/>
  <c r="O5996" i="6"/>
  <c r="N5996" i="6"/>
  <c r="M5996" i="6"/>
  <c r="E5996" i="6"/>
  <c r="F5996" i="6"/>
  <c r="D5996" i="6"/>
  <c r="C5996" i="6"/>
  <c r="B5996" i="6"/>
  <c r="V5995" i="6"/>
  <c r="T5995" i="6"/>
  <c r="O5995" i="6"/>
  <c r="N5995" i="6"/>
  <c r="M5995" i="6"/>
  <c r="E5995" i="6"/>
  <c r="F5995" i="6"/>
  <c r="D5995" i="6"/>
  <c r="C5995" i="6"/>
  <c r="B5995" i="6"/>
  <c r="V5994" i="6"/>
  <c r="T5994" i="6"/>
  <c r="O5994" i="6"/>
  <c r="N5994" i="6"/>
  <c r="M5994" i="6"/>
  <c r="E5994" i="6"/>
  <c r="F5994" i="6"/>
  <c r="D5994" i="6"/>
  <c r="C5994" i="6"/>
  <c r="B5994" i="6"/>
  <c r="V5993" i="6"/>
  <c r="T5993" i="6"/>
  <c r="O5993" i="6"/>
  <c r="N5993" i="6"/>
  <c r="M5993" i="6"/>
  <c r="E5993" i="6"/>
  <c r="F5993" i="6"/>
  <c r="D5993" i="6"/>
  <c r="C5993" i="6"/>
  <c r="B5993" i="6"/>
  <c r="V5992" i="6"/>
  <c r="T5992" i="6"/>
  <c r="O5992" i="6"/>
  <c r="N5992" i="6"/>
  <c r="M5992" i="6"/>
  <c r="E5992" i="6"/>
  <c r="F5992" i="6"/>
  <c r="D5992" i="6"/>
  <c r="C5992" i="6"/>
  <c r="B5992" i="6"/>
  <c r="V5991" i="6"/>
  <c r="T5991" i="6"/>
  <c r="O5991" i="6"/>
  <c r="N5991" i="6"/>
  <c r="M5991" i="6"/>
  <c r="E5991" i="6"/>
  <c r="F5991" i="6"/>
  <c r="D5991" i="6"/>
  <c r="C5991" i="6"/>
  <c r="B5991" i="6"/>
  <c r="V5990" i="6"/>
  <c r="T5990" i="6"/>
  <c r="O5990" i="6"/>
  <c r="N5990" i="6"/>
  <c r="M5990" i="6"/>
  <c r="E5990" i="6"/>
  <c r="F5990" i="6"/>
  <c r="D5990" i="6"/>
  <c r="C5990" i="6"/>
  <c r="B5990" i="6"/>
  <c r="V5989" i="6"/>
  <c r="T5989" i="6"/>
  <c r="O5989" i="6"/>
  <c r="N5989" i="6"/>
  <c r="M5989" i="6"/>
  <c r="E5989" i="6"/>
  <c r="F5989" i="6"/>
  <c r="D5989" i="6"/>
  <c r="C5989" i="6"/>
  <c r="B5989" i="6"/>
  <c r="V5988" i="6"/>
  <c r="T5988" i="6"/>
  <c r="O5988" i="6"/>
  <c r="N5988" i="6"/>
  <c r="M5988" i="6"/>
  <c r="E5988" i="6"/>
  <c r="F5988" i="6"/>
  <c r="D5988" i="6"/>
  <c r="C5988" i="6"/>
  <c r="B5988" i="6"/>
  <c r="V5987" i="6"/>
  <c r="T5987" i="6"/>
  <c r="O5987" i="6"/>
  <c r="N5987" i="6"/>
  <c r="M5987" i="6"/>
  <c r="E5987" i="6"/>
  <c r="F5987" i="6"/>
  <c r="D5987" i="6"/>
  <c r="C5987" i="6"/>
  <c r="B5987" i="6"/>
  <c r="V5986" i="6"/>
  <c r="T5986" i="6"/>
  <c r="O5986" i="6"/>
  <c r="N5986" i="6"/>
  <c r="M5986" i="6"/>
  <c r="E5986" i="6"/>
  <c r="F5986" i="6"/>
  <c r="D5986" i="6"/>
  <c r="C5986" i="6"/>
  <c r="B5986" i="6"/>
  <c r="V5985" i="6"/>
  <c r="T5985" i="6"/>
  <c r="O5985" i="6"/>
  <c r="N5985" i="6"/>
  <c r="M5985" i="6"/>
  <c r="E5985" i="6"/>
  <c r="F5985" i="6"/>
  <c r="D5985" i="6"/>
  <c r="C5985" i="6"/>
  <c r="B5985" i="6"/>
  <c r="V5984" i="6"/>
  <c r="T5984" i="6"/>
  <c r="O5984" i="6"/>
  <c r="N5984" i="6"/>
  <c r="M5984" i="6"/>
  <c r="E5984" i="6"/>
  <c r="F5984" i="6"/>
  <c r="D5984" i="6"/>
  <c r="C5984" i="6"/>
  <c r="B5984" i="6"/>
  <c r="V5983" i="6"/>
  <c r="T5983" i="6"/>
  <c r="O5983" i="6"/>
  <c r="N5983" i="6"/>
  <c r="M5983" i="6"/>
  <c r="E5983" i="6"/>
  <c r="F5983" i="6"/>
  <c r="D5983" i="6"/>
  <c r="C5983" i="6"/>
  <c r="B5983" i="6"/>
  <c r="V5982" i="6"/>
  <c r="T5982" i="6"/>
  <c r="O5982" i="6"/>
  <c r="N5982" i="6"/>
  <c r="M5982" i="6"/>
  <c r="E5982" i="6"/>
  <c r="F5982" i="6"/>
  <c r="D5982" i="6"/>
  <c r="C5982" i="6"/>
  <c r="B5982" i="6"/>
  <c r="V5981" i="6"/>
  <c r="T5981" i="6"/>
  <c r="O5981" i="6"/>
  <c r="N5981" i="6"/>
  <c r="M5981" i="6"/>
  <c r="E5981" i="6"/>
  <c r="F5981" i="6"/>
  <c r="D5981" i="6"/>
  <c r="C5981" i="6"/>
  <c r="B5981" i="6"/>
  <c r="V5980" i="6"/>
  <c r="T5980" i="6"/>
  <c r="O5980" i="6"/>
  <c r="N5980" i="6"/>
  <c r="M5980" i="6"/>
  <c r="E5980" i="6"/>
  <c r="F5980" i="6"/>
  <c r="D5980" i="6"/>
  <c r="C5980" i="6"/>
  <c r="B5980" i="6"/>
  <c r="V5979" i="6"/>
  <c r="T5979" i="6"/>
  <c r="O5979" i="6"/>
  <c r="N5979" i="6"/>
  <c r="M5979" i="6"/>
  <c r="E5979" i="6"/>
  <c r="F5979" i="6"/>
  <c r="D5979" i="6"/>
  <c r="C5979" i="6"/>
  <c r="B5979" i="6"/>
  <c r="V5978" i="6"/>
  <c r="T5978" i="6"/>
  <c r="O5978" i="6"/>
  <c r="N5978" i="6"/>
  <c r="M5978" i="6"/>
  <c r="E5978" i="6"/>
  <c r="F5978" i="6"/>
  <c r="D5978" i="6"/>
  <c r="C5978" i="6"/>
  <c r="B5978" i="6"/>
  <c r="V5977" i="6"/>
  <c r="T5977" i="6"/>
  <c r="O5977" i="6"/>
  <c r="N5977" i="6"/>
  <c r="M5977" i="6"/>
  <c r="E5977" i="6"/>
  <c r="F5977" i="6"/>
  <c r="D5977" i="6"/>
  <c r="C5977" i="6"/>
  <c r="B5977" i="6"/>
  <c r="V5976" i="6"/>
  <c r="T5976" i="6"/>
  <c r="O5976" i="6"/>
  <c r="N5976" i="6"/>
  <c r="M5976" i="6"/>
  <c r="E5976" i="6"/>
  <c r="F5976" i="6"/>
  <c r="D5976" i="6"/>
  <c r="C5976" i="6"/>
  <c r="B5976" i="6"/>
  <c r="V5975" i="6"/>
  <c r="T5975" i="6"/>
  <c r="O5975" i="6"/>
  <c r="N5975" i="6"/>
  <c r="M5975" i="6"/>
  <c r="E5975" i="6"/>
  <c r="F5975" i="6"/>
  <c r="D5975" i="6"/>
  <c r="C5975" i="6"/>
  <c r="B5975" i="6"/>
  <c r="V5974" i="6"/>
  <c r="T5974" i="6"/>
  <c r="O5974" i="6"/>
  <c r="N5974" i="6"/>
  <c r="M5974" i="6"/>
  <c r="E5974" i="6"/>
  <c r="F5974" i="6"/>
  <c r="D5974" i="6"/>
  <c r="C5974" i="6"/>
  <c r="B5974" i="6"/>
  <c r="V5973" i="6"/>
  <c r="T5973" i="6"/>
  <c r="O5973" i="6"/>
  <c r="N5973" i="6"/>
  <c r="M5973" i="6"/>
  <c r="E5973" i="6"/>
  <c r="F5973" i="6"/>
  <c r="D5973" i="6"/>
  <c r="C5973" i="6"/>
  <c r="B5973" i="6"/>
  <c r="V5972" i="6"/>
  <c r="T5972" i="6"/>
  <c r="O5972" i="6"/>
  <c r="M5972" i="6"/>
  <c r="E5972" i="6"/>
  <c r="F5972" i="6"/>
  <c r="D5972" i="6"/>
  <c r="C5972" i="6"/>
  <c r="B5972" i="6"/>
  <c r="V5971" i="6"/>
  <c r="T5971" i="6"/>
  <c r="O5971" i="6"/>
  <c r="M5971" i="6"/>
  <c r="E5971" i="6"/>
  <c r="F5971" i="6"/>
  <c r="D5971" i="6"/>
  <c r="C5971" i="6"/>
  <c r="B5971" i="6"/>
  <c r="V5970" i="6"/>
  <c r="T5970" i="6"/>
  <c r="O5970" i="6"/>
  <c r="M5970" i="6"/>
  <c r="E5970" i="6"/>
  <c r="F5970" i="6"/>
  <c r="D5970" i="6"/>
  <c r="C5970" i="6"/>
  <c r="B5970" i="6"/>
  <c r="V5969" i="6"/>
  <c r="T5969" i="6"/>
  <c r="O5969" i="6"/>
  <c r="M5969" i="6"/>
  <c r="E5969" i="6"/>
  <c r="F5969" i="6"/>
  <c r="D5969" i="6"/>
  <c r="C5969" i="6"/>
  <c r="B5969" i="6"/>
  <c r="V5968" i="6"/>
  <c r="T5968" i="6"/>
  <c r="O5968" i="6"/>
  <c r="M5968" i="6"/>
  <c r="E5968" i="6"/>
  <c r="F5968" i="6"/>
  <c r="D5968" i="6"/>
  <c r="C5968" i="6"/>
  <c r="B5968" i="6"/>
  <c r="V5967" i="6"/>
  <c r="T5967" i="6"/>
  <c r="O5967" i="6"/>
  <c r="M5967" i="6"/>
  <c r="E5967" i="6"/>
  <c r="F5967" i="6"/>
  <c r="D5967" i="6"/>
  <c r="C5967" i="6"/>
  <c r="B5967" i="6"/>
  <c r="V5966" i="6"/>
  <c r="T5966" i="6"/>
  <c r="O5966" i="6"/>
  <c r="M5966" i="6"/>
  <c r="E5966" i="6"/>
  <c r="F5966" i="6"/>
  <c r="D5966" i="6"/>
  <c r="C5966" i="6"/>
  <c r="B5966" i="6"/>
  <c r="V5965" i="6"/>
  <c r="T5965" i="6"/>
  <c r="O5965" i="6"/>
  <c r="M5965" i="6"/>
  <c r="E5965" i="6"/>
  <c r="F5965" i="6"/>
  <c r="D5965" i="6"/>
  <c r="C5965" i="6"/>
  <c r="B5965" i="6"/>
  <c r="V5964" i="6"/>
  <c r="T5964" i="6"/>
  <c r="O5964" i="6"/>
  <c r="M5964" i="6"/>
  <c r="E5964" i="6"/>
  <c r="F5964" i="6"/>
  <c r="D5964" i="6"/>
  <c r="C5964" i="6"/>
  <c r="B5964" i="6"/>
  <c r="V5963" i="6"/>
  <c r="T5963" i="6"/>
  <c r="O5963" i="6"/>
  <c r="M5963" i="6"/>
  <c r="E5963" i="6"/>
  <c r="F5963" i="6"/>
  <c r="D5963" i="6"/>
  <c r="C5963" i="6"/>
  <c r="B5963" i="6"/>
  <c r="V5962" i="6"/>
  <c r="T5962" i="6"/>
  <c r="O5962" i="6"/>
  <c r="M5962" i="6"/>
  <c r="E5962" i="6"/>
  <c r="F5962" i="6"/>
  <c r="D5962" i="6"/>
  <c r="C5962" i="6"/>
  <c r="B5962" i="6"/>
  <c r="V5961" i="6"/>
  <c r="T5961" i="6"/>
  <c r="O5961" i="6"/>
  <c r="M5961" i="6"/>
  <c r="E5961" i="6"/>
  <c r="F5961" i="6"/>
  <c r="D5961" i="6"/>
  <c r="C5961" i="6"/>
  <c r="B5961" i="6"/>
  <c r="V5960" i="6"/>
  <c r="T5960" i="6"/>
  <c r="O5960" i="6"/>
  <c r="M5960" i="6"/>
  <c r="E5960" i="6"/>
  <c r="F5960" i="6"/>
  <c r="D5960" i="6"/>
  <c r="C5960" i="6"/>
  <c r="B5960" i="6"/>
  <c r="V5959" i="6"/>
  <c r="T5959" i="6"/>
  <c r="O5959" i="6"/>
  <c r="M5959" i="6"/>
  <c r="E5959" i="6"/>
  <c r="F5959" i="6"/>
  <c r="D5959" i="6"/>
  <c r="C5959" i="6"/>
  <c r="B5959" i="6"/>
  <c r="V5958" i="6"/>
  <c r="T5958" i="6"/>
  <c r="O5958" i="6"/>
  <c r="M5958" i="6"/>
  <c r="E5958" i="6"/>
  <c r="F5958" i="6"/>
  <c r="D5958" i="6"/>
  <c r="C5958" i="6"/>
  <c r="B5958" i="6"/>
  <c r="V5957" i="6"/>
  <c r="T5957" i="6"/>
  <c r="O5957" i="6"/>
  <c r="M5957" i="6"/>
  <c r="E5957" i="6"/>
  <c r="F5957" i="6"/>
  <c r="D5957" i="6"/>
  <c r="C5957" i="6"/>
  <c r="B5957" i="6"/>
  <c r="V5956" i="6"/>
  <c r="T5956" i="6"/>
  <c r="O5956" i="6"/>
  <c r="M5956" i="6"/>
  <c r="E5956" i="6"/>
  <c r="F5956" i="6"/>
  <c r="D5956" i="6"/>
  <c r="C5956" i="6"/>
  <c r="B5956" i="6"/>
  <c r="V5955" i="6"/>
  <c r="T5955" i="6"/>
  <c r="O5955" i="6"/>
  <c r="M5955" i="6"/>
  <c r="E5955" i="6"/>
  <c r="F5955" i="6"/>
  <c r="D5955" i="6"/>
  <c r="C5955" i="6"/>
  <c r="B5955" i="6"/>
  <c r="V5954" i="6"/>
  <c r="T5954" i="6"/>
  <c r="O5954" i="6"/>
  <c r="M5954" i="6"/>
  <c r="E5954" i="6"/>
  <c r="F5954" i="6"/>
  <c r="D5954" i="6"/>
  <c r="C5954" i="6"/>
  <c r="B5954" i="6"/>
  <c r="V5953" i="6"/>
  <c r="T5953" i="6"/>
  <c r="M5953" i="6"/>
  <c r="O5953" i="6"/>
  <c r="E5953" i="6"/>
  <c r="F5953" i="6"/>
  <c r="D5953" i="6"/>
  <c r="C5953" i="6"/>
  <c r="B5953" i="6"/>
  <c r="V5952" i="6"/>
  <c r="T5952" i="6"/>
  <c r="O5952" i="6"/>
  <c r="M5952" i="6"/>
  <c r="E5952" i="6"/>
  <c r="F5952" i="6"/>
  <c r="D5952" i="6"/>
  <c r="C5952" i="6"/>
  <c r="B5952" i="6"/>
  <c r="V5951" i="6"/>
  <c r="T5951" i="6"/>
  <c r="O5951" i="6"/>
  <c r="M5951" i="6"/>
  <c r="E5951" i="6"/>
  <c r="F5951" i="6"/>
  <c r="D5951" i="6"/>
  <c r="C5951" i="6"/>
  <c r="B5951" i="6"/>
  <c r="V5950" i="6"/>
  <c r="T5950" i="6"/>
  <c r="O5950" i="6"/>
  <c r="M5950" i="6"/>
  <c r="E5950" i="6"/>
  <c r="F5950" i="6"/>
  <c r="D5950" i="6"/>
  <c r="C5950" i="6"/>
  <c r="B5950" i="6"/>
  <c r="V5949" i="6"/>
  <c r="T5949" i="6"/>
  <c r="O5949" i="6"/>
  <c r="M5949" i="6"/>
  <c r="E5949" i="6"/>
  <c r="F5949" i="6"/>
  <c r="D5949" i="6"/>
  <c r="C5949" i="6"/>
  <c r="B5949" i="6"/>
  <c r="V5948" i="6"/>
  <c r="T5948" i="6"/>
  <c r="O5948" i="6"/>
  <c r="M5948" i="6"/>
  <c r="E5948" i="6"/>
  <c r="F5948" i="6"/>
  <c r="D5948" i="6"/>
  <c r="C5948" i="6"/>
  <c r="B5948" i="6"/>
  <c r="V5947" i="6"/>
  <c r="T5947" i="6"/>
  <c r="M5947" i="6"/>
  <c r="O5947" i="6"/>
  <c r="E5947" i="6"/>
  <c r="F5947" i="6"/>
  <c r="D5947" i="6"/>
  <c r="C5947" i="6"/>
  <c r="B5947" i="6"/>
  <c r="V5946" i="6"/>
  <c r="T5946" i="6"/>
  <c r="O5946" i="6"/>
  <c r="M5946" i="6"/>
  <c r="E5946" i="6"/>
  <c r="F5946" i="6"/>
  <c r="D5946" i="6"/>
  <c r="C5946" i="6"/>
  <c r="B5946" i="6"/>
  <c r="V5945" i="6"/>
  <c r="T5945" i="6"/>
  <c r="O5945" i="6"/>
  <c r="M5945" i="6"/>
  <c r="E5945" i="6"/>
  <c r="F5945" i="6"/>
  <c r="D5945" i="6"/>
  <c r="C5945" i="6"/>
  <c r="B5945" i="6"/>
  <c r="V5944" i="6"/>
  <c r="T5944" i="6"/>
  <c r="O5944" i="6"/>
  <c r="M5944" i="6"/>
  <c r="E5944" i="6"/>
  <c r="F5944" i="6"/>
  <c r="D5944" i="6"/>
  <c r="C5944" i="6"/>
  <c r="B5944" i="6"/>
  <c r="V5943" i="6"/>
  <c r="T5943" i="6"/>
  <c r="O5943" i="6"/>
  <c r="M5943" i="6"/>
  <c r="E5943" i="6"/>
  <c r="F5943" i="6"/>
  <c r="D5943" i="6"/>
  <c r="C5943" i="6"/>
  <c r="B5943" i="6"/>
  <c r="V5942" i="6"/>
  <c r="T5942" i="6"/>
  <c r="O5942" i="6"/>
  <c r="M5942" i="6"/>
  <c r="E5942" i="6"/>
  <c r="F5942" i="6"/>
  <c r="D5942" i="6"/>
  <c r="C5942" i="6"/>
  <c r="B5942" i="6"/>
  <c r="V5941" i="6"/>
  <c r="T5941" i="6"/>
  <c r="M5941" i="6"/>
  <c r="O5941" i="6"/>
  <c r="E5941" i="6"/>
  <c r="F5941" i="6"/>
  <c r="D5941" i="6"/>
  <c r="C5941" i="6"/>
  <c r="B5941" i="6"/>
  <c r="V5940" i="6"/>
  <c r="T5940" i="6"/>
  <c r="O5940" i="6"/>
  <c r="M5940" i="6"/>
  <c r="E5940" i="6"/>
  <c r="F5940" i="6"/>
  <c r="D5940" i="6"/>
  <c r="C5940" i="6"/>
  <c r="B5940" i="6"/>
  <c r="V5939" i="6"/>
  <c r="T5939" i="6"/>
  <c r="O5939" i="6"/>
  <c r="M5939" i="6"/>
  <c r="E5939" i="6"/>
  <c r="F5939" i="6"/>
  <c r="D5939" i="6"/>
  <c r="C5939" i="6"/>
  <c r="B5939" i="6"/>
  <c r="V5938" i="6"/>
  <c r="T5938" i="6"/>
  <c r="O5938" i="6"/>
  <c r="M5938" i="6"/>
  <c r="E5938" i="6"/>
  <c r="F5938" i="6"/>
  <c r="D5938" i="6"/>
  <c r="C5938" i="6"/>
  <c r="B5938" i="6"/>
  <c r="M5937" i="6"/>
  <c r="J832" i="14"/>
  <c r="N5937" i="6"/>
  <c r="O5937" i="6"/>
  <c r="P5937" i="6"/>
  <c r="U5937" i="6"/>
  <c r="V5937" i="6"/>
  <c r="T5937" i="6"/>
  <c r="E5937" i="6"/>
  <c r="F5937" i="6"/>
  <c r="D5937" i="6"/>
  <c r="C5937" i="6"/>
  <c r="B5937" i="6"/>
  <c r="M5936" i="6"/>
  <c r="J831" i="14"/>
  <c r="N5936" i="6"/>
  <c r="O5936" i="6"/>
  <c r="P5936" i="6"/>
  <c r="U5936" i="6"/>
  <c r="V5936" i="6"/>
  <c r="T5936" i="6"/>
  <c r="E5936" i="6"/>
  <c r="F5936" i="6"/>
  <c r="D5936" i="6"/>
  <c r="C5936" i="6"/>
  <c r="B5936" i="6"/>
  <c r="V5935" i="6"/>
  <c r="T5935" i="6"/>
  <c r="M5935" i="6"/>
  <c r="O5935" i="6"/>
  <c r="E5935" i="6"/>
  <c r="F5935" i="6"/>
  <c r="D5935" i="6"/>
  <c r="C5935" i="6"/>
  <c r="B5935" i="6"/>
  <c r="V5934" i="6"/>
  <c r="T5934" i="6"/>
  <c r="O5934" i="6"/>
  <c r="M5934" i="6"/>
  <c r="E5934" i="6"/>
  <c r="F5934" i="6"/>
  <c r="D5934" i="6"/>
  <c r="C5934" i="6"/>
  <c r="B5934" i="6"/>
  <c r="V5933" i="6"/>
  <c r="T5933" i="6"/>
  <c r="O5933" i="6"/>
  <c r="M5933" i="6"/>
  <c r="E5933" i="6"/>
  <c r="F5933" i="6"/>
  <c r="D5933" i="6"/>
  <c r="C5933" i="6"/>
  <c r="B5933" i="6"/>
  <c r="V5932" i="6"/>
  <c r="T5932" i="6"/>
  <c r="O5932" i="6"/>
  <c r="M5932" i="6"/>
  <c r="E5932" i="6"/>
  <c r="F5932" i="6"/>
  <c r="D5932" i="6"/>
  <c r="C5932" i="6"/>
  <c r="B5932" i="6"/>
  <c r="V5931" i="6"/>
  <c r="T5931" i="6"/>
  <c r="O5931" i="6"/>
  <c r="M5931" i="6"/>
  <c r="E5931" i="6"/>
  <c r="F5931" i="6"/>
  <c r="D5931" i="6"/>
  <c r="C5931" i="6"/>
  <c r="B5931" i="6"/>
  <c r="V5930" i="6"/>
  <c r="T5930" i="6"/>
  <c r="O5930" i="6"/>
  <c r="M5930" i="6"/>
  <c r="E5930" i="6"/>
  <c r="F5930" i="6"/>
  <c r="D5930" i="6"/>
  <c r="C5930" i="6"/>
  <c r="B5930" i="6"/>
  <c r="V5929" i="6"/>
  <c r="T5929" i="6"/>
  <c r="M5929" i="6"/>
  <c r="O5929" i="6"/>
  <c r="E5929" i="6"/>
  <c r="F5929" i="6"/>
  <c r="D5929" i="6"/>
  <c r="C5929" i="6"/>
  <c r="B5929" i="6"/>
  <c r="V5928" i="6"/>
  <c r="T5928" i="6"/>
  <c r="O5928" i="6"/>
  <c r="M5928" i="6"/>
  <c r="E5928" i="6"/>
  <c r="F5928" i="6"/>
  <c r="D5928" i="6"/>
  <c r="C5928" i="6"/>
  <c r="B5928" i="6"/>
  <c r="V5927" i="6"/>
  <c r="T5927" i="6"/>
  <c r="O5927" i="6"/>
  <c r="M5927" i="6"/>
  <c r="E5927" i="6"/>
  <c r="F5927" i="6"/>
  <c r="D5927" i="6"/>
  <c r="C5927" i="6"/>
  <c r="B5927" i="6"/>
  <c r="V5926" i="6"/>
  <c r="T5926" i="6"/>
  <c r="O5926" i="6"/>
  <c r="M5926" i="6"/>
  <c r="E5926" i="6"/>
  <c r="F5926" i="6"/>
  <c r="D5926" i="6"/>
  <c r="C5926" i="6"/>
  <c r="B5926" i="6"/>
  <c r="V5925" i="6"/>
  <c r="T5925" i="6"/>
  <c r="O5925" i="6"/>
  <c r="M5925" i="6"/>
  <c r="E5925" i="6"/>
  <c r="F5925" i="6"/>
  <c r="D5925" i="6"/>
  <c r="C5925" i="6"/>
  <c r="B5925" i="6"/>
  <c r="V5924" i="6"/>
  <c r="T5924" i="6"/>
  <c r="O5924" i="6"/>
  <c r="M5924" i="6"/>
  <c r="E5924" i="6"/>
  <c r="F5924" i="6"/>
  <c r="D5924" i="6"/>
  <c r="C5924" i="6"/>
  <c r="B5924" i="6"/>
  <c r="V5923" i="6"/>
  <c r="T5923" i="6"/>
  <c r="M5923" i="6"/>
  <c r="O5923" i="6"/>
  <c r="E5923" i="6"/>
  <c r="F5923" i="6"/>
  <c r="D5923" i="6"/>
  <c r="C5923" i="6"/>
  <c r="B5923" i="6"/>
  <c r="V5922" i="6"/>
  <c r="T5922" i="6"/>
  <c r="O5922" i="6"/>
  <c r="M5922" i="6"/>
  <c r="E5922" i="6"/>
  <c r="F5922" i="6"/>
  <c r="D5922" i="6"/>
  <c r="C5922" i="6"/>
  <c r="B5922" i="6"/>
  <c r="V5921" i="6"/>
  <c r="T5921" i="6"/>
  <c r="O5921" i="6"/>
  <c r="M5921" i="6"/>
  <c r="E5921" i="6"/>
  <c r="F5921" i="6"/>
  <c r="D5921" i="6"/>
  <c r="C5921" i="6"/>
  <c r="B5921" i="6"/>
  <c r="V5920" i="6"/>
  <c r="T5920" i="6"/>
  <c r="O5920" i="6"/>
  <c r="M5920" i="6"/>
  <c r="E5920" i="6"/>
  <c r="F5920" i="6"/>
  <c r="D5920" i="6"/>
  <c r="C5920" i="6"/>
  <c r="B5920" i="6"/>
  <c r="V5919" i="6"/>
  <c r="T5919" i="6"/>
  <c r="O5919" i="6"/>
  <c r="M5919" i="6"/>
  <c r="E5919" i="6"/>
  <c r="F5919" i="6"/>
  <c r="D5919" i="6"/>
  <c r="C5919" i="6"/>
  <c r="B5919" i="6"/>
  <c r="V5918" i="6"/>
  <c r="T5918" i="6"/>
  <c r="O5918" i="6"/>
  <c r="M5918" i="6"/>
  <c r="E5918" i="6"/>
  <c r="F5918" i="6"/>
  <c r="D5918" i="6"/>
  <c r="C5918" i="6"/>
  <c r="B5918" i="6"/>
  <c r="V5917" i="6"/>
  <c r="T5917" i="6"/>
  <c r="M5917" i="6"/>
  <c r="O5917" i="6"/>
  <c r="E5917" i="6"/>
  <c r="F5917" i="6"/>
  <c r="D5917" i="6"/>
  <c r="C5917" i="6"/>
  <c r="B5917" i="6"/>
  <c r="V5916" i="6"/>
  <c r="T5916" i="6"/>
  <c r="O5916" i="6"/>
  <c r="M5916" i="6"/>
  <c r="E5916" i="6"/>
  <c r="F5916" i="6"/>
  <c r="D5916" i="6"/>
  <c r="C5916" i="6"/>
  <c r="B5916" i="6"/>
  <c r="V5915" i="6"/>
  <c r="T5915" i="6"/>
  <c r="O5915" i="6"/>
  <c r="M5915" i="6"/>
  <c r="E5915" i="6"/>
  <c r="F5915" i="6"/>
  <c r="D5915" i="6"/>
  <c r="C5915" i="6"/>
  <c r="B5915" i="6"/>
  <c r="V5914" i="6"/>
  <c r="T5914" i="6"/>
  <c r="O5914" i="6"/>
  <c r="M5914" i="6"/>
  <c r="E5914" i="6"/>
  <c r="F5914" i="6"/>
  <c r="D5914" i="6"/>
  <c r="C5914" i="6"/>
  <c r="B5914" i="6"/>
  <c r="V5913" i="6"/>
  <c r="T5913" i="6"/>
  <c r="O5913" i="6"/>
  <c r="M5913" i="6"/>
  <c r="E5913" i="6"/>
  <c r="F5913" i="6"/>
  <c r="D5913" i="6"/>
  <c r="C5913" i="6"/>
  <c r="B5913" i="6"/>
  <c r="V5912" i="6"/>
  <c r="T5912" i="6"/>
  <c r="O5912" i="6"/>
  <c r="M5912" i="6"/>
  <c r="E5912" i="6"/>
  <c r="F5912" i="6"/>
  <c r="D5912" i="6"/>
  <c r="C5912" i="6"/>
  <c r="B5912" i="6"/>
  <c r="V5911" i="6"/>
  <c r="T5911" i="6"/>
  <c r="M5911" i="6"/>
  <c r="O5911" i="6"/>
  <c r="E5911" i="6"/>
  <c r="F5911" i="6"/>
  <c r="D5911" i="6"/>
  <c r="C5911" i="6"/>
  <c r="B5911" i="6"/>
  <c r="V5910" i="6"/>
  <c r="T5910" i="6"/>
  <c r="O5910" i="6"/>
  <c r="M5910" i="6"/>
  <c r="E5910" i="6"/>
  <c r="F5910" i="6"/>
  <c r="D5910" i="6"/>
  <c r="C5910" i="6"/>
  <c r="B5910" i="6"/>
  <c r="V5909" i="6"/>
  <c r="T5909" i="6"/>
  <c r="O5909" i="6"/>
  <c r="M5909" i="6"/>
  <c r="E5909" i="6"/>
  <c r="F5909" i="6"/>
  <c r="D5909" i="6"/>
  <c r="C5909" i="6"/>
  <c r="B5909" i="6"/>
  <c r="V5908" i="6"/>
  <c r="T5908" i="6"/>
  <c r="O5908" i="6"/>
  <c r="M5908" i="6"/>
  <c r="E5908" i="6"/>
  <c r="F5908" i="6"/>
  <c r="D5908" i="6"/>
  <c r="C5908" i="6"/>
  <c r="B5908" i="6"/>
  <c r="V5907" i="6"/>
  <c r="T5907" i="6"/>
  <c r="O5907" i="6"/>
  <c r="M5907" i="6"/>
  <c r="E5907" i="6"/>
  <c r="F5907" i="6"/>
  <c r="D5907" i="6"/>
  <c r="C5907" i="6"/>
  <c r="B5907" i="6"/>
  <c r="V5906" i="6"/>
  <c r="T5906" i="6"/>
  <c r="O5906" i="6"/>
  <c r="M5906" i="6"/>
  <c r="E5906" i="6"/>
  <c r="F5906" i="6"/>
  <c r="D5906" i="6"/>
  <c r="C5906" i="6"/>
  <c r="B5906" i="6"/>
  <c r="V5905" i="6"/>
  <c r="T5905" i="6"/>
  <c r="M5905" i="6"/>
  <c r="O5905" i="6"/>
  <c r="E5905" i="6"/>
  <c r="F5905" i="6"/>
  <c r="D5905" i="6"/>
  <c r="C5905" i="6"/>
  <c r="B5905" i="6"/>
  <c r="M5904" i="6"/>
  <c r="M5896" i="6"/>
  <c r="M5897" i="6"/>
  <c r="M5898" i="6"/>
  <c r="M5899" i="6"/>
  <c r="M37" i="6"/>
  <c r="M52" i="6"/>
  <c r="M140" i="6"/>
  <c r="M246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M5656" i="6"/>
  <c r="M5657" i="6"/>
  <c r="M5658" i="6"/>
  <c r="M5659" i="6"/>
  <c r="M5660" i="6"/>
  <c r="M5661" i="6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4" i="6"/>
  <c r="M5705" i="6"/>
  <c r="M5706" i="6"/>
  <c r="M5707" i="6"/>
  <c r="M5708" i="6"/>
  <c r="M5709" i="6"/>
  <c r="M5710" i="6"/>
  <c r="M5711" i="6"/>
  <c r="M5712" i="6"/>
  <c r="M5713" i="6"/>
  <c r="M5714" i="6"/>
  <c r="M5715" i="6"/>
  <c r="M5716" i="6"/>
  <c r="M5717" i="6"/>
  <c r="M5718" i="6"/>
  <c r="M5719" i="6"/>
  <c r="M5720" i="6"/>
  <c r="M5721" i="6"/>
  <c r="M5722" i="6"/>
  <c r="M5723" i="6"/>
  <c r="M5724" i="6"/>
  <c r="M5725" i="6"/>
  <c r="M5726" i="6"/>
  <c r="M5727" i="6"/>
  <c r="M5728" i="6"/>
  <c r="M5729" i="6"/>
  <c r="M5730" i="6"/>
  <c r="M5731" i="6"/>
  <c r="M5732" i="6"/>
  <c r="M5733" i="6"/>
  <c r="M5734" i="6"/>
  <c r="M5735" i="6"/>
  <c r="M5736" i="6"/>
  <c r="M5737" i="6"/>
  <c r="M5738" i="6"/>
  <c r="M5739" i="6"/>
  <c r="M5740" i="6"/>
  <c r="M5741" i="6"/>
  <c r="M5742" i="6"/>
  <c r="M5743" i="6"/>
  <c r="M5744" i="6"/>
  <c r="M5745" i="6"/>
  <c r="M5746" i="6"/>
  <c r="M5747" i="6"/>
  <c r="M5748" i="6"/>
  <c r="M5749" i="6"/>
  <c r="M5750" i="6"/>
  <c r="M5751" i="6"/>
  <c r="M5752" i="6"/>
  <c r="M5753" i="6"/>
  <c r="M5754" i="6"/>
  <c r="M5755" i="6"/>
  <c r="M5756" i="6"/>
  <c r="M5757" i="6"/>
  <c r="M5758" i="6"/>
  <c r="M5759" i="6"/>
  <c r="M5760" i="6"/>
  <c r="M5761" i="6"/>
  <c r="M5762" i="6"/>
  <c r="M5763" i="6"/>
  <c r="M5764" i="6"/>
  <c r="M5765" i="6"/>
  <c r="M5766" i="6"/>
  <c r="M5767" i="6"/>
  <c r="M5768" i="6"/>
  <c r="M5769" i="6"/>
  <c r="M5770" i="6"/>
  <c r="M5771" i="6"/>
  <c r="M5772" i="6"/>
  <c r="M5773" i="6"/>
  <c r="M5774" i="6"/>
  <c r="M5775" i="6"/>
  <c r="M5776" i="6"/>
  <c r="M5777" i="6"/>
  <c r="M5778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900" i="6"/>
  <c r="M5901" i="6"/>
  <c r="M5902" i="6"/>
  <c r="M5903" i="6"/>
  <c r="M6120" i="6"/>
  <c r="M6121" i="6"/>
  <c r="M6122" i="6"/>
  <c r="M6123" i="6"/>
  <c r="M6124" i="6"/>
  <c r="M6125" i="6"/>
  <c r="M6126" i="6"/>
  <c r="M6127" i="6"/>
  <c r="M6128" i="6"/>
  <c r="M6129" i="6"/>
  <c r="M6130" i="6"/>
  <c r="M6131" i="6"/>
  <c r="M6132" i="6"/>
  <c r="M6133" i="6"/>
  <c r="M6134" i="6"/>
  <c r="M6135" i="6"/>
  <c r="M6136" i="6"/>
  <c r="M6137" i="6"/>
  <c r="M6138" i="6"/>
  <c r="M6139" i="6"/>
  <c r="M6140" i="6"/>
  <c r="M6141" i="6"/>
  <c r="M6142" i="6"/>
  <c r="M6143" i="6"/>
  <c r="M6144" i="6"/>
  <c r="M6145" i="6"/>
  <c r="M6146" i="6"/>
  <c r="M6147" i="6"/>
  <c r="M6148" i="6"/>
  <c r="M6149" i="6"/>
  <c r="M6150" i="6"/>
  <c r="M6151" i="6"/>
  <c r="M6152" i="6"/>
  <c r="M6153" i="6"/>
  <c r="M6154" i="6"/>
  <c r="M6155" i="6"/>
  <c r="M6156" i="6"/>
  <c r="M6157" i="6"/>
  <c r="M6158" i="6"/>
  <c r="M6159" i="6"/>
  <c r="M6160" i="6"/>
  <c r="M6161" i="6"/>
  <c r="M6162" i="6"/>
  <c r="M6163" i="6"/>
  <c r="M6164" i="6"/>
  <c r="M6165" i="6"/>
  <c r="M6166" i="6"/>
  <c r="M6167" i="6"/>
  <c r="M6168" i="6"/>
  <c r="M6169" i="6"/>
  <c r="M6170" i="6"/>
  <c r="M6171" i="6"/>
  <c r="M6172" i="6"/>
  <c r="M6173" i="6"/>
  <c r="M6174" i="6"/>
  <c r="M6175" i="6"/>
  <c r="M6176" i="6"/>
  <c r="M6177" i="6"/>
  <c r="M6178" i="6"/>
  <c r="M6179" i="6"/>
  <c r="M6180" i="6"/>
  <c r="M6181" i="6"/>
  <c r="M6182" i="6"/>
  <c r="M6183" i="6"/>
  <c r="M6184" i="6"/>
  <c r="M6185" i="6"/>
  <c r="M6186" i="6"/>
  <c r="M6187" i="6"/>
  <c r="M6188" i="6"/>
  <c r="M6189" i="6"/>
  <c r="M6190" i="6"/>
  <c r="M6191" i="6"/>
  <c r="M6192" i="6"/>
  <c r="M6193" i="6"/>
  <c r="M6194" i="6"/>
  <c r="M6195" i="6"/>
  <c r="M6196" i="6"/>
  <c r="M6197" i="6"/>
  <c r="M6198" i="6"/>
  <c r="M6199" i="6"/>
  <c r="M6200" i="6"/>
  <c r="M6201" i="6"/>
  <c r="M6202" i="6"/>
  <c r="M6203" i="6"/>
  <c r="M6204" i="6"/>
  <c r="M6205" i="6"/>
  <c r="M6206" i="6"/>
  <c r="M6207" i="6"/>
  <c r="M6208" i="6"/>
  <c r="M6209" i="6"/>
  <c r="M6210" i="6"/>
  <c r="M6211" i="6"/>
  <c r="M6212" i="6"/>
  <c r="M6213" i="6"/>
  <c r="M6214" i="6"/>
  <c r="M6215" i="6"/>
  <c r="M6216" i="6"/>
  <c r="M6217" i="6"/>
  <c r="M6218" i="6"/>
  <c r="M6219" i="6"/>
  <c r="M6220" i="6"/>
  <c r="M6221" i="6"/>
  <c r="M6222" i="6"/>
  <c r="M6223" i="6"/>
  <c r="M6224" i="6"/>
  <c r="M6225" i="6"/>
  <c r="M6226" i="6"/>
  <c r="M6227" i="6"/>
  <c r="M6228" i="6"/>
  <c r="M6229" i="6"/>
  <c r="M6230" i="6"/>
  <c r="M6231" i="6"/>
  <c r="M6232" i="6"/>
  <c r="M6233" i="6"/>
  <c r="M6234" i="6"/>
  <c r="M6235" i="6"/>
  <c r="M6236" i="6"/>
  <c r="M6237" i="6"/>
  <c r="M6238" i="6"/>
  <c r="M6239" i="6"/>
  <c r="M6240" i="6"/>
  <c r="M6241" i="6"/>
  <c r="M6242" i="6"/>
  <c r="M6243" i="6"/>
  <c r="M6244" i="6"/>
  <c r="M6245" i="6"/>
  <c r="M6246" i="6"/>
  <c r="M6247" i="6"/>
  <c r="M6248" i="6"/>
  <c r="M6249" i="6"/>
  <c r="M6250" i="6"/>
  <c r="M6251" i="6"/>
  <c r="M6252" i="6"/>
  <c r="M6253" i="6"/>
  <c r="M6254" i="6"/>
  <c r="M6255" i="6"/>
  <c r="M6256" i="6"/>
  <c r="M6257" i="6"/>
  <c r="M6258" i="6"/>
  <c r="M6259" i="6"/>
  <c r="M6260" i="6"/>
  <c r="M6261" i="6"/>
  <c r="M6262" i="6"/>
  <c r="M6263" i="6"/>
  <c r="M6264" i="6"/>
  <c r="M6265" i="6"/>
  <c r="M6266" i="6"/>
  <c r="M6267" i="6"/>
  <c r="M6268" i="6"/>
  <c r="M6269" i="6"/>
  <c r="M6270" i="6"/>
  <c r="M6271" i="6"/>
  <c r="M6272" i="6"/>
  <c r="M6273" i="6"/>
  <c r="M6274" i="6"/>
  <c r="M6275" i="6"/>
  <c r="M6276" i="6"/>
  <c r="M6277" i="6"/>
  <c r="M6278" i="6"/>
  <c r="M6279" i="6"/>
  <c r="M6280" i="6"/>
  <c r="M6281" i="6"/>
  <c r="M6282" i="6"/>
  <c r="M6283" i="6"/>
  <c r="M6284" i="6"/>
  <c r="M6285" i="6"/>
  <c r="M6286" i="6"/>
  <c r="M6287" i="6"/>
  <c r="M6288" i="6"/>
  <c r="M6289" i="6"/>
  <c r="M6290" i="6"/>
  <c r="M6291" i="6"/>
  <c r="M6292" i="6"/>
  <c r="M6293" i="6"/>
  <c r="M6294" i="6"/>
  <c r="M6295" i="6"/>
  <c r="M6296" i="6"/>
  <c r="M6297" i="6"/>
  <c r="M6298" i="6"/>
  <c r="M6299" i="6"/>
  <c r="M6300" i="6"/>
  <c r="M6301" i="6"/>
  <c r="M6302" i="6"/>
  <c r="M6303" i="6"/>
  <c r="M6304" i="6"/>
  <c r="M6305" i="6"/>
  <c r="M6306" i="6"/>
  <c r="M6307" i="6"/>
  <c r="M6308" i="6"/>
  <c r="M6309" i="6"/>
  <c r="M6310" i="6"/>
  <c r="M6311" i="6"/>
  <c r="M6312" i="6"/>
  <c r="M6313" i="6"/>
  <c r="M6314" i="6"/>
  <c r="M6315" i="6"/>
  <c r="M6316" i="6"/>
  <c r="M6317" i="6"/>
  <c r="M6318" i="6"/>
  <c r="M6319" i="6"/>
  <c r="M6320" i="6"/>
  <c r="M6321" i="6"/>
  <c r="M6322" i="6"/>
  <c r="M6323" i="6"/>
  <c r="M6324" i="6"/>
  <c r="M6325" i="6"/>
  <c r="M6326" i="6"/>
  <c r="M6327" i="6"/>
  <c r="M6328" i="6"/>
  <c r="M6329" i="6"/>
  <c r="M6330" i="6"/>
  <c r="M6331" i="6"/>
  <c r="M6332" i="6"/>
  <c r="M6333" i="6"/>
  <c r="M6334" i="6"/>
  <c r="M6335" i="6"/>
  <c r="M6336" i="6"/>
  <c r="M6337" i="6"/>
  <c r="M6338" i="6"/>
  <c r="M6339" i="6"/>
  <c r="M6340" i="6"/>
  <c r="M6341" i="6"/>
  <c r="M6342" i="6"/>
  <c r="M6343" i="6"/>
  <c r="H827" i="14"/>
  <c r="O5904" i="6"/>
  <c r="T5904" i="6"/>
  <c r="E5904" i="6"/>
  <c r="F5904" i="6"/>
  <c r="D5904" i="6"/>
  <c r="C5904" i="6"/>
  <c r="B5904" i="6"/>
  <c r="V5903" i="6"/>
  <c r="T5903" i="6"/>
  <c r="O5903" i="6"/>
  <c r="E5903" i="6"/>
  <c r="F5903" i="6"/>
  <c r="D5903" i="6"/>
  <c r="C5903" i="6"/>
  <c r="B5903" i="6"/>
  <c r="O5902" i="6"/>
  <c r="T5902" i="6"/>
  <c r="E5902" i="6"/>
  <c r="F5902" i="6"/>
  <c r="D5902" i="6"/>
  <c r="C5902" i="6"/>
  <c r="B5902" i="6"/>
  <c r="O5901" i="6"/>
  <c r="T5901" i="6"/>
  <c r="E5901" i="6"/>
  <c r="F5901" i="6"/>
  <c r="D5901" i="6"/>
  <c r="C5901" i="6"/>
  <c r="B5901" i="6"/>
  <c r="V5900" i="6"/>
  <c r="T5900" i="6"/>
  <c r="O5900" i="6"/>
  <c r="E5900" i="6"/>
  <c r="F5900" i="6"/>
  <c r="D5900" i="6"/>
  <c r="C5900" i="6"/>
  <c r="B5900" i="6"/>
  <c r="V5899" i="6"/>
  <c r="T5899" i="6"/>
  <c r="O5899" i="6"/>
  <c r="E5899" i="6"/>
  <c r="F5899" i="6"/>
  <c r="D5899" i="6"/>
  <c r="C5899" i="6"/>
  <c r="B5899" i="6"/>
  <c r="O5898" i="6"/>
  <c r="T5898" i="6"/>
  <c r="E5898" i="6"/>
  <c r="F5898" i="6"/>
  <c r="D5898" i="6"/>
  <c r="C5898" i="6"/>
  <c r="B5898" i="6"/>
  <c r="V5897" i="6"/>
  <c r="T5897" i="6"/>
  <c r="O5897" i="6"/>
  <c r="E5897" i="6"/>
  <c r="F5897" i="6"/>
  <c r="D5897" i="6"/>
  <c r="C5897" i="6"/>
  <c r="B5897" i="6"/>
  <c r="O5896" i="6"/>
  <c r="T5896" i="6"/>
  <c r="E5896" i="6"/>
  <c r="F5896" i="6"/>
  <c r="D5896" i="6"/>
  <c r="C5896" i="6"/>
  <c r="B5896" i="6"/>
  <c r="V6231" i="6"/>
  <c r="T6231" i="6"/>
  <c r="O6231" i="6"/>
  <c r="N6231" i="6"/>
  <c r="E6231" i="6"/>
  <c r="F6231" i="6"/>
  <c r="D6231" i="6"/>
  <c r="C6231" i="6"/>
  <c r="B6231" i="6"/>
  <c r="V6230" i="6"/>
  <c r="T6230" i="6"/>
  <c r="O6230" i="6"/>
  <c r="N6230" i="6"/>
  <c r="E6230" i="6"/>
  <c r="F6230" i="6"/>
  <c r="D6230" i="6"/>
  <c r="C6230" i="6"/>
  <c r="B6230" i="6"/>
  <c r="V6229" i="6"/>
  <c r="T6229" i="6"/>
  <c r="O6229" i="6"/>
  <c r="N6229" i="6"/>
  <c r="E6229" i="6"/>
  <c r="F6229" i="6"/>
  <c r="D6229" i="6"/>
  <c r="C6229" i="6"/>
  <c r="B6229" i="6"/>
  <c r="V6228" i="6"/>
  <c r="T6228" i="6"/>
  <c r="O6228" i="6"/>
  <c r="N6228" i="6"/>
  <c r="E6228" i="6"/>
  <c r="F6228" i="6"/>
  <c r="D6228" i="6"/>
  <c r="C6228" i="6"/>
  <c r="B6228" i="6"/>
  <c r="V6227" i="6"/>
  <c r="T6227" i="6"/>
  <c r="O6227" i="6"/>
  <c r="N6227" i="6"/>
  <c r="E6227" i="6"/>
  <c r="F6227" i="6"/>
  <c r="D6227" i="6"/>
  <c r="C6227" i="6"/>
  <c r="B6227" i="6"/>
  <c r="V6226" i="6"/>
  <c r="T6226" i="6"/>
  <c r="O6226" i="6"/>
  <c r="N6226" i="6"/>
  <c r="E6226" i="6"/>
  <c r="F6226" i="6"/>
  <c r="D6226" i="6"/>
  <c r="C6226" i="6"/>
  <c r="B6226" i="6"/>
  <c r="V6225" i="6"/>
  <c r="T6225" i="6"/>
  <c r="O6225" i="6"/>
  <c r="N6225" i="6"/>
  <c r="E6225" i="6"/>
  <c r="F6225" i="6"/>
  <c r="D6225" i="6"/>
  <c r="C6225" i="6"/>
  <c r="B6225" i="6"/>
  <c r="V6224" i="6"/>
  <c r="T6224" i="6"/>
  <c r="O6224" i="6"/>
  <c r="N6224" i="6"/>
  <c r="E6224" i="6"/>
  <c r="F6224" i="6"/>
  <c r="D6224" i="6"/>
  <c r="C6224" i="6"/>
  <c r="B6224" i="6"/>
  <c r="V6223" i="6"/>
  <c r="T6223" i="6"/>
  <c r="O6223" i="6"/>
  <c r="N6223" i="6"/>
  <c r="E6223" i="6"/>
  <c r="F6223" i="6"/>
  <c r="D6223" i="6"/>
  <c r="C6223" i="6"/>
  <c r="B6223" i="6"/>
  <c r="V6222" i="6"/>
  <c r="T6222" i="6"/>
  <c r="O6222" i="6"/>
  <c r="N6222" i="6"/>
  <c r="E6222" i="6"/>
  <c r="F6222" i="6"/>
  <c r="D6222" i="6"/>
  <c r="C6222" i="6"/>
  <c r="B6222" i="6"/>
  <c r="V6221" i="6"/>
  <c r="T6221" i="6"/>
  <c r="O6221" i="6"/>
  <c r="N6221" i="6"/>
  <c r="E6221" i="6"/>
  <c r="F6221" i="6"/>
  <c r="D6221" i="6"/>
  <c r="C6221" i="6"/>
  <c r="B6221" i="6"/>
  <c r="V6220" i="6"/>
  <c r="T6220" i="6"/>
  <c r="O6220" i="6"/>
  <c r="N6220" i="6"/>
  <c r="E6220" i="6"/>
  <c r="F6220" i="6"/>
  <c r="D6220" i="6"/>
  <c r="C6220" i="6"/>
  <c r="B6220" i="6"/>
  <c r="V6219" i="6"/>
  <c r="T6219" i="6"/>
  <c r="O6219" i="6"/>
  <c r="N6219" i="6"/>
  <c r="E6219" i="6"/>
  <c r="F6219" i="6"/>
  <c r="D6219" i="6"/>
  <c r="C6219" i="6"/>
  <c r="B6219" i="6"/>
  <c r="V6218" i="6"/>
  <c r="T6218" i="6"/>
  <c r="O6218" i="6"/>
  <c r="N6218" i="6"/>
  <c r="E6218" i="6"/>
  <c r="F6218" i="6"/>
  <c r="D6218" i="6"/>
  <c r="C6218" i="6"/>
  <c r="B6218" i="6"/>
  <c r="V6217" i="6"/>
  <c r="T6217" i="6"/>
  <c r="O6217" i="6"/>
  <c r="N6217" i="6"/>
  <c r="E6217" i="6"/>
  <c r="F6217" i="6"/>
  <c r="D6217" i="6"/>
  <c r="C6217" i="6"/>
  <c r="B6217" i="6"/>
  <c r="V6216" i="6"/>
  <c r="T6216" i="6"/>
  <c r="O6216" i="6"/>
  <c r="N6216" i="6"/>
  <c r="E6216" i="6"/>
  <c r="F6216" i="6"/>
  <c r="D6216" i="6"/>
  <c r="C6216" i="6"/>
  <c r="B6216" i="6"/>
  <c r="V6215" i="6"/>
  <c r="T6215" i="6"/>
  <c r="O6215" i="6"/>
  <c r="N6215" i="6"/>
  <c r="E6215" i="6"/>
  <c r="F6215" i="6"/>
  <c r="D6215" i="6"/>
  <c r="C6215" i="6"/>
  <c r="B6215" i="6"/>
  <c r="V6214" i="6"/>
  <c r="T6214" i="6"/>
  <c r="O6214" i="6"/>
  <c r="N6214" i="6"/>
  <c r="E6214" i="6"/>
  <c r="F6214" i="6"/>
  <c r="D6214" i="6"/>
  <c r="C6214" i="6"/>
  <c r="B6214" i="6"/>
  <c r="V6213" i="6"/>
  <c r="T6213" i="6"/>
  <c r="O6213" i="6"/>
  <c r="N6213" i="6"/>
  <c r="E6213" i="6"/>
  <c r="F6213" i="6"/>
  <c r="D6213" i="6"/>
  <c r="C6213" i="6"/>
  <c r="B6213" i="6"/>
  <c r="V6212" i="6"/>
  <c r="T6212" i="6"/>
  <c r="O6212" i="6"/>
  <c r="N6212" i="6"/>
  <c r="E6212" i="6"/>
  <c r="F6212" i="6"/>
  <c r="D6212" i="6"/>
  <c r="C6212" i="6"/>
  <c r="B6212" i="6"/>
  <c r="V6211" i="6"/>
  <c r="T6211" i="6"/>
  <c r="O6211" i="6"/>
  <c r="N6211" i="6"/>
  <c r="E6211" i="6"/>
  <c r="F6211" i="6"/>
  <c r="D6211" i="6"/>
  <c r="C6211" i="6"/>
  <c r="B6211" i="6"/>
  <c r="V6210" i="6"/>
  <c r="T6210" i="6"/>
  <c r="O6210" i="6"/>
  <c r="N6210" i="6"/>
  <c r="E6210" i="6"/>
  <c r="F6210" i="6"/>
  <c r="D6210" i="6"/>
  <c r="C6210" i="6"/>
  <c r="B6210" i="6"/>
  <c r="V6209" i="6"/>
  <c r="T6209" i="6"/>
  <c r="O6209" i="6"/>
  <c r="N6209" i="6"/>
  <c r="E6209" i="6"/>
  <c r="F6209" i="6"/>
  <c r="D6209" i="6"/>
  <c r="C6209" i="6"/>
  <c r="B6209" i="6"/>
  <c r="V6208" i="6"/>
  <c r="T6208" i="6"/>
  <c r="O6208" i="6"/>
  <c r="N6208" i="6"/>
  <c r="E6208" i="6"/>
  <c r="F6208" i="6"/>
  <c r="D6208" i="6"/>
  <c r="C6208" i="6"/>
  <c r="B6208" i="6"/>
  <c r="V6207" i="6"/>
  <c r="T6207" i="6"/>
  <c r="O6207" i="6"/>
  <c r="N6207" i="6"/>
  <c r="E6207" i="6"/>
  <c r="F6207" i="6"/>
  <c r="D6207" i="6"/>
  <c r="C6207" i="6"/>
  <c r="B6207" i="6"/>
  <c r="V6206" i="6"/>
  <c r="T6206" i="6"/>
  <c r="O6206" i="6"/>
  <c r="N6206" i="6"/>
  <c r="E6206" i="6"/>
  <c r="F6206" i="6"/>
  <c r="D6206" i="6"/>
  <c r="C6206" i="6"/>
  <c r="B6206" i="6"/>
  <c r="V6205" i="6"/>
  <c r="T6205" i="6"/>
  <c r="O6205" i="6"/>
  <c r="N6205" i="6"/>
  <c r="E6205" i="6"/>
  <c r="F6205" i="6"/>
  <c r="D6205" i="6"/>
  <c r="C6205" i="6"/>
  <c r="B6205" i="6"/>
  <c r="V6204" i="6"/>
  <c r="T6204" i="6"/>
  <c r="O6204" i="6"/>
  <c r="N6204" i="6"/>
  <c r="E6204" i="6"/>
  <c r="F6204" i="6"/>
  <c r="D6204" i="6"/>
  <c r="C6204" i="6"/>
  <c r="B6204" i="6"/>
  <c r="V6203" i="6"/>
  <c r="T6203" i="6"/>
  <c r="O6203" i="6"/>
  <c r="N6203" i="6"/>
  <c r="E6203" i="6"/>
  <c r="F6203" i="6"/>
  <c r="D6203" i="6"/>
  <c r="C6203" i="6"/>
  <c r="B6203" i="6"/>
  <c r="V6202" i="6"/>
  <c r="T6202" i="6"/>
  <c r="O6202" i="6"/>
  <c r="N6202" i="6"/>
  <c r="E6202" i="6"/>
  <c r="F6202" i="6"/>
  <c r="D6202" i="6"/>
  <c r="C6202" i="6"/>
  <c r="B6202" i="6"/>
  <c r="V6201" i="6"/>
  <c r="T6201" i="6"/>
  <c r="O6201" i="6"/>
  <c r="N6201" i="6"/>
  <c r="E6201" i="6"/>
  <c r="F6201" i="6"/>
  <c r="D6201" i="6"/>
  <c r="C6201" i="6"/>
  <c r="B6201" i="6"/>
  <c r="V6200" i="6"/>
  <c r="T6200" i="6"/>
  <c r="O6200" i="6"/>
  <c r="N6200" i="6"/>
  <c r="E6200" i="6"/>
  <c r="F6200" i="6"/>
  <c r="D6200" i="6"/>
  <c r="C6200" i="6"/>
  <c r="B6200" i="6"/>
  <c r="V6199" i="6"/>
  <c r="T6199" i="6"/>
  <c r="O6199" i="6"/>
  <c r="N6199" i="6"/>
  <c r="E6199" i="6"/>
  <c r="F6199" i="6"/>
  <c r="D6199" i="6"/>
  <c r="C6199" i="6"/>
  <c r="B6199" i="6"/>
  <c r="V6198" i="6"/>
  <c r="T6198" i="6"/>
  <c r="O6198" i="6"/>
  <c r="N6198" i="6"/>
  <c r="E6198" i="6"/>
  <c r="F6198" i="6"/>
  <c r="D6198" i="6"/>
  <c r="C6198" i="6"/>
  <c r="B6198" i="6"/>
  <c r="V6197" i="6"/>
  <c r="T6197" i="6"/>
  <c r="O6197" i="6"/>
  <c r="N6197" i="6"/>
  <c r="E6197" i="6"/>
  <c r="F6197" i="6"/>
  <c r="D6197" i="6"/>
  <c r="C6197" i="6"/>
  <c r="B6197" i="6"/>
  <c r="V6196" i="6"/>
  <c r="T6196" i="6"/>
  <c r="O6196" i="6"/>
  <c r="N6196" i="6"/>
  <c r="E6196" i="6"/>
  <c r="F6196" i="6"/>
  <c r="D6196" i="6"/>
  <c r="C6196" i="6"/>
  <c r="B6196" i="6"/>
  <c r="V6195" i="6"/>
  <c r="T6195" i="6"/>
  <c r="O6195" i="6"/>
  <c r="N6195" i="6"/>
  <c r="E6195" i="6"/>
  <c r="F6195" i="6"/>
  <c r="D6195" i="6"/>
  <c r="C6195" i="6"/>
  <c r="B6195" i="6"/>
  <c r="V6194" i="6"/>
  <c r="T6194" i="6"/>
  <c r="O6194" i="6"/>
  <c r="N6194" i="6"/>
  <c r="E6194" i="6"/>
  <c r="F6194" i="6"/>
  <c r="D6194" i="6"/>
  <c r="C6194" i="6"/>
  <c r="B6194" i="6"/>
  <c r="V6193" i="6"/>
  <c r="T6193" i="6"/>
  <c r="O6193" i="6"/>
  <c r="N6193" i="6"/>
  <c r="E6193" i="6"/>
  <c r="F6193" i="6"/>
  <c r="D6193" i="6"/>
  <c r="C6193" i="6"/>
  <c r="B6193" i="6"/>
  <c r="V6192" i="6"/>
  <c r="T6192" i="6"/>
  <c r="O6192" i="6"/>
  <c r="N6192" i="6"/>
  <c r="E6192" i="6"/>
  <c r="F6192" i="6"/>
  <c r="D6192" i="6"/>
  <c r="C6192" i="6"/>
  <c r="B6192" i="6"/>
  <c r="V6191" i="6"/>
  <c r="T6191" i="6"/>
  <c r="O6191" i="6"/>
  <c r="N6191" i="6"/>
  <c r="E6191" i="6"/>
  <c r="F6191" i="6"/>
  <c r="D6191" i="6"/>
  <c r="C6191" i="6"/>
  <c r="B6191" i="6"/>
  <c r="V6190" i="6"/>
  <c r="T6190" i="6"/>
  <c r="O6190" i="6"/>
  <c r="N6190" i="6"/>
  <c r="E6190" i="6"/>
  <c r="F6190" i="6"/>
  <c r="D6190" i="6"/>
  <c r="C6190" i="6"/>
  <c r="B6190" i="6"/>
  <c r="V6189" i="6"/>
  <c r="T6189" i="6"/>
  <c r="O6189" i="6"/>
  <c r="N6189" i="6"/>
  <c r="E6189" i="6"/>
  <c r="F6189" i="6"/>
  <c r="D6189" i="6"/>
  <c r="C6189" i="6"/>
  <c r="B6189" i="6"/>
  <c r="V6188" i="6"/>
  <c r="T6188" i="6"/>
  <c r="O6188" i="6"/>
  <c r="N6188" i="6"/>
  <c r="E6188" i="6"/>
  <c r="F6188" i="6"/>
  <c r="D6188" i="6"/>
  <c r="C6188" i="6"/>
  <c r="B6188" i="6"/>
  <c r="V6187" i="6"/>
  <c r="T6187" i="6"/>
  <c r="O6187" i="6"/>
  <c r="N6187" i="6"/>
  <c r="E6187" i="6"/>
  <c r="F6187" i="6"/>
  <c r="D6187" i="6"/>
  <c r="C6187" i="6"/>
  <c r="B6187" i="6"/>
  <c r="V6186" i="6"/>
  <c r="T6186" i="6"/>
  <c r="O6186" i="6"/>
  <c r="N6186" i="6"/>
  <c r="E6186" i="6"/>
  <c r="F6186" i="6"/>
  <c r="D6186" i="6"/>
  <c r="C6186" i="6"/>
  <c r="B6186" i="6"/>
  <c r="V6185" i="6"/>
  <c r="T6185" i="6"/>
  <c r="O6185" i="6"/>
  <c r="N6185" i="6"/>
  <c r="E6185" i="6"/>
  <c r="F6185" i="6"/>
  <c r="D6185" i="6"/>
  <c r="C6185" i="6"/>
  <c r="B6185" i="6"/>
  <c r="V6184" i="6"/>
  <c r="T6184" i="6"/>
  <c r="O6184" i="6"/>
  <c r="N6184" i="6"/>
  <c r="E6184" i="6"/>
  <c r="F6184" i="6"/>
  <c r="D6184" i="6"/>
  <c r="C6184" i="6"/>
  <c r="B6184" i="6"/>
  <c r="V6183" i="6"/>
  <c r="T6183" i="6"/>
  <c r="O6183" i="6"/>
  <c r="N6183" i="6"/>
  <c r="E6183" i="6"/>
  <c r="F6183" i="6"/>
  <c r="D6183" i="6"/>
  <c r="C6183" i="6"/>
  <c r="B6183" i="6"/>
  <c r="V6182" i="6"/>
  <c r="T6182" i="6"/>
  <c r="O6182" i="6"/>
  <c r="N6182" i="6"/>
  <c r="E6182" i="6"/>
  <c r="F6182" i="6"/>
  <c r="D6182" i="6"/>
  <c r="C6182" i="6"/>
  <c r="B6182" i="6"/>
  <c r="V6181" i="6"/>
  <c r="T6181" i="6"/>
  <c r="O6181" i="6"/>
  <c r="N6181" i="6"/>
  <c r="E6181" i="6"/>
  <c r="F6181" i="6"/>
  <c r="D6181" i="6"/>
  <c r="C6181" i="6"/>
  <c r="B6181" i="6"/>
  <c r="V6180" i="6"/>
  <c r="T6180" i="6"/>
  <c r="O6180" i="6"/>
  <c r="N6180" i="6"/>
  <c r="E6180" i="6"/>
  <c r="F6180" i="6"/>
  <c r="D6180" i="6"/>
  <c r="C6180" i="6"/>
  <c r="B6180" i="6"/>
  <c r="V6179" i="6"/>
  <c r="T6179" i="6"/>
  <c r="O6179" i="6"/>
  <c r="N6179" i="6"/>
  <c r="E6179" i="6"/>
  <c r="F6179" i="6"/>
  <c r="D6179" i="6"/>
  <c r="C6179" i="6"/>
  <c r="B6179" i="6"/>
  <c r="V6178" i="6"/>
  <c r="T6178" i="6"/>
  <c r="O6178" i="6"/>
  <c r="N6178" i="6"/>
  <c r="E6178" i="6"/>
  <c r="F6178" i="6"/>
  <c r="D6178" i="6"/>
  <c r="C6178" i="6"/>
  <c r="B6178" i="6"/>
  <c r="V6177" i="6"/>
  <c r="T6177" i="6"/>
  <c r="O6177" i="6"/>
  <c r="N6177" i="6"/>
  <c r="E6177" i="6"/>
  <c r="F6177" i="6"/>
  <c r="D6177" i="6"/>
  <c r="C6177" i="6"/>
  <c r="B6177" i="6"/>
  <c r="V6176" i="6"/>
  <c r="T6176" i="6"/>
  <c r="O6176" i="6"/>
  <c r="N6176" i="6"/>
  <c r="E6176" i="6"/>
  <c r="F6176" i="6"/>
  <c r="D6176" i="6"/>
  <c r="C6176" i="6"/>
  <c r="B6176" i="6"/>
  <c r="V6175" i="6"/>
  <c r="T6175" i="6"/>
  <c r="O6175" i="6"/>
  <c r="N6175" i="6"/>
  <c r="E6175" i="6"/>
  <c r="F6175" i="6"/>
  <c r="D6175" i="6"/>
  <c r="C6175" i="6"/>
  <c r="B6175" i="6"/>
  <c r="V6174" i="6"/>
  <c r="T6174" i="6"/>
  <c r="O6174" i="6"/>
  <c r="N6174" i="6"/>
  <c r="E6174" i="6"/>
  <c r="F6174" i="6"/>
  <c r="D6174" i="6"/>
  <c r="C6174" i="6"/>
  <c r="B6174" i="6"/>
  <c r="V6173" i="6"/>
  <c r="T6173" i="6"/>
  <c r="O6173" i="6"/>
  <c r="N6173" i="6"/>
  <c r="E6173" i="6"/>
  <c r="F6173" i="6"/>
  <c r="D6173" i="6"/>
  <c r="C6173" i="6"/>
  <c r="B6173" i="6"/>
  <c r="V6172" i="6"/>
  <c r="T6172" i="6"/>
  <c r="O6172" i="6"/>
  <c r="N6172" i="6"/>
  <c r="E6172" i="6"/>
  <c r="F6172" i="6"/>
  <c r="D6172" i="6"/>
  <c r="C6172" i="6"/>
  <c r="B6172" i="6"/>
  <c r="V6171" i="6"/>
  <c r="T6171" i="6"/>
  <c r="O6171" i="6"/>
  <c r="N6171" i="6"/>
  <c r="E6171" i="6"/>
  <c r="F6171" i="6"/>
  <c r="D6171" i="6"/>
  <c r="C6171" i="6"/>
  <c r="B6171" i="6"/>
  <c r="V6170" i="6"/>
  <c r="T6170" i="6"/>
  <c r="O6170" i="6"/>
  <c r="N6170" i="6"/>
  <c r="E6170" i="6"/>
  <c r="F6170" i="6"/>
  <c r="D6170" i="6"/>
  <c r="C6170" i="6"/>
  <c r="B6170" i="6"/>
  <c r="V6169" i="6"/>
  <c r="T6169" i="6"/>
  <c r="O6169" i="6"/>
  <c r="N6169" i="6"/>
  <c r="E6169" i="6"/>
  <c r="F6169" i="6"/>
  <c r="D6169" i="6"/>
  <c r="C6169" i="6"/>
  <c r="B6169" i="6"/>
  <c r="V6168" i="6"/>
  <c r="T6168" i="6"/>
  <c r="O6168" i="6"/>
  <c r="N6168" i="6"/>
  <c r="E6168" i="6"/>
  <c r="F6168" i="6"/>
  <c r="D6168" i="6"/>
  <c r="C6168" i="6"/>
  <c r="B6168" i="6"/>
  <c r="V6167" i="6"/>
  <c r="T6167" i="6"/>
  <c r="O6167" i="6"/>
  <c r="N6167" i="6"/>
  <c r="E6167" i="6"/>
  <c r="F6167" i="6"/>
  <c r="D6167" i="6"/>
  <c r="C6167" i="6"/>
  <c r="B6167" i="6"/>
  <c r="V6166" i="6"/>
  <c r="T6166" i="6"/>
  <c r="O6166" i="6"/>
  <c r="N6166" i="6"/>
  <c r="E6166" i="6"/>
  <c r="F6166" i="6"/>
  <c r="D6166" i="6"/>
  <c r="C6166" i="6"/>
  <c r="B6166" i="6"/>
  <c r="V6165" i="6"/>
  <c r="T6165" i="6"/>
  <c r="O6165" i="6"/>
  <c r="N6165" i="6"/>
  <c r="E6165" i="6"/>
  <c r="F6165" i="6"/>
  <c r="D6165" i="6"/>
  <c r="C6165" i="6"/>
  <c r="B6165" i="6"/>
  <c r="V6164" i="6"/>
  <c r="T6164" i="6"/>
  <c r="O6164" i="6"/>
  <c r="N6164" i="6"/>
  <c r="E6164" i="6"/>
  <c r="F6164" i="6"/>
  <c r="D6164" i="6"/>
  <c r="C6164" i="6"/>
  <c r="B6164" i="6"/>
  <c r="V6163" i="6"/>
  <c r="T6163" i="6"/>
  <c r="O6163" i="6"/>
  <c r="N6163" i="6"/>
  <c r="E6163" i="6"/>
  <c r="F6163" i="6"/>
  <c r="D6163" i="6"/>
  <c r="C6163" i="6"/>
  <c r="B6163" i="6"/>
  <c r="V6162" i="6"/>
  <c r="T6162" i="6"/>
  <c r="O6162" i="6"/>
  <c r="N6162" i="6"/>
  <c r="E6162" i="6"/>
  <c r="F6162" i="6"/>
  <c r="D6162" i="6"/>
  <c r="C6162" i="6"/>
  <c r="B6162" i="6"/>
  <c r="V6161" i="6"/>
  <c r="T6161" i="6"/>
  <c r="O6161" i="6"/>
  <c r="N6161" i="6"/>
  <c r="E6161" i="6"/>
  <c r="F6161" i="6"/>
  <c r="D6161" i="6"/>
  <c r="C6161" i="6"/>
  <c r="B6161" i="6"/>
  <c r="V6160" i="6"/>
  <c r="T6160" i="6"/>
  <c r="O6160" i="6"/>
  <c r="N6160" i="6"/>
  <c r="E6160" i="6"/>
  <c r="F6160" i="6"/>
  <c r="D6160" i="6"/>
  <c r="C6160" i="6"/>
  <c r="B6160" i="6"/>
  <c r="V6159" i="6"/>
  <c r="T6159" i="6"/>
  <c r="O6159" i="6"/>
  <c r="N6159" i="6"/>
  <c r="E6159" i="6"/>
  <c r="F6159" i="6"/>
  <c r="D6159" i="6"/>
  <c r="C6159" i="6"/>
  <c r="B6159" i="6"/>
  <c r="V6158" i="6"/>
  <c r="T6158" i="6"/>
  <c r="O6158" i="6"/>
  <c r="N6158" i="6"/>
  <c r="E6158" i="6"/>
  <c r="F6158" i="6"/>
  <c r="D6158" i="6"/>
  <c r="C6158" i="6"/>
  <c r="B6158" i="6"/>
  <c r="V6157" i="6"/>
  <c r="T6157" i="6"/>
  <c r="O6157" i="6"/>
  <c r="N6157" i="6"/>
  <c r="E6157" i="6"/>
  <c r="F6157" i="6"/>
  <c r="D6157" i="6"/>
  <c r="C6157" i="6"/>
  <c r="B6157" i="6"/>
  <c r="V6156" i="6"/>
  <c r="T6156" i="6"/>
  <c r="O6156" i="6"/>
  <c r="N6156" i="6"/>
  <c r="E6156" i="6"/>
  <c r="F6156" i="6"/>
  <c r="D6156" i="6"/>
  <c r="C6156" i="6"/>
  <c r="B6156" i="6"/>
  <c r="V6155" i="6"/>
  <c r="T6155" i="6"/>
  <c r="O6155" i="6"/>
  <c r="N6155" i="6"/>
  <c r="E6155" i="6"/>
  <c r="F6155" i="6"/>
  <c r="D6155" i="6"/>
  <c r="C6155" i="6"/>
  <c r="B6155" i="6"/>
  <c r="V6154" i="6"/>
  <c r="T6154" i="6"/>
  <c r="O6154" i="6"/>
  <c r="N6154" i="6"/>
  <c r="E6154" i="6"/>
  <c r="F6154" i="6"/>
  <c r="D6154" i="6"/>
  <c r="C6154" i="6"/>
  <c r="B6154" i="6"/>
  <c r="V6153" i="6"/>
  <c r="T6153" i="6"/>
  <c r="O6153" i="6"/>
  <c r="N6153" i="6"/>
  <c r="E6153" i="6"/>
  <c r="F6153" i="6"/>
  <c r="D6153" i="6"/>
  <c r="C6153" i="6"/>
  <c r="B6153" i="6"/>
  <c r="V6152" i="6"/>
  <c r="T6152" i="6"/>
  <c r="O6152" i="6"/>
  <c r="N6152" i="6"/>
  <c r="E6152" i="6"/>
  <c r="F6152" i="6"/>
  <c r="D6152" i="6"/>
  <c r="C6152" i="6"/>
  <c r="B6152" i="6"/>
  <c r="V6151" i="6"/>
  <c r="T6151" i="6"/>
  <c r="O6151" i="6"/>
  <c r="N6151" i="6"/>
  <c r="E6151" i="6"/>
  <c r="F6151" i="6"/>
  <c r="D6151" i="6"/>
  <c r="C6151" i="6"/>
  <c r="B6151" i="6"/>
  <c r="V6150" i="6"/>
  <c r="T6150" i="6"/>
  <c r="O6150" i="6"/>
  <c r="N6150" i="6"/>
  <c r="E6150" i="6"/>
  <c r="F6150" i="6"/>
  <c r="D6150" i="6"/>
  <c r="C6150" i="6"/>
  <c r="B6150" i="6"/>
  <c r="V6149" i="6"/>
  <c r="N6149" i="6"/>
  <c r="O6149" i="6"/>
  <c r="T6149" i="6"/>
  <c r="E6149" i="6"/>
  <c r="F6149" i="6"/>
  <c r="D6149" i="6"/>
  <c r="C6149" i="6"/>
  <c r="B6149" i="6"/>
  <c r="V6148" i="6"/>
  <c r="T6148" i="6"/>
  <c r="O6148" i="6"/>
  <c r="N6148" i="6"/>
  <c r="E6148" i="6"/>
  <c r="F6148" i="6"/>
  <c r="D6148" i="6"/>
  <c r="C6148" i="6"/>
  <c r="B6148" i="6"/>
  <c r="V6147" i="6"/>
  <c r="T6147" i="6"/>
  <c r="O6147" i="6"/>
  <c r="N6147" i="6"/>
  <c r="E6147" i="6"/>
  <c r="F6147" i="6"/>
  <c r="D6147" i="6"/>
  <c r="C6147" i="6"/>
  <c r="B6147" i="6"/>
  <c r="V6146" i="6"/>
  <c r="T6146" i="6"/>
  <c r="O6146" i="6"/>
  <c r="N6146" i="6"/>
  <c r="E6146" i="6"/>
  <c r="F6146" i="6"/>
  <c r="D6146" i="6"/>
  <c r="C6146" i="6"/>
  <c r="B6146" i="6"/>
  <c r="V6145" i="6"/>
  <c r="T6145" i="6"/>
  <c r="O6145" i="6"/>
  <c r="N6145" i="6"/>
  <c r="E6145" i="6"/>
  <c r="F6145" i="6"/>
  <c r="D6145" i="6"/>
  <c r="C6145" i="6"/>
  <c r="B6145" i="6"/>
  <c r="V6144" i="6"/>
  <c r="T6144" i="6"/>
  <c r="O6144" i="6"/>
  <c r="N6144" i="6"/>
  <c r="E6144" i="6"/>
  <c r="F6144" i="6"/>
  <c r="D6144" i="6"/>
  <c r="C6144" i="6"/>
  <c r="B6144" i="6"/>
  <c r="V6143" i="6"/>
  <c r="T6143" i="6"/>
  <c r="O6143" i="6"/>
  <c r="N6143" i="6"/>
  <c r="E6143" i="6"/>
  <c r="F6143" i="6"/>
  <c r="D6143" i="6"/>
  <c r="C6143" i="6"/>
  <c r="B6143" i="6"/>
  <c r="V6142" i="6"/>
  <c r="T6142" i="6"/>
  <c r="O6142" i="6"/>
  <c r="N6142" i="6"/>
  <c r="E6142" i="6"/>
  <c r="F6142" i="6"/>
  <c r="D6142" i="6"/>
  <c r="C6142" i="6"/>
  <c r="B6142" i="6"/>
  <c r="V6141" i="6"/>
  <c r="T6141" i="6"/>
  <c r="O6141" i="6"/>
  <c r="N6141" i="6"/>
  <c r="E6141" i="6"/>
  <c r="F6141" i="6"/>
  <c r="D6141" i="6"/>
  <c r="C6141" i="6"/>
  <c r="B6141" i="6"/>
  <c r="V6140" i="6"/>
  <c r="T6140" i="6"/>
  <c r="O6140" i="6"/>
  <c r="N6140" i="6"/>
  <c r="E6140" i="6"/>
  <c r="F6140" i="6"/>
  <c r="D6140" i="6"/>
  <c r="C6140" i="6"/>
  <c r="B6140" i="6"/>
  <c r="V6139" i="6"/>
  <c r="T6139" i="6"/>
  <c r="O6139" i="6"/>
  <c r="N6139" i="6"/>
  <c r="E6139" i="6"/>
  <c r="F6139" i="6"/>
  <c r="D6139" i="6"/>
  <c r="C6139" i="6"/>
  <c r="B6139" i="6"/>
  <c r="V6138" i="6"/>
  <c r="T6138" i="6"/>
  <c r="O6138" i="6"/>
  <c r="N6138" i="6"/>
  <c r="E6138" i="6"/>
  <c r="F6138" i="6"/>
  <c r="D6138" i="6"/>
  <c r="C6138" i="6"/>
  <c r="B6138" i="6"/>
  <c r="V6137" i="6"/>
  <c r="T6137" i="6"/>
  <c r="O6137" i="6"/>
  <c r="N6137" i="6"/>
  <c r="E6137" i="6"/>
  <c r="F6137" i="6"/>
  <c r="D6137" i="6"/>
  <c r="C6137" i="6"/>
  <c r="B6137" i="6"/>
  <c r="V6136" i="6"/>
  <c r="T6136" i="6"/>
  <c r="O6136" i="6"/>
  <c r="N6136" i="6"/>
  <c r="E6136" i="6"/>
  <c r="F6136" i="6"/>
  <c r="D6136" i="6"/>
  <c r="C6136" i="6"/>
  <c r="B6136" i="6"/>
  <c r="V6135" i="6"/>
  <c r="T6135" i="6"/>
  <c r="O6135" i="6"/>
  <c r="N6135" i="6"/>
  <c r="E6135" i="6"/>
  <c r="F6135" i="6"/>
  <c r="D6135" i="6"/>
  <c r="C6135" i="6"/>
  <c r="B6135" i="6"/>
  <c r="V6134" i="6"/>
  <c r="T6134" i="6"/>
  <c r="O6134" i="6"/>
  <c r="N6134" i="6"/>
  <c r="E6134" i="6"/>
  <c r="F6134" i="6"/>
  <c r="D6134" i="6"/>
  <c r="C6134" i="6"/>
  <c r="B6134" i="6"/>
  <c r="V6133" i="6"/>
  <c r="T6133" i="6"/>
  <c r="O6133" i="6"/>
  <c r="N6133" i="6"/>
  <c r="E6133" i="6"/>
  <c r="F6133" i="6"/>
  <c r="D6133" i="6"/>
  <c r="C6133" i="6"/>
  <c r="B6133" i="6"/>
  <c r="V6132" i="6"/>
  <c r="T6132" i="6"/>
  <c r="N6132" i="6"/>
  <c r="O6132" i="6"/>
  <c r="E6132" i="6"/>
  <c r="F6132" i="6"/>
  <c r="D6132" i="6"/>
  <c r="C6132" i="6"/>
  <c r="B6132" i="6"/>
  <c r="V6131" i="6"/>
  <c r="T6131" i="6"/>
  <c r="O6131" i="6"/>
  <c r="N6131" i="6"/>
  <c r="E6131" i="6"/>
  <c r="F6131" i="6"/>
  <c r="D6131" i="6"/>
  <c r="C6131" i="6"/>
  <c r="B6131" i="6"/>
  <c r="V6130" i="6"/>
  <c r="T6130" i="6"/>
  <c r="O6130" i="6"/>
  <c r="N6130" i="6"/>
  <c r="E6130" i="6"/>
  <c r="F6130" i="6"/>
  <c r="D6130" i="6"/>
  <c r="C6130" i="6"/>
  <c r="B6130" i="6"/>
  <c r="V6129" i="6"/>
  <c r="T6129" i="6"/>
  <c r="O6129" i="6"/>
  <c r="N6129" i="6"/>
  <c r="E6129" i="6"/>
  <c r="F6129" i="6"/>
  <c r="D6129" i="6"/>
  <c r="C6129" i="6"/>
  <c r="B6129" i="6"/>
  <c r="V6128" i="6"/>
  <c r="T6128" i="6"/>
  <c r="O6128" i="6"/>
  <c r="N6128" i="6"/>
  <c r="E6128" i="6"/>
  <c r="F6128" i="6"/>
  <c r="D6128" i="6"/>
  <c r="C6128" i="6"/>
  <c r="B6128" i="6"/>
  <c r="V6127" i="6"/>
  <c r="T6127" i="6"/>
  <c r="O6127" i="6"/>
  <c r="N6127" i="6"/>
  <c r="E6127" i="6"/>
  <c r="F6127" i="6"/>
  <c r="D6127" i="6"/>
  <c r="C6127" i="6"/>
  <c r="B6127" i="6"/>
  <c r="V6126" i="6"/>
  <c r="T6126" i="6"/>
  <c r="N6126" i="6"/>
  <c r="O6126" i="6"/>
  <c r="E6126" i="6"/>
  <c r="F6126" i="6"/>
  <c r="D6126" i="6"/>
  <c r="C6126" i="6"/>
  <c r="B6126" i="6"/>
  <c r="V6125" i="6"/>
  <c r="T6125" i="6"/>
  <c r="O6125" i="6"/>
  <c r="N6125" i="6"/>
  <c r="E6125" i="6"/>
  <c r="F6125" i="6"/>
  <c r="D6125" i="6"/>
  <c r="C6125" i="6"/>
  <c r="B6125" i="6"/>
  <c r="V6124" i="6"/>
  <c r="T6124" i="6"/>
  <c r="O6124" i="6"/>
  <c r="N6124" i="6"/>
  <c r="E6124" i="6"/>
  <c r="F6124" i="6"/>
  <c r="D6124" i="6"/>
  <c r="C6124" i="6"/>
  <c r="B6124" i="6"/>
  <c r="V6123" i="6"/>
  <c r="T6123" i="6"/>
  <c r="O6123" i="6"/>
  <c r="N6123" i="6"/>
  <c r="E6123" i="6"/>
  <c r="F6123" i="6"/>
  <c r="D6123" i="6"/>
  <c r="C6123" i="6"/>
  <c r="B6123" i="6"/>
  <c r="V6122" i="6"/>
  <c r="T6122" i="6"/>
  <c r="O6122" i="6"/>
  <c r="N6122" i="6"/>
  <c r="E6122" i="6"/>
  <c r="F6122" i="6"/>
  <c r="D6122" i="6"/>
  <c r="C6122" i="6"/>
  <c r="B6122" i="6"/>
  <c r="V6121" i="6"/>
  <c r="T6121" i="6"/>
  <c r="O6121" i="6"/>
  <c r="N6121" i="6"/>
  <c r="E6121" i="6"/>
  <c r="F6121" i="6"/>
  <c r="D6121" i="6"/>
  <c r="C6121" i="6"/>
  <c r="B6121" i="6"/>
  <c r="V6120" i="6"/>
  <c r="T6120" i="6"/>
  <c r="O6120" i="6"/>
  <c r="N6120" i="6"/>
  <c r="E6120" i="6"/>
  <c r="F6120" i="6"/>
  <c r="D6120" i="6"/>
  <c r="C6120" i="6"/>
  <c r="B6120" i="6"/>
  <c r="V6287" i="6"/>
  <c r="T6287" i="6"/>
  <c r="O6287" i="6"/>
  <c r="N6287" i="6"/>
  <c r="E6287" i="6"/>
  <c r="F6287" i="6"/>
  <c r="D6287" i="6"/>
  <c r="C6287" i="6"/>
  <c r="B6287" i="6"/>
  <c r="V6286" i="6"/>
  <c r="T6286" i="6"/>
  <c r="N6286" i="6"/>
  <c r="O6286" i="6"/>
  <c r="E6286" i="6"/>
  <c r="F6286" i="6"/>
  <c r="D6286" i="6"/>
  <c r="C6286" i="6"/>
  <c r="B6286" i="6"/>
  <c r="V6285" i="6"/>
  <c r="T6285" i="6"/>
  <c r="O6285" i="6"/>
  <c r="N6285" i="6"/>
  <c r="E6285" i="6"/>
  <c r="F6285" i="6"/>
  <c r="D6285" i="6"/>
  <c r="C6285" i="6"/>
  <c r="B6285" i="6"/>
  <c r="V6284" i="6"/>
  <c r="T6284" i="6"/>
  <c r="O6284" i="6"/>
  <c r="N6284" i="6"/>
  <c r="E6284" i="6"/>
  <c r="F6284" i="6"/>
  <c r="D6284" i="6"/>
  <c r="C6284" i="6"/>
  <c r="B6284" i="6"/>
  <c r="V6283" i="6"/>
  <c r="T6283" i="6"/>
  <c r="N6283" i="6"/>
  <c r="O6283" i="6"/>
  <c r="E6283" i="6"/>
  <c r="F6283" i="6"/>
  <c r="D6283" i="6"/>
  <c r="C6283" i="6"/>
  <c r="B6283" i="6"/>
  <c r="V6282" i="6"/>
  <c r="T6282" i="6"/>
  <c r="O6282" i="6"/>
  <c r="N6282" i="6"/>
  <c r="E6282" i="6"/>
  <c r="F6282" i="6"/>
  <c r="D6282" i="6"/>
  <c r="C6282" i="6"/>
  <c r="B6282" i="6"/>
  <c r="V6281" i="6"/>
  <c r="T6281" i="6"/>
  <c r="O6281" i="6"/>
  <c r="N6281" i="6"/>
  <c r="E6281" i="6"/>
  <c r="F6281" i="6"/>
  <c r="D6281" i="6"/>
  <c r="C6281" i="6"/>
  <c r="B6281" i="6"/>
  <c r="V6280" i="6"/>
  <c r="T6280" i="6"/>
  <c r="O6280" i="6"/>
  <c r="N6280" i="6"/>
  <c r="E6280" i="6"/>
  <c r="F6280" i="6"/>
  <c r="D6280" i="6"/>
  <c r="C6280" i="6"/>
  <c r="B6280" i="6"/>
  <c r="V6279" i="6"/>
  <c r="T6279" i="6"/>
  <c r="O6279" i="6"/>
  <c r="N6279" i="6"/>
  <c r="E6279" i="6"/>
  <c r="F6279" i="6"/>
  <c r="D6279" i="6"/>
  <c r="C6279" i="6"/>
  <c r="B6279" i="6"/>
  <c r="V6278" i="6"/>
  <c r="T6278" i="6"/>
  <c r="O6278" i="6"/>
  <c r="N6278" i="6"/>
  <c r="E6278" i="6"/>
  <c r="F6278" i="6"/>
  <c r="D6278" i="6"/>
  <c r="C6278" i="6"/>
  <c r="B6278" i="6"/>
  <c r="V6277" i="6"/>
  <c r="T6277" i="6"/>
  <c r="O6277" i="6"/>
  <c r="N6277" i="6"/>
  <c r="E6277" i="6"/>
  <c r="F6277" i="6"/>
  <c r="D6277" i="6"/>
  <c r="C6277" i="6"/>
  <c r="B6277" i="6"/>
  <c r="V6276" i="6"/>
  <c r="T6276" i="6"/>
  <c r="O6276" i="6"/>
  <c r="N6276" i="6"/>
  <c r="E6276" i="6"/>
  <c r="F6276" i="6"/>
  <c r="D6276" i="6"/>
  <c r="C6276" i="6"/>
  <c r="B6276" i="6"/>
  <c r="V6275" i="6"/>
  <c r="T6275" i="6"/>
  <c r="O6275" i="6"/>
  <c r="N6275" i="6"/>
  <c r="E6275" i="6"/>
  <c r="F6275" i="6"/>
  <c r="D6275" i="6"/>
  <c r="C6275" i="6"/>
  <c r="B6275" i="6"/>
  <c r="V6274" i="6"/>
  <c r="T6274" i="6"/>
  <c r="O6274" i="6"/>
  <c r="N6274" i="6"/>
  <c r="E6274" i="6"/>
  <c r="F6274" i="6"/>
  <c r="D6274" i="6"/>
  <c r="C6274" i="6"/>
  <c r="B6274" i="6"/>
  <c r="V6273" i="6"/>
  <c r="T6273" i="6"/>
  <c r="O6273" i="6"/>
  <c r="N6273" i="6"/>
  <c r="E6273" i="6"/>
  <c r="F6273" i="6"/>
  <c r="D6273" i="6"/>
  <c r="C6273" i="6"/>
  <c r="B6273" i="6"/>
  <c r="V6272" i="6"/>
  <c r="T6272" i="6"/>
  <c r="O6272" i="6"/>
  <c r="N6272" i="6"/>
  <c r="E6272" i="6"/>
  <c r="F6272" i="6"/>
  <c r="D6272" i="6"/>
  <c r="C6272" i="6"/>
  <c r="B6272" i="6"/>
  <c r="V6271" i="6"/>
  <c r="T6271" i="6"/>
  <c r="O6271" i="6"/>
  <c r="N6271" i="6"/>
  <c r="E6271" i="6"/>
  <c r="F6271" i="6"/>
  <c r="D6271" i="6"/>
  <c r="C6271" i="6"/>
  <c r="B6271" i="6"/>
  <c r="V6270" i="6"/>
  <c r="T6270" i="6"/>
  <c r="O6270" i="6"/>
  <c r="N6270" i="6"/>
  <c r="E6270" i="6"/>
  <c r="F6270" i="6"/>
  <c r="D6270" i="6"/>
  <c r="C6270" i="6"/>
  <c r="B6270" i="6"/>
  <c r="V6269" i="6"/>
  <c r="T6269" i="6"/>
  <c r="O6269" i="6"/>
  <c r="N6269" i="6"/>
  <c r="E6269" i="6"/>
  <c r="F6269" i="6"/>
  <c r="D6269" i="6"/>
  <c r="C6269" i="6"/>
  <c r="B6269" i="6"/>
  <c r="V6268" i="6"/>
  <c r="T6268" i="6"/>
  <c r="O6268" i="6"/>
  <c r="N6268" i="6"/>
  <c r="E6268" i="6"/>
  <c r="F6268" i="6"/>
  <c r="D6268" i="6"/>
  <c r="C6268" i="6"/>
  <c r="B6268" i="6"/>
  <c r="V6267" i="6"/>
  <c r="T6267" i="6"/>
  <c r="O6267" i="6"/>
  <c r="N6267" i="6"/>
  <c r="E6267" i="6"/>
  <c r="F6267" i="6"/>
  <c r="D6267" i="6"/>
  <c r="C6267" i="6"/>
  <c r="B6267" i="6"/>
  <c r="V6266" i="6"/>
  <c r="T6266" i="6"/>
  <c r="O6266" i="6"/>
  <c r="N6266" i="6"/>
  <c r="E6266" i="6"/>
  <c r="F6266" i="6"/>
  <c r="D6266" i="6"/>
  <c r="C6266" i="6"/>
  <c r="B6266" i="6"/>
  <c r="V6265" i="6"/>
  <c r="T6265" i="6"/>
  <c r="O6265" i="6"/>
  <c r="N6265" i="6"/>
  <c r="E6265" i="6"/>
  <c r="F6265" i="6"/>
  <c r="D6265" i="6"/>
  <c r="C6265" i="6"/>
  <c r="B6265" i="6"/>
  <c r="V6264" i="6"/>
  <c r="T6264" i="6"/>
  <c r="O6264" i="6"/>
  <c r="N6264" i="6"/>
  <c r="E6264" i="6"/>
  <c r="F6264" i="6"/>
  <c r="D6264" i="6"/>
  <c r="C6264" i="6"/>
  <c r="B6264" i="6"/>
  <c r="V6263" i="6"/>
  <c r="T6263" i="6"/>
  <c r="O6263" i="6"/>
  <c r="N6263" i="6"/>
  <c r="E6263" i="6"/>
  <c r="F6263" i="6"/>
  <c r="D6263" i="6"/>
  <c r="C6263" i="6"/>
  <c r="B6263" i="6"/>
  <c r="V6262" i="6"/>
  <c r="T6262" i="6"/>
  <c r="O6262" i="6"/>
  <c r="N6262" i="6"/>
  <c r="E6262" i="6"/>
  <c r="F6262" i="6"/>
  <c r="D6262" i="6"/>
  <c r="C6262" i="6"/>
  <c r="B6262" i="6"/>
  <c r="V6261" i="6"/>
  <c r="T6261" i="6"/>
  <c r="O6261" i="6"/>
  <c r="N6261" i="6"/>
  <c r="E6261" i="6"/>
  <c r="F6261" i="6"/>
  <c r="D6261" i="6"/>
  <c r="C6261" i="6"/>
  <c r="B6261" i="6"/>
  <c r="V6260" i="6"/>
  <c r="T6260" i="6"/>
  <c r="O6260" i="6"/>
  <c r="N6260" i="6"/>
  <c r="E6260" i="6"/>
  <c r="F6260" i="6"/>
  <c r="D6260" i="6"/>
  <c r="C6260" i="6"/>
  <c r="B6260" i="6"/>
  <c r="V6259" i="6"/>
  <c r="T6259" i="6"/>
  <c r="O6259" i="6"/>
  <c r="N6259" i="6"/>
  <c r="E6259" i="6"/>
  <c r="F6259" i="6"/>
  <c r="D6259" i="6"/>
  <c r="C6259" i="6"/>
  <c r="B6259" i="6"/>
  <c r="V6258" i="6"/>
  <c r="T6258" i="6"/>
  <c r="O6258" i="6"/>
  <c r="N6258" i="6"/>
  <c r="E6258" i="6"/>
  <c r="F6258" i="6"/>
  <c r="D6258" i="6"/>
  <c r="C6258" i="6"/>
  <c r="B6258" i="6"/>
  <c r="V6257" i="6"/>
  <c r="T6257" i="6"/>
  <c r="O6257" i="6"/>
  <c r="N6257" i="6"/>
  <c r="E6257" i="6"/>
  <c r="F6257" i="6"/>
  <c r="D6257" i="6"/>
  <c r="C6257" i="6"/>
  <c r="B6257" i="6"/>
  <c r="V6256" i="6"/>
  <c r="T6256" i="6"/>
  <c r="O6256" i="6"/>
  <c r="N6256" i="6"/>
  <c r="E6256" i="6"/>
  <c r="F6256" i="6"/>
  <c r="D6256" i="6"/>
  <c r="C6256" i="6"/>
  <c r="B6256" i="6"/>
  <c r="V6255" i="6"/>
  <c r="T6255" i="6"/>
  <c r="O6255" i="6"/>
  <c r="N6255" i="6"/>
  <c r="E6255" i="6"/>
  <c r="F6255" i="6"/>
  <c r="D6255" i="6"/>
  <c r="C6255" i="6"/>
  <c r="B6255" i="6"/>
  <c r="V6254" i="6"/>
  <c r="T6254" i="6"/>
  <c r="O6254" i="6"/>
  <c r="N6254" i="6"/>
  <c r="E6254" i="6"/>
  <c r="F6254" i="6"/>
  <c r="D6254" i="6"/>
  <c r="C6254" i="6"/>
  <c r="B6254" i="6"/>
  <c r="V6253" i="6"/>
  <c r="T6253" i="6"/>
  <c r="O6253" i="6"/>
  <c r="N6253" i="6"/>
  <c r="E6253" i="6"/>
  <c r="F6253" i="6"/>
  <c r="D6253" i="6"/>
  <c r="C6253" i="6"/>
  <c r="B6253" i="6"/>
  <c r="V6252" i="6"/>
  <c r="T6252" i="6"/>
  <c r="O6252" i="6"/>
  <c r="N6252" i="6"/>
  <c r="E6252" i="6"/>
  <c r="F6252" i="6"/>
  <c r="D6252" i="6"/>
  <c r="C6252" i="6"/>
  <c r="B6252" i="6"/>
  <c r="V6251" i="6"/>
  <c r="T6251" i="6"/>
  <c r="O6251" i="6"/>
  <c r="N6251" i="6"/>
  <c r="E6251" i="6"/>
  <c r="F6251" i="6"/>
  <c r="D6251" i="6"/>
  <c r="C6251" i="6"/>
  <c r="B6251" i="6"/>
  <c r="V6250" i="6"/>
  <c r="T6250" i="6"/>
  <c r="O6250" i="6"/>
  <c r="N6250" i="6"/>
  <c r="E6250" i="6"/>
  <c r="F6250" i="6"/>
  <c r="D6250" i="6"/>
  <c r="C6250" i="6"/>
  <c r="B6250" i="6"/>
  <c r="V6249" i="6"/>
  <c r="T6249" i="6"/>
  <c r="O6249" i="6"/>
  <c r="N6249" i="6"/>
  <c r="E6249" i="6"/>
  <c r="F6249" i="6"/>
  <c r="D6249" i="6"/>
  <c r="C6249" i="6"/>
  <c r="B6249" i="6"/>
  <c r="V6248" i="6"/>
  <c r="T6248" i="6"/>
  <c r="O6248" i="6"/>
  <c r="N6248" i="6"/>
  <c r="E6248" i="6"/>
  <c r="F6248" i="6"/>
  <c r="D6248" i="6"/>
  <c r="C6248" i="6"/>
  <c r="B6248" i="6"/>
  <c r="V6247" i="6"/>
  <c r="T6247" i="6"/>
  <c r="O6247" i="6"/>
  <c r="N6247" i="6"/>
  <c r="E6247" i="6"/>
  <c r="F6247" i="6"/>
  <c r="D6247" i="6"/>
  <c r="C6247" i="6"/>
  <c r="B6247" i="6"/>
  <c r="V6246" i="6"/>
  <c r="T6246" i="6"/>
  <c r="O6246" i="6"/>
  <c r="N6246" i="6"/>
  <c r="E6246" i="6"/>
  <c r="F6246" i="6"/>
  <c r="D6246" i="6"/>
  <c r="C6246" i="6"/>
  <c r="B6246" i="6"/>
  <c r="V6245" i="6"/>
  <c r="T6245" i="6"/>
  <c r="O6245" i="6"/>
  <c r="N6245" i="6"/>
  <c r="E6245" i="6"/>
  <c r="F6245" i="6"/>
  <c r="D6245" i="6"/>
  <c r="C6245" i="6"/>
  <c r="B6245" i="6"/>
  <c r="V6244" i="6"/>
  <c r="T6244" i="6"/>
  <c r="O6244" i="6"/>
  <c r="N6244" i="6"/>
  <c r="E6244" i="6"/>
  <c r="F6244" i="6"/>
  <c r="D6244" i="6"/>
  <c r="C6244" i="6"/>
  <c r="B6244" i="6"/>
  <c r="V6243" i="6"/>
  <c r="T6243" i="6"/>
  <c r="N6243" i="6"/>
  <c r="O6243" i="6"/>
  <c r="E6243" i="6"/>
  <c r="F6243" i="6"/>
  <c r="D6243" i="6"/>
  <c r="C6243" i="6"/>
  <c r="B6243" i="6"/>
  <c r="V6242" i="6"/>
  <c r="T6242" i="6"/>
  <c r="O6242" i="6"/>
  <c r="N6242" i="6"/>
  <c r="E6242" i="6"/>
  <c r="F6242" i="6"/>
  <c r="D6242" i="6"/>
  <c r="C6242" i="6"/>
  <c r="B6242" i="6"/>
  <c r="V6241" i="6"/>
  <c r="T6241" i="6"/>
  <c r="O6241" i="6"/>
  <c r="N6241" i="6"/>
  <c r="E6241" i="6"/>
  <c r="F6241" i="6"/>
  <c r="D6241" i="6"/>
  <c r="C6241" i="6"/>
  <c r="B6241" i="6"/>
  <c r="V6240" i="6"/>
  <c r="T6240" i="6"/>
  <c r="O6240" i="6"/>
  <c r="N6240" i="6"/>
  <c r="E6240" i="6"/>
  <c r="F6240" i="6"/>
  <c r="D6240" i="6"/>
  <c r="C6240" i="6"/>
  <c r="B6240" i="6"/>
  <c r="V6239" i="6"/>
  <c r="T6239" i="6"/>
  <c r="N6239" i="6"/>
  <c r="O6239" i="6"/>
  <c r="E6239" i="6"/>
  <c r="F6239" i="6"/>
  <c r="D6239" i="6"/>
  <c r="C6239" i="6"/>
  <c r="B6239" i="6"/>
  <c r="V6238" i="6"/>
  <c r="T6238" i="6"/>
  <c r="O6238" i="6"/>
  <c r="N6238" i="6"/>
  <c r="E6238" i="6"/>
  <c r="F6238" i="6"/>
  <c r="D6238" i="6"/>
  <c r="C6238" i="6"/>
  <c r="B6238" i="6"/>
  <c r="V6237" i="6"/>
  <c r="T6237" i="6"/>
  <c r="N6237" i="6"/>
  <c r="O6237" i="6"/>
  <c r="E6237" i="6"/>
  <c r="F6237" i="6"/>
  <c r="D6237" i="6"/>
  <c r="C6237" i="6"/>
  <c r="B6237" i="6"/>
  <c r="V6236" i="6"/>
  <c r="T6236" i="6"/>
  <c r="O6236" i="6"/>
  <c r="N6236" i="6"/>
  <c r="E6236" i="6"/>
  <c r="F6236" i="6"/>
  <c r="D6236" i="6"/>
  <c r="C6236" i="6"/>
  <c r="B6236" i="6"/>
  <c r="V6235" i="6"/>
  <c r="T6235" i="6"/>
  <c r="O6235" i="6"/>
  <c r="N6235" i="6"/>
  <c r="E6235" i="6"/>
  <c r="F6235" i="6"/>
  <c r="D6235" i="6"/>
  <c r="C6235" i="6"/>
  <c r="B6235" i="6"/>
  <c r="V6234" i="6"/>
  <c r="T6234" i="6"/>
  <c r="O6234" i="6"/>
  <c r="N6234" i="6"/>
  <c r="E6234" i="6"/>
  <c r="F6234" i="6"/>
  <c r="D6234" i="6"/>
  <c r="C6234" i="6"/>
  <c r="B6234" i="6"/>
  <c r="V6233" i="6"/>
  <c r="T6233" i="6"/>
  <c r="N6233" i="6"/>
  <c r="O6233" i="6"/>
  <c r="E6233" i="6"/>
  <c r="F6233" i="6"/>
  <c r="D6233" i="6"/>
  <c r="C6233" i="6"/>
  <c r="B6233" i="6"/>
  <c r="V6232" i="6"/>
  <c r="T6232" i="6"/>
  <c r="O6232" i="6"/>
  <c r="N6232" i="6"/>
  <c r="E6232" i="6"/>
  <c r="F6232" i="6"/>
  <c r="D6232" i="6"/>
  <c r="C6232" i="6"/>
  <c r="B6232" i="6"/>
  <c r="V6315" i="6"/>
  <c r="T6315" i="6"/>
  <c r="O6315" i="6"/>
  <c r="N6315" i="6"/>
  <c r="E6315" i="6"/>
  <c r="F6315" i="6"/>
  <c r="D6315" i="6"/>
  <c r="C6315" i="6"/>
  <c r="B6315" i="6"/>
  <c r="V6314" i="6"/>
  <c r="T6314" i="6"/>
  <c r="O6314" i="6"/>
  <c r="N6314" i="6"/>
  <c r="E6314" i="6"/>
  <c r="F6314" i="6"/>
  <c r="D6314" i="6"/>
  <c r="C6314" i="6"/>
  <c r="B6314" i="6"/>
  <c r="V6313" i="6"/>
  <c r="T6313" i="6"/>
  <c r="O6313" i="6"/>
  <c r="N6313" i="6"/>
  <c r="E6313" i="6"/>
  <c r="F6313" i="6"/>
  <c r="D6313" i="6"/>
  <c r="C6313" i="6"/>
  <c r="B6313" i="6"/>
  <c r="V6312" i="6"/>
  <c r="T6312" i="6"/>
  <c r="O6312" i="6"/>
  <c r="N6312" i="6"/>
  <c r="E6312" i="6"/>
  <c r="F6312" i="6"/>
  <c r="D6312" i="6"/>
  <c r="C6312" i="6"/>
  <c r="B6312" i="6"/>
  <c r="V6311" i="6"/>
  <c r="T6311" i="6"/>
  <c r="O6311" i="6"/>
  <c r="N6311" i="6"/>
  <c r="E6311" i="6"/>
  <c r="F6311" i="6"/>
  <c r="D6311" i="6"/>
  <c r="C6311" i="6"/>
  <c r="B6311" i="6"/>
  <c r="V6310" i="6"/>
  <c r="T6310" i="6"/>
  <c r="O6310" i="6"/>
  <c r="N6310" i="6"/>
  <c r="E6310" i="6"/>
  <c r="F6310" i="6"/>
  <c r="D6310" i="6"/>
  <c r="C6310" i="6"/>
  <c r="B6310" i="6"/>
  <c r="V6309" i="6"/>
  <c r="T6309" i="6"/>
  <c r="O6309" i="6"/>
  <c r="N6309" i="6"/>
  <c r="E6309" i="6"/>
  <c r="F6309" i="6"/>
  <c r="D6309" i="6"/>
  <c r="C6309" i="6"/>
  <c r="B6309" i="6"/>
  <c r="V6308" i="6"/>
  <c r="T6308" i="6"/>
  <c r="O6308" i="6"/>
  <c r="N6308" i="6"/>
  <c r="E6308" i="6"/>
  <c r="F6308" i="6"/>
  <c r="D6308" i="6"/>
  <c r="C6308" i="6"/>
  <c r="B6308" i="6"/>
  <c r="V6307" i="6"/>
  <c r="T6307" i="6"/>
  <c r="O6307" i="6"/>
  <c r="N6307" i="6"/>
  <c r="E6307" i="6"/>
  <c r="F6307" i="6"/>
  <c r="D6307" i="6"/>
  <c r="C6307" i="6"/>
  <c r="B6307" i="6"/>
  <c r="V6306" i="6"/>
  <c r="T6306" i="6"/>
  <c r="O6306" i="6"/>
  <c r="N6306" i="6"/>
  <c r="E6306" i="6"/>
  <c r="F6306" i="6"/>
  <c r="D6306" i="6"/>
  <c r="C6306" i="6"/>
  <c r="B6306" i="6"/>
  <c r="V6305" i="6"/>
  <c r="T6305" i="6"/>
  <c r="O6305" i="6"/>
  <c r="N6305" i="6"/>
  <c r="E6305" i="6"/>
  <c r="F6305" i="6"/>
  <c r="D6305" i="6"/>
  <c r="C6305" i="6"/>
  <c r="B6305" i="6"/>
  <c r="V6304" i="6"/>
  <c r="T6304" i="6"/>
  <c r="O6304" i="6"/>
  <c r="N6304" i="6"/>
  <c r="E6304" i="6"/>
  <c r="F6304" i="6"/>
  <c r="D6304" i="6"/>
  <c r="C6304" i="6"/>
  <c r="B6304" i="6"/>
  <c r="V6303" i="6"/>
  <c r="T6303" i="6"/>
  <c r="O6303" i="6"/>
  <c r="N6303" i="6"/>
  <c r="E6303" i="6"/>
  <c r="F6303" i="6"/>
  <c r="D6303" i="6"/>
  <c r="C6303" i="6"/>
  <c r="B6303" i="6"/>
  <c r="V6302" i="6"/>
  <c r="T6302" i="6"/>
  <c r="O6302" i="6"/>
  <c r="N6302" i="6"/>
  <c r="E6302" i="6"/>
  <c r="F6302" i="6"/>
  <c r="D6302" i="6"/>
  <c r="C6302" i="6"/>
  <c r="B6302" i="6"/>
  <c r="V6301" i="6"/>
  <c r="T6301" i="6"/>
  <c r="O6301" i="6"/>
  <c r="N6301" i="6"/>
  <c r="E6301" i="6"/>
  <c r="F6301" i="6"/>
  <c r="D6301" i="6"/>
  <c r="C6301" i="6"/>
  <c r="B6301" i="6"/>
  <c r="V6300" i="6"/>
  <c r="T6300" i="6"/>
  <c r="O6300" i="6"/>
  <c r="N6300" i="6"/>
  <c r="E6300" i="6"/>
  <c r="F6300" i="6"/>
  <c r="D6300" i="6"/>
  <c r="C6300" i="6"/>
  <c r="B6300" i="6"/>
  <c r="V6299" i="6"/>
  <c r="T6299" i="6"/>
  <c r="O6299" i="6"/>
  <c r="N6299" i="6"/>
  <c r="E6299" i="6"/>
  <c r="F6299" i="6"/>
  <c r="D6299" i="6"/>
  <c r="C6299" i="6"/>
  <c r="B6299" i="6"/>
  <c r="V6298" i="6"/>
  <c r="T6298" i="6"/>
  <c r="O6298" i="6"/>
  <c r="N6298" i="6"/>
  <c r="E6298" i="6"/>
  <c r="F6298" i="6"/>
  <c r="D6298" i="6"/>
  <c r="C6298" i="6"/>
  <c r="B6298" i="6"/>
  <c r="V6297" i="6"/>
  <c r="T6297" i="6"/>
  <c r="O6297" i="6"/>
  <c r="N6297" i="6"/>
  <c r="E6297" i="6"/>
  <c r="F6297" i="6"/>
  <c r="D6297" i="6"/>
  <c r="C6297" i="6"/>
  <c r="B6297" i="6"/>
  <c r="V6296" i="6"/>
  <c r="T6296" i="6"/>
  <c r="O6296" i="6"/>
  <c r="N6296" i="6"/>
  <c r="E6296" i="6"/>
  <c r="F6296" i="6"/>
  <c r="D6296" i="6"/>
  <c r="C6296" i="6"/>
  <c r="B6296" i="6"/>
  <c r="V6295" i="6"/>
  <c r="T6295" i="6"/>
  <c r="O6295" i="6"/>
  <c r="N6295" i="6"/>
  <c r="E6295" i="6"/>
  <c r="F6295" i="6"/>
  <c r="D6295" i="6"/>
  <c r="C6295" i="6"/>
  <c r="B6295" i="6"/>
  <c r="V6294" i="6"/>
  <c r="T6294" i="6"/>
  <c r="O6294" i="6"/>
  <c r="N6294" i="6"/>
  <c r="E6294" i="6"/>
  <c r="F6294" i="6"/>
  <c r="D6294" i="6"/>
  <c r="C6294" i="6"/>
  <c r="B6294" i="6"/>
  <c r="V6293" i="6"/>
  <c r="T6293" i="6"/>
  <c r="O6293" i="6"/>
  <c r="N6293" i="6"/>
  <c r="E6293" i="6"/>
  <c r="F6293" i="6"/>
  <c r="D6293" i="6"/>
  <c r="C6293" i="6"/>
  <c r="B6293" i="6"/>
  <c r="V6292" i="6"/>
  <c r="T6292" i="6"/>
  <c r="O6292" i="6"/>
  <c r="N6292" i="6"/>
  <c r="E6292" i="6"/>
  <c r="F6292" i="6"/>
  <c r="D6292" i="6"/>
  <c r="C6292" i="6"/>
  <c r="B6292" i="6"/>
  <c r="V6291" i="6"/>
  <c r="T6291" i="6"/>
  <c r="O6291" i="6"/>
  <c r="N6291" i="6"/>
  <c r="E6291" i="6"/>
  <c r="F6291" i="6"/>
  <c r="D6291" i="6"/>
  <c r="C6291" i="6"/>
  <c r="B6291" i="6"/>
  <c r="V6290" i="6"/>
  <c r="T6290" i="6"/>
  <c r="O6290" i="6"/>
  <c r="N6290" i="6"/>
  <c r="E6290" i="6"/>
  <c r="F6290" i="6"/>
  <c r="D6290" i="6"/>
  <c r="C6290" i="6"/>
  <c r="B6290" i="6"/>
  <c r="V6289" i="6"/>
  <c r="T6289" i="6"/>
  <c r="O6289" i="6"/>
  <c r="N6289" i="6"/>
  <c r="E6289" i="6"/>
  <c r="F6289" i="6"/>
  <c r="D6289" i="6"/>
  <c r="C6289" i="6"/>
  <c r="B6289" i="6"/>
  <c r="V6288" i="6"/>
  <c r="T6288" i="6"/>
  <c r="O6288" i="6"/>
  <c r="N6288" i="6"/>
  <c r="E6288" i="6"/>
  <c r="F6288" i="6"/>
  <c r="D6288" i="6"/>
  <c r="C6288" i="6"/>
  <c r="B6288" i="6"/>
  <c r="V6329" i="6"/>
  <c r="T6329" i="6"/>
  <c r="O6329" i="6"/>
  <c r="N6329" i="6"/>
  <c r="E6329" i="6"/>
  <c r="F6329" i="6"/>
  <c r="D6329" i="6"/>
  <c r="C6329" i="6"/>
  <c r="B6329" i="6"/>
  <c r="V6328" i="6"/>
  <c r="T6328" i="6"/>
  <c r="O6328" i="6"/>
  <c r="N6328" i="6"/>
  <c r="E6328" i="6"/>
  <c r="F6328" i="6"/>
  <c r="D6328" i="6"/>
  <c r="C6328" i="6"/>
  <c r="B6328" i="6"/>
  <c r="V6327" i="6"/>
  <c r="T6327" i="6"/>
  <c r="O6327" i="6"/>
  <c r="N6327" i="6"/>
  <c r="E6327" i="6"/>
  <c r="F6327" i="6"/>
  <c r="D6327" i="6"/>
  <c r="C6327" i="6"/>
  <c r="B6327" i="6"/>
  <c r="V6326" i="6"/>
  <c r="T6326" i="6"/>
  <c r="O6326" i="6"/>
  <c r="N6326" i="6"/>
  <c r="E6326" i="6"/>
  <c r="F6326" i="6"/>
  <c r="D6326" i="6"/>
  <c r="C6326" i="6"/>
  <c r="B6326" i="6"/>
  <c r="V6325" i="6"/>
  <c r="T6325" i="6"/>
  <c r="O6325" i="6"/>
  <c r="N6325" i="6"/>
  <c r="E6325" i="6"/>
  <c r="F6325" i="6"/>
  <c r="D6325" i="6"/>
  <c r="C6325" i="6"/>
  <c r="B6325" i="6"/>
  <c r="V6324" i="6"/>
  <c r="T6324" i="6"/>
  <c r="O6324" i="6"/>
  <c r="N6324" i="6"/>
  <c r="E6324" i="6"/>
  <c r="F6324" i="6"/>
  <c r="D6324" i="6"/>
  <c r="C6324" i="6"/>
  <c r="B6324" i="6"/>
  <c r="V6323" i="6"/>
  <c r="T6323" i="6"/>
  <c r="O6323" i="6"/>
  <c r="N6323" i="6"/>
  <c r="E6323" i="6"/>
  <c r="F6323" i="6"/>
  <c r="D6323" i="6"/>
  <c r="C6323" i="6"/>
  <c r="B6323" i="6"/>
  <c r="V6322" i="6"/>
  <c r="T6322" i="6"/>
  <c r="O6322" i="6"/>
  <c r="N6322" i="6"/>
  <c r="E6322" i="6"/>
  <c r="F6322" i="6"/>
  <c r="D6322" i="6"/>
  <c r="C6322" i="6"/>
  <c r="B6322" i="6"/>
  <c r="V6321" i="6"/>
  <c r="T6321" i="6"/>
  <c r="O6321" i="6"/>
  <c r="N6321" i="6"/>
  <c r="E6321" i="6"/>
  <c r="F6321" i="6"/>
  <c r="D6321" i="6"/>
  <c r="C6321" i="6"/>
  <c r="B6321" i="6"/>
  <c r="V6320" i="6"/>
  <c r="T6320" i="6"/>
  <c r="O6320" i="6"/>
  <c r="N6320" i="6"/>
  <c r="E6320" i="6"/>
  <c r="F6320" i="6"/>
  <c r="D6320" i="6"/>
  <c r="C6320" i="6"/>
  <c r="B6320" i="6"/>
  <c r="V6319" i="6"/>
  <c r="T6319" i="6"/>
  <c r="O6319" i="6"/>
  <c r="N6319" i="6"/>
  <c r="E6319" i="6"/>
  <c r="F6319" i="6"/>
  <c r="D6319" i="6"/>
  <c r="C6319" i="6"/>
  <c r="B6319" i="6"/>
  <c r="V6318" i="6"/>
  <c r="T6318" i="6"/>
  <c r="O6318" i="6"/>
  <c r="N6318" i="6"/>
  <c r="E6318" i="6"/>
  <c r="F6318" i="6"/>
  <c r="D6318" i="6"/>
  <c r="C6318" i="6"/>
  <c r="B6318" i="6"/>
  <c r="V6317" i="6"/>
  <c r="T6317" i="6"/>
  <c r="O6317" i="6"/>
  <c r="N6317" i="6"/>
  <c r="E6317" i="6"/>
  <c r="F6317" i="6"/>
  <c r="D6317" i="6"/>
  <c r="C6317" i="6"/>
  <c r="B6317" i="6"/>
  <c r="V6316" i="6"/>
  <c r="T6316" i="6"/>
  <c r="O6316" i="6"/>
  <c r="N6316" i="6"/>
  <c r="E6316" i="6"/>
  <c r="F6316" i="6"/>
  <c r="D6316" i="6"/>
  <c r="C6316" i="6"/>
  <c r="B6316" i="6"/>
  <c r="V6336" i="6"/>
  <c r="T6336" i="6"/>
  <c r="O6336" i="6"/>
  <c r="N6336" i="6"/>
  <c r="E6336" i="6"/>
  <c r="F6336" i="6"/>
  <c r="D6336" i="6"/>
  <c r="C6336" i="6"/>
  <c r="B6336" i="6"/>
  <c r="V6335" i="6"/>
  <c r="T6335" i="6"/>
  <c r="O6335" i="6"/>
  <c r="N6335" i="6"/>
  <c r="E6335" i="6"/>
  <c r="F6335" i="6"/>
  <c r="D6335" i="6"/>
  <c r="C6335" i="6"/>
  <c r="B6335" i="6"/>
  <c r="V6334" i="6"/>
  <c r="T6334" i="6"/>
  <c r="O6334" i="6"/>
  <c r="N6334" i="6"/>
  <c r="E6334" i="6"/>
  <c r="F6334" i="6"/>
  <c r="D6334" i="6"/>
  <c r="C6334" i="6"/>
  <c r="B6334" i="6"/>
  <c r="V6333" i="6"/>
  <c r="T6333" i="6"/>
  <c r="O6333" i="6"/>
  <c r="N6333" i="6"/>
  <c r="E6333" i="6"/>
  <c r="F6333" i="6"/>
  <c r="D6333" i="6"/>
  <c r="C6333" i="6"/>
  <c r="B6333" i="6"/>
  <c r="V6332" i="6"/>
  <c r="T6332" i="6"/>
  <c r="O6332" i="6"/>
  <c r="N6332" i="6"/>
  <c r="E6332" i="6"/>
  <c r="F6332" i="6"/>
  <c r="D6332" i="6"/>
  <c r="C6332" i="6"/>
  <c r="B6332" i="6"/>
  <c r="V6331" i="6"/>
  <c r="T6331" i="6"/>
  <c r="O6331" i="6"/>
  <c r="N6331" i="6"/>
  <c r="E6331" i="6"/>
  <c r="F6331" i="6"/>
  <c r="D6331" i="6"/>
  <c r="C6331" i="6"/>
  <c r="B6331" i="6"/>
  <c r="V6330" i="6"/>
  <c r="T6330" i="6"/>
  <c r="O6330" i="6"/>
  <c r="N6330" i="6"/>
  <c r="E6330" i="6"/>
  <c r="F6330" i="6"/>
  <c r="D6330" i="6"/>
  <c r="C6330" i="6"/>
  <c r="B6330" i="6"/>
  <c r="H826" i="14"/>
  <c r="L813" i="14"/>
  <c r="L812" i="14"/>
  <c r="L811" i="14"/>
  <c r="L810" i="14"/>
  <c r="L809" i="14"/>
  <c r="H819" i="14"/>
  <c r="H818" i="14"/>
  <c r="H817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5656" i="6"/>
  <c r="T5657" i="6"/>
  <c r="T5658" i="6"/>
  <c r="T5659" i="6"/>
  <c r="T5660" i="6"/>
  <c r="T5661" i="6"/>
  <c r="T5662" i="6"/>
  <c r="T5663" i="6"/>
  <c r="T5664" i="6"/>
  <c r="T5665" i="6"/>
  <c r="T5666" i="6"/>
  <c r="T5667" i="6"/>
  <c r="T5668" i="6"/>
  <c r="T5669" i="6"/>
  <c r="T5670" i="6"/>
  <c r="T5671" i="6"/>
  <c r="T5672" i="6"/>
  <c r="T5673" i="6"/>
  <c r="T5674" i="6"/>
  <c r="T5675" i="6"/>
  <c r="T5676" i="6"/>
  <c r="T5677" i="6"/>
  <c r="T5678" i="6"/>
  <c r="T5679" i="6"/>
  <c r="T5680" i="6"/>
  <c r="T5681" i="6"/>
  <c r="T5682" i="6"/>
  <c r="T5683" i="6"/>
  <c r="T5684" i="6"/>
  <c r="T5685" i="6"/>
  <c r="T5686" i="6"/>
  <c r="T5687" i="6"/>
  <c r="T5688" i="6"/>
  <c r="T5689" i="6"/>
  <c r="T5690" i="6"/>
  <c r="T5691" i="6"/>
  <c r="T5692" i="6"/>
  <c r="T5693" i="6"/>
  <c r="T5694" i="6"/>
  <c r="T5695" i="6"/>
  <c r="T5696" i="6"/>
  <c r="T5697" i="6"/>
  <c r="T5698" i="6"/>
  <c r="T5699" i="6"/>
  <c r="T5700" i="6"/>
  <c r="T5701" i="6"/>
  <c r="T5702" i="6"/>
  <c r="T5703" i="6"/>
  <c r="T5704" i="6"/>
  <c r="T5705" i="6"/>
  <c r="T5706" i="6"/>
  <c r="T5707" i="6"/>
  <c r="T5708" i="6"/>
  <c r="T5709" i="6"/>
  <c r="T5710" i="6"/>
  <c r="T5711" i="6"/>
  <c r="T5712" i="6"/>
  <c r="T5713" i="6"/>
  <c r="T5714" i="6"/>
  <c r="T5715" i="6"/>
  <c r="T5716" i="6"/>
  <c r="T5717" i="6"/>
  <c r="T5718" i="6"/>
  <c r="T5719" i="6"/>
  <c r="T5720" i="6"/>
  <c r="T5721" i="6"/>
  <c r="T5722" i="6"/>
  <c r="T5723" i="6"/>
  <c r="T5724" i="6"/>
  <c r="T5725" i="6"/>
  <c r="T5726" i="6"/>
  <c r="T5727" i="6"/>
  <c r="T5728" i="6"/>
  <c r="T5729" i="6"/>
  <c r="T5730" i="6"/>
  <c r="T5731" i="6"/>
  <c r="T5732" i="6"/>
  <c r="T5733" i="6"/>
  <c r="T5734" i="6"/>
  <c r="T5735" i="6"/>
  <c r="T5736" i="6"/>
  <c r="T5737" i="6"/>
  <c r="T5738" i="6"/>
  <c r="T5739" i="6"/>
  <c r="T5740" i="6"/>
  <c r="T5741" i="6"/>
  <c r="T5742" i="6"/>
  <c r="T5743" i="6"/>
  <c r="T5744" i="6"/>
  <c r="T5745" i="6"/>
  <c r="T5746" i="6"/>
  <c r="T5747" i="6"/>
  <c r="T5748" i="6"/>
  <c r="T5749" i="6"/>
  <c r="T5750" i="6"/>
  <c r="T5751" i="6"/>
  <c r="T5752" i="6"/>
  <c r="T5753" i="6"/>
  <c r="T5754" i="6"/>
  <c r="T5755" i="6"/>
  <c r="T5756" i="6"/>
  <c r="T5757" i="6"/>
  <c r="T5758" i="6"/>
  <c r="T5759" i="6"/>
  <c r="T5760" i="6"/>
  <c r="T5761" i="6"/>
  <c r="T5762" i="6"/>
  <c r="T5763" i="6"/>
  <c r="T5764" i="6"/>
  <c r="T5765" i="6"/>
  <c r="T5766" i="6"/>
  <c r="T5767" i="6"/>
  <c r="T5768" i="6"/>
  <c r="T5769" i="6"/>
  <c r="T5770" i="6"/>
  <c r="T5771" i="6"/>
  <c r="T5772" i="6"/>
  <c r="T5773" i="6"/>
  <c r="T5774" i="6"/>
  <c r="T5775" i="6"/>
  <c r="T5776" i="6"/>
  <c r="T5777" i="6"/>
  <c r="T5778" i="6"/>
  <c r="T5779" i="6"/>
  <c r="T5780" i="6"/>
  <c r="T5781" i="6"/>
  <c r="T5782" i="6"/>
  <c r="T5783" i="6"/>
  <c r="T5784" i="6"/>
  <c r="T5785" i="6"/>
  <c r="T5786" i="6"/>
  <c r="T5787" i="6"/>
  <c r="T5788" i="6"/>
  <c r="T5789" i="6"/>
  <c r="T5790" i="6"/>
  <c r="T5791" i="6"/>
  <c r="T5792" i="6"/>
  <c r="T5793" i="6"/>
  <c r="T5794" i="6"/>
  <c r="T5795" i="6"/>
  <c r="T5796" i="6"/>
  <c r="T5797" i="6"/>
  <c r="T5798" i="6"/>
  <c r="T5799" i="6"/>
  <c r="T5800" i="6"/>
  <c r="T5801" i="6"/>
  <c r="T5802" i="6"/>
  <c r="T5803" i="6"/>
  <c r="T5804" i="6"/>
  <c r="T5805" i="6"/>
  <c r="T5806" i="6"/>
  <c r="T5807" i="6"/>
  <c r="T5808" i="6"/>
  <c r="T5809" i="6"/>
  <c r="T5810" i="6"/>
  <c r="T5811" i="6"/>
  <c r="T5812" i="6"/>
  <c r="T5813" i="6"/>
  <c r="T5814" i="6"/>
  <c r="T5815" i="6"/>
  <c r="T5816" i="6"/>
  <c r="T5817" i="6"/>
  <c r="T5818" i="6"/>
  <c r="T5819" i="6"/>
  <c r="T5820" i="6"/>
  <c r="T5821" i="6"/>
  <c r="T5822" i="6"/>
  <c r="T5823" i="6"/>
  <c r="T5824" i="6"/>
  <c r="T5825" i="6"/>
  <c r="T5826" i="6"/>
  <c r="T5827" i="6"/>
  <c r="T5828" i="6"/>
  <c r="T5829" i="6"/>
  <c r="T5830" i="6"/>
  <c r="T5831" i="6"/>
  <c r="T5832" i="6"/>
  <c r="T5833" i="6"/>
  <c r="T5834" i="6"/>
  <c r="T5835" i="6"/>
  <c r="T5836" i="6"/>
  <c r="T5837" i="6"/>
  <c r="T5838" i="6"/>
  <c r="T5839" i="6"/>
  <c r="T5840" i="6"/>
  <c r="T5841" i="6"/>
  <c r="T5842" i="6"/>
  <c r="T5843" i="6"/>
  <c r="T5844" i="6"/>
  <c r="T5845" i="6"/>
  <c r="T5846" i="6"/>
  <c r="T5847" i="6"/>
  <c r="T5848" i="6"/>
  <c r="T5849" i="6"/>
  <c r="T5850" i="6"/>
  <c r="T5851" i="6"/>
  <c r="T5852" i="6"/>
  <c r="T5853" i="6"/>
  <c r="T5854" i="6"/>
  <c r="T5855" i="6"/>
  <c r="T5856" i="6"/>
  <c r="T5857" i="6"/>
  <c r="T5858" i="6"/>
  <c r="T5859" i="6"/>
  <c r="T5860" i="6"/>
  <c r="T5861" i="6"/>
  <c r="T5862" i="6"/>
  <c r="T5863" i="6"/>
  <c r="T5864" i="6"/>
  <c r="T5865" i="6"/>
  <c r="T5866" i="6"/>
  <c r="T5867" i="6"/>
  <c r="T5868" i="6"/>
  <c r="T5869" i="6"/>
  <c r="T5870" i="6"/>
  <c r="T5871" i="6"/>
  <c r="T5872" i="6"/>
  <c r="T5873" i="6"/>
  <c r="T5874" i="6"/>
  <c r="T5875" i="6"/>
  <c r="T5876" i="6"/>
  <c r="T5877" i="6"/>
  <c r="T5878" i="6"/>
  <c r="T5879" i="6"/>
  <c r="T5880" i="6"/>
  <c r="T5881" i="6"/>
  <c r="T5882" i="6"/>
  <c r="T5883" i="6"/>
  <c r="T5884" i="6"/>
  <c r="T5885" i="6"/>
  <c r="T5886" i="6"/>
  <c r="T5887" i="6"/>
  <c r="T5888" i="6"/>
  <c r="T5889" i="6"/>
  <c r="T5890" i="6"/>
  <c r="T5891" i="6"/>
  <c r="T5892" i="6"/>
  <c r="T5893" i="6"/>
  <c r="T5894" i="6"/>
  <c r="T5895" i="6"/>
  <c r="T6337" i="6"/>
  <c r="T6338" i="6"/>
  <c r="T6339" i="6"/>
  <c r="T6340" i="6"/>
  <c r="T6341" i="6"/>
  <c r="T6342" i="6"/>
  <c r="T6343" i="6"/>
  <c r="J542" i="14"/>
  <c r="N3849" i="6"/>
  <c r="L542" i="14"/>
  <c r="J588" i="14"/>
  <c r="N4175" i="6"/>
  <c r="L588" i="14"/>
  <c r="J636" i="14"/>
  <c r="N4547" i="6"/>
  <c r="L636" i="14"/>
  <c r="H636" i="14"/>
  <c r="O4547" i="6"/>
  <c r="J648" i="14"/>
  <c r="N4684" i="6"/>
  <c r="L648" i="14"/>
  <c r="H648" i="14"/>
  <c r="O4684" i="6"/>
  <c r="J3" i="14"/>
  <c r="N6" i="6"/>
  <c r="L3" i="14"/>
  <c r="O7" i="6"/>
  <c r="O5" i="6"/>
  <c r="O6" i="6"/>
  <c r="J4" i="14"/>
  <c r="N13" i="6"/>
  <c r="L4" i="14"/>
  <c r="O11" i="6"/>
  <c r="O17" i="6"/>
  <c r="J5" i="14"/>
  <c r="N20" i="6"/>
  <c r="L5" i="14"/>
  <c r="O19" i="6"/>
  <c r="O24" i="6"/>
  <c r="O26" i="6"/>
  <c r="J6" i="14"/>
  <c r="N30" i="6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/>
  <c r="O41" i="6"/>
  <c r="O42" i="6"/>
  <c r="O43" i="6"/>
  <c r="O44" i="6"/>
  <c r="O45" i="6"/>
  <c r="O46" i="6"/>
  <c r="O47" i="6"/>
  <c r="O48" i="6"/>
  <c r="O49" i="6"/>
  <c r="O50" i="6"/>
  <c r="O51" i="6"/>
  <c r="J8" i="14"/>
  <c r="N52" i="6"/>
  <c r="O52" i="6"/>
  <c r="O53" i="6"/>
  <c r="O54" i="6"/>
  <c r="O55" i="6"/>
  <c r="O56" i="6"/>
  <c r="O57" i="6"/>
  <c r="O58" i="6"/>
  <c r="O59" i="6"/>
  <c r="O60" i="6"/>
  <c r="J9" i="14"/>
  <c r="N61" i="6"/>
  <c r="O61" i="6"/>
  <c r="O62" i="6"/>
  <c r="O63" i="6"/>
  <c r="O64" i="6"/>
  <c r="O65" i="6"/>
  <c r="O66" i="6"/>
  <c r="O67" i="6"/>
  <c r="O68" i="6"/>
  <c r="O69" i="6"/>
  <c r="J10" i="14"/>
  <c r="N71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J12" i="14"/>
  <c r="N86" i="6"/>
  <c r="O84" i="6"/>
  <c r="O85" i="6"/>
  <c r="O86" i="6"/>
  <c r="O87" i="6"/>
  <c r="O88" i="6"/>
  <c r="O89" i="6"/>
  <c r="O90" i="6"/>
  <c r="O91" i="6"/>
  <c r="O92" i="6"/>
  <c r="O93" i="6"/>
  <c r="J13" i="14"/>
  <c r="N101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/>
  <c r="O110" i="6"/>
  <c r="J15" i="14"/>
  <c r="N111" i="6"/>
  <c r="O111" i="6"/>
  <c r="J16" i="14"/>
  <c r="N127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/>
  <c r="O173" i="6"/>
  <c r="P173" i="6"/>
  <c r="U173" i="6"/>
  <c r="O172" i="6"/>
  <c r="J20" i="14"/>
  <c r="N175" i="6"/>
  <c r="O174" i="6"/>
  <c r="O175" i="6"/>
  <c r="O176" i="6"/>
  <c r="O177" i="6"/>
  <c r="O178" i="6"/>
  <c r="O179" i="6"/>
  <c r="O180" i="6"/>
  <c r="O181" i="6"/>
  <c r="O182" i="6"/>
  <c r="O183" i="6"/>
  <c r="K21" i="14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K24" i="14"/>
  <c r="J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J27" i="14"/>
  <c r="N293" i="6"/>
  <c r="L27" i="14"/>
  <c r="O295" i="6"/>
  <c r="O292" i="6"/>
  <c r="O293" i="6"/>
  <c r="O294" i="6"/>
  <c r="O296" i="6"/>
  <c r="O298" i="6"/>
  <c r="J29" i="14"/>
  <c r="N299" i="6"/>
  <c r="L29" i="14"/>
  <c r="O306" i="6"/>
  <c r="J28" i="14"/>
  <c r="N310" i="6"/>
  <c r="L28" i="14"/>
  <c r="O310" i="6"/>
  <c r="J30" i="14"/>
  <c r="N313" i="6"/>
  <c r="L30" i="14"/>
  <c r="O314" i="6"/>
  <c r="O319" i="6"/>
  <c r="J31" i="14"/>
  <c r="N332" i="6"/>
  <c r="L31" i="14"/>
  <c r="O321" i="6"/>
  <c r="O325" i="6"/>
  <c r="O322" i="6"/>
  <c r="O323" i="6"/>
  <c r="O324" i="6"/>
  <c r="O326" i="6"/>
  <c r="O327" i="6"/>
  <c r="O329" i="6"/>
  <c r="O330" i="6"/>
  <c r="O332" i="6"/>
  <c r="O333" i="6"/>
  <c r="O334" i="6"/>
  <c r="O336" i="6"/>
  <c r="J32" i="14"/>
  <c r="N341" i="6"/>
  <c r="O337" i="6"/>
  <c r="O338" i="6"/>
  <c r="O339" i="6"/>
  <c r="O340" i="6"/>
  <c r="O341" i="6"/>
  <c r="O342" i="6"/>
  <c r="O343" i="6"/>
  <c r="J33" i="14"/>
  <c r="N344" i="6"/>
  <c r="L33" i="14"/>
  <c r="O347" i="6"/>
  <c r="J34" i="14"/>
  <c r="N354" i="6"/>
  <c r="L34" i="14"/>
  <c r="O355" i="6"/>
  <c r="K35" i="14"/>
  <c r="J35" i="14"/>
  <c r="N361" i="6"/>
  <c r="O360" i="6"/>
  <c r="O361" i="6"/>
  <c r="O362" i="6"/>
  <c r="O363" i="6"/>
  <c r="O364" i="6"/>
  <c r="O365" i="6"/>
  <c r="O366" i="6"/>
  <c r="O367" i="6"/>
  <c r="O368" i="6"/>
  <c r="K36" i="14"/>
  <c r="L36" i="14"/>
  <c r="J36" i="14"/>
  <c r="J37" i="14"/>
  <c r="N370" i="6"/>
  <c r="L37" i="14"/>
  <c r="O370" i="6"/>
  <c r="J38" i="14"/>
  <c r="L38" i="14"/>
  <c r="O374" i="6"/>
  <c r="J39" i="14"/>
  <c r="N380" i="6"/>
  <c r="L39" i="14"/>
  <c r="O381" i="6"/>
  <c r="O384" i="6"/>
  <c r="O390" i="6"/>
  <c r="K40" i="14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0" i="6"/>
  <c r="L41" i="14"/>
  <c r="O425" i="6"/>
  <c r="O424" i="6"/>
  <c r="O429" i="6"/>
  <c r="O434" i="6"/>
  <c r="O435" i="6"/>
  <c r="J42" i="14"/>
  <c r="L42" i="14"/>
  <c r="O440" i="6"/>
  <c r="O437" i="6"/>
  <c r="O438" i="6"/>
  <c r="O439" i="6"/>
  <c r="O441" i="6"/>
  <c r="O443" i="6"/>
  <c r="O444" i="6"/>
  <c r="O445" i="6"/>
  <c r="J43" i="14"/>
  <c r="N448" i="6"/>
  <c r="O448" i="6"/>
  <c r="J44" i="14"/>
  <c r="N449" i="6"/>
  <c r="L44" i="14"/>
  <c r="O449" i="6"/>
  <c r="O453" i="6"/>
  <c r="O452" i="6"/>
  <c r="O454" i="6"/>
  <c r="O455" i="6"/>
  <c r="O460" i="6"/>
  <c r="J45" i="14"/>
  <c r="N461" i="6"/>
  <c r="L45" i="14"/>
  <c r="O461" i="6"/>
  <c r="J46" i="14"/>
  <c r="N463" i="6"/>
  <c r="L46" i="14"/>
  <c r="O463" i="6"/>
  <c r="J47" i="14"/>
  <c r="N465" i="6"/>
  <c r="L47" i="14"/>
  <c r="O466" i="6"/>
  <c r="K48" i="14"/>
  <c r="J48" i="14"/>
  <c r="J49" i="14"/>
  <c r="N471" i="6"/>
  <c r="L49" i="14"/>
  <c r="O471" i="6"/>
  <c r="J50" i="14"/>
  <c r="N473" i="6"/>
  <c r="L50" i="14"/>
  <c r="O474" i="6"/>
  <c r="J51" i="14"/>
  <c r="N476" i="6"/>
  <c r="L51" i="14"/>
  <c r="O476" i="6"/>
  <c r="J52" i="14"/>
  <c r="N479" i="6"/>
  <c r="L52" i="14"/>
  <c r="O481" i="6"/>
  <c r="O477" i="6"/>
  <c r="O479" i="6"/>
  <c r="O480" i="6"/>
  <c r="O483" i="6"/>
  <c r="J53" i="14"/>
  <c r="N485" i="6"/>
  <c r="L53" i="14"/>
  <c r="O491" i="6"/>
  <c r="J54" i="14"/>
  <c r="N494" i="6"/>
  <c r="L54" i="14"/>
  <c r="O492" i="6"/>
  <c r="K55" i="14"/>
  <c r="L55" i="14"/>
  <c r="O500" i="6"/>
  <c r="J55" i="14"/>
  <c r="J56" i="14"/>
  <c r="L56" i="14"/>
  <c r="O502" i="6"/>
  <c r="O503" i="6"/>
  <c r="J57" i="14"/>
  <c r="N504" i="6"/>
  <c r="L57" i="14"/>
  <c r="O504" i="6"/>
  <c r="K58" i="14"/>
  <c r="J58" i="14"/>
  <c r="O505" i="6"/>
  <c r="O506" i="6"/>
  <c r="K59" i="14"/>
  <c r="J59" i="14"/>
  <c r="O507" i="6"/>
  <c r="O508" i="6"/>
  <c r="O509" i="6"/>
  <c r="J60" i="14"/>
  <c r="N510" i="6"/>
  <c r="L60" i="14"/>
  <c r="O510" i="6"/>
  <c r="J61" i="14"/>
  <c r="N511" i="6"/>
  <c r="L61" i="14"/>
  <c r="O511" i="6"/>
  <c r="J62" i="14"/>
  <c r="N512" i="6"/>
  <c r="L62" i="14"/>
  <c r="O512" i="6"/>
  <c r="J63" i="14"/>
  <c r="N514" i="6"/>
  <c r="L63" i="14"/>
  <c r="O514" i="6"/>
  <c r="J64" i="14"/>
  <c r="N516" i="6"/>
  <c r="L64" i="14"/>
  <c r="O516" i="6"/>
  <c r="K65" i="14"/>
  <c r="J65" i="14"/>
  <c r="N517" i="6"/>
  <c r="L65" i="14"/>
  <c r="O519" i="6"/>
  <c r="J66" i="14"/>
  <c r="N521" i="6"/>
  <c r="O520" i="6"/>
  <c r="O521" i="6"/>
  <c r="O522" i="6"/>
  <c r="J67" i="14"/>
  <c r="N523" i="6"/>
  <c r="L67" i="14"/>
  <c r="O523" i="6"/>
  <c r="O526" i="6"/>
  <c r="O528" i="6"/>
  <c r="O532" i="6"/>
  <c r="O534" i="6"/>
  <c r="O538" i="6"/>
  <c r="J68" i="14"/>
  <c r="N541" i="6"/>
  <c r="L68" i="14"/>
  <c r="O541" i="6"/>
  <c r="O540" i="6"/>
  <c r="O542" i="6"/>
  <c r="O544" i="6"/>
  <c r="O545" i="6"/>
  <c r="O546" i="6"/>
  <c r="O547" i="6"/>
  <c r="O550" i="6"/>
  <c r="O551" i="6"/>
  <c r="O552" i="6"/>
  <c r="O553" i="6"/>
  <c r="O554" i="6"/>
  <c r="J69" i="14"/>
  <c r="L69" i="14"/>
  <c r="O575" i="6"/>
  <c r="J70" i="14"/>
  <c r="N581" i="6"/>
  <c r="L70" i="14"/>
  <c r="O578" i="6"/>
  <c r="O577" i="6"/>
  <c r="O579" i="6"/>
  <c r="O581" i="6"/>
  <c r="O582" i="6"/>
  <c r="O583" i="6"/>
  <c r="O584" i="6"/>
  <c r="O587" i="6"/>
  <c r="O588" i="6"/>
  <c r="O589" i="6"/>
  <c r="O590" i="6"/>
  <c r="O591" i="6"/>
  <c r="J71" i="14"/>
  <c r="N592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/>
  <c r="L72" i="14"/>
  <c r="J73" i="14"/>
  <c r="N639" i="6"/>
  <c r="O639" i="6"/>
  <c r="J74" i="14"/>
  <c r="N640" i="6"/>
  <c r="O640" i="6"/>
  <c r="O641" i="6"/>
  <c r="O642" i="6"/>
  <c r="J75" i="14"/>
  <c r="N658" i="6"/>
  <c r="L75" i="14"/>
  <c r="O649" i="6"/>
  <c r="O643" i="6"/>
  <c r="J76" i="14"/>
  <c r="N660" i="6"/>
  <c r="L76" i="14"/>
  <c r="O668" i="6"/>
  <c r="J77" i="14"/>
  <c r="N672" i="6"/>
  <c r="L77" i="14"/>
  <c r="O672" i="6"/>
  <c r="J78" i="14"/>
  <c r="N675" i="6"/>
  <c r="L78" i="14"/>
  <c r="O674" i="6"/>
  <c r="J79" i="14"/>
  <c r="N678" i="6"/>
  <c r="L79" i="14"/>
  <c r="O678" i="6"/>
  <c r="J80" i="14"/>
  <c r="N679" i="6"/>
  <c r="L80" i="14"/>
  <c r="O680" i="6"/>
  <c r="K81" i="14"/>
  <c r="L81" i="14"/>
  <c r="O682" i="6"/>
  <c r="J81" i="14"/>
  <c r="N681" i="6"/>
  <c r="K82" i="14"/>
  <c r="L82" i="14"/>
  <c r="O683" i="6"/>
  <c r="J82" i="14"/>
  <c r="J83" i="14"/>
  <c r="N684" i="6"/>
  <c r="L83" i="14"/>
  <c r="O697" i="6"/>
  <c r="J84" i="14"/>
  <c r="N700" i="6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J86" i="14"/>
  <c r="N786" i="6"/>
  <c r="L86" i="14"/>
  <c r="O786" i="6"/>
  <c r="J87" i="14"/>
  <c r="N787" i="6"/>
  <c r="L87" i="14"/>
  <c r="O787" i="6"/>
  <c r="J88" i="14"/>
  <c r="N788" i="6"/>
  <c r="L88" i="14"/>
  <c r="O788" i="6"/>
  <c r="J89" i="14"/>
  <c r="N790" i="6"/>
  <c r="L89" i="14"/>
  <c r="O790" i="6"/>
  <c r="J90" i="14"/>
  <c r="N791" i="6"/>
  <c r="L90" i="14"/>
  <c r="O791" i="6"/>
  <c r="J91" i="14"/>
  <c r="N793" i="6"/>
  <c r="L91" i="14"/>
  <c r="O794" i="6"/>
  <c r="O793" i="6"/>
  <c r="J92" i="14"/>
  <c r="N795" i="6"/>
  <c r="L92" i="14"/>
  <c r="O809" i="6"/>
  <c r="O800" i="6"/>
  <c r="O802" i="6"/>
  <c r="O808" i="6"/>
  <c r="J93" i="14"/>
  <c r="N811" i="6"/>
  <c r="O810" i="6"/>
  <c r="O811" i="6"/>
  <c r="O812" i="6"/>
  <c r="J94" i="14"/>
  <c r="N815" i="6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8" i="6"/>
  <c r="L95" i="14"/>
  <c r="O837" i="6"/>
  <c r="J96" i="14"/>
  <c r="N840" i="6"/>
  <c r="L96" i="14"/>
  <c r="O840" i="6"/>
  <c r="J97" i="14"/>
  <c r="N845" i="6"/>
  <c r="L97" i="14"/>
  <c r="O842" i="6"/>
  <c r="J98" i="14"/>
  <c r="N846" i="6"/>
  <c r="L98" i="14"/>
  <c r="O846" i="6"/>
  <c r="J99" i="14"/>
  <c r="N849" i="6"/>
  <c r="O848" i="6"/>
  <c r="O849" i="6"/>
  <c r="O850" i="6"/>
  <c r="O851" i="6"/>
  <c r="O852" i="6"/>
  <c r="J100" i="14"/>
  <c r="N857" i="6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1" i="6"/>
  <c r="L101" i="14"/>
  <c r="O874" i="6"/>
  <c r="O873" i="6"/>
  <c r="O881" i="6"/>
  <c r="J102" i="14"/>
  <c r="N882" i="6"/>
  <c r="L102" i="14"/>
  <c r="O882" i="6"/>
  <c r="O886" i="6"/>
  <c r="O888" i="6"/>
  <c r="O893" i="6"/>
  <c r="O895" i="6"/>
  <c r="O900" i="6"/>
  <c r="O902" i="6"/>
  <c r="J103" i="14"/>
  <c r="N904" i="6"/>
  <c r="L103" i="14"/>
  <c r="O904" i="6"/>
  <c r="K104" i="14"/>
  <c r="L104" i="14"/>
  <c r="O943" i="6"/>
  <c r="J104" i="14"/>
  <c r="K105" i="14"/>
  <c r="J105" i="14"/>
  <c r="J106" i="14"/>
  <c r="N908" i="6"/>
  <c r="L106" i="14"/>
  <c r="O908" i="6"/>
  <c r="J107" i="14"/>
  <c r="N910" i="6"/>
  <c r="L107" i="14"/>
  <c r="O911" i="6"/>
  <c r="J108" i="14"/>
  <c r="N912" i="6"/>
  <c r="L108" i="14"/>
  <c r="O912" i="6"/>
  <c r="J109" i="14"/>
  <c r="N913" i="6"/>
  <c r="L109" i="14"/>
  <c r="O913" i="6"/>
  <c r="J110" i="14"/>
  <c r="N914" i="6"/>
  <c r="L110" i="14"/>
  <c r="O914" i="6"/>
  <c r="J111" i="14"/>
  <c r="N917" i="6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/>
  <c r="L112" i="14"/>
  <c r="O933" i="6"/>
  <c r="J113" i="14"/>
  <c r="N934" i="6"/>
  <c r="L113" i="14"/>
  <c r="O935" i="6"/>
  <c r="J114" i="14"/>
  <c r="N936" i="6"/>
  <c r="L114" i="14"/>
  <c r="O936" i="6"/>
  <c r="J115" i="14"/>
  <c r="N940" i="6"/>
  <c r="L115" i="14"/>
  <c r="O939" i="6"/>
  <c r="J116" i="14"/>
  <c r="N942" i="6"/>
  <c r="L116" i="14"/>
  <c r="O942" i="6"/>
  <c r="J118" i="14"/>
  <c r="N947" i="6"/>
  <c r="L118" i="14"/>
  <c r="O946" i="6"/>
  <c r="O945" i="6"/>
  <c r="O949" i="6"/>
  <c r="O950" i="6"/>
  <c r="O951" i="6"/>
  <c r="J119" i="14"/>
  <c r="N956" i="6"/>
  <c r="O955" i="6"/>
  <c r="O956" i="6"/>
  <c r="O957" i="6"/>
  <c r="O958" i="6"/>
  <c r="O959" i="6"/>
  <c r="O960" i="6"/>
  <c r="O961" i="6"/>
  <c r="O962" i="6"/>
  <c r="O963" i="6"/>
  <c r="O964" i="6"/>
  <c r="J120" i="14"/>
  <c r="H120" i="14"/>
  <c r="L120" i="14"/>
  <c r="J121" i="14"/>
  <c r="N979" i="6"/>
  <c r="L121" i="14"/>
  <c r="O979" i="6"/>
  <c r="K122" i="14"/>
  <c r="J122" i="14"/>
  <c r="L122" i="14"/>
  <c r="O980" i="6"/>
  <c r="K123" i="14"/>
  <c r="L123" i="14"/>
  <c r="O984" i="6"/>
  <c r="J123" i="14"/>
  <c r="O983" i="6"/>
  <c r="J125" i="14"/>
  <c r="N988" i="6"/>
  <c r="L125" i="14"/>
  <c r="O985" i="6"/>
  <c r="J124" i="14"/>
  <c r="N986" i="6"/>
  <c r="L124" i="14"/>
  <c r="O986" i="6"/>
  <c r="J126" i="14"/>
  <c r="N990" i="6"/>
  <c r="L126" i="14"/>
  <c r="O990" i="6"/>
  <c r="O989" i="6"/>
  <c r="J127" i="14"/>
  <c r="N999" i="6"/>
  <c r="L127" i="14"/>
  <c r="O999" i="6"/>
  <c r="L128" i="14"/>
  <c r="H128" i="14"/>
  <c r="J129" i="14"/>
  <c r="N1020" i="6"/>
  <c r="L129" i="14"/>
  <c r="H129" i="14"/>
  <c r="O1020" i="6"/>
  <c r="O1019" i="6"/>
  <c r="O1025" i="6"/>
  <c r="O1027" i="6"/>
  <c r="J117" i="14"/>
  <c r="N1036" i="6"/>
  <c r="L117" i="14"/>
  <c r="J130" i="14"/>
  <c r="N1058" i="6"/>
  <c r="O1056" i="6"/>
  <c r="O1057" i="6"/>
  <c r="O1058" i="6"/>
  <c r="K131" i="14"/>
  <c r="J131" i="14"/>
  <c r="N1059" i="6"/>
  <c r="O1059" i="6"/>
  <c r="O1060" i="6"/>
  <c r="O1061" i="6"/>
  <c r="O1062" i="6"/>
  <c r="O1063" i="6"/>
  <c r="O1064" i="6"/>
  <c r="O1065" i="6"/>
  <c r="O1066" i="6"/>
  <c r="O1067" i="6"/>
  <c r="O1068" i="6"/>
  <c r="J132" i="14"/>
  <c r="N1069" i="6"/>
  <c r="L132" i="14"/>
  <c r="O1070" i="6"/>
  <c r="O1082" i="6"/>
  <c r="J133" i="14"/>
  <c r="N1083" i="6"/>
  <c r="L133" i="14"/>
  <c r="O1083" i="6"/>
  <c r="J134" i="14"/>
  <c r="N1085" i="6"/>
  <c r="L134" i="14"/>
  <c r="O1085" i="6"/>
  <c r="J135" i="14"/>
  <c r="N1086" i="6"/>
  <c r="L135" i="14"/>
  <c r="J136" i="14"/>
  <c r="N1088" i="6"/>
  <c r="L136" i="14"/>
  <c r="O1089" i="6"/>
  <c r="J137" i="14"/>
  <c r="N1094" i="6"/>
  <c r="L137" i="14"/>
  <c r="O1094" i="6"/>
  <c r="J138" i="14"/>
  <c r="N1096" i="6"/>
  <c r="L138" i="14"/>
  <c r="O1096" i="6"/>
  <c r="J139" i="14"/>
  <c r="L139" i="14"/>
  <c r="O1098" i="6"/>
  <c r="O1097" i="6"/>
  <c r="J140" i="14"/>
  <c r="N1105" i="6"/>
  <c r="L140" i="14"/>
  <c r="H140" i="14"/>
  <c r="O1102" i="6"/>
  <c r="O1107" i="6"/>
  <c r="J141" i="14"/>
  <c r="O1111" i="6"/>
  <c r="O1112" i="6"/>
  <c r="O1113" i="6"/>
  <c r="O1114" i="6"/>
  <c r="L142" i="14"/>
  <c r="L143" i="14"/>
  <c r="J144" i="14"/>
  <c r="N1146" i="6"/>
  <c r="L144" i="14"/>
  <c r="J145" i="14"/>
  <c r="N1147" i="6"/>
  <c r="L145" i="14"/>
  <c r="O1147" i="6"/>
  <c r="J146" i="14"/>
  <c r="N1148" i="6"/>
  <c r="L146" i="14"/>
  <c r="O1148" i="6"/>
  <c r="J147" i="14"/>
  <c r="L147" i="14"/>
  <c r="O1150" i="6"/>
  <c r="K148" i="14"/>
  <c r="L148" i="14"/>
  <c r="J148" i="14"/>
  <c r="N1152" i="6"/>
  <c r="O1152" i="6"/>
  <c r="K149" i="14"/>
  <c r="L149" i="14"/>
  <c r="O1154" i="6"/>
  <c r="J149" i="14"/>
  <c r="J150" i="14"/>
  <c r="N1157" i="6"/>
  <c r="L150" i="14"/>
  <c r="J151" i="14"/>
  <c r="H151" i="14"/>
  <c r="L151" i="14"/>
  <c r="J152" i="14"/>
  <c r="N1172" i="6"/>
  <c r="L152" i="14"/>
  <c r="O1173" i="6"/>
  <c r="J153" i="14"/>
  <c r="N1175" i="6"/>
  <c r="O1175" i="6"/>
  <c r="O1176" i="6"/>
  <c r="O1177" i="6"/>
  <c r="O1178" i="6"/>
  <c r="O1179" i="6"/>
  <c r="J154" i="14"/>
  <c r="N1181" i="6"/>
  <c r="L154" i="14"/>
  <c r="J155" i="14"/>
  <c r="N1182" i="6"/>
  <c r="L155" i="14"/>
  <c r="O1186" i="6"/>
  <c r="O1185" i="6"/>
  <c r="O1182" i="6"/>
  <c r="O1184" i="6"/>
  <c r="O1188" i="6"/>
  <c r="J156" i="14"/>
  <c r="N1192" i="6"/>
  <c r="L156" i="14"/>
  <c r="O1190" i="6"/>
  <c r="K157" i="14"/>
  <c r="J157" i="14"/>
  <c r="L157" i="14"/>
  <c r="O1194" i="6"/>
  <c r="K158" i="14"/>
  <c r="L158" i="14"/>
  <c r="O1200" i="6"/>
  <c r="J158" i="14"/>
  <c r="L159" i="14"/>
  <c r="H159" i="14"/>
  <c r="O1212" i="6"/>
  <c r="J160" i="14"/>
  <c r="N1216" i="6"/>
  <c r="L160" i="14"/>
  <c r="J161" i="14"/>
  <c r="N1219" i="6"/>
  <c r="O1218" i="6"/>
  <c r="O1219" i="6"/>
  <c r="K162" i="14"/>
  <c r="L162" i="14"/>
  <c r="O1222" i="6"/>
  <c r="J162" i="14"/>
  <c r="J163" i="14"/>
  <c r="N1227" i="6"/>
  <c r="L163" i="14"/>
  <c r="J164" i="14"/>
  <c r="L164" i="14"/>
  <c r="O1230" i="6"/>
  <c r="J165" i="14"/>
  <c r="N1235" i="6"/>
  <c r="L165" i="14"/>
  <c r="O1232" i="6"/>
  <c r="K166" i="14"/>
  <c r="J166" i="14"/>
  <c r="O1236" i="6"/>
  <c r="O1237" i="6"/>
  <c r="O1238" i="6"/>
  <c r="K167" i="14"/>
  <c r="J167" i="14"/>
  <c r="O1239" i="6"/>
  <c r="L168" i="14"/>
  <c r="L169" i="14"/>
  <c r="L170" i="14"/>
  <c r="L171" i="14"/>
  <c r="J172" i="14"/>
  <c r="N1311" i="6"/>
  <c r="O1306" i="6"/>
  <c r="O1307" i="6"/>
  <c r="O1308" i="6"/>
  <c r="O1309" i="6"/>
  <c r="O1310" i="6"/>
  <c r="O1311" i="6"/>
  <c r="O1312" i="6"/>
  <c r="O1313" i="6"/>
  <c r="O1314" i="6"/>
  <c r="O1315" i="6"/>
  <c r="J173" i="14"/>
  <c r="N1317" i="6"/>
  <c r="O1316" i="6"/>
  <c r="O1317" i="6"/>
  <c r="J174" i="14"/>
  <c r="N1318" i="6"/>
  <c r="L174" i="14"/>
  <c r="O1318" i="6"/>
  <c r="J175" i="14"/>
  <c r="N1319" i="6"/>
  <c r="L175" i="14"/>
  <c r="O1319" i="6"/>
  <c r="J176" i="14"/>
  <c r="N1320" i="6"/>
  <c r="L176" i="14"/>
  <c r="H176" i="14"/>
  <c r="J177" i="14"/>
  <c r="N1330" i="6"/>
  <c r="L177" i="14"/>
  <c r="O1328" i="6"/>
  <c r="J178" i="14"/>
  <c r="L178" i="14"/>
  <c r="O1336" i="6"/>
  <c r="J179" i="14"/>
  <c r="N1337" i="6"/>
  <c r="L179" i="14"/>
  <c r="O1337" i="6"/>
  <c r="J180" i="14"/>
  <c r="N1339" i="6"/>
  <c r="L180" i="14"/>
  <c r="O1340" i="6"/>
  <c r="O1339" i="6"/>
  <c r="J181" i="14"/>
  <c r="N1343" i="6"/>
  <c r="L181" i="14"/>
  <c r="O1342" i="6"/>
  <c r="J182" i="14"/>
  <c r="N1344" i="6"/>
  <c r="L182" i="14"/>
  <c r="O1344" i="6"/>
  <c r="J183" i="14"/>
  <c r="N1345" i="6"/>
  <c r="L183" i="14"/>
  <c r="O1346" i="6"/>
  <c r="L184" i="14"/>
  <c r="O1348" i="6"/>
  <c r="O1350" i="6"/>
  <c r="O1354" i="6"/>
  <c r="O1355" i="6"/>
  <c r="O1360" i="6"/>
  <c r="L185" i="14"/>
  <c r="L186" i="14"/>
  <c r="J187" i="14"/>
  <c r="N1403" i="6"/>
  <c r="L187" i="14"/>
  <c r="O1403" i="6"/>
  <c r="J188" i="14"/>
  <c r="O1406" i="6"/>
  <c r="O1407" i="6"/>
  <c r="K189" i="14"/>
  <c r="J189" i="14"/>
  <c r="O1408" i="6"/>
  <c r="O1409" i="6"/>
  <c r="J190" i="14"/>
  <c r="N1410" i="6"/>
  <c r="O1410" i="6"/>
  <c r="J191" i="14"/>
  <c r="N1411" i="6"/>
  <c r="L191" i="14"/>
  <c r="O1412" i="6"/>
  <c r="J192" i="14"/>
  <c r="N1413" i="6"/>
  <c r="L192" i="14"/>
  <c r="O1414" i="6"/>
  <c r="J193" i="14"/>
  <c r="N1417" i="6"/>
  <c r="L193" i="14"/>
  <c r="O1417" i="6"/>
  <c r="J194" i="14"/>
  <c r="N1419" i="6"/>
  <c r="L194" i="14"/>
  <c r="O1419" i="6"/>
  <c r="J195" i="14"/>
  <c r="L195" i="14"/>
  <c r="O1421" i="6"/>
  <c r="O1422" i="6"/>
  <c r="J196" i="14"/>
  <c r="N1424" i="6"/>
  <c r="L196" i="14"/>
  <c r="O1426" i="6"/>
  <c r="L197" i="14"/>
  <c r="H197" i="14"/>
  <c r="O1430" i="6"/>
  <c r="J198" i="14"/>
  <c r="N1468" i="6"/>
  <c r="L198" i="14"/>
  <c r="H198" i="14"/>
  <c r="O1468" i="6"/>
  <c r="L199" i="14"/>
  <c r="H199" i="14"/>
  <c r="O1484" i="6"/>
  <c r="J200" i="14"/>
  <c r="N1500" i="6"/>
  <c r="O1499" i="6"/>
  <c r="O1500" i="6"/>
  <c r="J201" i="14"/>
  <c r="N1504" i="6"/>
  <c r="L201" i="14"/>
  <c r="J202" i="14"/>
  <c r="N1509" i="6"/>
  <c r="L202" i="14"/>
  <c r="O1507" i="6"/>
  <c r="O1509" i="6"/>
  <c r="J203" i="14"/>
  <c r="N1510" i="6"/>
  <c r="L203" i="14"/>
  <c r="O1510" i="6"/>
  <c r="J207" i="14"/>
  <c r="H207" i="14"/>
  <c r="L207" i="14"/>
  <c r="J206" i="14"/>
  <c r="N1530" i="6"/>
  <c r="L206" i="14"/>
  <c r="O1530" i="6"/>
  <c r="O1529" i="6"/>
  <c r="O1531" i="6"/>
  <c r="O1532" i="6"/>
  <c r="O1533" i="6"/>
  <c r="O1534" i="6"/>
  <c r="O1535" i="6"/>
  <c r="O1537" i="6"/>
  <c r="O1538" i="6"/>
  <c r="O1539" i="6"/>
  <c r="O1540" i="6"/>
  <c r="O1541" i="6"/>
  <c r="O1543" i="6"/>
  <c r="O1544" i="6"/>
  <c r="O1545" i="6"/>
  <c r="O1546" i="6"/>
  <c r="L205" i="14"/>
  <c r="L204" i="14"/>
  <c r="J208" i="14"/>
  <c r="N1584" i="6"/>
  <c r="L208" i="14"/>
  <c r="O1584" i="6"/>
  <c r="J209" i="14"/>
  <c r="N1588" i="6"/>
  <c r="L209" i="14"/>
  <c r="O1588" i="6"/>
  <c r="J210" i="14"/>
  <c r="N1589" i="6"/>
  <c r="L210" i="14"/>
  <c r="O1589" i="6"/>
  <c r="J211" i="14"/>
  <c r="N1591" i="6"/>
  <c r="L211" i="14"/>
  <c r="O1593" i="6"/>
  <c r="O1591" i="6"/>
  <c r="N1594" i="6"/>
  <c r="O1594" i="6"/>
  <c r="J213" i="14"/>
  <c r="O1595" i="6"/>
  <c r="O1596" i="6"/>
  <c r="K214" i="14"/>
  <c r="J214" i="14"/>
  <c r="N1598" i="6"/>
  <c r="L214" i="14"/>
  <c r="O1597" i="6"/>
  <c r="K215" i="14"/>
  <c r="J215" i="14"/>
  <c r="L215" i="14"/>
  <c r="O1599" i="6"/>
  <c r="O1601" i="6"/>
  <c r="O1602" i="6"/>
  <c r="O1603" i="6"/>
  <c r="O1604" i="6"/>
  <c r="O1605" i="6"/>
  <c r="K217" i="14"/>
  <c r="L217" i="14"/>
  <c r="J217" i="14"/>
  <c r="N1606" i="6"/>
  <c r="L218" i="14"/>
  <c r="J219" i="14"/>
  <c r="N1626" i="6"/>
  <c r="L219" i="14"/>
  <c r="H219" i="14"/>
  <c r="O1636" i="6"/>
  <c r="O1639" i="6"/>
  <c r="J220" i="14"/>
  <c r="N1642" i="6"/>
  <c r="O1640" i="6"/>
  <c r="O1641" i="6"/>
  <c r="O1642" i="6"/>
  <c r="O1643" i="6"/>
  <c r="O1644" i="6"/>
  <c r="O1645" i="6"/>
  <c r="O1646" i="6"/>
  <c r="O1647" i="6"/>
  <c r="J221" i="14"/>
  <c r="N1648" i="6"/>
  <c r="O1648" i="6"/>
  <c r="J222" i="14"/>
  <c r="N1650" i="6"/>
  <c r="L222" i="14"/>
  <c r="J223" i="14"/>
  <c r="N1651" i="6"/>
  <c r="L223" i="14"/>
  <c r="O1651" i="6"/>
  <c r="J224" i="14"/>
  <c r="N1653" i="6"/>
  <c r="L224" i="14"/>
  <c r="O1654" i="6"/>
  <c r="O1653" i="6"/>
  <c r="J225" i="14"/>
  <c r="N1656" i="6"/>
  <c r="L225" i="14"/>
  <c r="H225" i="14"/>
  <c r="O1655" i="6"/>
  <c r="O1656" i="6"/>
  <c r="O1660" i="6"/>
  <c r="O1662" i="6"/>
  <c r="O1663" i="6"/>
  <c r="O1667" i="6"/>
  <c r="L226" i="14"/>
  <c r="H226" i="14"/>
  <c r="O1679" i="6"/>
  <c r="J227" i="14"/>
  <c r="N1692" i="6"/>
  <c r="L227" i="14"/>
  <c r="H227" i="14"/>
  <c r="O1692" i="6"/>
  <c r="J228" i="14"/>
  <c r="N1699" i="6"/>
  <c r="H228" i="14"/>
  <c r="O1704" i="6"/>
  <c r="J229" i="14"/>
  <c r="N1714" i="6"/>
  <c r="L229" i="14"/>
  <c r="J230" i="14"/>
  <c r="N1716" i="6"/>
  <c r="L230" i="14"/>
  <c r="O1716" i="6"/>
  <c r="J231" i="14"/>
  <c r="N1717" i="6"/>
  <c r="O1717" i="6"/>
  <c r="O1718" i="6"/>
  <c r="O1719" i="6"/>
  <c r="J232" i="14"/>
  <c r="N1720" i="6"/>
  <c r="L232" i="14"/>
  <c r="O1720" i="6"/>
  <c r="J233" i="14"/>
  <c r="N1724" i="6"/>
  <c r="L233" i="14"/>
  <c r="H233" i="14"/>
  <c r="O1721" i="6"/>
  <c r="O1724" i="6"/>
  <c r="J234" i="14"/>
  <c r="N1731" i="6"/>
  <c r="L234" i="14"/>
  <c r="O1733" i="6"/>
  <c r="O1735" i="6"/>
  <c r="O1736" i="6"/>
  <c r="O1739" i="6"/>
  <c r="J235" i="14"/>
  <c r="O1741" i="6"/>
  <c r="O1742" i="6"/>
  <c r="L236" i="14"/>
  <c r="L237" i="14"/>
  <c r="L238" i="14"/>
  <c r="J239" i="14"/>
  <c r="N1781" i="6"/>
  <c r="L239" i="14"/>
  <c r="O1781" i="6"/>
  <c r="K240" i="14"/>
  <c r="J240" i="14"/>
  <c r="L241" i="14"/>
  <c r="J242" i="14"/>
  <c r="N1803" i="6"/>
  <c r="L242" i="14"/>
  <c r="O1803" i="6"/>
  <c r="J243" i="14"/>
  <c r="N1804" i="6"/>
  <c r="L243" i="14"/>
  <c r="O1804" i="6"/>
  <c r="K244" i="14"/>
  <c r="L244" i="14"/>
  <c r="O1805" i="6"/>
  <c r="J244" i="14"/>
  <c r="J245" i="14"/>
  <c r="N1807" i="6"/>
  <c r="L245" i="14"/>
  <c r="O1807" i="6"/>
  <c r="J246" i="14"/>
  <c r="N1810" i="6"/>
  <c r="L246" i="14"/>
  <c r="O1809" i="6"/>
  <c r="J247" i="14"/>
  <c r="N1812" i="6"/>
  <c r="L247" i="14"/>
  <c r="O1812" i="6"/>
  <c r="J248" i="14"/>
  <c r="N1814" i="6"/>
  <c r="L248" i="14"/>
  <c r="O1814" i="6"/>
  <c r="J249" i="14"/>
  <c r="N1815" i="6"/>
  <c r="O1815" i="6"/>
  <c r="O1816" i="6"/>
  <c r="O1817" i="6"/>
  <c r="J250" i="14"/>
  <c r="N1818" i="6"/>
  <c r="O1818" i="6"/>
  <c r="J251" i="14"/>
  <c r="N1819" i="6"/>
  <c r="L251" i="14"/>
  <c r="O1819" i="6"/>
  <c r="K252" i="14"/>
  <c r="L252" i="14"/>
  <c r="O1820" i="6"/>
  <c r="J252" i="14"/>
  <c r="K253" i="14"/>
  <c r="L253" i="14"/>
  <c r="H253" i="14"/>
  <c r="O1840" i="6"/>
  <c r="O1829" i="6"/>
  <c r="L254" i="14"/>
  <c r="H254" i="14"/>
  <c r="O1852" i="6"/>
  <c r="O1842" i="6"/>
  <c r="O1844" i="6"/>
  <c r="O1848" i="6"/>
  <c r="J255" i="14"/>
  <c r="N1857" i="6"/>
  <c r="L255" i="14"/>
  <c r="H255" i="14"/>
  <c r="O1863" i="6"/>
  <c r="J256" i="14"/>
  <c r="N1865" i="6"/>
  <c r="L256" i="14"/>
  <c r="O1864" i="6"/>
  <c r="O1865" i="6"/>
  <c r="O1866" i="6"/>
  <c r="J257" i="14"/>
  <c r="N1867" i="6"/>
  <c r="L257" i="14"/>
  <c r="O1867" i="6"/>
  <c r="K258" i="14"/>
  <c r="J258" i="14"/>
  <c r="K259" i="14"/>
  <c r="L259" i="14"/>
  <c r="O1872" i="6"/>
  <c r="J259" i="14"/>
  <c r="K260" i="14"/>
  <c r="L260" i="14"/>
  <c r="O1874" i="6"/>
  <c r="J260" i="14"/>
  <c r="J261" i="14"/>
  <c r="N1876" i="6"/>
  <c r="L261" i="14"/>
  <c r="O1877" i="6"/>
  <c r="J262" i="14"/>
  <c r="N1878" i="6"/>
  <c r="L262" i="14"/>
  <c r="O1878" i="6"/>
  <c r="O1879" i="6"/>
  <c r="O1880" i="6"/>
  <c r="O1881" i="6"/>
  <c r="J263" i="14"/>
  <c r="N1884" i="6"/>
  <c r="L263" i="14"/>
  <c r="O1884" i="6"/>
  <c r="J264" i="14"/>
  <c r="N1885" i="6"/>
  <c r="L264" i="14"/>
  <c r="O1887" i="6"/>
  <c r="J265" i="14"/>
  <c r="N1889" i="6"/>
  <c r="L265" i="14"/>
  <c r="O1890" i="6"/>
  <c r="J266" i="14"/>
  <c r="N1891" i="6"/>
  <c r="L266" i="14"/>
  <c r="O1892" i="6"/>
  <c r="O1891" i="6"/>
  <c r="J267" i="14"/>
  <c r="N1894" i="6"/>
  <c r="L267" i="14"/>
  <c r="O1893" i="6"/>
  <c r="J268" i="14"/>
  <c r="N1895" i="6"/>
  <c r="L268" i="14"/>
  <c r="O1895" i="6"/>
  <c r="J269" i="14"/>
  <c r="N1899" i="6"/>
  <c r="L269" i="14"/>
  <c r="O1899" i="6"/>
  <c r="O1898" i="6"/>
  <c r="O1897" i="6"/>
  <c r="O1900" i="6"/>
  <c r="J270" i="14"/>
  <c r="N1901" i="6"/>
  <c r="L270" i="14"/>
  <c r="O1901" i="6"/>
  <c r="J271" i="14"/>
  <c r="N1904" i="6"/>
  <c r="L271" i="14"/>
  <c r="O1904" i="6"/>
  <c r="P1904" i="6"/>
  <c r="U1904" i="6"/>
  <c r="O1903" i="6"/>
  <c r="J272" i="14"/>
  <c r="L272" i="14"/>
  <c r="O1914" i="6"/>
  <c r="J273" i="14"/>
  <c r="N1915" i="6"/>
  <c r="L273" i="14"/>
  <c r="O1915" i="6"/>
  <c r="J274" i="14"/>
  <c r="N1916" i="6"/>
  <c r="L274" i="14"/>
  <c r="O1916" i="6"/>
  <c r="J275" i="14"/>
  <c r="N1918" i="6"/>
  <c r="L275" i="14"/>
  <c r="O1918" i="6"/>
  <c r="J276" i="14"/>
  <c r="N1922" i="6"/>
  <c r="L276" i="14"/>
  <c r="H276" i="14"/>
  <c r="O1924" i="6"/>
  <c r="O1919" i="6"/>
  <c r="O1922" i="6"/>
  <c r="O1923" i="6"/>
  <c r="O1925" i="6"/>
  <c r="O1927" i="6"/>
  <c r="O1929" i="6"/>
  <c r="O1930" i="6"/>
  <c r="J277" i="14"/>
  <c r="N1935" i="6"/>
  <c r="L277" i="14"/>
  <c r="J278" i="14"/>
  <c r="N1949" i="6"/>
  <c r="L278" i="14"/>
  <c r="H278" i="14"/>
  <c r="O1947" i="6"/>
  <c r="J279" i="14"/>
  <c r="N1956" i="6"/>
  <c r="L279" i="14"/>
  <c r="H279" i="14"/>
  <c r="O1964" i="6"/>
  <c r="O1958" i="6"/>
  <c r="O1961" i="6"/>
  <c r="J280" i="14"/>
  <c r="N1973" i="6"/>
  <c r="L280" i="14"/>
  <c r="H280" i="14"/>
  <c r="O1971" i="6"/>
  <c r="O1973" i="6"/>
  <c r="O1977" i="6"/>
  <c r="J281" i="14"/>
  <c r="N1982" i="6"/>
  <c r="O1982" i="6"/>
  <c r="O1983" i="6"/>
  <c r="J282" i="14"/>
  <c r="N1986" i="6"/>
  <c r="L282" i="14"/>
  <c r="H282" i="14"/>
  <c r="J283" i="14"/>
  <c r="N1994" i="6"/>
  <c r="L283" i="14"/>
  <c r="H283" i="14"/>
  <c r="O1995" i="6"/>
  <c r="O2000" i="6"/>
  <c r="O1998" i="6"/>
  <c r="O2002" i="6"/>
  <c r="O2010" i="6"/>
  <c r="J284" i="14"/>
  <c r="N2022" i="6"/>
  <c r="L284" i="14"/>
  <c r="H284" i="14"/>
  <c r="O2014" i="6"/>
  <c r="O2022" i="6"/>
  <c r="J285" i="14"/>
  <c r="N2027" i="6"/>
  <c r="L285" i="14"/>
  <c r="O2029" i="6"/>
  <c r="O2028" i="6"/>
  <c r="O2027" i="6"/>
  <c r="J286" i="14"/>
  <c r="N2031" i="6"/>
  <c r="L286" i="14"/>
  <c r="O2032" i="6"/>
  <c r="O2031" i="6"/>
  <c r="O2030" i="6"/>
  <c r="J287" i="14"/>
  <c r="N2035" i="6"/>
  <c r="L287" i="14"/>
  <c r="O2035" i="6"/>
  <c r="J288" i="14"/>
  <c r="N2037" i="6"/>
  <c r="O2036" i="6"/>
  <c r="O2037" i="6"/>
  <c r="J289" i="14"/>
  <c r="N2039" i="6"/>
  <c r="L289" i="14"/>
  <c r="O2038" i="6"/>
  <c r="J290" i="14"/>
  <c r="N2042" i="6"/>
  <c r="O2040" i="6"/>
  <c r="O2041" i="6"/>
  <c r="O2042" i="6"/>
  <c r="O2043" i="6"/>
  <c r="J291" i="14"/>
  <c r="N2047" i="6"/>
  <c r="L291" i="14"/>
  <c r="O2047" i="6"/>
  <c r="O2046" i="6"/>
  <c r="J292" i="14"/>
  <c r="N2048" i="6"/>
  <c r="L292" i="14"/>
  <c r="O2051" i="6"/>
  <c r="O2048" i="6"/>
  <c r="O2053" i="6"/>
  <c r="O2054" i="6"/>
  <c r="O2055" i="6"/>
  <c r="O2056" i="6"/>
  <c r="J293" i="14"/>
  <c r="N2063" i="6"/>
  <c r="L293" i="14"/>
  <c r="J294" i="14"/>
  <c r="N2077" i="6"/>
  <c r="L294" i="14"/>
  <c r="O2075" i="6"/>
  <c r="J295" i="14"/>
  <c r="N2079" i="6"/>
  <c r="L295" i="14"/>
  <c r="O2078" i="6"/>
  <c r="J296" i="14"/>
  <c r="N2082" i="6"/>
  <c r="L296" i="14"/>
  <c r="O2080" i="6"/>
  <c r="J297" i="14"/>
  <c r="N2083" i="6"/>
  <c r="L297" i="14"/>
  <c r="O2083" i="6"/>
  <c r="J298" i="14"/>
  <c r="N2085" i="6"/>
  <c r="L298" i="14"/>
  <c r="O2084" i="6"/>
  <c r="O2085" i="6"/>
  <c r="J299" i="14"/>
  <c r="N2088" i="6"/>
  <c r="L299" i="14"/>
  <c r="O2087" i="6"/>
  <c r="O2088" i="6"/>
  <c r="J300" i="14"/>
  <c r="N2089" i="6"/>
  <c r="L300" i="14"/>
  <c r="O2089" i="6"/>
  <c r="J301" i="14"/>
  <c r="N2092" i="6"/>
  <c r="L301" i="14"/>
  <c r="H301" i="14"/>
  <c r="O2105" i="6"/>
  <c r="J302" i="14"/>
  <c r="L302" i="14"/>
  <c r="H302" i="14"/>
  <c r="O2118" i="6"/>
  <c r="J303" i="14"/>
  <c r="L303" i="14"/>
  <c r="H303" i="14"/>
  <c r="O2120" i="6"/>
  <c r="J304" i="14"/>
  <c r="N2121" i="6"/>
  <c r="L304" i="14"/>
  <c r="H304" i="14"/>
  <c r="O2125" i="6"/>
  <c r="O2126" i="6"/>
  <c r="O2130" i="6"/>
  <c r="O2132" i="6"/>
  <c r="J305" i="14"/>
  <c r="N2135" i="6"/>
  <c r="L305" i="14"/>
  <c r="H305" i="14"/>
  <c r="O2135" i="6"/>
  <c r="O2138" i="6"/>
  <c r="J306" i="14"/>
  <c r="N2144" i="6"/>
  <c r="L306" i="14"/>
  <c r="O2144" i="6"/>
  <c r="J307" i="14"/>
  <c r="L307" i="14"/>
  <c r="J308" i="14"/>
  <c r="N2150" i="6"/>
  <c r="L308" i="14"/>
  <c r="O2151" i="6"/>
  <c r="O2150" i="6"/>
  <c r="K309" i="14"/>
  <c r="J309" i="14"/>
  <c r="L309" i="14"/>
  <c r="O2153" i="6"/>
  <c r="J310" i="14"/>
  <c r="N2156" i="6"/>
  <c r="L310" i="14"/>
  <c r="O2156" i="6"/>
  <c r="J311" i="14"/>
  <c r="N2157" i="6"/>
  <c r="O2157" i="6"/>
  <c r="J312" i="14"/>
  <c r="L312" i="14"/>
  <c r="J313" i="14"/>
  <c r="N2160" i="6"/>
  <c r="L313" i="14"/>
  <c r="O2160" i="6"/>
  <c r="O2161" i="6"/>
  <c r="J314" i="14"/>
  <c r="L314" i="14"/>
  <c r="J315" i="14"/>
  <c r="N2169" i="6"/>
  <c r="L315" i="14"/>
  <c r="H315" i="14"/>
  <c r="O2168" i="6"/>
  <c r="O2166" i="6"/>
  <c r="J316" i="14"/>
  <c r="L316" i="14"/>
  <c r="H316" i="14"/>
  <c r="O2176" i="6"/>
  <c r="J317" i="14"/>
  <c r="N2182" i="6"/>
  <c r="L317" i="14"/>
  <c r="O2179" i="6"/>
  <c r="O2183" i="6"/>
  <c r="O2182" i="6"/>
  <c r="O2184" i="6"/>
  <c r="O2185" i="6"/>
  <c r="O2187" i="6"/>
  <c r="J318" i="14"/>
  <c r="N2189" i="6"/>
  <c r="L318" i="14"/>
  <c r="H318" i="14"/>
  <c r="O2189" i="6"/>
  <c r="J319" i="14"/>
  <c r="N2200" i="6"/>
  <c r="L319" i="14"/>
  <c r="H319" i="14"/>
  <c r="O2204" i="6"/>
  <c r="J320" i="14"/>
  <c r="N2218" i="6"/>
  <c r="L320" i="14"/>
  <c r="O2212" i="6"/>
  <c r="O2218" i="6"/>
  <c r="J321" i="14"/>
  <c r="N2225" i="6"/>
  <c r="O2225" i="6"/>
  <c r="J322" i="14"/>
  <c r="N2226" i="6"/>
  <c r="L322" i="14"/>
  <c r="O2226" i="6"/>
  <c r="J323" i="14"/>
  <c r="N2227" i="6"/>
  <c r="L323" i="14"/>
  <c r="O2227" i="6"/>
  <c r="J324" i="14"/>
  <c r="N2228" i="6"/>
  <c r="L324" i="14"/>
  <c r="O2228" i="6"/>
  <c r="J325" i="14"/>
  <c r="N2229" i="6"/>
  <c r="L325" i="14"/>
  <c r="O2229" i="6"/>
  <c r="J326" i="14"/>
  <c r="N2230" i="6"/>
  <c r="L326" i="14"/>
  <c r="O2230" i="6"/>
  <c r="J327" i="14"/>
  <c r="N2231" i="6"/>
  <c r="L327" i="14"/>
  <c r="O2231" i="6"/>
  <c r="J328" i="14"/>
  <c r="N2232" i="6"/>
  <c r="L328" i="14"/>
  <c r="O2232" i="6"/>
  <c r="J329" i="14"/>
  <c r="N2233" i="6"/>
  <c r="L329" i="14"/>
  <c r="O2233" i="6"/>
  <c r="J330" i="14"/>
  <c r="N2235" i="6"/>
  <c r="O2234" i="6"/>
  <c r="O2235" i="6"/>
  <c r="O2236" i="6"/>
  <c r="J331" i="14"/>
  <c r="N2238" i="6"/>
  <c r="O2237" i="6"/>
  <c r="O2238" i="6"/>
  <c r="O2239" i="6"/>
  <c r="J332" i="14"/>
  <c r="N2240" i="6"/>
  <c r="L332" i="14"/>
  <c r="O2240" i="6"/>
  <c r="J333" i="14"/>
  <c r="N2242" i="6"/>
  <c r="L333" i="14"/>
  <c r="O2241" i="6"/>
  <c r="J334" i="14"/>
  <c r="L334" i="14"/>
  <c r="O2244" i="6"/>
  <c r="J335" i="14"/>
  <c r="N2245" i="6"/>
  <c r="L335" i="14"/>
  <c r="O2245" i="6"/>
  <c r="J336" i="14"/>
  <c r="N2246" i="6"/>
  <c r="L336" i="14"/>
  <c r="O2246" i="6"/>
  <c r="J337" i="14"/>
  <c r="N2247" i="6"/>
  <c r="L337" i="14"/>
  <c r="O2247" i="6"/>
  <c r="J338" i="14"/>
  <c r="N2249" i="6"/>
  <c r="L338" i="14"/>
  <c r="O2250" i="6"/>
  <c r="J339" i="14"/>
  <c r="N2251" i="6"/>
  <c r="L339" i="14"/>
  <c r="O2251" i="6"/>
  <c r="J340" i="14"/>
  <c r="N2252" i="6"/>
  <c r="L340" i="14"/>
  <c r="O2252" i="6"/>
  <c r="J341" i="14"/>
  <c r="N2253" i="6"/>
  <c r="L341" i="14"/>
  <c r="H341" i="14"/>
  <c r="O2263" i="6"/>
  <c r="O2268" i="6"/>
  <c r="J342" i="14"/>
  <c r="N2269" i="6"/>
  <c r="L342" i="14"/>
  <c r="H342" i="14"/>
  <c r="O2272" i="6"/>
  <c r="J343" i="14"/>
  <c r="N2281" i="6"/>
  <c r="L343" i="14"/>
  <c r="O2281" i="6"/>
  <c r="K344" i="14"/>
  <c r="L344" i="14"/>
  <c r="J344" i="14"/>
  <c r="J345" i="14"/>
  <c r="N2290" i="6"/>
  <c r="L345" i="14"/>
  <c r="O2290" i="6"/>
  <c r="J346" i="14"/>
  <c r="N2294" i="6"/>
  <c r="L346" i="14"/>
  <c r="H346" i="14"/>
  <c r="O2304" i="6"/>
  <c r="J347" i="14"/>
  <c r="L347" i="14"/>
  <c r="H347" i="14"/>
  <c r="O2309" i="6"/>
  <c r="O2316" i="6"/>
  <c r="J348" i="14"/>
  <c r="N2329" i="6"/>
  <c r="L348" i="14"/>
  <c r="O2326" i="6"/>
  <c r="O2327" i="6"/>
  <c r="O2328" i="6"/>
  <c r="O2331" i="6"/>
  <c r="J349" i="14"/>
  <c r="N2332" i="6"/>
  <c r="L349" i="14"/>
  <c r="O2333" i="6"/>
  <c r="K350" i="14"/>
  <c r="L350" i="14"/>
  <c r="O2335" i="6"/>
  <c r="J350" i="14"/>
  <c r="K351" i="14"/>
  <c r="J351" i="14"/>
  <c r="K352" i="14"/>
  <c r="L352" i="14"/>
  <c r="O2339" i="6"/>
  <c r="J352" i="14"/>
  <c r="J353" i="14"/>
  <c r="N2344" i="6"/>
  <c r="L353" i="14"/>
  <c r="H353" i="14"/>
  <c r="O2344" i="6"/>
  <c r="O2346" i="6"/>
  <c r="J354" i="14"/>
  <c r="N2362" i="6"/>
  <c r="O2362" i="6"/>
  <c r="J355" i="14"/>
  <c r="O2363" i="6"/>
  <c r="O2364" i="6"/>
  <c r="J356" i="14"/>
  <c r="N2365" i="6"/>
  <c r="L356" i="14"/>
  <c r="O2365" i="6"/>
  <c r="J357" i="14"/>
  <c r="N2370" i="6"/>
  <c r="L357" i="14"/>
  <c r="H357" i="14"/>
  <c r="O2373" i="6"/>
  <c r="O2372" i="6"/>
  <c r="O2378" i="6"/>
  <c r="O2379" i="6"/>
  <c r="O2385" i="6"/>
  <c r="J358" i="14"/>
  <c r="N2393" i="6"/>
  <c r="L358" i="14"/>
  <c r="H358" i="14"/>
  <c r="O2394" i="6"/>
  <c r="J359" i="14"/>
  <c r="N2406" i="6"/>
  <c r="L359" i="14"/>
  <c r="H359" i="14"/>
  <c r="O2405" i="6"/>
  <c r="O2412" i="6"/>
  <c r="O2413" i="6"/>
  <c r="K360" i="14"/>
  <c r="J360" i="14"/>
  <c r="N2424" i="6"/>
  <c r="L360" i="14"/>
  <c r="O2424" i="6"/>
  <c r="J361" i="14"/>
  <c r="N2430" i="6"/>
  <c r="O2428" i="6"/>
  <c r="O2429" i="6"/>
  <c r="O2430" i="6"/>
  <c r="J362" i="14"/>
  <c r="N2431" i="6"/>
  <c r="L362" i="14"/>
  <c r="O2431" i="6"/>
  <c r="J363" i="14"/>
  <c r="L363" i="14"/>
  <c r="O2435" i="6"/>
  <c r="J364" i="14"/>
  <c r="L364" i="14"/>
  <c r="O2438" i="6"/>
  <c r="J365" i="14"/>
  <c r="N2439" i="6"/>
  <c r="O2439" i="6"/>
  <c r="J366" i="14"/>
  <c r="N2442" i="6"/>
  <c r="O2440" i="6"/>
  <c r="O2441" i="6"/>
  <c r="O2442" i="6"/>
  <c r="O2443" i="6"/>
  <c r="J367" i="14"/>
  <c r="N2445" i="6"/>
  <c r="O2444" i="6"/>
  <c r="O2445" i="6"/>
  <c r="K368" i="14"/>
  <c r="J368" i="14"/>
  <c r="O2446" i="6"/>
  <c r="O2447" i="6"/>
  <c r="K369" i="14"/>
  <c r="J369" i="14"/>
  <c r="O2448" i="6"/>
  <c r="O2449" i="6"/>
  <c r="J370" i="14"/>
  <c r="N2466" i="6"/>
  <c r="L370" i="14"/>
  <c r="H370" i="14"/>
  <c r="O2455" i="6"/>
  <c r="O2456" i="6"/>
  <c r="O2462" i="6"/>
  <c r="J371" i="14"/>
  <c r="N2473" i="6"/>
  <c r="L371" i="14"/>
  <c r="H371" i="14"/>
  <c r="O2476" i="6"/>
  <c r="O2468" i="6"/>
  <c r="O2471" i="6"/>
  <c r="O2477" i="6"/>
  <c r="J372" i="14"/>
  <c r="N2483" i="6"/>
  <c r="L372" i="14"/>
  <c r="H372" i="14"/>
  <c r="O2482" i="6"/>
  <c r="J373" i="14"/>
  <c r="N2504" i="6"/>
  <c r="L373" i="14"/>
  <c r="H373" i="14"/>
  <c r="O2497" i="6"/>
  <c r="J374" i="14"/>
  <c r="N2512" i="6"/>
  <c r="L374" i="14"/>
  <c r="H374" i="14"/>
  <c r="O2510" i="6"/>
  <c r="J375" i="14"/>
  <c r="N2520" i="6"/>
  <c r="L375" i="14"/>
  <c r="J376" i="14"/>
  <c r="N2533" i="6"/>
  <c r="L376" i="14"/>
  <c r="O2534" i="6"/>
  <c r="O2533" i="6"/>
  <c r="J377" i="14"/>
  <c r="N2535" i="6"/>
  <c r="L377" i="14"/>
  <c r="O2535" i="6"/>
  <c r="J378" i="14"/>
  <c r="H378" i="14"/>
  <c r="L378" i="14"/>
  <c r="J379" i="14"/>
  <c r="N2558" i="6"/>
  <c r="L379" i="14"/>
  <c r="J380" i="14"/>
  <c r="N2572" i="6"/>
  <c r="L380" i="14"/>
  <c r="J381" i="14"/>
  <c r="O2586" i="6"/>
  <c r="O2587" i="6"/>
  <c r="J382" i="14"/>
  <c r="N2588" i="6"/>
  <c r="O2588" i="6"/>
  <c r="O2589" i="6"/>
  <c r="J383" i="14"/>
  <c r="N2590" i="6"/>
  <c r="O2590" i="6"/>
  <c r="J384" i="14"/>
  <c r="N2592" i="6"/>
  <c r="O2591" i="6"/>
  <c r="O2592" i="6"/>
  <c r="O2593" i="6"/>
  <c r="J385" i="14"/>
  <c r="N2596" i="6"/>
  <c r="O2594" i="6"/>
  <c r="O2595" i="6"/>
  <c r="O2596" i="6"/>
  <c r="O2597" i="6"/>
  <c r="O2598" i="6"/>
  <c r="J386" i="14"/>
  <c r="L386" i="14"/>
  <c r="J387" i="14"/>
  <c r="N2613" i="6"/>
  <c r="L387" i="14"/>
  <c r="J388" i="14"/>
  <c r="L388" i="14"/>
  <c r="J389" i="14"/>
  <c r="N2656" i="6"/>
  <c r="L389" i="14"/>
  <c r="J390" i="14"/>
  <c r="N2674" i="6"/>
  <c r="O2672" i="6"/>
  <c r="O2673" i="6"/>
  <c r="O2674" i="6"/>
  <c r="O2675" i="6"/>
  <c r="O2676" i="6"/>
  <c r="O2677" i="6"/>
  <c r="K391" i="14"/>
  <c r="J391" i="14"/>
  <c r="L391" i="14"/>
  <c r="O2678" i="6"/>
  <c r="O2684" i="6"/>
  <c r="J392" i="14"/>
  <c r="N2687" i="6"/>
  <c r="L392" i="14"/>
  <c r="J393" i="14"/>
  <c r="N2707" i="6"/>
  <c r="L393" i="14"/>
  <c r="J394" i="14"/>
  <c r="N2720" i="6"/>
  <c r="L394" i="14"/>
  <c r="H394" i="14"/>
  <c r="O2716" i="6"/>
  <c r="O2723" i="6"/>
  <c r="O2732" i="6"/>
  <c r="J395" i="14"/>
  <c r="L395" i="14"/>
  <c r="H395" i="14"/>
  <c r="O2738" i="6"/>
  <c r="O2733" i="6"/>
  <c r="O2734" i="6"/>
  <c r="O2735" i="6"/>
  <c r="O2737" i="6"/>
  <c r="O2739" i="6"/>
  <c r="O2741" i="6"/>
  <c r="O2743" i="6"/>
  <c r="J396" i="14"/>
  <c r="N2766" i="6"/>
  <c r="L396" i="14"/>
  <c r="J397" i="14"/>
  <c r="N2772" i="6"/>
  <c r="L397" i="14"/>
  <c r="H397" i="14"/>
  <c r="O2774" i="6"/>
  <c r="O2770" i="6"/>
  <c r="O2771" i="6"/>
  <c r="O2775" i="6"/>
  <c r="O2776" i="6"/>
  <c r="O2777" i="6"/>
  <c r="O2781" i="6"/>
  <c r="J398" i="14"/>
  <c r="N2782" i="6"/>
  <c r="L398" i="14"/>
  <c r="O2782" i="6"/>
  <c r="J399" i="14"/>
  <c r="N2783" i="6"/>
  <c r="K400" i="14"/>
  <c r="K403" i="14"/>
  <c r="L400" i="14"/>
  <c r="J400" i="14"/>
  <c r="J401" i="14"/>
  <c r="N2797" i="6"/>
  <c r="J402" i="14"/>
  <c r="N2801" i="6"/>
  <c r="J403" i="14"/>
  <c r="J404" i="14"/>
  <c r="N2809" i="6"/>
  <c r="O2808" i="6"/>
  <c r="O2809" i="6"/>
  <c r="K405" i="14"/>
  <c r="J405" i="14"/>
  <c r="N2814" i="6"/>
  <c r="O2810" i="6"/>
  <c r="O2811" i="6"/>
  <c r="O2812" i="6"/>
  <c r="O2813" i="6"/>
  <c r="O2814" i="6"/>
  <c r="J406" i="14"/>
  <c r="N2815" i="6"/>
  <c r="L406" i="14"/>
  <c r="O2815" i="6"/>
  <c r="J407" i="14"/>
  <c r="N2817" i="6"/>
  <c r="L407" i="14"/>
  <c r="O2817" i="6"/>
  <c r="J408" i="14"/>
  <c r="N2819" i="6"/>
  <c r="L408" i="14"/>
  <c r="O2819" i="6"/>
  <c r="K409" i="14"/>
  <c r="J409" i="14"/>
  <c r="L409" i="14"/>
  <c r="O2825" i="6"/>
  <c r="K410" i="14"/>
  <c r="J410" i="14"/>
  <c r="L410" i="14"/>
  <c r="O2830" i="6"/>
  <c r="O2833" i="6"/>
  <c r="O2829" i="6"/>
  <c r="O2834" i="6"/>
  <c r="K411" i="14"/>
  <c r="J411" i="14"/>
  <c r="L411" i="14"/>
  <c r="O2837" i="6"/>
  <c r="J412" i="14"/>
  <c r="N2849" i="6"/>
  <c r="L412" i="14"/>
  <c r="O2846" i="6"/>
  <c r="O2853" i="6"/>
  <c r="J413" i="14"/>
  <c r="L413" i="14"/>
  <c r="H413" i="14"/>
  <c r="O2859" i="6"/>
  <c r="O2855" i="6"/>
  <c r="O2856" i="6"/>
  <c r="O2860" i="6"/>
  <c r="O2861" i="6"/>
  <c r="O2862" i="6"/>
  <c r="O2867" i="6"/>
  <c r="O2868" i="6"/>
  <c r="O2872" i="6"/>
  <c r="J414" i="14"/>
  <c r="N2873" i="6"/>
  <c r="L414" i="14"/>
  <c r="H414" i="14"/>
  <c r="O2878" i="6"/>
  <c r="O2877" i="6"/>
  <c r="O2874" i="6"/>
  <c r="O2876" i="6"/>
  <c r="O2881" i="6"/>
  <c r="O2882" i="6"/>
  <c r="O2886" i="6"/>
  <c r="J415" i="14"/>
  <c r="N2891" i="6"/>
  <c r="L415" i="14"/>
  <c r="H415" i="14"/>
  <c r="O2893" i="6"/>
  <c r="O2894" i="6"/>
  <c r="O2895" i="6"/>
  <c r="O2906" i="6"/>
  <c r="J416" i="14"/>
  <c r="N2912" i="6"/>
  <c r="L416" i="14"/>
  <c r="H416" i="14"/>
  <c r="O2907" i="6"/>
  <c r="O2911" i="6"/>
  <c r="O2908" i="6"/>
  <c r="O2909" i="6"/>
  <c r="O2910" i="6"/>
  <c r="O2912" i="6"/>
  <c r="O2915" i="6"/>
  <c r="O2916" i="6"/>
  <c r="O2918" i="6"/>
  <c r="O2920" i="6"/>
  <c r="O2921" i="6"/>
  <c r="J417" i="14"/>
  <c r="N2924" i="6"/>
  <c r="L417" i="14"/>
  <c r="H417" i="14"/>
  <c r="O2935" i="6"/>
  <c r="O2942" i="6"/>
  <c r="J418" i="14"/>
  <c r="N2956" i="6"/>
  <c r="L418" i="14"/>
  <c r="H418" i="14"/>
  <c r="O2953" i="6"/>
  <c r="O2950" i="6"/>
  <c r="O2955" i="6"/>
  <c r="O2956" i="6"/>
  <c r="O2961" i="6"/>
  <c r="O2962" i="6"/>
  <c r="J419" i="14"/>
  <c r="N2970" i="6"/>
  <c r="L419" i="14"/>
  <c r="O2967" i="6"/>
  <c r="O2971" i="6"/>
  <c r="O2972" i="6"/>
  <c r="J420" i="14"/>
  <c r="N2975" i="6"/>
  <c r="L420" i="14"/>
  <c r="O2979" i="6"/>
  <c r="J421" i="14"/>
  <c r="N2986" i="6"/>
  <c r="O2986" i="6"/>
  <c r="J422" i="14"/>
  <c r="N2987" i="6"/>
  <c r="O2987" i="6"/>
  <c r="J423" i="14"/>
  <c r="N2989" i="6"/>
  <c r="O2988" i="6"/>
  <c r="O2989" i="6"/>
  <c r="J424" i="14"/>
  <c r="N2994" i="6"/>
  <c r="O2990" i="6"/>
  <c r="O2991" i="6"/>
  <c r="O2992" i="6"/>
  <c r="O2993" i="6"/>
  <c r="O2994" i="6"/>
  <c r="K426" i="14"/>
  <c r="J426" i="14"/>
  <c r="L426" i="14"/>
  <c r="O2995" i="6"/>
  <c r="O2997" i="6"/>
  <c r="O2998" i="6"/>
  <c r="O3002" i="6"/>
  <c r="O3006" i="6"/>
  <c r="K425" i="14"/>
  <c r="J425" i="14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21" i="6"/>
  <c r="J428" i="14"/>
  <c r="N3026" i="6"/>
  <c r="L428" i="14"/>
  <c r="H428" i="14"/>
  <c r="O3028" i="6"/>
  <c r="O3027" i="6"/>
  <c r="O3024" i="6"/>
  <c r="O3029" i="6"/>
  <c r="O3030" i="6"/>
  <c r="J429" i="14"/>
  <c r="N3044" i="6"/>
  <c r="L429" i="14"/>
  <c r="H429" i="14"/>
  <c r="O3037" i="6"/>
  <c r="O3038" i="6"/>
  <c r="O3043" i="6"/>
  <c r="O3044" i="6"/>
  <c r="J430" i="14"/>
  <c r="N3053" i="6"/>
  <c r="L430" i="14"/>
  <c r="H430" i="14"/>
  <c r="O3051" i="6"/>
  <c r="O3050" i="6"/>
  <c r="O3057" i="6"/>
  <c r="J431" i="14"/>
  <c r="N3062" i="6"/>
  <c r="O3062" i="6"/>
  <c r="O3063" i="6"/>
  <c r="O3064" i="6"/>
  <c r="J432" i="14"/>
  <c r="N3065" i="6"/>
  <c r="O3065" i="6"/>
  <c r="K433" i="14"/>
  <c r="J433" i="14"/>
  <c r="O3066" i="6"/>
  <c r="O3067" i="6"/>
  <c r="O3068" i="6"/>
  <c r="J434" i="14"/>
  <c r="N3069" i="6"/>
  <c r="O3069" i="6"/>
  <c r="J435" i="14"/>
  <c r="N3070" i="6"/>
  <c r="O3070" i="6"/>
  <c r="O3071" i="6"/>
  <c r="K436" i="14"/>
  <c r="J436" i="14"/>
  <c r="O3072" i="6"/>
  <c r="O3073" i="6"/>
  <c r="O3074" i="6"/>
  <c r="J437" i="14"/>
  <c r="N3075" i="6"/>
  <c r="L437" i="14"/>
  <c r="H437" i="14"/>
  <c r="O3075" i="6"/>
  <c r="O3081" i="6"/>
  <c r="O3086" i="6"/>
  <c r="J438" i="14"/>
  <c r="N3091" i="6"/>
  <c r="L438" i="14"/>
  <c r="H438" i="14"/>
  <c r="O3095" i="6"/>
  <c r="O3089" i="6"/>
  <c r="O3094" i="6"/>
  <c r="O3100" i="6"/>
  <c r="O3101" i="6"/>
  <c r="O3102" i="6"/>
  <c r="J439" i="14"/>
  <c r="N3109" i="6"/>
  <c r="L439" i="14"/>
  <c r="H439" i="14"/>
  <c r="O3116" i="6"/>
  <c r="O3109" i="6"/>
  <c r="O3110" i="6"/>
  <c r="O3115" i="6"/>
  <c r="O3121" i="6"/>
  <c r="O3122" i="6"/>
  <c r="J440" i="14"/>
  <c r="N3123" i="6"/>
  <c r="L440" i="14"/>
  <c r="H440" i="14"/>
  <c r="O3128" i="6"/>
  <c r="O3123" i="6"/>
  <c r="O3124" i="6"/>
  <c r="J441" i="14"/>
  <c r="N3132" i="6"/>
  <c r="L441" i="14"/>
  <c r="H441" i="14"/>
  <c r="O3132" i="6"/>
  <c r="O3142" i="6"/>
  <c r="O3143" i="6"/>
  <c r="J442" i="14"/>
  <c r="N3150" i="6"/>
  <c r="O3149" i="6"/>
  <c r="O3150" i="6"/>
  <c r="O3151" i="6"/>
  <c r="O3152" i="6"/>
  <c r="O3153" i="6"/>
  <c r="O3154" i="6"/>
  <c r="O3155" i="6"/>
  <c r="O3156" i="6"/>
  <c r="O3157" i="6"/>
  <c r="O3158" i="6"/>
  <c r="J443" i="14"/>
  <c r="N3160" i="6"/>
  <c r="O3159" i="6"/>
  <c r="O3160" i="6"/>
  <c r="J444" i="14"/>
  <c r="N3161" i="6"/>
  <c r="O3161" i="6"/>
  <c r="J445" i="14"/>
  <c r="N3162" i="6"/>
  <c r="O3162" i="6"/>
  <c r="O3163" i="6"/>
  <c r="J446" i="14"/>
  <c r="N3164" i="6"/>
  <c r="O3164" i="6"/>
  <c r="O3165" i="6"/>
  <c r="J447" i="14"/>
  <c r="N3166" i="6"/>
  <c r="O3166" i="6"/>
  <c r="J448" i="14"/>
  <c r="N3168" i="6"/>
  <c r="O3167" i="6"/>
  <c r="O3168" i="6"/>
  <c r="J449" i="14"/>
  <c r="N3170" i="6"/>
  <c r="O3169" i="6"/>
  <c r="O3170" i="6"/>
  <c r="J450" i="14"/>
  <c r="N3172" i="6"/>
  <c r="O3171" i="6"/>
  <c r="O3172" i="6"/>
  <c r="O3173" i="6"/>
  <c r="O3174" i="6"/>
  <c r="O3175" i="6"/>
  <c r="O3176" i="6"/>
  <c r="O3177" i="6"/>
  <c r="O3178" i="6"/>
  <c r="O3179" i="6"/>
  <c r="O3180" i="6"/>
  <c r="J451" i="14"/>
  <c r="N3181" i="6"/>
  <c r="O3181" i="6"/>
  <c r="J452" i="14"/>
  <c r="N3182" i="6"/>
  <c r="L452" i="14"/>
  <c r="H452" i="14"/>
  <c r="O3182" i="6"/>
  <c r="O3184" i="6"/>
  <c r="O3185" i="6"/>
  <c r="O3186" i="6"/>
  <c r="O3188" i="6"/>
  <c r="J453" i="14"/>
  <c r="N3192" i="6"/>
  <c r="L453" i="14"/>
  <c r="H453" i="14"/>
  <c r="O3194" i="6"/>
  <c r="J454" i="14"/>
  <c r="N3208" i="6"/>
  <c r="L454" i="14"/>
  <c r="O3209" i="6"/>
  <c r="J455" i="14"/>
  <c r="L455" i="14"/>
  <c r="H455" i="14"/>
  <c r="O3214" i="6"/>
  <c r="O3216" i="6"/>
  <c r="O3217" i="6"/>
  <c r="O3218" i="6"/>
  <c r="J456" i="14"/>
  <c r="L456" i="14"/>
  <c r="H456" i="14"/>
  <c r="O3231" i="6"/>
  <c r="O3229" i="6"/>
  <c r="O3221" i="6"/>
  <c r="O3227" i="6"/>
  <c r="J457" i="14"/>
  <c r="N3233" i="6"/>
  <c r="L457" i="14"/>
  <c r="H457" i="14"/>
  <c r="O3234" i="6"/>
  <c r="J458" i="14"/>
  <c r="N3244" i="6"/>
  <c r="L458" i="14"/>
  <c r="H458" i="14"/>
  <c r="O3247" i="6"/>
  <c r="J459" i="14"/>
  <c r="N3255" i="6"/>
  <c r="L459" i="14"/>
  <c r="H459" i="14"/>
  <c r="O3261" i="6"/>
  <c r="O3256" i="6"/>
  <c r="O3259" i="6"/>
  <c r="J460" i="14"/>
  <c r="H460" i="14"/>
  <c r="L460" i="14"/>
  <c r="J461" i="14"/>
  <c r="N3276" i="6"/>
  <c r="L461" i="14"/>
  <c r="J462" i="14"/>
  <c r="O3287" i="6"/>
  <c r="O3288" i="6"/>
  <c r="O3289" i="6"/>
  <c r="O3290" i="6"/>
  <c r="J463" i="14"/>
  <c r="N3292" i="6"/>
  <c r="L463" i="14"/>
  <c r="J464" i="14"/>
  <c r="H464" i="14"/>
  <c r="L464" i="14"/>
  <c r="J465" i="14"/>
  <c r="N3334" i="6"/>
  <c r="L465" i="14"/>
  <c r="K466" i="14"/>
  <c r="J466" i="14"/>
  <c r="L466" i="14"/>
  <c r="O3336" i="6"/>
  <c r="O3337" i="6"/>
  <c r="O3338" i="6"/>
  <c r="O3339" i="6"/>
  <c r="O3340" i="6"/>
  <c r="O3341" i="6"/>
  <c r="O3342" i="6"/>
  <c r="L467" i="14"/>
  <c r="O3346" i="6"/>
  <c r="J467" i="14"/>
  <c r="J468" i="14"/>
  <c r="N3350" i="6"/>
  <c r="O3350" i="6"/>
  <c r="O3351" i="6"/>
  <c r="O3352" i="6"/>
  <c r="O3353" i="6"/>
  <c r="O3354" i="6"/>
  <c r="K469" i="14"/>
  <c r="J469" i="14"/>
  <c r="O3355" i="6"/>
  <c r="O3356" i="6"/>
  <c r="O3357" i="6"/>
  <c r="J470" i="14"/>
  <c r="N3358" i="6"/>
  <c r="O3358" i="6"/>
  <c r="K471" i="14"/>
  <c r="J471" i="14"/>
  <c r="O3359" i="6"/>
  <c r="O3360" i="6"/>
  <c r="J472" i="14"/>
  <c r="N3361" i="6"/>
  <c r="L472" i="14"/>
  <c r="J473" i="14"/>
  <c r="N3379" i="6"/>
  <c r="L473" i="14"/>
  <c r="J474" i="14"/>
  <c r="N3391" i="6"/>
  <c r="L474" i="14"/>
  <c r="O3396" i="6"/>
  <c r="O3394" i="6"/>
  <c r="O3398" i="6"/>
  <c r="O3399" i="6"/>
  <c r="J475" i="14"/>
  <c r="H475" i="14"/>
  <c r="L475" i="14"/>
  <c r="K476" i="14"/>
  <c r="J476" i="14"/>
  <c r="O3412" i="6"/>
  <c r="O3413" i="6"/>
  <c r="O3414" i="6"/>
  <c r="J477" i="14"/>
  <c r="L477" i="14"/>
  <c r="J478" i="14"/>
  <c r="N3427" i="6"/>
  <c r="L478" i="14"/>
  <c r="J479" i="14"/>
  <c r="H479" i="14"/>
  <c r="L479" i="14"/>
  <c r="J480" i="14"/>
  <c r="N3459" i="6"/>
  <c r="L480" i="14"/>
  <c r="J481" i="14"/>
  <c r="N3469" i="6"/>
  <c r="L481" i="14"/>
  <c r="J482" i="14"/>
  <c r="N3486" i="6"/>
  <c r="L482" i="14"/>
  <c r="J483" i="14"/>
  <c r="N3514" i="6"/>
  <c r="L483" i="14"/>
  <c r="H483" i="14"/>
  <c r="O3510" i="6"/>
  <c r="O3504" i="6"/>
  <c r="O3506" i="6"/>
  <c r="O3508" i="6"/>
  <c r="O3514" i="6"/>
  <c r="J484" i="14"/>
  <c r="O3515" i="6"/>
  <c r="O3516" i="6"/>
  <c r="O3517" i="6"/>
  <c r="J485" i="14"/>
  <c r="N3518" i="6"/>
  <c r="O3518" i="6"/>
  <c r="J486" i="14"/>
  <c r="N3519" i="6"/>
  <c r="O3519" i="6"/>
  <c r="J487" i="14"/>
  <c r="N3520" i="6"/>
  <c r="O3520" i="6"/>
  <c r="J488" i="14"/>
  <c r="N3522" i="6"/>
  <c r="O3521" i="6"/>
  <c r="O3522" i="6"/>
  <c r="J489" i="14"/>
  <c r="N3530" i="6"/>
  <c r="O3523" i="6"/>
  <c r="O3524" i="6"/>
  <c r="J490" i="14"/>
  <c r="N3526" i="6"/>
  <c r="O3525" i="6"/>
  <c r="O3526" i="6"/>
  <c r="J491" i="14"/>
  <c r="N3528" i="6"/>
  <c r="O3527" i="6"/>
  <c r="O3528" i="6"/>
  <c r="J492" i="14"/>
  <c r="N3529" i="6"/>
  <c r="O3529" i="6"/>
  <c r="O3530" i="6"/>
  <c r="J493" i="14"/>
  <c r="N3531" i="6"/>
  <c r="O3531" i="6"/>
  <c r="J494" i="14"/>
  <c r="N3532" i="6"/>
  <c r="O3532" i="6"/>
  <c r="J495" i="14"/>
  <c r="L495" i="14"/>
  <c r="J496" i="14"/>
  <c r="N3549" i="6"/>
  <c r="L496" i="14"/>
  <c r="J497" i="14"/>
  <c r="N3560" i="6"/>
  <c r="L497" i="14"/>
  <c r="J498" i="14"/>
  <c r="N3574" i="6"/>
  <c r="O3574" i="6"/>
  <c r="O3575" i="6"/>
  <c r="J499" i="14"/>
  <c r="N3577" i="6"/>
  <c r="O3576" i="6"/>
  <c r="O3577" i="6"/>
  <c r="O3578" i="6"/>
  <c r="O3579" i="6"/>
  <c r="J501" i="14"/>
  <c r="H501" i="14"/>
  <c r="L501" i="14"/>
  <c r="J500" i="14"/>
  <c r="L500" i="14"/>
  <c r="J503" i="14"/>
  <c r="N3604" i="6"/>
  <c r="O3603" i="6"/>
  <c r="O3604" i="6"/>
  <c r="J504" i="14"/>
  <c r="N3605" i="6"/>
  <c r="O3605" i="6"/>
  <c r="K505" i="14"/>
  <c r="J505" i="14"/>
  <c r="N3606" i="6"/>
  <c r="O3606" i="6"/>
  <c r="O3607" i="6"/>
  <c r="K506" i="14"/>
  <c r="J506" i="14"/>
  <c r="O3608" i="6"/>
  <c r="O3609" i="6"/>
  <c r="K507" i="14"/>
  <c r="J507" i="14"/>
  <c r="O3610" i="6"/>
  <c r="O3611" i="6"/>
  <c r="O3612" i="6"/>
  <c r="O3613" i="6"/>
  <c r="O3614" i="6"/>
  <c r="O3615" i="6"/>
  <c r="J508" i="14"/>
  <c r="N3616" i="6"/>
  <c r="O3616" i="6"/>
  <c r="J509" i="14"/>
  <c r="N3617" i="6"/>
  <c r="O3617" i="6"/>
  <c r="J510" i="14"/>
  <c r="N3618" i="6"/>
  <c r="O3618" i="6"/>
  <c r="J502" i="14"/>
  <c r="N3624" i="6"/>
  <c r="L502" i="14"/>
  <c r="J511" i="14"/>
  <c r="N3644" i="6"/>
  <c r="L511" i="14"/>
  <c r="J512" i="14"/>
  <c r="N3648" i="6"/>
  <c r="L512" i="14"/>
  <c r="J513" i="14"/>
  <c r="N3658" i="6"/>
  <c r="L513" i="14"/>
  <c r="J514" i="14"/>
  <c r="N3669" i="6"/>
  <c r="O3669" i="6"/>
  <c r="J515" i="14"/>
  <c r="N3674" i="6"/>
  <c r="O3670" i="6"/>
  <c r="O3671" i="6"/>
  <c r="O3672" i="6"/>
  <c r="O3673" i="6"/>
  <c r="O3674" i="6"/>
  <c r="J516" i="14"/>
  <c r="N3677" i="6"/>
  <c r="O3675" i="6"/>
  <c r="O3676" i="6"/>
  <c r="O3677" i="6"/>
  <c r="J517" i="14"/>
  <c r="N3678" i="6"/>
  <c r="O3678" i="6"/>
  <c r="J518" i="14"/>
  <c r="N3679" i="6"/>
  <c r="O3679" i="6"/>
  <c r="J519" i="14"/>
  <c r="L519" i="14"/>
  <c r="J520" i="14"/>
  <c r="N3694" i="6"/>
  <c r="L520" i="14"/>
  <c r="J521" i="14"/>
  <c r="N3703" i="6"/>
  <c r="L521" i="14"/>
  <c r="J522" i="14"/>
  <c r="N3721" i="6"/>
  <c r="L522" i="14"/>
  <c r="J523" i="14"/>
  <c r="N3730" i="6"/>
  <c r="O3728" i="6"/>
  <c r="O3729" i="6"/>
  <c r="O3730" i="6"/>
  <c r="O3731" i="6"/>
  <c r="O3732" i="6"/>
  <c r="K524" i="14"/>
  <c r="J524" i="14"/>
  <c r="O3733" i="6"/>
  <c r="O3734" i="6"/>
  <c r="O3735" i="6"/>
  <c r="O3736" i="6"/>
  <c r="J525" i="14"/>
  <c r="N3739" i="6"/>
  <c r="L525" i="14"/>
  <c r="J526" i="14"/>
  <c r="N3748" i="6"/>
  <c r="L526" i="14"/>
  <c r="J527" i="14"/>
  <c r="L527" i="14"/>
  <c r="J528" i="14"/>
  <c r="N3773" i="6"/>
  <c r="O3773" i="6"/>
  <c r="O3774" i="6"/>
  <c r="O3775" i="6"/>
  <c r="O3776" i="6"/>
  <c r="O3777" i="6"/>
  <c r="J529" i="14"/>
  <c r="N3778" i="6"/>
  <c r="O3778" i="6"/>
  <c r="J530" i="14"/>
  <c r="N3779" i="6"/>
  <c r="O3779" i="6"/>
  <c r="J531" i="14"/>
  <c r="N3782" i="6"/>
  <c r="O3780" i="6"/>
  <c r="O3781" i="6"/>
  <c r="O3782" i="6"/>
  <c r="J532" i="14"/>
  <c r="N3789" i="6"/>
  <c r="O3783" i="6"/>
  <c r="O3784" i="6"/>
  <c r="O3785" i="6"/>
  <c r="O3786" i="6"/>
  <c r="O3787" i="6"/>
  <c r="O3788" i="6"/>
  <c r="O3789" i="6"/>
  <c r="J533" i="14"/>
  <c r="N3790" i="6"/>
  <c r="O3790" i="6"/>
  <c r="O3791" i="6"/>
  <c r="K534" i="14"/>
  <c r="J534" i="14"/>
  <c r="O3792" i="6"/>
  <c r="O3793" i="6"/>
  <c r="O3794" i="6"/>
  <c r="O3795" i="6"/>
  <c r="O3796" i="6"/>
  <c r="O3797" i="6"/>
  <c r="O3798" i="6"/>
  <c r="K535" i="14"/>
  <c r="J535" i="14"/>
  <c r="O3799" i="6"/>
  <c r="O3800" i="6"/>
  <c r="J537" i="14"/>
  <c r="N3801" i="6"/>
  <c r="O3801" i="6"/>
  <c r="J536" i="14"/>
  <c r="N3802" i="6"/>
  <c r="O3802" i="6"/>
  <c r="J538" i="14"/>
  <c r="N3807" i="6"/>
  <c r="L538" i="14"/>
  <c r="J539" i="14"/>
  <c r="N3820" i="6"/>
  <c r="L539" i="14"/>
  <c r="J540" i="14"/>
  <c r="N3827" i="6"/>
  <c r="L540" i="14"/>
  <c r="J541" i="14"/>
  <c r="N3838" i="6"/>
  <c r="L541" i="14"/>
  <c r="N3843" i="6"/>
  <c r="N3844" i="6"/>
  <c r="N3845" i="6"/>
  <c r="N3846" i="6"/>
  <c r="N3847" i="6"/>
  <c r="N3848" i="6"/>
  <c r="N3850" i="6"/>
  <c r="N3851" i="6"/>
  <c r="N3852" i="6"/>
  <c r="N3853" i="6"/>
  <c r="J543" i="14"/>
  <c r="L543" i="14"/>
  <c r="H543" i="14"/>
  <c r="J544" i="14"/>
  <c r="L544" i="14"/>
  <c r="J545" i="14"/>
  <c r="N3873" i="6"/>
  <c r="L545" i="14"/>
  <c r="J546" i="14"/>
  <c r="N3882" i="6"/>
  <c r="L546" i="14"/>
  <c r="J547" i="14"/>
  <c r="L547" i="14"/>
  <c r="J548" i="14"/>
  <c r="L548" i="14"/>
  <c r="J549" i="14"/>
  <c r="N3918" i="6"/>
  <c r="L549" i="14"/>
  <c r="J550" i="14"/>
  <c r="N3934" i="6"/>
  <c r="L550" i="14"/>
  <c r="H550" i="14"/>
  <c r="O3930" i="6"/>
  <c r="O3931" i="6"/>
  <c r="O3932" i="6"/>
  <c r="O3934" i="6"/>
  <c r="O3935" i="6"/>
  <c r="O3936" i="6"/>
  <c r="O3937" i="6"/>
  <c r="O3938" i="6"/>
  <c r="O3940" i="6"/>
  <c r="O3941" i="6"/>
  <c r="O3942" i="6"/>
  <c r="J551" i="14"/>
  <c r="N3944" i="6"/>
  <c r="O3943" i="6"/>
  <c r="O3944" i="6"/>
  <c r="J552" i="14"/>
  <c r="N3945" i="6"/>
  <c r="O3945" i="6"/>
  <c r="K553" i="14"/>
  <c r="J553" i="14"/>
  <c r="N3951" i="6"/>
  <c r="L553" i="14"/>
  <c r="O3949" i="6"/>
  <c r="L554" i="14"/>
  <c r="O3959" i="6"/>
  <c r="J554" i="14"/>
  <c r="O3954" i="6"/>
  <c r="O3956" i="6"/>
  <c r="O3960" i="6"/>
  <c r="O3961" i="6"/>
  <c r="J555" i="14"/>
  <c r="N3962" i="6"/>
  <c r="O3962" i="6"/>
  <c r="J556" i="14"/>
  <c r="N3964" i="6"/>
  <c r="O3963" i="6"/>
  <c r="O3964" i="6"/>
  <c r="K557" i="14"/>
  <c r="J557" i="14"/>
  <c r="O3965" i="6"/>
  <c r="O3966" i="6"/>
  <c r="K558" i="14"/>
  <c r="J558" i="14"/>
  <c r="N3968" i="6"/>
  <c r="O3967" i="6"/>
  <c r="O3968" i="6"/>
  <c r="J559" i="14"/>
  <c r="N3976" i="6"/>
  <c r="L559" i="14"/>
  <c r="J560" i="14"/>
  <c r="N3983" i="6"/>
  <c r="L560" i="14"/>
  <c r="J561" i="14"/>
  <c r="N3993" i="6"/>
  <c r="L561" i="14"/>
  <c r="J562" i="14"/>
  <c r="N4009" i="6"/>
  <c r="L562" i="14"/>
  <c r="J563" i="14"/>
  <c r="N4016" i="6"/>
  <c r="L563" i="14"/>
  <c r="H563" i="14"/>
  <c r="O4012" i="6"/>
  <c r="O4018" i="6"/>
  <c r="O4016" i="6"/>
  <c r="J564" i="14"/>
  <c r="N4019" i="6"/>
  <c r="L564" i="14"/>
  <c r="H564" i="14"/>
  <c r="O4022" i="6"/>
  <c r="O4024" i="6"/>
  <c r="O4021" i="6"/>
  <c r="O4023" i="6"/>
  <c r="O4026" i="6"/>
  <c r="O4027" i="6"/>
  <c r="O4029" i="6"/>
  <c r="J565" i="14"/>
  <c r="L565" i="14"/>
  <c r="H565" i="14"/>
  <c r="O4032" i="6"/>
  <c r="O4034" i="6"/>
  <c r="O4031" i="6"/>
  <c r="O4033" i="6"/>
  <c r="O4036" i="6"/>
  <c r="O4037" i="6"/>
  <c r="L566" i="14"/>
  <c r="O4041" i="6"/>
  <c r="J566" i="14"/>
  <c r="J567" i="14"/>
  <c r="N4047" i="6"/>
  <c r="O4046" i="6"/>
  <c r="O4047" i="6"/>
  <c r="J568" i="14"/>
  <c r="N4048" i="6"/>
  <c r="O4048" i="6"/>
  <c r="O4049" i="6"/>
  <c r="O4050" i="6"/>
  <c r="O4051" i="6"/>
  <c r="O4052" i="6"/>
  <c r="O4053" i="6"/>
  <c r="J569" i="14"/>
  <c r="H569" i="14"/>
  <c r="L569" i="14"/>
  <c r="J570" i="14"/>
  <c r="N4064" i="6"/>
  <c r="L570" i="14"/>
  <c r="J571" i="14"/>
  <c r="N4075" i="6"/>
  <c r="L571" i="14"/>
  <c r="J572" i="14"/>
  <c r="N4081" i="6"/>
  <c r="L572" i="14"/>
  <c r="J573" i="14"/>
  <c r="O4091" i="6"/>
  <c r="O4092" i="6"/>
  <c r="J574" i="14"/>
  <c r="N4094" i="6"/>
  <c r="O4093" i="6"/>
  <c r="O4094" i="6"/>
  <c r="J575" i="14"/>
  <c r="N4095" i="6"/>
  <c r="O4095" i="6"/>
  <c r="J576" i="14"/>
  <c r="N4097" i="6"/>
  <c r="O4096" i="6"/>
  <c r="O4097" i="6"/>
  <c r="J577" i="14"/>
  <c r="N4099" i="6"/>
  <c r="O4098" i="6"/>
  <c r="O4099" i="6"/>
  <c r="O4100" i="6"/>
  <c r="O4101" i="6"/>
  <c r="J578" i="14"/>
  <c r="N4102" i="6"/>
  <c r="O4102" i="6"/>
  <c r="J579" i="14"/>
  <c r="N4103" i="6"/>
  <c r="O4103" i="6"/>
  <c r="J580" i="14"/>
  <c r="N4104" i="6"/>
  <c r="O4104" i="6"/>
  <c r="J581" i="14"/>
  <c r="N4105" i="6"/>
  <c r="O4105" i="6"/>
  <c r="K582" i="14"/>
  <c r="J582" i="14"/>
  <c r="N4107" i="6"/>
  <c r="O4106" i="6"/>
  <c r="O4107" i="6"/>
  <c r="O4108" i="6"/>
  <c r="O4109" i="6"/>
  <c r="K583" i="14"/>
  <c r="J583" i="14"/>
  <c r="O4110" i="6"/>
  <c r="O4111" i="6"/>
  <c r="J584" i="14"/>
  <c r="L584" i="14"/>
  <c r="J585" i="14"/>
  <c r="N4125" i="6"/>
  <c r="L585" i="14"/>
  <c r="J586" i="14"/>
  <c r="N4140" i="6"/>
  <c r="L586" i="14"/>
  <c r="J587" i="14"/>
  <c r="N4154" i="6"/>
  <c r="L587" i="14"/>
  <c r="N4169" i="6"/>
  <c r="N4170" i="6"/>
  <c r="N4171" i="6"/>
  <c r="N4172" i="6"/>
  <c r="N4173" i="6"/>
  <c r="N4174" i="6"/>
  <c r="N4176" i="6"/>
  <c r="N4177" i="6"/>
  <c r="N4178" i="6"/>
  <c r="J589" i="14"/>
  <c r="N4184" i="6"/>
  <c r="L589" i="14"/>
  <c r="J590" i="14"/>
  <c r="L590" i="14"/>
  <c r="J591" i="14"/>
  <c r="H591" i="14"/>
  <c r="L591" i="14"/>
  <c r="J592" i="14"/>
  <c r="N4212" i="6"/>
  <c r="O4211" i="6"/>
  <c r="O4212" i="6"/>
  <c r="K593" i="14"/>
  <c r="J593" i="14"/>
  <c r="N4214" i="6"/>
  <c r="L593" i="14"/>
  <c r="O4214" i="6"/>
  <c r="O4213" i="6"/>
  <c r="O4216" i="6"/>
  <c r="O4217" i="6"/>
  <c r="O4218" i="6"/>
  <c r="J594" i="14"/>
  <c r="N4219" i="6"/>
  <c r="O4219" i="6"/>
  <c r="O4220" i="6"/>
  <c r="J595" i="14"/>
  <c r="N4222" i="6"/>
  <c r="L595" i="14"/>
  <c r="J596" i="14"/>
  <c r="N4238" i="6"/>
  <c r="L596" i="14"/>
  <c r="J597" i="14"/>
  <c r="N4255" i="6"/>
  <c r="L597" i="14"/>
  <c r="J598" i="14"/>
  <c r="N4263" i="6"/>
  <c r="L598" i="14"/>
  <c r="J599" i="14"/>
  <c r="H599" i="14"/>
  <c r="L599" i="14"/>
  <c r="J600" i="14"/>
  <c r="H600" i="14"/>
  <c r="L600" i="14"/>
  <c r="J601" i="14"/>
  <c r="N4310" i="6"/>
  <c r="L601" i="14"/>
  <c r="H601" i="14"/>
  <c r="J602" i="14"/>
  <c r="N4312" i="6"/>
  <c r="L602" i="14"/>
  <c r="J603" i="14"/>
  <c r="N4326" i="6"/>
  <c r="L603" i="14"/>
  <c r="H603" i="14"/>
  <c r="O4325" i="6"/>
  <c r="O4327" i="6"/>
  <c r="O4328" i="6"/>
  <c r="J604" i="14"/>
  <c r="N4332" i="6"/>
  <c r="L604" i="14"/>
  <c r="J605" i="14"/>
  <c r="N4344" i="6"/>
  <c r="L605" i="14"/>
  <c r="J606" i="14"/>
  <c r="N4356" i="6"/>
  <c r="L606" i="14"/>
  <c r="H606" i="14"/>
  <c r="O4366" i="6"/>
  <c r="J607" i="14"/>
  <c r="N4367" i="6"/>
  <c r="O4367" i="6"/>
  <c r="J608" i="14"/>
  <c r="N4369" i="6"/>
  <c r="O4368" i="6"/>
  <c r="O4369" i="6"/>
  <c r="O4370" i="6"/>
  <c r="J609" i="14"/>
  <c r="N4371" i="6"/>
  <c r="O4371" i="6"/>
  <c r="J610" i="14"/>
  <c r="N4373" i="6"/>
  <c r="O4372" i="6"/>
  <c r="O4373" i="6"/>
  <c r="J611" i="14"/>
  <c r="N4375" i="6"/>
  <c r="O4374" i="6"/>
  <c r="O4375" i="6"/>
  <c r="J612" i="14"/>
  <c r="H612" i="14"/>
  <c r="L612" i="14"/>
  <c r="J613" i="14"/>
  <c r="H613" i="14"/>
  <c r="L613" i="14"/>
  <c r="J614" i="14"/>
  <c r="N4397" i="6"/>
  <c r="L614" i="14"/>
  <c r="J615" i="14"/>
  <c r="N4405" i="6"/>
  <c r="L615" i="14"/>
  <c r="J616" i="14"/>
  <c r="N4414" i="6"/>
  <c r="L616" i="14"/>
  <c r="J617" i="14"/>
  <c r="N4424" i="6"/>
  <c r="L617" i="14"/>
  <c r="J618" i="14"/>
  <c r="N4429" i="6"/>
  <c r="O4429" i="6"/>
  <c r="J619" i="14"/>
  <c r="N4431" i="6"/>
  <c r="O4430" i="6"/>
  <c r="O4431" i="6"/>
  <c r="J620" i="14"/>
  <c r="N4434" i="6"/>
  <c r="L620" i="14"/>
  <c r="J621" i="14"/>
  <c r="N4443" i="6"/>
  <c r="L621" i="14"/>
  <c r="J622" i="14"/>
  <c r="N4449" i="6"/>
  <c r="L622" i="14"/>
  <c r="J623" i="14"/>
  <c r="N4454" i="6"/>
  <c r="L623" i="14"/>
  <c r="J624" i="14"/>
  <c r="N4464" i="6"/>
  <c r="L624" i="14"/>
  <c r="J625" i="14"/>
  <c r="N4473" i="6"/>
  <c r="L625" i="14"/>
  <c r="J626" i="14"/>
  <c r="N4483" i="6"/>
  <c r="L626" i="14"/>
  <c r="J627" i="14"/>
  <c r="N4490" i="6"/>
  <c r="O4489" i="6"/>
  <c r="O4490" i="6"/>
  <c r="O4491" i="6"/>
  <c r="J628" i="14"/>
  <c r="N4492" i="6"/>
  <c r="O4492" i="6"/>
  <c r="O4493" i="6"/>
  <c r="J629" i="14"/>
  <c r="N4494" i="6"/>
  <c r="O4494" i="6"/>
  <c r="O4495" i="6"/>
  <c r="J630" i="14"/>
  <c r="N4496" i="6"/>
  <c r="L630" i="14"/>
  <c r="J631" i="14"/>
  <c r="N4512" i="6"/>
  <c r="L631" i="14"/>
  <c r="J632" i="14"/>
  <c r="N4518" i="6"/>
  <c r="L632" i="14"/>
  <c r="J633" i="14"/>
  <c r="N4523" i="6"/>
  <c r="L633" i="14"/>
  <c r="J637" i="14"/>
  <c r="N4536" i="6"/>
  <c r="L637" i="14"/>
  <c r="H637" i="14"/>
  <c r="O4542" i="6"/>
  <c r="O4534" i="6"/>
  <c r="O4536" i="6"/>
  <c r="O4540" i="6"/>
  <c r="N4543" i="6"/>
  <c r="O4543" i="6"/>
  <c r="N4544" i="6"/>
  <c r="O4544" i="6"/>
  <c r="N4545" i="6"/>
  <c r="O4545" i="6"/>
  <c r="N4546" i="6"/>
  <c r="O4546" i="6"/>
  <c r="N4548" i="6"/>
  <c r="O4548" i="6"/>
  <c r="N4549" i="6"/>
  <c r="O4549" i="6"/>
  <c r="N4550" i="6"/>
  <c r="O4550" i="6"/>
  <c r="N4551" i="6"/>
  <c r="O4551" i="6"/>
  <c r="N4552" i="6"/>
  <c r="O4552" i="6"/>
  <c r="J635" i="14"/>
  <c r="L635" i="14"/>
  <c r="H635" i="14"/>
  <c r="O4558" i="6"/>
  <c r="O4553" i="6"/>
  <c r="J634" i="14"/>
  <c r="N4569" i="6"/>
  <c r="L634" i="14"/>
  <c r="H634" i="14"/>
  <c r="O4578" i="6"/>
  <c r="O4573" i="6"/>
  <c r="J638" i="14"/>
  <c r="N4582" i="6"/>
  <c r="L638" i="14"/>
  <c r="H638" i="14"/>
  <c r="O4579" i="6"/>
  <c r="O4580" i="6"/>
  <c r="O4582" i="6"/>
  <c r="O4586" i="6"/>
  <c r="O4587" i="6"/>
  <c r="J639" i="14"/>
  <c r="N4591" i="6"/>
  <c r="L639" i="14"/>
  <c r="H639" i="14"/>
  <c r="O4595" i="6"/>
  <c r="O4591" i="6"/>
  <c r="O4594" i="6"/>
  <c r="O4599" i="6"/>
  <c r="O4601" i="6"/>
  <c r="J640" i="14"/>
  <c r="N4609" i="6"/>
  <c r="L640" i="14"/>
  <c r="H640" i="14"/>
  <c r="O4611" i="6"/>
  <c r="O4609" i="6"/>
  <c r="J641" i="14"/>
  <c r="N4617" i="6"/>
  <c r="L641" i="14"/>
  <c r="O4616" i="6"/>
  <c r="O4618" i="6"/>
  <c r="J642" i="14"/>
  <c r="N4620" i="6"/>
  <c r="L642" i="14"/>
  <c r="H642" i="14"/>
  <c r="O4622" i="6"/>
  <c r="J643" i="14"/>
  <c r="N4631" i="6"/>
  <c r="L643" i="14"/>
  <c r="H643" i="14"/>
  <c r="O4633" i="6"/>
  <c r="J644" i="14"/>
  <c r="L644" i="14"/>
  <c r="H644" i="14"/>
  <c r="O4644" i="6"/>
  <c r="J645" i="14"/>
  <c r="N4659" i="6"/>
  <c r="L645" i="14"/>
  <c r="H645" i="14"/>
  <c r="O4651" i="6"/>
  <c r="O4656" i="6"/>
  <c r="O4657" i="6"/>
  <c r="J646" i="14"/>
  <c r="N4663" i="6"/>
  <c r="L646" i="14"/>
  <c r="H646" i="14"/>
  <c r="O4661" i="6"/>
  <c r="O4666" i="6"/>
  <c r="O4665" i="6"/>
  <c r="O4667" i="6"/>
  <c r="J647" i="14"/>
  <c r="N4673" i="6"/>
  <c r="L647" i="14"/>
  <c r="H647" i="14"/>
  <c r="O4675" i="6"/>
  <c r="N4679" i="6"/>
  <c r="O4679" i="6"/>
  <c r="N4680" i="6"/>
  <c r="O4680" i="6"/>
  <c r="N4681" i="6"/>
  <c r="O4681" i="6"/>
  <c r="N4682" i="6"/>
  <c r="O4682" i="6"/>
  <c r="N4683" i="6"/>
  <c r="O4683" i="6"/>
  <c r="N4685" i="6"/>
  <c r="O4685" i="6"/>
  <c r="J649" i="14"/>
  <c r="L649" i="14"/>
  <c r="H649" i="14"/>
  <c r="O4696" i="6"/>
  <c r="O4687" i="6"/>
  <c r="O4693" i="6"/>
  <c r="O4694" i="6"/>
  <c r="J650" i="14"/>
  <c r="N4697" i="6"/>
  <c r="L650" i="14"/>
  <c r="H650" i="14"/>
  <c r="O4698" i="6"/>
  <c r="O4697" i="6"/>
  <c r="O4699" i="6"/>
  <c r="O4703" i="6"/>
  <c r="O4704" i="6"/>
  <c r="J651" i="14"/>
  <c r="O4705" i="6"/>
  <c r="O4706" i="6"/>
  <c r="J652" i="14"/>
  <c r="N4708" i="6"/>
  <c r="O4707" i="6"/>
  <c r="O4708" i="6"/>
  <c r="O4709" i="6"/>
  <c r="J653" i="14"/>
  <c r="L653" i="14"/>
  <c r="H653" i="14"/>
  <c r="O4720" i="6"/>
  <c r="O4713" i="6"/>
  <c r="O4717" i="6"/>
  <c r="O4726" i="6"/>
  <c r="J654" i="14"/>
  <c r="N4728" i="6"/>
  <c r="L654" i="14"/>
  <c r="H654" i="14"/>
  <c r="O4734" i="6"/>
  <c r="J655" i="14"/>
  <c r="L655" i="14"/>
  <c r="H655" i="14"/>
  <c r="O4745" i="6"/>
  <c r="J656" i="14"/>
  <c r="N4752" i="6"/>
  <c r="O4751" i="6"/>
  <c r="O4752" i="6"/>
  <c r="J657" i="14"/>
  <c r="N4753" i="6"/>
  <c r="O4753" i="6"/>
  <c r="J658" i="14"/>
  <c r="N4754" i="6"/>
  <c r="O4754" i="6"/>
  <c r="O4755" i="6"/>
  <c r="J664" i="14"/>
  <c r="N4756" i="6"/>
  <c r="L664" i="14"/>
  <c r="H664" i="14"/>
  <c r="O4760" i="6"/>
  <c r="O4761" i="6"/>
  <c r="O4757" i="6"/>
  <c r="O4762" i="6"/>
  <c r="O4764" i="6"/>
  <c r="L663" i="14"/>
  <c r="H663" i="14"/>
  <c r="O4769" i="6"/>
  <c r="J662" i="14"/>
  <c r="L662" i="14"/>
  <c r="H662" i="14"/>
  <c r="O4781" i="6"/>
  <c r="O4780" i="6"/>
  <c r="J661" i="14"/>
  <c r="N4786" i="6"/>
  <c r="L661" i="14"/>
  <c r="H661" i="14"/>
  <c r="O4784" i="6"/>
  <c r="J660" i="14"/>
  <c r="L660" i="14"/>
  <c r="H660" i="14"/>
  <c r="O4797" i="6"/>
  <c r="O4798" i="6"/>
  <c r="O4801" i="6"/>
  <c r="O4799" i="6"/>
  <c r="O4802" i="6"/>
  <c r="O4803" i="6"/>
  <c r="O4805" i="6"/>
  <c r="J659" i="14"/>
  <c r="N4806" i="6"/>
  <c r="L659" i="14"/>
  <c r="H659" i="14"/>
  <c r="O4806" i="6"/>
  <c r="O4807" i="6"/>
  <c r="O4811" i="6"/>
  <c r="L665" i="14"/>
  <c r="O4817" i="6"/>
  <c r="K665" i="14"/>
  <c r="J665" i="14"/>
  <c r="O4816" i="6"/>
  <c r="L666" i="14"/>
  <c r="O4823" i="6"/>
  <c r="J666" i="14"/>
  <c r="O4822" i="6"/>
  <c r="O4824" i="6"/>
  <c r="K667" i="14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38" i="6"/>
  <c r="L669" i="14"/>
  <c r="H669" i="14"/>
  <c r="O4838" i="6"/>
  <c r="O4839" i="6"/>
  <c r="O4849" i="6"/>
  <c r="J670" i="14"/>
  <c r="N4855" i="6"/>
  <c r="L670" i="14"/>
  <c r="H670" i="14"/>
  <c r="O4855" i="6"/>
  <c r="O4854" i="6"/>
  <c r="O4851" i="6"/>
  <c r="O4852" i="6"/>
  <c r="O4853" i="6"/>
  <c r="O4856" i="6"/>
  <c r="O4858" i="6"/>
  <c r="O4859" i="6"/>
  <c r="J671" i="14"/>
  <c r="N4865" i="6"/>
  <c r="L671" i="14"/>
  <c r="H671" i="14"/>
  <c r="O4860" i="6"/>
  <c r="O4861" i="6"/>
  <c r="O4865" i="6"/>
  <c r="J672" i="14"/>
  <c r="N4871" i="6"/>
  <c r="L672" i="14"/>
  <c r="H672" i="14"/>
  <c r="O4874" i="6"/>
  <c r="O4873" i="6"/>
  <c r="J673" i="14"/>
  <c r="N4883" i="6"/>
  <c r="L673" i="14"/>
  <c r="H673" i="14"/>
  <c r="O4882" i="6"/>
  <c r="O4878" i="6"/>
  <c r="O4881" i="6"/>
  <c r="O4883" i="6"/>
  <c r="O4887" i="6"/>
  <c r="J674" i="14"/>
  <c r="N4889" i="6"/>
  <c r="L674" i="14"/>
  <c r="H674" i="14"/>
  <c r="O4893" i="6"/>
  <c r="O4894" i="6"/>
  <c r="J675" i="14"/>
  <c r="L675" i="14"/>
  <c r="O4905" i="6"/>
  <c r="J676" i="14"/>
  <c r="N4914" i="6"/>
  <c r="L676" i="14"/>
  <c r="H676" i="14"/>
  <c r="O4913" i="6"/>
  <c r="J677" i="14"/>
  <c r="N4916" i="6"/>
  <c r="L677" i="14"/>
  <c r="H677" i="14"/>
  <c r="O4921" i="6"/>
  <c r="J678" i="14"/>
  <c r="N4925" i="6"/>
  <c r="L678" i="14"/>
  <c r="H678" i="14"/>
  <c r="O4924" i="6"/>
  <c r="O4922" i="6"/>
  <c r="O4925" i="6"/>
  <c r="O4927" i="6"/>
  <c r="J679" i="14"/>
  <c r="N4933" i="6"/>
  <c r="L679" i="14"/>
  <c r="H679" i="14"/>
  <c r="O4928" i="6"/>
  <c r="O4932" i="6"/>
  <c r="O4931" i="6"/>
  <c r="O4933" i="6"/>
  <c r="J680" i="14"/>
  <c r="N4937" i="6"/>
  <c r="L680" i="14"/>
  <c r="H680" i="14"/>
  <c r="O4939" i="6"/>
  <c r="J681" i="14"/>
  <c r="N4947" i="6"/>
  <c r="L681" i="14"/>
  <c r="H681" i="14"/>
  <c r="O4947" i="6"/>
  <c r="O4955" i="6"/>
  <c r="J682" i="14"/>
  <c r="N4957" i="6"/>
  <c r="L682" i="14"/>
  <c r="H682" i="14"/>
  <c r="O4961" i="6"/>
  <c r="J683" i="14"/>
  <c r="N4965" i="6"/>
  <c r="L683" i="14"/>
  <c r="H683" i="14"/>
  <c r="O4967" i="6"/>
  <c r="O4968" i="6"/>
  <c r="J684" i="14"/>
  <c r="N4973" i="6"/>
  <c r="L684" i="14"/>
  <c r="H684" i="14"/>
  <c r="O4976" i="6"/>
  <c r="O4970" i="6"/>
  <c r="O4973" i="6"/>
  <c r="O4975" i="6"/>
  <c r="O4979" i="6"/>
  <c r="J685" i="14"/>
  <c r="N4983" i="6"/>
  <c r="L685" i="14"/>
  <c r="H685" i="14"/>
  <c r="O4981" i="6"/>
  <c r="O4987" i="6"/>
  <c r="J686" i="14"/>
  <c r="N4990" i="6"/>
  <c r="L686" i="14"/>
  <c r="H686" i="14"/>
  <c r="J687" i="14"/>
  <c r="N5001" i="6"/>
  <c r="L687" i="14"/>
  <c r="H687" i="14"/>
  <c r="O5007" i="6"/>
  <c r="J688" i="14"/>
  <c r="N5015" i="6"/>
  <c r="L688" i="14"/>
  <c r="H688" i="14"/>
  <c r="O5012" i="6"/>
  <c r="O5014" i="6"/>
  <c r="O5017" i="6"/>
  <c r="J689" i="14"/>
  <c r="N5022" i="6"/>
  <c r="L689" i="14"/>
  <c r="H689" i="14"/>
  <c r="J690" i="14"/>
  <c r="N5033" i="6"/>
  <c r="L690" i="14"/>
  <c r="H690" i="14"/>
  <c r="O5031" i="6"/>
  <c r="O5032" i="6"/>
  <c r="O5030" i="6"/>
  <c r="O5033" i="6"/>
  <c r="O5035" i="6"/>
  <c r="O5036" i="6"/>
  <c r="O5037" i="6"/>
  <c r="O5039" i="6"/>
  <c r="J691" i="14"/>
  <c r="N5043" i="6"/>
  <c r="L691" i="14"/>
  <c r="H691" i="14"/>
  <c r="O5044" i="6"/>
  <c r="J692" i="14"/>
  <c r="N5046" i="6"/>
  <c r="L692" i="14"/>
  <c r="H692" i="14"/>
  <c r="O5048" i="6"/>
  <c r="O5046" i="6"/>
  <c r="O5047" i="6"/>
  <c r="O5049" i="6"/>
  <c r="O5051" i="6"/>
  <c r="O5052" i="6"/>
  <c r="O5053" i="6"/>
  <c r="O5055" i="6"/>
  <c r="J693" i="14"/>
  <c r="N5058" i="6"/>
  <c r="L693" i="14"/>
  <c r="H693" i="14"/>
  <c r="O5060" i="6"/>
  <c r="O5057" i="6"/>
  <c r="J694" i="14"/>
  <c r="L694" i="14"/>
  <c r="H694" i="14"/>
  <c r="O5065" i="6"/>
  <c r="O5063" i="6"/>
  <c r="O5066" i="6"/>
  <c r="J695" i="14"/>
  <c r="N5069" i="6"/>
  <c r="O5068" i="6"/>
  <c r="O5069" i="6"/>
  <c r="J696" i="14"/>
  <c r="N5070" i="6"/>
  <c r="O5070" i="6"/>
  <c r="J697" i="14"/>
  <c r="N5071" i="6"/>
  <c r="O5071" i="6"/>
  <c r="J698" i="14"/>
  <c r="N5075" i="6"/>
  <c r="L698" i="14"/>
  <c r="H698" i="14"/>
  <c r="O5073" i="6"/>
  <c r="O5072" i="6"/>
  <c r="O5074" i="6"/>
  <c r="O5077" i="6"/>
  <c r="O5078" i="6"/>
  <c r="O5080" i="6"/>
  <c r="O5083" i="6"/>
  <c r="J699" i="14"/>
  <c r="N5084" i="6"/>
  <c r="L699" i="14"/>
  <c r="H699" i="14"/>
  <c r="O5094" i="6"/>
  <c r="O5085" i="6"/>
  <c r="O5091" i="6"/>
  <c r="O5092" i="6"/>
  <c r="O5098" i="6"/>
  <c r="J700" i="14"/>
  <c r="N5107" i="6"/>
  <c r="L700" i="14"/>
  <c r="H700" i="14"/>
  <c r="O5105" i="6"/>
  <c r="O5100" i="6"/>
  <c r="O5104" i="6"/>
  <c r="O5110" i="6"/>
  <c r="J701" i="14"/>
  <c r="N5111" i="6"/>
  <c r="L701" i="14"/>
  <c r="H701" i="14"/>
  <c r="O5115" i="6"/>
  <c r="O5113" i="6"/>
  <c r="O5119" i="6"/>
  <c r="J702" i="14"/>
  <c r="N5128" i="6"/>
  <c r="L702" i="14"/>
  <c r="H702" i="14"/>
  <c r="O5120" i="6"/>
  <c r="O5127" i="6"/>
  <c r="O5126" i="6"/>
  <c r="O5128" i="6"/>
  <c r="J703" i="14"/>
  <c r="L703" i="14"/>
  <c r="H703" i="14"/>
  <c r="O5133" i="6"/>
  <c r="O5135" i="6"/>
  <c r="J704" i="14"/>
  <c r="L704" i="14"/>
  <c r="H704" i="14"/>
  <c r="O5139" i="6"/>
  <c r="O5146" i="6"/>
  <c r="O5144" i="6"/>
  <c r="O5148" i="6"/>
  <c r="J705" i="14"/>
  <c r="N5161" i="6"/>
  <c r="L705" i="14"/>
  <c r="H705" i="14"/>
  <c r="O5160" i="6"/>
  <c r="J706" i="14"/>
  <c r="N5166" i="6"/>
  <c r="O5166" i="6"/>
  <c r="O5167" i="6"/>
  <c r="O5168" i="6"/>
  <c r="O5169" i="6"/>
  <c r="O5170" i="6"/>
  <c r="O5171" i="6"/>
  <c r="O5172" i="6"/>
  <c r="J708" i="14"/>
  <c r="N5173" i="6"/>
  <c r="L708" i="14"/>
  <c r="H708" i="14"/>
  <c r="O5174" i="6"/>
  <c r="O5173" i="6"/>
  <c r="O5175" i="6"/>
  <c r="O5177" i="6"/>
  <c r="O5179" i="6"/>
  <c r="O5180" i="6"/>
  <c r="J709" i="14"/>
  <c r="L709" i="14"/>
  <c r="H709" i="14"/>
  <c r="O5189" i="6"/>
  <c r="J710" i="14"/>
  <c r="N5197" i="6"/>
  <c r="L710" i="14"/>
  <c r="H710" i="14"/>
  <c r="O5195" i="6"/>
  <c r="O5209" i="6"/>
  <c r="J711" i="14"/>
  <c r="N5211" i="6"/>
  <c r="L711" i="14"/>
  <c r="H711" i="14"/>
  <c r="O5220" i="6"/>
  <c r="O5213" i="6"/>
  <c r="O5218" i="6"/>
  <c r="J712" i="14"/>
  <c r="N5221" i="6"/>
  <c r="O5221" i="6"/>
  <c r="J713" i="14"/>
  <c r="N5222" i="6"/>
  <c r="O5222" i="6"/>
  <c r="J714" i="14"/>
  <c r="N5223" i="6"/>
  <c r="L714" i="14"/>
  <c r="H714" i="14"/>
  <c r="O5223" i="6"/>
  <c r="O5224" i="6"/>
  <c r="J715" i="14"/>
  <c r="N5227" i="6"/>
  <c r="L715" i="14"/>
  <c r="H715" i="14"/>
  <c r="O5227" i="6"/>
  <c r="J716" i="14"/>
  <c r="N5232" i="6"/>
  <c r="L716" i="14"/>
  <c r="H716" i="14"/>
  <c r="O5234" i="6"/>
  <c r="O5231" i="6"/>
  <c r="O5230" i="6"/>
  <c r="J717" i="14"/>
  <c r="N5245" i="6"/>
  <c r="L717" i="14"/>
  <c r="H717" i="14"/>
  <c r="O5235" i="6"/>
  <c r="O5238" i="6"/>
  <c r="O5240" i="6"/>
  <c r="O5236" i="6"/>
  <c r="O5239" i="6"/>
  <c r="O5241" i="6"/>
  <c r="O5242" i="6"/>
  <c r="O5244" i="6"/>
  <c r="J718" i="14"/>
  <c r="L718" i="14"/>
  <c r="H718" i="14"/>
  <c r="O5251" i="6"/>
  <c r="O5250" i="6"/>
  <c r="J719" i="14"/>
  <c r="N5256" i="6"/>
  <c r="L719" i="14"/>
  <c r="H719" i="14"/>
  <c r="O5255" i="6"/>
  <c r="J720" i="14"/>
  <c r="N5265" i="6"/>
  <c r="L720" i="14"/>
  <c r="H720" i="14"/>
  <c r="O5261" i="6"/>
  <c r="J721" i="14"/>
  <c r="N5274" i="6"/>
  <c r="L721" i="14"/>
  <c r="H721" i="14"/>
  <c r="O5273" i="6"/>
  <c r="O5276" i="6"/>
  <c r="J722" i="14"/>
  <c r="N5280" i="6"/>
  <c r="L722" i="14"/>
  <c r="H722" i="14"/>
  <c r="O5281" i="6"/>
  <c r="J723" i="14"/>
  <c r="N5287" i="6"/>
  <c r="L723" i="14"/>
  <c r="H723" i="14"/>
  <c r="O5287" i="6"/>
  <c r="O5293" i="6"/>
  <c r="J724" i="14"/>
  <c r="N5298" i="6"/>
  <c r="L724" i="14"/>
  <c r="H724" i="14"/>
  <c r="O5301" i="6"/>
  <c r="O5295" i="6"/>
  <c r="O5297" i="6"/>
  <c r="O5300" i="6"/>
  <c r="O5303" i="6"/>
  <c r="J725" i="14"/>
  <c r="N5306" i="6"/>
  <c r="L725" i="14"/>
  <c r="H725" i="14"/>
  <c r="O5306" i="6"/>
  <c r="O5308" i="6"/>
  <c r="J726" i="14"/>
  <c r="N5309" i="6"/>
  <c r="L726" i="14"/>
  <c r="H726" i="14"/>
  <c r="O5316" i="6"/>
  <c r="O5310" i="6"/>
  <c r="O5313" i="6"/>
  <c r="J727" i="14"/>
  <c r="N5320" i="6"/>
  <c r="L727" i="14"/>
  <c r="H727" i="14"/>
  <c r="O5325" i="6"/>
  <c r="O5322" i="6"/>
  <c r="O5321" i="6"/>
  <c r="O5324" i="6"/>
  <c r="O5326" i="6"/>
  <c r="O5327" i="6"/>
  <c r="J728" i="14"/>
  <c r="N5330" i="6"/>
  <c r="L728" i="14"/>
  <c r="H728" i="14"/>
  <c r="O5335" i="6"/>
  <c r="O5334" i="6"/>
  <c r="J729" i="14"/>
  <c r="N5338" i="6"/>
  <c r="O5336" i="6"/>
  <c r="O5337" i="6"/>
  <c r="O5338" i="6"/>
  <c r="J730" i="14"/>
  <c r="N5339" i="6"/>
  <c r="O5339" i="6"/>
  <c r="J731" i="14"/>
  <c r="N5344" i="6"/>
  <c r="L731" i="14"/>
  <c r="H731" i="14"/>
  <c r="O5340" i="6"/>
  <c r="J732" i="14"/>
  <c r="N5354" i="6"/>
  <c r="O5353" i="6"/>
  <c r="O5354" i="6"/>
  <c r="J733" i="14"/>
  <c r="N5362" i="6"/>
  <c r="L733" i="14"/>
  <c r="H733" i="14"/>
  <c r="O5361" i="6"/>
  <c r="O5359" i="6"/>
  <c r="O5355" i="6"/>
  <c r="O5356" i="6"/>
  <c r="O5357" i="6"/>
  <c r="O5360" i="6"/>
  <c r="O5362" i="6"/>
  <c r="O5363" i="6"/>
  <c r="J734" i="14"/>
  <c r="N5369" i="6"/>
  <c r="L734" i="14"/>
  <c r="H734" i="14"/>
  <c r="O5364" i="6"/>
  <c r="O5370" i="6"/>
  <c r="J735" i="14"/>
  <c r="N5371" i="6"/>
  <c r="O5371" i="6"/>
  <c r="O5372" i="6"/>
  <c r="J736" i="14"/>
  <c r="N5373" i="6"/>
  <c r="L736" i="14"/>
  <c r="H736" i="14"/>
  <c r="O5376" i="6"/>
  <c r="O5378" i="6"/>
  <c r="O5374" i="6"/>
  <c r="O5375" i="6"/>
  <c r="O5377" i="6"/>
  <c r="J737" i="14"/>
  <c r="N5380" i="6"/>
  <c r="L737" i="14"/>
  <c r="H737" i="14"/>
  <c r="O5380" i="6"/>
  <c r="O5386" i="6"/>
  <c r="O5388" i="6"/>
  <c r="J738" i="14"/>
  <c r="N5395" i="6"/>
  <c r="L738" i="14"/>
  <c r="H738" i="14"/>
  <c r="O5395" i="6"/>
  <c r="O5394" i="6"/>
  <c r="K739" i="14"/>
  <c r="J739" i="14"/>
  <c r="L739" i="14"/>
  <c r="H739" i="14"/>
  <c r="O5409" i="6"/>
  <c r="O5398" i="6"/>
  <c r="O5403" i="6"/>
  <c r="O5405" i="6"/>
  <c r="J740" i="14"/>
  <c r="N5411" i="6"/>
  <c r="O5411" i="6"/>
  <c r="J741" i="14"/>
  <c r="N5412" i="6"/>
  <c r="O5412" i="6"/>
  <c r="J742" i="14"/>
  <c r="N5413" i="6"/>
  <c r="O5413" i="6"/>
  <c r="J743" i="14"/>
  <c r="N5417" i="6"/>
  <c r="L743" i="14"/>
  <c r="H743" i="14"/>
  <c r="O5414" i="6"/>
  <c r="O5420" i="6"/>
  <c r="O5421" i="6"/>
  <c r="J744" i="14"/>
  <c r="N5428" i="6"/>
  <c r="L744" i="14"/>
  <c r="H744" i="14"/>
  <c r="O5423" i="6"/>
  <c r="O5425" i="6"/>
  <c r="J745" i="14"/>
  <c r="N5431" i="6"/>
  <c r="L745" i="14"/>
  <c r="H745" i="14"/>
  <c r="O5436" i="6"/>
  <c r="O5435" i="6"/>
  <c r="O5431" i="6"/>
  <c r="O5434" i="6"/>
  <c r="O5439" i="6"/>
  <c r="J746" i="14"/>
  <c r="N5449" i="6"/>
  <c r="L746" i="14"/>
  <c r="H746" i="14"/>
  <c r="O5446" i="6"/>
  <c r="O5443" i="6"/>
  <c r="O5450" i="6"/>
  <c r="J747" i="14"/>
  <c r="N5452" i="6"/>
  <c r="L747" i="14"/>
  <c r="H747" i="14"/>
  <c r="O5454" i="6"/>
  <c r="O5452" i="6"/>
  <c r="O5457" i="6"/>
  <c r="J748" i="14"/>
  <c r="N5459" i="6"/>
  <c r="O5459" i="6"/>
  <c r="J749" i="14"/>
  <c r="N5460" i="6"/>
  <c r="O5460" i="6"/>
  <c r="J750" i="14"/>
  <c r="N5463" i="6"/>
  <c r="L750" i="14"/>
  <c r="H750" i="14"/>
  <c r="O5466" i="6"/>
  <c r="J751" i="14"/>
  <c r="N5473" i="6"/>
  <c r="L751" i="14"/>
  <c r="H751" i="14"/>
  <c r="O5475" i="6"/>
  <c r="J752" i="14"/>
  <c r="N5480" i="6"/>
  <c r="L752" i="14"/>
  <c r="H752" i="14"/>
  <c r="O5484" i="6"/>
  <c r="J753" i="14"/>
  <c r="N5491" i="6"/>
  <c r="L753" i="14"/>
  <c r="H753" i="14"/>
  <c r="O5488" i="6"/>
  <c r="O5489" i="6"/>
  <c r="O5490" i="6"/>
  <c r="O5491" i="6"/>
  <c r="O5492" i="6"/>
  <c r="J754" i="14"/>
  <c r="N5493" i="6"/>
  <c r="L754" i="14"/>
  <c r="H754" i="14"/>
  <c r="O5494" i="6"/>
  <c r="O5498" i="6"/>
  <c r="O5493" i="6"/>
  <c r="O5496" i="6"/>
  <c r="O5499" i="6"/>
  <c r="O5500" i="6"/>
  <c r="L755" i="14"/>
  <c r="H755" i="14"/>
  <c r="O5506" i="6"/>
  <c r="J756" i="14"/>
  <c r="N5515" i="6"/>
  <c r="L756" i="14"/>
  <c r="H756" i="14"/>
  <c r="O5514" i="6"/>
  <c r="O5516" i="6"/>
  <c r="L757" i="14"/>
  <c r="O5519" i="6"/>
  <c r="J757" i="14"/>
  <c r="O5521" i="6"/>
  <c r="O5522" i="6"/>
  <c r="J758" i="14"/>
  <c r="N5527" i="6"/>
  <c r="L758" i="14"/>
  <c r="H758" i="14"/>
  <c r="O5528" i="6"/>
  <c r="J759" i="14"/>
  <c r="N5538" i="6"/>
  <c r="O5538" i="6"/>
  <c r="J760" i="14"/>
  <c r="N5539" i="6"/>
  <c r="O5539" i="6"/>
  <c r="J761" i="14"/>
  <c r="N5540" i="6"/>
  <c r="O5540" i="6"/>
  <c r="J762" i="14"/>
  <c r="N5541" i="6"/>
  <c r="O5541" i="6"/>
  <c r="J763" i="14"/>
  <c r="N5542" i="6"/>
  <c r="O5542" i="6"/>
  <c r="J764" i="14"/>
  <c r="N5543" i="6"/>
  <c r="O5543" i="6"/>
  <c r="O5544" i="6"/>
  <c r="J765" i="14"/>
  <c r="N5548" i="6"/>
  <c r="L765" i="14"/>
  <c r="H765" i="14"/>
  <c r="O5545" i="6"/>
  <c r="O5549" i="6"/>
  <c r="J766" i="14"/>
  <c r="N5557" i="6"/>
  <c r="L766" i="14"/>
  <c r="H766" i="14"/>
  <c r="O5561" i="6"/>
  <c r="O5560" i="6"/>
  <c r="O5559" i="6"/>
  <c r="O5562" i="6"/>
  <c r="O5563" i="6"/>
  <c r="O5565" i="6"/>
  <c r="J767" i="14"/>
  <c r="N5572" i="6"/>
  <c r="L767" i="14"/>
  <c r="H767" i="14"/>
  <c r="O5573" i="6"/>
  <c r="J768" i="14"/>
  <c r="N5581" i="6"/>
  <c r="O5581" i="6"/>
  <c r="J769" i="14"/>
  <c r="O5582" i="6"/>
  <c r="O5583" i="6"/>
  <c r="L770" i="14"/>
  <c r="H770" i="14"/>
  <c r="O5584" i="6"/>
  <c r="O5588" i="6"/>
  <c r="O5590" i="6"/>
  <c r="O5594" i="6"/>
  <c r="J771" i="14"/>
  <c r="N5596" i="6"/>
  <c r="L771" i="14"/>
  <c r="H771" i="14"/>
  <c r="O5599" i="6"/>
  <c r="O5600" i="6"/>
  <c r="O5596" i="6"/>
  <c r="O5598" i="6"/>
  <c r="O5601" i="6"/>
  <c r="O5602" i="6"/>
  <c r="J772" i="14"/>
  <c r="L772" i="14"/>
  <c r="H772" i="14"/>
  <c r="O5612" i="6"/>
  <c r="O5607" i="6"/>
  <c r="O5604" i="6"/>
  <c r="O5606" i="6"/>
  <c r="O5608" i="6"/>
  <c r="O5609" i="6"/>
  <c r="O5611" i="6"/>
  <c r="J773" i="14"/>
  <c r="N5614" i="6"/>
  <c r="O5614" i="6"/>
  <c r="J774" i="14"/>
  <c r="L774" i="14"/>
  <c r="H774" i="14"/>
  <c r="O5616" i="6"/>
  <c r="O5618" i="6"/>
  <c r="O5617" i="6"/>
  <c r="J775" i="14"/>
  <c r="N5623" i="6"/>
  <c r="L775" i="14"/>
  <c r="H775" i="14"/>
  <c r="O5626" i="6"/>
  <c r="O5623" i="6"/>
  <c r="O5625" i="6"/>
  <c r="O5621" i="6"/>
  <c r="O5622" i="6"/>
  <c r="O5624" i="6"/>
  <c r="O5627" i="6"/>
  <c r="O5628" i="6"/>
  <c r="O5630" i="6"/>
  <c r="J776" i="14"/>
  <c r="N5632" i="6"/>
  <c r="L776" i="14"/>
  <c r="H776" i="14"/>
  <c r="O5635" i="6"/>
  <c r="O5632" i="6"/>
  <c r="O5638" i="6"/>
  <c r="J777" i="14"/>
  <c r="N5645" i="6"/>
  <c r="L777" i="14"/>
  <c r="H777" i="14"/>
  <c r="J778" i="14"/>
  <c r="L778" i="14"/>
  <c r="H778" i="14"/>
  <c r="O5652" i="6"/>
  <c r="O5649" i="6"/>
  <c r="J779" i="14"/>
  <c r="N5654" i="6"/>
  <c r="O5654" i="6"/>
  <c r="J780" i="14"/>
  <c r="N5655" i="6"/>
  <c r="O5655" i="6"/>
  <c r="J781" i="14"/>
  <c r="N5656" i="6"/>
  <c r="O5656" i="6"/>
  <c r="J782" i="14"/>
  <c r="N5657" i="6"/>
  <c r="O5657" i="6"/>
  <c r="J783" i="14"/>
  <c r="N5658" i="6"/>
  <c r="O5658" i="6"/>
  <c r="K784" i="14"/>
  <c r="J784" i="14"/>
  <c r="O5659" i="6"/>
  <c r="O5660" i="6"/>
  <c r="J785" i="14"/>
  <c r="N5661" i="6"/>
  <c r="O5661" i="6"/>
  <c r="J786" i="14"/>
  <c r="N5662" i="6"/>
  <c r="O5662" i="6"/>
  <c r="J787" i="14"/>
  <c r="N5665" i="6"/>
  <c r="L787" i="14"/>
  <c r="H787" i="14"/>
  <c r="O5664" i="6"/>
  <c r="O5668" i="6"/>
  <c r="J788" i="14"/>
  <c r="N5674" i="6"/>
  <c r="L788" i="14"/>
  <c r="H788" i="14"/>
  <c r="O5681" i="6"/>
  <c r="O5672" i="6"/>
  <c r="J789" i="14"/>
  <c r="N5688" i="6"/>
  <c r="L789" i="14"/>
  <c r="H789" i="14"/>
  <c r="O5687" i="6"/>
  <c r="O5685" i="6"/>
  <c r="O5684" i="6"/>
  <c r="O5686" i="6"/>
  <c r="O5688" i="6"/>
  <c r="O5689" i="6"/>
  <c r="J790" i="14"/>
  <c r="N5695" i="6"/>
  <c r="L790" i="14"/>
  <c r="H790" i="14"/>
  <c r="O5694" i="6"/>
  <c r="O5700" i="6"/>
  <c r="J791" i="14"/>
  <c r="N5709" i="6"/>
  <c r="L791" i="14"/>
  <c r="H791" i="14"/>
  <c r="O5708" i="6"/>
  <c r="O5705" i="6"/>
  <c r="O5712" i="6"/>
  <c r="J792" i="14"/>
  <c r="N5716" i="6"/>
  <c r="L792" i="14"/>
  <c r="H792" i="14"/>
  <c r="O5717" i="6"/>
  <c r="O5718" i="6"/>
  <c r="O5722" i="6"/>
  <c r="J793" i="14"/>
  <c r="N5723" i="6"/>
  <c r="O5723" i="6"/>
  <c r="J794" i="14"/>
  <c r="N5728" i="6"/>
  <c r="L794" i="14"/>
  <c r="H794" i="14"/>
  <c r="O5726" i="6"/>
  <c r="J795" i="14"/>
  <c r="L795" i="14"/>
  <c r="H795" i="14"/>
  <c r="O5731" i="6"/>
  <c r="O5737" i="6"/>
  <c r="O5739" i="6"/>
  <c r="J796" i="14"/>
  <c r="N5742" i="6"/>
  <c r="O5742" i="6"/>
  <c r="J797" i="14"/>
  <c r="N5743" i="6"/>
  <c r="O5743" i="6"/>
  <c r="J798" i="14"/>
  <c r="N5745" i="6"/>
  <c r="O5744" i="6"/>
  <c r="O5745" i="6"/>
  <c r="K799" i="14"/>
  <c r="J799" i="14"/>
  <c r="O5746" i="6"/>
  <c r="O5747" i="6"/>
  <c r="J800" i="14"/>
  <c r="N5754" i="6"/>
  <c r="L800" i="14"/>
  <c r="H800" i="14"/>
  <c r="O5756" i="6"/>
  <c r="O5748" i="6"/>
  <c r="O5750" i="6"/>
  <c r="O5751" i="6"/>
  <c r="O5752" i="6"/>
  <c r="O5754" i="6"/>
  <c r="O5757" i="6"/>
  <c r="J801" i="14"/>
  <c r="L801" i="14"/>
  <c r="H801" i="14"/>
  <c r="O5759" i="6"/>
  <c r="J802" i="14"/>
  <c r="N5765" i="6"/>
  <c r="L802" i="14"/>
  <c r="H802" i="14"/>
  <c r="O5765" i="6"/>
  <c r="O5767" i="6"/>
  <c r="O5768" i="6"/>
  <c r="O5770" i="6"/>
  <c r="O5772" i="6"/>
  <c r="O5773" i="6"/>
  <c r="O5774" i="6"/>
  <c r="J803" i="14"/>
  <c r="Q803" i="14"/>
  <c r="L803" i="14"/>
  <c r="H803" i="14"/>
  <c r="O5780" i="6"/>
  <c r="O5781" i="6"/>
  <c r="O5782" i="6"/>
  <c r="J804" i="14"/>
  <c r="N5786" i="6"/>
  <c r="O5784" i="6"/>
  <c r="O5785" i="6"/>
  <c r="O5786" i="6"/>
  <c r="O5787" i="6"/>
  <c r="O5788" i="6"/>
  <c r="O5789" i="6"/>
  <c r="J805" i="14"/>
  <c r="N5790" i="6"/>
  <c r="O5790" i="6"/>
  <c r="J806" i="14"/>
  <c r="N5791" i="6"/>
  <c r="O5791" i="6"/>
  <c r="J807" i="14"/>
  <c r="N5792" i="6"/>
  <c r="O5792" i="6"/>
  <c r="J808" i="14"/>
  <c r="N5793" i="6"/>
  <c r="O5793" i="6"/>
  <c r="J809" i="14"/>
  <c r="N5800" i="6"/>
  <c r="H809" i="14"/>
  <c r="O5795" i="6"/>
  <c r="O5797" i="6"/>
  <c r="J810" i="14"/>
  <c r="N5806" i="6"/>
  <c r="H810" i="14"/>
  <c r="O5803" i="6"/>
  <c r="O5807" i="6"/>
  <c r="O5809" i="6"/>
  <c r="O5811" i="6"/>
  <c r="J811" i="14"/>
  <c r="H811" i="14"/>
  <c r="O5813" i="6"/>
  <c r="O5814" i="6"/>
  <c r="O5815" i="6"/>
  <c r="O5816" i="6"/>
  <c r="J812" i="14"/>
  <c r="N5818" i="6"/>
  <c r="H812" i="14"/>
  <c r="O5820" i="6"/>
  <c r="O5817" i="6"/>
  <c r="O5818" i="6"/>
  <c r="O5819" i="6"/>
  <c r="O5821" i="6"/>
  <c r="O5822" i="6"/>
  <c r="O5823" i="6"/>
  <c r="O5824" i="6"/>
  <c r="O5825" i="6"/>
  <c r="J813" i="14"/>
  <c r="N5827" i="6"/>
  <c r="H813" i="14"/>
  <c r="O5827" i="6"/>
  <c r="O5828" i="6"/>
  <c r="O5830" i="6"/>
  <c r="O5832" i="6"/>
  <c r="O5833" i="6"/>
  <c r="O5834" i="6"/>
  <c r="O5836" i="6"/>
  <c r="O5838" i="6"/>
  <c r="J814" i="14"/>
  <c r="N5839" i="6"/>
  <c r="O5839" i="6"/>
  <c r="J815" i="14"/>
  <c r="N5840" i="6"/>
  <c r="O5840" i="6"/>
  <c r="J816" i="14"/>
  <c r="N5841" i="6"/>
  <c r="O5841" i="6"/>
  <c r="O5842" i="6"/>
  <c r="O5843" i="6"/>
  <c r="O5844" i="6"/>
  <c r="O5845" i="6"/>
  <c r="O5846" i="6"/>
  <c r="O5847" i="6"/>
  <c r="O5848" i="6"/>
  <c r="O5849" i="6"/>
  <c r="O5850" i="6"/>
  <c r="O5851" i="6"/>
  <c r="O5852" i="6"/>
  <c r="O5853" i="6"/>
  <c r="O5854" i="6"/>
  <c r="O5855" i="6"/>
  <c r="O5856" i="6"/>
  <c r="O5857" i="6"/>
  <c r="O5858" i="6"/>
  <c r="O5859" i="6"/>
  <c r="O5860" i="6"/>
  <c r="J819" i="14"/>
  <c r="N5866" i="6"/>
  <c r="O5861" i="6"/>
  <c r="O5862" i="6"/>
  <c r="O5863" i="6"/>
  <c r="O5864" i="6"/>
  <c r="O5865" i="6"/>
  <c r="O5866" i="6"/>
  <c r="O5867" i="6"/>
  <c r="O5868" i="6"/>
  <c r="O5869" i="6"/>
  <c r="O5870" i="6"/>
  <c r="O5871" i="6"/>
  <c r="O5872" i="6"/>
  <c r="O5873" i="6"/>
  <c r="O5874" i="6"/>
  <c r="O5875" i="6"/>
  <c r="O5876" i="6"/>
  <c r="O5877" i="6"/>
  <c r="O5878" i="6"/>
  <c r="O5879" i="6"/>
  <c r="O5880" i="6"/>
  <c r="O5881" i="6"/>
  <c r="O5882" i="6"/>
  <c r="O5883" i="6"/>
  <c r="O5884" i="6"/>
  <c r="O5885" i="6"/>
  <c r="O5886" i="6"/>
  <c r="O5887" i="6"/>
  <c r="O5888" i="6"/>
  <c r="O5889" i="6"/>
  <c r="O5890" i="6"/>
  <c r="O5891" i="6"/>
  <c r="O5892" i="6"/>
  <c r="O5893" i="6"/>
  <c r="O5894" i="6"/>
  <c r="O5895" i="6"/>
  <c r="N6337" i="6"/>
  <c r="O6337" i="6"/>
  <c r="N6338" i="6"/>
  <c r="O6338" i="6"/>
  <c r="N6339" i="6"/>
  <c r="O6339" i="6"/>
  <c r="N6340" i="6"/>
  <c r="O6340" i="6"/>
  <c r="N6341" i="6"/>
  <c r="O6341" i="6"/>
  <c r="N6342" i="6"/>
  <c r="O6342" i="6"/>
  <c r="N6343" i="6"/>
  <c r="O6343" i="6"/>
  <c r="J822" i="14"/>
  <c r="N5878" i="6"/>
  <c r="J823" i="14"/>
  <c r="N5879" i="6"/>
  <c r="E5659" i="6"/>
  <c r="F5659" i="6"/>
  <c r="D5659" i="6"/>
  <c r="C5659" i="6"/>
  <c r="B5659" i="6"/>
  <c r="E5778" i="6"/>
  <c r="F5778" i="6"/>
  <c r="D5778" i="6"/>
  <c r="C5778" i="6"/>
  <c r="B5778" i="6"/>
  <c r="E5777" i="6"/>
  <c r="F5777" i="6"/>
  <c r="D5777" i="6"/>
  <c r="C5777" i="6"/>
  <c r="B5777" i="6"/>
  <c r="E5776" i="6"/>
  <c r="F5776" i="6"/>
  <c r="D5776" i="6"/>
  <c r="C5776" i="6"/>
  <c r="B5776" i="6"/>
  <c r="E5775" i="6"/>
  <c r="F5775" i="6"/>
  <c r="D5775" i="6"/>
  <c r="C5775" i="6"/>
  <c r="B5775" i="6"/>
  <c r="E5774" i="6"/>
  <c r="F5774" i="6"/>
  <c r="D5774" i="6"/>
  <c r="C5774" i="6"/>
  <c r="B5774" i="6"/>
  <c r="E5773" i="6"/>
  <c r="F5773" i="6"/>
  <c r="D5773" i="6"/>
  <c r="C5773" i="6"/>
  <c r="B5773" i="6"/>
  <c r="E5772" i="6"/>
  <c r="F5772" i="6"/>
  <c r="D5772" i="6"/>
  <c r="C5772" i="6"/>
  <c r="B5772" i="6"/>
  <c r="E5771" i="6"/>
  <c r="F5771" i="6"/>
  <c r="D5771" i="6"/>
  <c r="C5771" i="6"/>
  <c r="B5771" i="6"/>
  <c r="E5770" i="6"/>
  <c r="F5770" i="6"/>
  <c r="D5770" i="6"/>
  <c r="C5770" i="6"/>
  <c r="B5770" i="6"/>
  <c r="E5769" i="6"/>
  <c r="F5769" i="6"/>
  <c r="D5769" i="6"/>
  <c r="C5769" i="6"/>
  <c r="B5769" i="6"/>
  <c r="E5768" i="6"/>
  <c r="F5768" i="6"/>
  <c r="D5768" i="6"/>
  <c r="C5768" i="6"/>
  <c r="B5768" i="6"/>
  <c r="E5767" i="6"/>
  <c r="F5767" i="6"/>
  <c r="D5767" i="6"/>
  <c r="C5767" i="6"/>
  <c r="B5767" i="6"/>
  <c r="E5766" i="6"/>
  <c r="F5766" i="6"/>
  <c r="D5766" i="6"/>
  <c r="C5766" i="6"/>
  <c r="B5766" i="6"/>
  <c r="E5765" i="6"/>
  <c r="F5765" i="6"/>
  <c r="D5765" i="6"/>
  <c r="C5765" i="6"/>
  <c r="B5765" i="6"/>
  <c r="E5764" i="6"/>
  <c r="F5764" i="6"/>
  <c r="D5764" i="6"/>
  <c r="C5764" i="6"/>
  <c r="B5764" i="6"/>
  <c r="O5763" i="6"/>
  <c r="E5763" i="6"/>
  <c r="F5763" i="6"/>
  <c r="D5763" i="6"/>
  <c r="C5763" i="6"/>
  <c r="B5763" i="6"/>
  <c r="E5762" i="6"/>
  <c r="F5762" i="6"/>
  <c r="D5762" i="6"/>
  <c r="C5762" i="6"/>
  <c r="B5762" i="6"/>
  <c r="E5761" i="6"/>
  <c r="F5761" i="6"/>
  <c r="D5761" i="6"/>
  <c r="C5761" i="6"/>
  <c r="B5761" i="6"/>
  <c r="V5760" i="6"/>
  <c r="E5760" i="6"/>
  <c r="F5760" i="6"/>
  <c r="D5760" i="6"/>
  <c r="C5760" i="6"/>
  <c r="B5760" i="6"/>
  <c r="E5759" i="6"/>
  <c r="F5759" i="6"/>
  <c r="D5759" i="6"/>
  <c r="C5759" i="6"/>
  <c r="B5759" i="6"/>
  <c r="E5758" i="6"/>
  <c r="F5758" i="6"/>
  <c r="D5758" i="6"/>
  <c r="C5758" i="6"/>
  <c r="B5758" i="6"/>
  <c r="E5757" i="6"/>
  <c r="F5757" i="6"/>
  <c r="D5757" i="6"/>
  <c r="C5757" i="6"/>
  <c r="B5757" i="6"/>
  <c r="E5756" i="6"/>
  <c r="F5756" i="6"/>
  <c r="D5756" i="6"/>
  <c r="C5756" i="6"/>
  <c r="B5756" i="6"/>
  <c r="V5755" i="6"/>
  <c r="E5755" i="6"/>
  <c r="F5755" i="6"/>
  <c r="D5755" i="6"/>
  <c r="C5755" i="6"/>
  <c r="B5755" i="6"/>
  <c r="E5754" i="6"/>
  <c r="F5754" i="6"/>
  <c r="D5754" i="6"/>
  <c r="C5754" i="6"/>
  <c r="B5754" i="6"/>
  <c r="O5753" i="6"/>
  <c r="E5753" i="6"/>
  <c r="F5753" i="6"/>
  <c r="D5753" i="6"/>
  <c r="C5753" i="6"/>
  <c r="B5753" i="6"/>
  <c r="V5752" i="6"/>
  <c r="E5752" i="6"/>
  <c r="F5752" i="6"/>
  <c r="D5752" i="6"/>
  <c r="C5752" i="6"/>
  <c r="B5752" i="6"/>
  <c r="E5751" i="6"/>
  <c r="F5751" i="6"/>
  <c r="D5751" i="6"/>
  <c r="C5751" i="6"/>
  <c r="B5751" i="6"/>
  <c r="E5750" i="6"/>
  <c r="F5750" i="6"/>
  <c r="D5750" i="6"/>
  <c r="C5750" i="6"/>
  <c r="B5750" i="6"/>
  <c r="E5749" i="6"/>
  <c r="F5749" i="6"/>
  <c r="D5749" i="6"/>
  <c r="C5749" i="6"/>
  <c r="B5749" i="6"/>
  <c r="E5748" i="6"/>
  <c r="F5748" i="6"/>
  <c r="D5748" i="6"/>
  <c r="C5748" i="6"/>
  <c r="B5748" i="6"/>
  <c r="E5747" i="6"/>
  <c r="F5747" i="6"/>
  <c r="D5747" i="6"/>
  <c r="C5747" i="6"/>
  <c r="B5747" i="6"/>
  <c r="E5746" i="6"/>
  <c r="F5746" i="6"/>
  <c r="D5746" i="6"/>
  <c r="C5746" i="6"/>
  <c r="B5746" i="6"/>
  <c r="E5745" i="6"/>
  <c r="F5745" i="6"/>
  <c r="D5745" i="6"/>
  <c r="C5745" i="6"/>
  <c r="B5745" i="6"/>
  <c r="E5744" i="6"/>
  <c r="F5744" i="6"/>
  <c r="D5744" i="6"/>
  <c r="C5744" i="6"/>
  <c r="B5744" i="6"/>
  <c r="E5743" i="6"/>
  <c r="F5743" i="6"/>
  <c r="D5743" i="6"/>
  <c r="C5743" i="6"/>
  <c r="B5743" i="6"/>
  <c r="E5742" i="6"/>
  <c r="F5742" i="6"/>
  <c r="D5742" i="6"/>
  <c r="C5742" i="6"/>
  <c r="B5742" i="6"/>
  <c r="E5741" i="6"/>
  <c r="F5741" i="6"/>
  <c r="D5741" i="6"/>
  <c r="C5741" i="6"/>
  <c r="B5741" i="6"/>
  <c r="E5740" i="6"/>
  <c r="F5740" i="6"/>
  <c r="D5740" i="6"/>
  <c r="C5740" i="6"/>
  <c r="B5740" i="6"/>
  <c r="V5739" i="6"/>
  <c r="E5739" i="6"/>
  <c r="F5739" i="6"/>
  <c r="D5739" i="6"/>
  <c r="C5739" i="6"/>
  <c r="B5739" i="6"/>
  <c r="E5738" i="6"/>
  <c r="F5738" i="6"/>
  <c r="D5738" i="6"/>
  <c r="C5738" i="6"/>
  <c r="B5738" i="6"/>
  <c r="E5737" i="6"/>
  <c r="F5737" i="6"/>
  <c r="D5737" i="6"/>
  <c r="C5737" i="6"/>
  <c r="B5737" i="6"/>
  <c r="E5736" i="6"/>
  <c r="F5736" i="6"/>
  <c r="D5736" i="6"/>
  <c r="C5736" i="6"/>
  <c r="B5736" i="6"/>
  <c r="E5735" i="6"/>
  <c r="F5735" i="6"/>
  <c r="D5735" i="6"/>
  <c r="C5735" i="6"/>
  <c r="B5735" i="6"/>
  <c r="V5734" i="6"/>
  <c r="E5734" i="6"/>
  <c r="F5734" i="6"/>
  <c r="D5734" i="6"/>
  <c r="C5734" i="6"/>
  <c r="B5734" i="6"/>
  <c r="V5733" i="6"/>
  <c r="E5733" i="6"/>
  <c r="F5733" i="6"/>
  <c r="D5733" i="6"/>
  <c r="C5733" i="6"/>
  <c r="B5733" i="6"/>
  <c r="V5732" i="6"/>
  <c r="E5732" i="6"/>
  <c r="F5732" i="6"/>
  <c r="D5732" i="6"/>
  <c r="C5732" i="6"/>
  <c r="B5732" i="6"/>
  <c r="V5731" i="6"/>
  <c r="E5731" i="6"/>
  <c r="F5731" i="6"/>
  <c r="D5731" i="6"/>
  <c r="C5731" i="6"/>
  <c r="B5731" i="6"/>
  <c r="E5730" i="6"/>
  <c r="F5730" i="6"/>
  <c r="D5730" i="6"/>
  <c r="C5730" i="6"/>
  <c r="B5730" i="6"/>
  <c r="E5729" i="6"/>
  <c r="F5729" i="6"/>
  <c r="D5729" i="6"/>
  <c r="C5729" i="6"/>
  <c r="B5729" i="6"/>
  <c r="E5728" i="6"/>
  <c r="F5728" i="6"/>
  <c r="D5728" i="6"/>
  <c r="C5728" i="6"/>
  <c r="B5728" i="6"/>
  <c r="E5727" i="6"/>
  <c r="F5727" i="6"/>
  <c r="D5727" i="6"/>
  <c r="C5727" i="6"/>
  <c r="B5727" i="6"/>
  <c r="E5726" i="6"/>
  <c r="F5726" i="6"/>
  <c r="D5726" i="6"/>
  <c r="C5726" i="6"/>
  <c r="B5726" i="6"/>
  <c r="E5725" i="6"/>
  <c r="F5725" i="6"/>
  <c r="D5725" i="6"/>
  <c r="C5725" i="6"/>
  <c r="B5725" i="6"/>
  <c r="E5724" i="6"/>
  <c r="F5724" i="6"/>
  <c r="D5724" i="6"/>
  <c r="C5724" i="6"/>
  <c r="B5724" i="6"/>
  <c r="E5723" i="6"/>
  <c r="F5723" i="6"/>
  <c r="D5723" i="6"/>
  <c r="C5723" i="6"/>
  <c r="B5723" i="6"/>
  <c r="E5722" i="6"/>
  <c r="F5722" i="6"/>
  <c r="D5722" i="6"/>
  <c r="C5722" i="6"/>
  <c r="B5722" i="6"/>
  <c r="V5721" i="6"/>
  <c r="E5721" i="6"/>
  <c r="F5721" i="6"/>
  <c r="D5721" i="6"/>
  <c r="C5721" i="6"/>
  <c r="B5721" i="6"/>
  <c r="E5720" i="6"/>
  <c r="F5720" i="6"/>
  <c r="D5720" i="6"/>
  <c r="C5720" i="6"/>
  <c r="B5720" i="6"/>
  <c r="V5719" i="6"/>
  <c r="E5719" i="6"/>
  <c r="F5719" i="6"/>
  <c r="D5719" i="6"/>
  <c r="C5719" i="6"/>
  <c r="B5719" i="6"/>
  <c r="V5718" i="6"/>
  <c r="E5718" i="6"/>
  <c r="F5718" i="6"/>
  <c r="D5718" i="6"/>
  <c r="C5718" i="6"/>
  <c r="B5718" i="6"/>
  <c r="V5717" i="6"/>
  <c r="E5717" i="6"/>
  <c r="F5717" i="6"/>
  <c r="D5717" i="6"/>
  <c r="C5717" i="6"/>
  <c r="B5717" i="6"/>
  <c r="E5716" i="6"/>
  <c r="F5716" i="6"/>
  <c r="D5716" i="6"/>
  <c r="C5716" i="6"/>
  <c r="B5716" i="6"/>
  <c r="E5715" i="6"/>
  <c r="F5715" i="6"/>
  <c r="D5715" i="6"/>
  <c r="C5715" i="6"/>
  <c r="B5715" i="6"/>
  <c r="V5714" i="6"/>
  <c r="E5714" i="6"/>
  <c r="F5714" i="6"/>
  <c r="D5714" i="6"/>
  <c r="C5714" i="6"/>
  <c r="B5714" i="6"/>
  <c r="E5713" i="6"/>
  <c r="F5713" i="6"/>
  <c r="D5713" i="6"/>
  <c r="C5713" i="6"/>
  <c r="B5713" i="6"/>
  <c r="E5712" i="6"/>
  <c r="F5712" i="6"/>
  <c r="D5712" i="6"/>
  <c r="C5712" i="6"/>
  <c r="B5712" i="6"/>
  <c r="E5711" i="6"/>
  <c r="F5711" i="6"/>
  <c r="D5711" i="6"/>
  <c r="C5711" i="6"/>
  <c r="B5711" i="6"/>
  <c r="E5710" i="6"/>
  <c r="F5710" i="6"/>
  <c r="D5710" i="6"/>
  <c r="C5710" i="6"/>
  <c r="B5710" i="6"/>
  <c r="E5709" i="6"/>
  <c r="F5709" i="6"/>
  <c r="D5709" i="6"/>
  <c r="C5709" i="6"/>
  <c r="B5709" i="6"/>
  <c r="E5708" i="6"/>
  <c r="F5708" i="6"/>
  <c r="D5708" i="6"/>
  <c r="C5708" i="6"/>
  <c r="B5708" i="6"/>
  <c r="E5707" i="6"/>
  <c r="F5707" i="6"/>
  <c r="D5707" i="6"/>
  <c r="C5707" i="6"/>
  <c r="B5707" i="6"/>
  <c r="E5706" i="6"/>
  <c r="F5706" i="6"/>
  <c r="D5706" i="6"/>
  <c r="C5706" i="6"/>
  <c r="B5706" i="6"/>
  <c r="E5705" i="6"/>
  <c r="F5705" i="6"/>
  <c r="D5705" i="6"/>
  <c r="C5705" i="6"/>
  <c r="B5705" i="6"/>
  <c r="E5704" i="6"/>
  <c r="F5704" i="6"/>
  <c r="D5704" i="6"/>
  <c r="C5704" i="6"/>
  <c r="B5704" i="6"/>
  <c r="V5703" i="6"/>
  <c r="E5703" i="6"/>
  <c r="F5703" i="6"/>
  <c r="D5703" i="6"/>
  <c r="C5703" i="6"/>
  <c r="B5703" i="6"/>
  <c r="V5702" i="6"/>
  <c r="E5702" i="6"/>
  <c r="F5702" i="6"/>
  <c r="D5702" i="6"/>
  <c r="C5702" i="6"/>
  <c r="B5702" i="6"/>
  <c r="E5701" i="6"/>
  <c r="F5701" i="6"/>
  <c r="D5701" i="6"/>
  <c r="C5701" i="6"/>
  <c r="B5701" i="6"/>
  <c r="E5700" i="6"/>
  <c r="F5700" i="6"/>
  <c r="D5700" i="6"/>
  <c r="C5700" i="6"/>
  <c r="B5700" i="6"/>
  <c r="E5699" i="6"/>
  <c r="F5699" i="6"/>
  <c r="D5699" i="6"/>
  <c r="C5699" i="6"/>
  <c r="B5699" i="6"/>
  <c r="V5698" i="6"/>
  <c r="E5698" i="6"/>
  <c r="F5698" i="6"/>
  <c r="D5698" i="6"/>
  <c r="C5698" i="6"/>
  <c r="B5698" i="6"/>
  <c r="V5697" i="6"/>
  <c r="E5697" i="6"/>
  <c r="F5697" i="6"/>
  <c r="D5697" i="6"/>
  <c r="C5697" i="6"/>
  <c r="B5697" i="6"/>
  <c r="V5696" i="6"/>
  <c r="E5696" i="6"/>
  <c r="F5696" i="6"/>
  <c r="D5696" i="6"/>
  <c r="C5696" i="6"/>
  <c r="B5696" i="6"/>
  <c r="V5695" i="6"/>
  <c r="E5695" i="6"/>
  <c r="F5695" i="6"/>
  <c r="D5695" i="6"/>
  <c r="C5695" i="6"/>
  <c r="B5695" i="6"/>
  <c r="E5694" i="6"/>
  <c r="F5694" i="6"/>
  <c r="D5694" i="6"/>
  <c r="C5694" i="6"/>
  <c r="B5694" i="6"/>
  <c r="E5693" i="6"/>
  <c r="F5693" i="6"/>
  <c r="D5693" i="6"/>
  <c r="C5693" i="6"/>
  <c r="B5693" i="6"/>
  <c r="V5692" i="6"/>
  <c r="E5692" i="6"/>
  <c r="F5692" i="6"/>
  <c r="D5692" i="6"/>
  <c r="C5692" i="6"/>
  <c r="B5692" i="6"/>
  <c r="E5691" i="6"/>
  <c r="F5691" i="6"/>
  <c r="D5691" i="6"/>
  <c r="C5691" i="6"/>
  <c r="B5691" i="6"/>
  <c r="E5690" i="6"/>
  <c r="F5690" i="6"/>
  <c r="D5690" i="6"/>
  <c r="C5690" i="6"/>
  <c r="B5690" i="6"/>
  <c r="E5689" i="6"/>
  <c r="F5689" i="6"/>
  <c r="D5689" i="6"/>
  <c r="C5689" i="6"/>
  <c r="B5689" i="6"/>
  <c r="E5688" i="6"/>
  <c r="F5688" i="6"/>
  <c r="D5688" i="6"/>
  <c r="C5688" i="6"/>
  <c r="B5688" i="6"/>
  <c r="E5687" i="6"/>
  <c r="F5687" i="6"/>
  <c r="D5687" i="6"/>
  <c r="C5687" i="6"/>
  <c r="B5687" i="6"/>
  <c r="E5686" i="6"/>
  <c r="F5686" i="6"/>
  <c r="D5686" i="6"/>
  <c r="C5686" i="6"/>
  <c r="B5686" i="6"/>
  <c r="E5685" i="6"/>
  <c r="F5685" i="6"/>
  <c r="D5685" i="6"/>
  <c r="C5685" i="6"/>
  <c r="B5685" i="6"/>
  <c r="E5684" i="6"/>
  <c r="F5684" i="6"/>
  <c r="D5684" i="6"/>
  <c r="C5684" i="6"/>
  <c r="B5684" i="6"/>
  <c r="E5683" i="6"/>
  <c r="F5683" i="6"/>
  <c r="D5683" i="6"/>
  <c r="C5683" i="6"/>
  <c r="B5683" i="6"/>
  <c r="V5682" i="6"/>
  <c r="E5682" i="6"/>
  <c r="F5682" i="6"/>
  <c r="D5682" i="6"/>
  <c r="C5682" i="6"/>
  <c r="B5682" i="6"/>
  <c r="V5681" i="6"/>
  <c r="E5681" i="6"/>
  <c r="F5681" i="6"/>
  <c r="D5681" i="6"/>
  <c r="C5681" i="6"/>
  <c r="B5681" i="6"/>
  <c r="V5680" i="6"/>
  <c r="E5680" i="6"/>
  <c r="F5680" i="6"/>
  <c r="D5680" i="6"/>
  <c r="C5680" i="6"/>
  <c r="B5680" i="6"/>
  <c r="V5679" i="6"/>
  <c r="E5679" i="6"/>
  <c r="F5679" i="6"/>
  <c r="D5679" i="6"/>
  <c r="C5679" i="6"/>
  <c r="B5679" i="6"/>
  <c r="V5678" i="6"/>
  <c r="E5678" i="6"/>
  <c r="F5678" i="6"/>
  <c r="D5678" i="6"/>
  <c r="C5678" i="6"/>
  <c r="B5678" i="6"/>
  <c r="V5677" i="6"/>
  <c r="E5677" i="6"/>
  <c r="F5677" i="6"/>
  <c r="D5677" i="6"/>
  <c r="C5677" i="6"/>
  <c r="B5677" i="6"/>
  <c r="V5676" i="6"/>
  <c r="E5676" i="6"/>
  <c r="F5676" i="6"/>
  <c r="D5676" i="6"/>
  <c r="C5676" i="6"/>
  <c r="B5676" i="6"/>
  <c r="E5675" i="6"/>
  <c r="F5675" i="6"/>
  <c r="D5675" i="6"/>
  <c r="C5675" i="6"/>
  <c r="B5675" i="6"/>
  <c r="E5674" i="6"/>
  <c r="F5674" i="6"/>
  <c r="D5674" i="6"/>
  <c r="C5674" i="6"/>
  <c r="B5674" i="6"/>
  <c r="V5673" i="6"/>
  <c r="E5673" i="6"/>
  <c r="F5673" i="6"/>
  <c r="D5673" i="6"/>
  <c r="C5673" i="6"/>
  <c r="B5673" i="6"/>
  <c r="E5672" i="6"/>
  <c r="F5672" i="6"/>
  <c r="D5672" i="6"/>
  <c r="C5672" i="6"/>
  <c r="B5672" i="6"/>
  <c r="V5671" i="6"/>
  <c r="E5671" i="6"/>
  <c r="F5671" i="6"/>
  <c r="D5671" i="6"/>
  <c r="C5671" i="6"/>
  <c r="B5671" i="6"/>
  <c r="E5670" i="6"/>
  <c r="F5670" i="6"/>
  <c r="D5670" i="6"/>
  <c r="C5670" i="6"/>
  <c r="B5670" i="6"/>
  <c r="E5669" i="6"/>
  <c r="F5669" i="6"/>
  <c r="D5669" i="6"/>
  <c r="C5669" i="6"/>
  <c r="B5669" i="6"/>
  <c r="E5668" i="6"/>
  <c r="F5668" i="6"/>
  <c r="D5668" i="6"/>
  <c r="C5668" i="6"/>
  <c r="B5668" i="6"/>
  <c r="E5667" i="6"/>
  <c r="F5667" i="6"/>
  <c r="D5667" i="6"/>
  <c r="C5667" i="6"/>
  <c r="B5667" i="6"/>
  <c r="E5666" i="6"/>
  <c r="F5666" i="6"/>
  <c r="D5666" i="6"/>
  <c r="C5666" i="6"/>
  <c r="B5666" i="6"/>
  <c r="E5665" i="6"/>
  <c r="F5665" i="6"/>
  <c r="D5665" i="6"/>
  <c r="C5665" i="6"/>
  <c r="B5665" i="6"/>
  <c r="E5664" i="6"/>
  <c r="F5664" i="6"/>
  <c r="D5664" i="6"/>
  <c r="C5664" i="6"/>
  <c r="B5664" i="6"/>
  <c r="E5663" i="6"/>
  <c r="F5663" i="6"/>
  <c r="D5663" i="6"/>
  <c r="C5663" i="6"/>
  <c r="B5663" i="6"/>
  <c r="E5662" i="6"/>
  <c r="F5662" i="6"/>
  <c r="D5662" i="6"/>
  <c r="C5662" i="6"/>
  <c r="B5662" i="6"/>
  <c r="E5661" i="6"/>
  <c r="F5661" i="6"/>
  <c r="D5661" i="6"/>
  <c r="C5661" i="6"/>
  <c r="B5661" i="6"/>
  <c r="E5660" i="6"/>
  <c r="F5660" i="6"/>
  <c r="D5660" i="6"/>
  <c r="C5660" i="6"/>
  <c r="B5660" i="6"/>
  <c r="E5658" i="6"/>
  <c r="F5658" i="6"/>
  <c r="D5658" i="6"/>
  <c r="C5658" i="6"/>
  <c r="B5658" i="6"/>
  <c r="E5657" i="6"/>
  <c r="F5657" i="6"/>
  <c r="D5657" i="6"/>
  <c r="C5657" i="6"/>
  <c r="B5657" i="6"/>
  <c r="E5656" i="6"/>
  <c r="F5656" i="6"/>
  <c r="D5656" i="6"/>
  <c r="C5656" i="6"/>
  <c r="B5656" i="6"/>
  <c r="E5655" i="6"/>
  <c r="F5655" i="6"/>
  <c r="D5655" i="6"/>
  <c r="C5655" i="6"/>
  <c r="B5655" i="6"/>
  <c r="E5654" i="6"/>
  <c r="F5654" i="6"/>
  <c r="D5654" i="6"/>
  <c r="C5654" i="6"/>
  <c r="B5654" i="6"/>
  <c r="E5840" i="6"/>
  <c r="F5840" i="6"/>
  <c r="D5840" i="6"/>
  <c r="C5840" i="6"/>
  <c r="B5840" i="6"/>
  <c r="V5839" i="6"/>
  <c r="E5839" i="6"/>
  <c r="F5839" i="6"/>
  <c r="D5839" i="6"/>
  <c r="C5839" i="6"/>
  <c r="B5839" i="6"/>
  <c r="V5838" i="6"/>
  <c r="E5838" i="6"/>
  <c r="F5838" i="6"/>
  <c r="D5838" i="6"/>
  <c r="C5838" i="6"/>
  <c r="B5838" i="6"/>
  <c r="V5837" i="6"/>
  <c r="E5837" i="6"/>
  <c r="F5837" i="6"/>
  <c r="D5837" i="6"/>
  <c r="C5837" i="6"/>
  <c r="B5837" i="6"/>
  <c r="E5836" i="6"/>
  <c r="F5836" i="6"/>
  <c r="D5836" i="6"/>
  <c r="C5836" i="6"/>
  <c r="B5836" i="6"/>
  <c r="V5835" i="6"/>
  <c r="E5835" i="6"/>
  <c r="F5835" i="6"/>
  <c r="D5835" i="6"/>
  <c r="C5835" i="6"/>
  <c r="B5835" i="6"/>
  <c r="V5834" i="6"/>
  <c r="E5834" i="6"/>
  <c r="F5834" i="6"/>
  <c r="D5834" i="6"/>
  <c r="C5834" i="6"/>
  <c r="B5834" i="6"/>
  <c r="V5833" i="6"/>
  <c r="E5833" i="6"/>
  <c r="F5833" i="6"/>
  <c r="D5833" i="6"/>
  <c r="C5833" i="6"/>
  <c r="B5833" i="6"/>
  <c r="V5832" i="6"/>
  <c r="E5832" i="6"/>
  <c r="F5832" i="6"/>
  <c r="D5832" i="6"/>
  <c r="C5832" i="6"/>
  <c r="B5832" i="6"/>
  <c r="O5831" i="6"/>
  <c r="E5831" i="6"/>
  <c r="F5831" i="6"/>
  <c r="D5831" i="6"/>
  <c r="C5831" i="6"/>
  <c r="B5831" i="6"/>
  <c r="E5830" i="6"/>
  <c r="F5830" i="6"/>
  <c r="D5830" i="6"/>
  <c r="C5830" i="6"/>
  <c r="B5830" i="6"/>
  <c r="V5829" i="6"/>
  <c r="E5829" i="6"/>
  <c r="F5829" i="6"/>
  <c r="D5829" i="6"/>
  <c r="C5829" i="6"/>
  <c r="B5829" i="6"/>
  <c r="V5828" i="6"/>
  <c r="E5828" i="6"/>
  <c r="F5828" i="6"/>
  <c r="D5828" i="6"/>
  <c r="C5828" i="6"/>
  <c r="B5828" i="6"/>
  <c r="E5827" i="6"/>
  <c r="F5827" i="6"/>
  <c r="D5827" i="6"/>
  <c r="C5827" i="6"/>
  <c r="B5827" i="6"/>
  <c r="V5826" i="6"/>
  <c r="E5826" i="6"/>
  <c r="F5826" i="6"/>
  <c r="D5826" i="6"/>
  <c r="C5826" i="6"/>
  <c r="B5826" i="6"/>
  <c r="E5825" i="6"/>
  <c r="F5825" i="6"/>
  <c r="D5825" i="6"/>
  <c r="C5825" i="6"/>
  <c r="B5825" i="6"/>
  <c r="E5824" i="6"/>
  <c r="F5824" i="6"/>
  <c r="D5824" i="6"/>
  <c r="C5824" i="6"/>
  <c r="B5824" i="6"/>
  <c r="E5823" i="6"/>
  <c r="F5823" i="6"/>
  <c r="D5823" i="6"/>
  <c r="C5823" i="6"/>
  <c r="B5823" i="6"/>
  <c r="V5822" i="6"/>
  <c r="E5822" i="6"/>
  <c r="F5822" i="6"/>
  <c r="D5822" i="6"/>
  <c r="C5822" i="6"/>
  <c r="B5822" i="6"/>
  <c r="E5821" i="6"/>
  <c r="F5821" i="6"/>
  <c r="D5821" i="6"/>
  <c r="C5821" i="6"/>
  <c r="B5821" i="6"/>
  <c r="V5820" i="6"/>
  <c r="E5820" i="6"/>
  <c r="F5820" i="6"/>
  <c r="D5820" i="6"/>
  <c r="C5820" i="6"/>
  <c r="B5820" i="6"/>
  <c r="V5819" i="6"/>
  <c r="E5819" i="6"/>
  <c r="F5819" i="6"/>
  <c r="D5819" i="6"/>
  <c r="C5819" i="6"/>
  <c r="B5819" i="6"/>
  <c r="E5818" i="6"/>
  <c r="F5818" i="6"/>
  <c r="D5818" i="6"/>
  <c r="C5818" i="6"/>
  <c r="B5818" i="6"/>
  <c r="V5817" i="6"/>
  <c r="E5817" i="6"/>
  <c r="F5817" i="6"/>
  <c r="D5817" i="6"/>
  <c r="C5817" i="6"/>
  <c r="B5817" i="6"/>
  <c r="E5816" i="6"/>
  <c r="F5816" i="6"/>
  <c r="D5816" i="6"/>
  <c r="C5816" i="6"/>
  <c r="B5816" i="6"/>
  <c r="E5815" i="6"/>
  <c r="F5815" i="6"/>
  <c r="D5815" i="6"/>
  <c r="C5815" i="6"/>
  <c r="B5815" i="6"/>
  <c r="E5814" i="6"/>
  <c r="F5814" i="6"/>
  <c r="D5814" i="6"/>
  <c r="C5814" i="6"/>
  <c r="B5814" i="6"/>
  <c r="E5813" i="6"/>
  <c r="F5813" i="6"/>
  <c r="D5813" i="6"/>
  <c r="C5813" i="6"/>
  <c r="B5813" i="6"/>
  <c r="V5812" i="6"/>
  <c r="E5812" i="6"/>
  <c r="F5812" i="6"/>
  <c r="D5812" i="6"/>
  <c r="C5812" i="6"/>
  <c r="B5812" i="6"/>
  <c r="E5811" i="6"/>
  <c r="F5811" i="6"/>
  <c r="D5811" i="6"/>
  <c r="C5811" i="6"/>
  <c r="B5811" i="6"/>
  <c r="O5810" i="6"/>
  <c r="E5810" i="6"/>
  <c r="F5810" i="6"/>
  <c r="D5810" i="6"/>
  <c r="C5810" i="6"/>
  <c r="B5810" i="6"/>
  <c r="E5809" i="6"/>
  <c r="F5809" i="6"/>
  <c r="D5809" i="6"/>
  <c r="C5809" i="6"/>
  <c r="B5809" i="6"/>
  <c r="O5808" i="6"/>
  <c r="E5808" i="6"/>
  <c r="F5808" i="6"/>
  <c r="D5808" i="6"/>
  <c r="C5808" i="6"/>
  <c r="B5808" i="6"/>
  <c r="V5807" i="6"/>
  <c r="E5807" i="6"/>
  <c r="F5807" i="6"/>
  <c r="D5807" i="6"/>
  <c r="C5807" i="6"/>
  <c r="B5807" i="6"/>
  <c r="O5806" i="6"/>
  <c r="E5806" i="6"/>
  <c r="F5806" i="6"/>
  <c r="D5806" i="6"/>
  <c r="C5806" i="6"/>
  <c r="B5806" i="6"/>
  <c r="O5805" i="6"/>
  <c r="E5805" i="6"/>
  <c r="F5805" i="6"/>
  <c r="D5805" i="6"/>
  <c r="C5805" i="6"/>
  <c r="B5805" i="6"/>
  <c r="O5804" i="6"/>
  <c r="E5804" i="6"/>
  <c r="F5804" i="6"/>
  <c r="D5804" i="6"/>
  <c r="C5804" i="6"/>
  <c r="B5804" i="6"/>
  <c r="E5803" i="6"/>
  <c r="F5803" i="6"/>
  <c r="D5803" i="6"/>
  <c r="C5803" i="6"/>
  <c r="B5803" i="6"/>
  <c r="O5802" i="6"/>
  <c r="E5802" i="6"/>
  <c r="F5802" i="6"/>
  <c r="D5802" i="6"/>
  <c r="C5802" i="6"/>
  <c r="B5802" i="6"/>
  <c r="O5801" i="6"/>
  <c r="E5801" i="6"/>
  <c r="F5801" i="6"/>
  <c r="D5801" i="6"/>
  <c r="C5801" i="6"/>
  <c r="B5801" i="6"/>
  <c r="O5800" i="6"/>
  <c r="E5800" i="6"/>
  <c r="F5800" i="6"/>
  <c r="D5800" i="6"/>
  <c r="C5800" i="6"/>
  <c r="B5800" i="6"/>
  <c r="O5799" i="6"/>
  <c r="E5799" i="6"/>
  <c r="F5799" i="6"/>
  <c r="D5799" i="6"/>
  <c r="C5799" i="6"/>
  <c r="B5799" i="6"/>
  <c r="O5798" i="6"/>
  <c r="E5798" i="6"/>
  <c r="F5798" i="6"/>
  <c r="D5798" i="6"/>
  <c r="C5798" i="6"/>
  <c r="B5798" i="6"/>
  <c r="E5797" i="6"/>
  <c r="F5797" i="6"/>
  <c r="D5797" i="6"/>
  <c r="C5797" i="6"/>
  <c r="B5797" i="6"/>
  <c r="O5796" i="6"/>
  <c r="E5796" i="6"/>
  <c r="F5796" i="6"/>
  <c r="D5796" i="6"/>
  <c r="C5796" i="6"/>
  <c r="B5796" i="6"/>
  <c r="E5795" i="6"/>
  <c r="F5795" i="6"/>
  <c r="D5795" i="6"/>
  <c r="C5795" i="6"/>
  <c r="B5795" i="6"/>
  <c r="O5794" i="6"/>
  <c r="E5794" i="6"/>
  <c r="F5794" i="6"/>
  <c r="D5794" i="6"/>
  <c r="C5794" i="6"/>
  <c r="B5794" i="6"/>
  <c r="E5793" i="6"/>
  <c r="F5793" i="6"/>
  <c r="D5793" i="6"/>
  <c r="C5793" i="6"/>
  <c r="B5793" i="6"/>
  <c r="E5792" i="6"/>
  <c r="F5792" i="6"/>
  <c r="D5792" i="6"/>
  <c r="C5792" i="6"/>
  <c r="B5792" i="6"/>
  <c r="E5791" i="6"/>
  <c r="F5791" i="6"/>
  <c r="D5791" i="6"/>
  <c r="C5791" i="6"/>
  <c r="B5791" i="6"/>
  <c r="E5790" i="6"/>
  <c r="F5790" i="6"/>
  <c r="D5790" i="6"/>
  <c r="C5790" i="6"/>
  <c r="B5790" i="6"/>
  <c r="V5789" i="6"/>
  <c r="E5789" i="6"/>
  <c r="F5789" i="6"/>
  <c r="D5789" i="6"/>
  <c r="C5789" i="6"/>
  <c r="B5789" i="6"/>
  <c r="V5788" i="6"/>
  <c r="E5788" i="6"/>
  <c r="F5788" i="6"/>
  <c r="D5788" i="6"/>
  <c r="C5788" i="6"/>
  <c r="B5788" i="6"/>
  <c r="V5787" i="6"/>
  <c r="E5787" i="6"/>
  <c r="F5787" i="6"/>
  <c r="D5787" i="6"/>
  <c r="C5787" i="6"/>
  <c r="B5787" i="6"/>
  <c r="V5786" i="6"/>
  <c r="E5786" i="6"/>
  <c r="F5786" i="6"/>
  <c r="D5786" i="6"/>
  <c r="C5786" i="6"/>
  <c r="B5786" i="6"/>
  <c r="V5785" i="6"/>
  <c r="E5785" i="6"/>
  <c r="F5785" i="6"/>
  <c r="D5785" i="6"/>
  <c r="C5785" i="6"/>
  <c r="B5785" i="6"/>
  <c r="V5784" i="6"/>
  <c r="E5784" i="6"/>
  <c r="F5784" i="6"/>
  <c r="D5784" i="6"/>
  <c r="C5784" i="6"/>
  <c r="B5784" i="6"/>
  <c r="V5783" i="6"/>
  <c r="E5783" i="6"/>
  <c r="F5783" i="6"/>
  <c r="D5783" i="6"/>
  <c r="C5783" i="6"/>
  <c r="B5783" i="6"/>
  <c r="V5782" i="6"/>
  <c r="E5782" i="6"/>
  <c r="F5782" i="6"/>
  <c r="D5782" i="6"/>
  <c r="C5782" i="6"/>
  <c r="B5782" i="6"/>
  <c r="E5781" i="6"/>
  <c r="F5781" i="6"/>
  <c r="D5781" i="6"/>
  <c r="C5781" i="6"/>
  <c r="B5781" i="6"/>
  <c r="E5780" i="6"/>
  <c r="F5780" i="6"/>
  <c r="D5780" i="6"/>
  <c r="C5780" i="6"/>
  <c r="B5780" i="6"/>
  <c r="V5779" i="6"/>
  <c r="E5779" i="6"/>
  <c r="F5779" i="6"/>
  <c r="D5779" i="6"/>
  <c r="C5779" i="6"/>
  <c r="B5779" i="6"/>
  <c r="V5871" i="6"/>
  <c r="E5871" i="6"/>
  <c r="F5871" i="6"/>
  <c r="D5871" i="6"/>
  <c r="C5871" i="6"/>
  <c r="B5871" i="6"/>
  <c r="V5870" i="6"/>
  <c r="E5870" i="6"/>
  <c r="F5870" i="6"/>
  <c r="D5870" i="6"/>
  <c r="C5870" i="6"/>
  <c r="B5870" i="6"/>
  <c r="V5869" i="6"/>
  <c r="E5869" i="6"/>
  <c r="F5869" i="6"/>
  <c r="D5869" i="6"/>
  <c r="C5869" i="6"/>
  <c r="B5869" i="6"/>
  <c r="V5868" i="6"/>
  <c r="E5868" i="6"/>
  <c r="F5868" i="6"/>
  <c r="D5868" i="6"/>
  <c r="C5868" i="6"/>
  <c r="B5868" i="6"/>
  <c r="V5867" i="6"/>
  <c r="E5867" i="6"/>
  <c r="F5867" i="6"/>
  <c r="D5867" i="6"/>
  <c r="C5867" i="6"/>
  <c r="B5867" i="6"/>
  <c r="E5866" i="6"/>
  <c r="F5866" i="6"/>
  <c r="D5866" i="6"/>
  <c r="C5866" i="6"/>
  <c r="B5866" i="6"/>
  <c r="E5865" i="6"/>
  <c r="F5865" i="6"/>
  <c r="D5865" i="6"/>
  <c r="C5865" i="6"/>
  <c r="B5865" i="6"/>
  <c r="V5864" i="6"/>
  <c r="E5864" i="6"/>
  <c r="F5864" i="6"/>
  <c r="D5864" i="6"/>
  <c r="C5864" i="6"/>
  <c r="B5864" i="6"/>
  <c r="V5863" i="6"/>
  <c r="E5863" i="6"/>
  <c r="F5863" i="6"/>
  <c r="D5863" i="6"/>
  <c r="C5863" i="6"/>
  <c r="B5863" i="6"/>
  <c r="E5862" i="6"/>
  <c r="F5862" i="6"/>
  <c r="D5862" i="6"/>
  <c r="C5862" i="6"/>
  <c r="B5862" i="6"/>
  <c r="E5861" i="6"/>
  <c r="F5861" i="6"/>
  <c r="D5861" i="6"/>
  <c r="C5861" i="6"/>
  <c r="B5861" i="6"/>
  <c r="V5860" i="6"/>
  <c r="E5860" i="6"/>
  <c r="F5860" i="6"/>
  <c r="D5860" i="6"/>
  <c r="C5860" i="6"/>
  <c r="B5860" i="6"/>
  <c r="J818" i="14"/>
  <c r="N5857" i="6"/>
  <c r="E5859" i="6"/>
  <c r="F5859" i="6"/>
  <c r="D5859" i="6"/>
  <c r="C5859" i="6"/>
  <c r="B5859" i="6"/>
  <c r="E5858" i="6"/>
  <c r="F5858" i="6"/>
  <c r="D5858" i="6"/>
  <c r="C5858" i="6"/>
  <c r="B5858" i="6"/>
  <c r="E5857" i="6"/>
  <c r="F5857" i="6"/>
  <c r="D5857" i="6"/>
  <c r="C5857" i="6"/>
  <c r="B5857" i="6"/>
  <c r="V5856" i="6"/>
  <c r="E5856" i="6"/>
  <c r="F5856" i="6"/>
  <c r="D5856" i="6"/>
  <c r="C5856" i="6"/>
  <c r="B5856" i="6"/>
  <c r="V5855" i="6"/>
  <c r="E5855" i="6"/>
  <c r="F5855" i="6"/>
  <c r="D5855" i="6"/>
  <c r="C5855" i="6"/>
  <c r="B5855" i="6"/>
  <c r="V5854" i="6"/>
  <c r="E5854" i="6"/>
  <c r="F5854" i="6"/>
  <c r="D5854" i="6"/>
  <c r="C5854" i="6"/>
  <c r="B5854" i="6"/>
  <c r="V5853" i="6"/>
  <c r="E5853" i="6"/>
  <c r="F5853" i="6"/>
  <c r="D5853" i="6"/>
  <c r="C5853" i="6"/>
  <c r="B5853" i="6"/>
  <c r="V5852" i="6"/>
  <c r="E5852" i="6"/>
  <c r="F5852" i="6"/>
  <c r="D5852" i="6"/>
  <c r="C5852" i="6"/>
  <c r="B5852" i="6"/>
  <c r="J817" i="14"/>
  <c r="E5851" i="6"/>
  <c r="F5851" i="6"/>
  <c r="D5851" i="6"/>
  <c r="C5851" i="6"/>
  <c r="B5851" i="6"/>
  <c r="V5850" i="6"/>
  <c r="E5850" i="6"/>
  <c r="F5850" i="6"/>
  <c r="D5850" i="6"/>
  <c r="C5850" i="6"/>
  <c r="B5850" i="6"/>
  <c r="E5849" i="6"/>
  <c r="F5849" i="6"/>
  <c r="D5849" i="6"/>
  <c r="C5849" i="6"/>
  <c r="B5849" i="6"/>
  <c r="E5848" i="6"/>
  <c r="F5848" i="6"/>
  <c r="D5848" i="6"/>
  <c r="C5848" i="6"/>
  <c r="B5848" i="6"/>
  <c r="V5847" i="6"/>
  <c r="E5847" i="6"/>
  <c r="F5847" i="6"/>
  <c r="D5847" i="6"/>
  <c r="C5847" i="6"/>
  <c r="B5847" i="6"/>
  <c r="V5846" i="6"/>
  <c r="E5846" i="6"/>
  <c r="F5846" i="6"/>
  <c r="D5846" i="6"/>
  <c r="C5846" i="6"/>
  <c r="B5846" i="6"/>
  <c r="V5845" i="6"/>
  <c r="E5845" i="6"/>
  <c r="F5845" i="6"/>
  <c r="D5845" i="6"/>
  <c r="C5845" i="6"/>
  <c r="B5845" i="6"/>
  <c r="E5844" i="6"/>
  <c r="F5844" i="6"/>
  <c r="D5844" i="6"/>
  <c r="C5844" i="6"/>
  <c r="B5844" i="6"/>
  <c r="E5843" i="6"/>
  <c r="F5843" i="6"/>
  <c r="D5843" i="6"/>
  <c r="C5843" i="6"/>
  <c r="B5843" i="6"/>
  <c r="E5842" i="6"/>
  <c r="F5842" i="6"/>
  <c r="D5842" i="6"/>
  <c r="C5842" i="6"/>
  <c r="B5842" i="6"/>
  <c r="E5841" i="6"/>
  <c r="F5841" i="6"/>
  <c r="D5841" i="6"/>
  <c r="C5841" i="6"/>
  <c r="B5841" i="6"/>
  <c r="V5886" i="6"/>
  <c r="E5886" i="6"/>
  <c r="F5886" i="6"/>
  <c r="D5886" i="6"/>
  <c r="C5886" i="6"/>
  <c r="B5886" i="6"/>
  <c r="J826" i="14"/>
  <c r="N5885" i="6"/>
  <c r="E5885" i="6"/>
  <c r="F5885" i="6"/>
  <c r="D5885" i="6"/>
  <c r="C5885" i="6"/>
  <c r="B5885" i="6"/>
  <c r="V5884" i="6"/>
  <c r="E5884" i="6"/>
  <c r="F5884" i="6"/>
  <c r="D5884" i="6"/>
  <c r="C5884" i="6"/>
  <c r="B5884" i="6"/>
  <c r="V5883" i="6"/>
  <c r="E5883" i="6"/>
  <c r="F5883" i="6"/>
  <c r="D5883" i="6"/>
  <c r="C5883" i="6"/>
  <c r="B5883" i="6"/>
  <c r="J825" i="14"/>
  <c r="N5882" i="6"/>
  <c r="E5882" i="6"/>
  <c r="F5882" i="6"/>
  <c r="D5882" i="6"/>
  <c r="C5882" i="6"/>
  <c r="B5882" i="6"/>
  <c r="E5881" i="6"/>
  <c r="F5881" i="6"/>
  <c r="D5881" i="6"/>
  <c r="C5881" i="6"/>
  <c r="B5881" i="6"/>
  <c r="J824" i="14"/>
  <c r="N5880" i="6"/>
  <c r="E5880" i="6"/>
  <c r="F5880" i="6"/>
  <c r="D5880" i="6"/>
  <c r="C5880" i="6"/>
  <c r="B5880" i="6"/>
  <c r="E5879" i="6"/>
  <c r="F5879" i="6"/>
  <c r="D5879" i="6"/>
  <c r="C5879" i="6"/>
  <c r="B5879" i="6"/>
  <c r="E5878" i="6"/>
  <c r="F5878" i="6"/>
  <c r="D5878" i="6"/>
  <c r="C5878" i="6"/>
  <c r="B5878" i="6"/>
  <c r="J821" i="14"/>
  <c r="N5877" i="6"/>
  <c r="E5877" i="6"/>
  <c r="F5877" i="6"/>
  <c r="D5877" i="6"/>
  <c r="C5877" i="6"/>
  <c r="B5877" i="6"/>
  <c r="V5876" i="6"/>
  <c r="E5876" i="6"/>
  <c r="F5876" i="6"/>
  <c r="D5876" i="6"/>
  <c r="C5876" i="6"/>
  <c r="B5876" i="6"/>
  <c r="V5875" i="6"/>
  <c r="E5875" i="6"/>
  <c r="F5875" i="6"/>
  <c r="D5875" i="6"/>
  <c r="C5875" i="6"/>
  <c r="B5875" i="6"/>
  <c r="V5874" i="6"/>
  <c r="E5874" i="6"/>
  <c r="F5874" i="6"/>
  <c r="D5874" i="6"/>
  <c r="C5874" i="6"/>
  <c r="B5874" i="6"/>
  <c r="V5873" i="6"/>
  <c r="E5873" i="6"/>
  <c r="F5873" i="6"/>
  <c r="D5873" i="6"/>
  <c r="C5873" i="6"/>
  <c r="B5873" i="6"/>
  <c r="V5872" i="6"/>
  <c r="E5872" i="6"/>
  <c r="F5872" i="6"/>
  <c r="D5872" i="6"/>
  <c r="C5872" i="6"/>
  <c r="B5872" i="6"/>
  <c r="V5894" i="6"/>
  <c r="E5894" i="6"/>
  <c r="F5894" i="6"/>
  <c r="D5894" i="6"/>
  <c r="C5894" i="6"/>
  <c r="B5894" i="6"/>
  <c r="V5893" i="6"/>
  <c r="E5893" i="6"/>
  <c r="F5893" i="6"/>
  <c r="D5893" i="6"/>
  <c r="C5893" i="6"/>
  <c r="B5893" i="6"/>
  <c r="V5892" i="6"/>
  <c r="E5892" i="6"/>
  <c r="F5892" i="6"/>
  <c r="D5892" i="6"/>
  <c r="C5892" i="6"/>
  <c r="B5892" i="6"/>
  <c r="V5891" i="6"/>
  <c r="E5891" i="6"/>
  <c r="F5891" i="6"/>
  <c r="D5891" i="6"/>
  <c r="C5891" i="6"/>
  <c r="B5891" i="6"/>
  <c r="V5890" i="6"/>
  <c r="E5890" i="6"/>
  <c r="F5890" i="6"/>
  <c r="D5890" i="6"/>
  <c r="C5890" i="6"/>
  <c r="B5890" i="6"/>
  <c r="V5889" i="6"/>
  <c r="E5889" i="6"/>
  <c r="F5889" i="6"/>
  <c r="D5889" i="6"/>
  <c r="C5889" i="6"/>
  <c r="B5889" i="6"/>
  <c r="V5888" i="6"/>
  <c r="E5888" i="6"/>
  <c r="F5888" i="6"/>
  <c r="D5888" i="6"/>
  <c r="C5888" i="6"/>
  <c r="B5888" i="6"/>
  <c r="V5887" i="6"/>
  <c r="E5887" i="6"/>
  <c r="F5887" i="6"/>
  <c r="D5887" i="6"/>
  <c r="C5887" i="6"/>
  <c r="B5887" i="6"/>
  <c r="V6339" i="6"/>
  <c r="E6339" i="6"/>
  <c r="F6339" i="6"/>
  <c r="D6339" i="6"/>
  <c r="C6339" i="6"/>
  <c r="B6339" i="6"/>
  <c r="V6338" i="6"/>
  <c r="E6338" i="6"/>
  <c r="F6338" i="6"/>
  <c r="D6338" i="6"/>
  <c r="C6338" i="6"/>
  <c r="B6338" i="6"/>
  <c r="V6337" i="6"/>
  <c r="E6337" i="6"/>
  <c r="F6337" i="6"/>
  <c r="D6337" i="6"/>
  <c r="C6337" i="6"/>
  <c r="B6337" i="6"/>
  <c r="V5895" i="6"/>
  <c r="E5895" i="6"/>
  <c r="F5895" i="6"/>
  <c r="D5895" i="6"/>
  <c r="C5895" i="6"/>
  <c r="B5895" i="6"/>
  <c r="V6341" i="6"/>
  <c r="E6341" i="6"/>
  <c r="F6341" i="6"/>
  <c r="D6341" i="6"/>
  <c r="C6341" i="6"/>
  <c r="B6341" i="6"/>
  <c r="V6340" i="6"/>
  <c r="E6340" i="6"/>
  <c r="F6340" i="6"/>
  <c r="D6340" i="6"/>
  <c r="C6340" i="6"/>
  <c r="B6340" i="6"/>
  <c r="B6342" i="6"/>
  <c r="C6342" i="6"/>
  <c r="D6342" i="6"/>
  <c r="E6342" i="6"/>
  <c r="F6342" i="6"/>
  <c r="V6342" i="6"/>
  <c r="B6343" i="6"/>
  <c r="C6343" i="6"/>
  <c r="D6343" i="6"/>
  <c r="E6343" i="6"/>
  <c r="F6343" i="6"/>
  <c r="V6343" i="6"/>
  <c r="E5653" i="6"/>
  <c r="F5653" i="6"/>
  <c r="E5652" i="6"/>
  <c r="F5652" i="6"/>
  <c r="E5651" i="6"/>
  <c r="F5651" i="6"/>
  <c r="E5650" i="6"/>
  <c r="F5650" i="6"/>
  <c r="E5649" i="6"/>
  <c r="F5649" i="6"/>
  <c r="E5648" i="6"/>
  <c r="F5648" i="6"/>
  <c r="E5647" i="6"/>
  <c r="F5647" i="6"/>
  <c r="E5646" i="6"/>
  <c r="F5646" i="6"/>
  <c r="E5645" i="6"/>
  <c r="F5645" i="6"/>
  <c r="E5644" i="6"/>
  <c r="F5644" i="6"/>
  <c r="E5643" i="6"/>
  <c r="F5643" i="6"/>
  <c r="E5642" i="6"/>
  <c r="F5642" i="6"/>
  <c r="E5641" i="6"/>
  <c r="F5641" i="6"/>
  <c r="E5640" i="6"/>
  <c r="F5640" i="6"/>
  <c r="E5639" i="6"/>
  <c r="F5639" i="6"/>
  <c r="E5638" i="6"/>
  <c r="F5638" i="6"/>
  <c r="E5637" i="6"/>
  <c r="F5637" i="6"/>
  <c r="E5636" i="6"/>
  <c r="F5636" i="6"/>
  <c r="E5635" i="6"/>
  <c r="F5635" i="6"/>
  <c r="E5634" i="6"/>
  <c r="F5634" i="6"/>
  <c r="E5633" i="6"/>
  <c r="F5633" i="6"/>
  <c r="E5632" i="6"/>
  <c r="F5632" i="6"/>
  <c r="E5631" i="6"/>
  <c r="F5631" i="6"/>
  <c r="E5630" i="6"/>
  <c r="F5630" i="6"/>
  <c r="E5629" i="6"/>
  <c r="F5629" i="6"/>
  <c r="E5628" i="6"/>
  <c r="F5628" i="6"/>
  <c r="E5627" i="6"/>
  <c r="F5627" i="6"/>
  <c r="E5626" i="6"/>
  <c r="F5626" i="6"/>
  <c r="E5625" i="6"/>
  <c r="F5625" i="6"/>
  <c r="E5624" i="6"/>
  <c r="F5624" i="6"/>
  <c r="E5623" i="6"/>
  <c r="F5623" i="6"/>
  <c r="E5622" i="6"/>
  <c r="F5622" i="6"/>
  <c r="E5621" i="6"/>
  <c r="F5621" i="6"/>
  <c r="E5620" i="6"/>
  <c r="F5620" i="6"/>
  <c r="E5619" i="6"/>
  <c r="F5619" i="6"/>
  <c r="E5618" i="6"/>
  <c r="F5618" i="6"/>
  <c r="E5617" i="6"/>
  <c r="F5617" i="6"/>
  <c r="E5616" i="6"/>
  <c r="F5616" i="6"/>
  <c r="E5615" i="6"/>
  <c r="F5615" i="6"/>
  <c r="E5614" i="6"/>
  <c r="F5614" i="6"/>
  <c r="E5613" i="6"/>
  <c r="F5613" i="6"/>
  <c r="E5612" i="6"/>
  <c r="F5612" i="6"/>
  <c r="E5611" i="6"/>
  <c r="F5611" i="6"/>
  <c r="E5610" i="6"/>
  <c r="F5610" i="6"/>
  <c r="E5609" i="6"/>
  <c r="F5609" i="6"/>
  <c r="E5608" i="6"/>
  <c r="F5608" i="6"/>
  <c r="E5607" i="6"/>
  <c r="F5607" i="6"/>
  <c r="E5606" i="6"/>
  <c r="F5606" i="6"/>
  <c r="E5605" i="6"/>
  <c r="F5605" i="6"/>
  <c r="E5604" i="6"/>
  <c r="F5604" i="6"/>
  <c r="E5603" i="6"/>
  <c r="F5603" i="6"/>
  <c r="E5602" i="6"/>
  <c r="F5602" i="6"/>
  <c r="E5601" i="6"/>
  <c r="F5601" i="6"/>
  <c r="E5600" i="6"/>
  <c r="F5600" i="6"/>
  <c r="E5599" i="6"/>
  <c r="F5599" i="6"/>
  <c r="E5598" i="6"/>
  <c r="F5598" i="6"/>
  <c r="E5597" i="6"/>
  <c r="F5597" i="6"/>
  <c r="E5596" i="6"/>
  <c r="F5596" i="6"/>
  <c r="E5595" i="6"/>
  <c r="F5595" i="6"/>
  <c r="E5594" i="6"/>
  <c r="F5594" i="6"/>
  <c r="E5593" i="6"/>
  <c r="F5593" i="6"/>
  <c r="E5592" i="6"/>
  <c r="F5592" i="6"/>
  <c r="E5591" i="6"/>
  <c r="F5591" i="6"/>
  <c r="E5590" i="6"/>
  <c r="F5590" i="6"/>
  <c r="E5589" i="6"/>
  <c r="F5589" i="6"/>
  <c r="E5588" i="6"/>
  <c r="F5588" i="6"/>
  <c r="E5587" i="6"/>
  <c r="F5587" i="6"/>
  <c r="E5586" i="6"/>
  <c r="F5586" i="6"/>
  <c r="E5585" i="6"/>
  <c r="F5585" i="6"/>
  <c r="E5584" i="6"/>
  <c r="F5584" i="6"/>
  <c r="E5583" i="6"/>
  <c r="F5583" i="6"/>
  <c r="E5582" i="6"/>
  <c r="F5582" i="6"/>
  <c r="E5581" i="6"/>
  <c r="F5581" i="6"/>
  <c r="E5580" i="6"/>
  <c r="F5580" i="6"/>
  <c r="E5579" i="6"/>
  <c r="F5579" i="6"/>
  <c r="E5578" i="6"/>
  <c r="F5578" i="6"/>
  <c r="E5577" i="6"/>
  <c r="F5577" i="6"/>
  <c r="E5576" i="6"/>
  <c r="F5576" i="6"/>
  <c r="E5575" i="6"/>
  <c r="F5575" i="6"/>
  <c r="E5574" i="6"/>
  <c r="F5574" i="6"/>
  <c r="E5573" i="6"/>
  <c r="F5573" i="6"/>
  <c r="E5572" i="6"/>
  <c r="F5572" i="6"/>
  <c r="E5571" i="6"/>
  <c r="F5571" i="6"/>
  <c r="E5570" i="6"/>
  <c r="F5570" i="6"/>
  <c r="E5569" i="6"/>
  <c r="F5569" i="6"/>
  <c r="E5568" i="6"/>
  <c r="F5568" i="6"/>
  <c r="E5567" i="6"/>
  <c r="F5567" i="6"/>
  <c r="E5566" i="6"/>
  <c r="F5566" i="6"/>
  <c r="E5565" i="6"/>
  <c r="F5565" i="6"/>
  <c r="E5564" i="6"/>
  <c r="F5564" i="6"/>
  <c r="E5563" i="6"/>
  <c r="F5563" i="6"/>
  <c r="E5562" i="6"/>
  <c r="F5562" i="6"/>
  <c r="E5561" i="6"/>
  <c r="F5561" i="6"/>
  <c r="E5560" i="6"/>
  <c r="F5560" i="6"/>
  <c r="E5559" i="6"/>
  <c r="F5559" i="6"/>
  <c r="E5558" i="6"/>
  <c r="F5558" i="6"/>
  <c r="E5557" i="6"/>
  <c r="F5557" i="6"/>
  <c r="E5556" i="6"/>
  <c r="F5556" i="6"/>
  <c r="E5555" i="6"/>
  <c r="F5555" i="6"/>
  <c r="E5554" i="6"/>
  <c r="F5554" i="6"/>
  <c r="E5553" i="6"/>
  <c r="F5553" i="6"/>
  <c r="E5552" i="6"/>
  <c r="F5552" i="6"/>
  <c r="E5551" i="6"/>
  <c r="F5551" i="6"/>
  <c r="E5550" i="6"/>
  <c r="F5550" i="6"/>
  <c r="E5549" i="6"/>
  <c r="F5549" i="6"/>
  <c r="E5548" i="6"/>
  <c r="F5548" i="6"/>
  <c r="E5547" i="6"/>
  <c r="F5547" i="6"/>
  <c r="E5546" i="6"/>
  <c r="F5546" i="6"/>
  <c r="E5545" i="6"/>
  <c r="F5545" i="6"/>
  <c r="E5544" i="6"/>
  <c r="F5544" i="6"/>
  <c r="E5543" i="6"/>
  <c r="F5543" i="6"/>
  <c r="E5542" i="6"/>
  <c r="F5542" i="6"/>
  <c r="E5541" i="6"/>
  <c r="F5541" i="6"/>
  <c r="E5540" i="6"/>
  <c r="F5540" i="6"/>
  <c r="E5539" i="6"/>
  <c r="F5539" i="6"/>
  <c r="E5538" i="6"/>
  <c r="F5538" i="6"/>
  <c r="E5537" i="6"/>
  <c r="F5537" i="6"/>
  <c r="E5536" i="6"/>
  <c r="F5536" i="6"/>
  <c r="E5535" i="6"/>
  <c r="F5535" i="6"/>
  <c r="E5534" i="6"/>
  <c r="F5534" i="6"/>
  <c r="E5533" i="6"/>
  <c r="F5533" i="6"/>
  <c r="E5532" i="6"/>
  <c r="F5532" i="6"/>
  <c r="E5531" i="6"/>
  <c r="F5531" i="6"/>
  <c r="E5530" i="6"/>
  <c r="F5530" i="6"/>
  <c r="E5529" i="6"/>
  <c r="F5529" i="6"/>
  <c r="E5528" i="6"/>
  <c r="F5528" i="6"/>
  <c r="E5527" i="6"/>
  <c r="F5527" i="6"/>
  <c r="E5526" i="6"/>
  <c r="F5526" i="6"/>
  <c r="E5525" i="6"/>
  <c r="F5525" i="6"/>
  <c r="E5524" i="6"/>
  <c r="F5524" i="6"/>
  <c r="E5523" i="6"/>
  <c r="F5523" i="6"/>
  <c r="E5522" i="6"/>
  <c r="F5522" i="6"/>
  <c r="E5521" i="6"/>
  <c r="F5521" i="6"/>
  <c r="E5520" i="6"/>
  <c r="F5520" i="6"/>
  <c r="E5519" i="6"/>
  <c r="F5519" i="6"/>
  <c r="E5518" i="6"/>
  <c r="F5518" i="6"/>
  <c r="E5517" i="6"/>
  <c r="F5517" i="6"/>
  <c r="E5516" i="6"/>
  <c r="F5516" i="6"/>
  <c r="E5515" i="6"/>
  <c r="F5515" i="6"/>
  <c r="E5514" i="6"/>
  <c r="F5514" i="6"/>
  <c r="E5513" i="6"/>
  <c r="F5513" i="6"/>
  <c r="E5512" i="6"/>
  <c r="F5512" i="6"/>
  <c r="E5511" i="6"/>
  <c r="F5511" i="6"/>
  <c r="E5510" i="6"/>
  <c r="F5510" i="6"/>
  <c r="E5509" i="6"/>
  <c r="F5509" i="6"/>
  <c r="E5508" i="6"/>
  <c r="F5508" i="6"/>
  <c r="E5507" i="6"/>
  <c r="F5507" i="6"/>
  <c r="E5506" i="6"/>
  <c r="F5506" i="6"/>
  <c r="E5505" i="6"/>
  <c r="F5505" i="6"/>
  <c r="E5504" i="6"/>
  <c r="F5504" i="6"/>
  <c r="E5503" i="6"/>
  <c r="F5503" i="6"/>
  <c r="E5502" i="6"/>
  <c r="F5502" i="6"/>
  <c r="E5501" i="6"/>
  <c r="F5501" i="6"/>
  <c r="E5500" i="6"/>
  <c r="F5500" i="6"/>
  <c r="E5499" i="6"/>
  <c r="F5499" i="6"/>
  <c r="E5498" i="6"/>
  <c r="F5498" i="6"/>
  <c r="E5497" i="6"/>
  <c r="F5497" i="6"/>
  <c r="E5496" i="6"/>
  <c r="F5496" i="6"/>
  <c r="E5495" i="6"/>
  <c r="F5495" i="6"/>
  <c r="E5494" i="6"/>
  <c r="F5494" i="6"/>
  <c r="E5493" i="6"/>
  <c r="F5493" i="6"/>
  <c r="E5492" i="6"/>
  <c r="F5492" i="6"/>
  <c r="E5491" i="6"/>
  <c r="F5491" i="6"/>
  <c r="E5490" i="6"/>
  <c r="F5490" i="6"/>
  <c r="E5489" i="6"/>
  <c r="F5489" i="6"/>
  <c r="E5488" i="6"/>
  <c r="F5488" i="6"/>
  <c r="E5487" i="6"/>
  <c r="F5487" i="6"/>
  <c r="E5486" i="6"/>
  <c r="F5486" i="6"/>
  <c r="E5485" i="6"/>
  <c r="F5485" i="6"/>
  <c r="E5484" i="6"/>
  <c r="F5484" i="6"/>
  <c r="E5483" i="6"/>
  <c r="F5483" i="6"/>
  <c r="E5482" i="6"/>
  <c r="F5482" i="6"/>
  <c r="E5481" i="6"/>
  <c r="F5481" i="6"/>
  <c r="E5480" i="6"/>
  <c r="F5480" i="6"/>
  <c r="E5479" i="6"/>
  <c r="F5479" i="6"/>
  <c r="E5478" i="6"/>
  <c r="F5478" i="6"/>
  <c r="E5477" i="6"/>
  <c r="F5477" i="6"/>
  <c r="E5476" i="6"/>
  <c r="F5476" i="6"/>
  <c r="E5475" i="6"/>
  <c r="F5475" i="6"/>
  <c r="E5474" i="6"/>
  <c r="F5474" i="6"/>
  <c r="E5473" i="6"/>
  <c r="F5473" i="6"/>
  <c r="E5472" i="6"/>
  <c r="F5472" i="6"/>
  <c r="E5471" i="6"/>
  <c r="F5471" i="6"/>
  <c r="E5470" i="6"/>
  <c r="F5470" i="6"/>
  <c r="E5469" i="6"/>
  <c r="F5469" i="6"/>
  <c r="E5468" i="6"/>
  <c r="F5468" i="6"/>
  <c r="E5467" i="6"/>
  <c r="F5467" i="6"/>
  <c r="E5466" i="6"/>
  <c r="F5466" i="6"/>
  <c r="E5465" i="6"/>
  <c r="F5465" i="6"/>
  <c r="E5464" i="6"/>
  <c r="F5464" i="6"/>
  <c r="E5463" i="6"/>
  <c r="F5463" i="6"/>
  <c r="E5462" i="6"/>
  <c r="F5462" i="6"/>
  <c r="E5461" i="6"/>
  <c r="F5461" i="6"/>
  <c r="E5460" i="6"/>
  <c r="F5460" i="6"/>
  <c r="E5459" i="6"/>
  <c r="F5459" i="6"/>
  <c r="E5458" i="6"/>
  <c r="F5458" i="6"/>
  <c r="E5457" i="6"/>
  <c r="F5457" i="6"/>
  <c r="E5456" i="6"/>
  <c r="F5456" i="6"/>
  <c r="E5455" i="6"/>
  <c r="F5455" i="6"/>
  <c r="E5454" i="6"/>
  <c r="F5454" i="6"/>
  <c r="E5453" i="6"/>
  <c r="F5453" i="6"/>
  <c r="E5452" i="6"/>
  <c r="F5452" i="6"/>
  <c r="E5451" i="6"/>
  <c r="F5451" i="6"/>
  <c r="E5450" i="6"/>
  <c r="F5450" i="6"/>
  <c r="E5449" i="6"/>
  <c r="F5449" i="6"/>
  <c r="E5448" i="6"/>
  <c r="F5448" i="6"/>
  <c r="E5447" i="6"/>
  <c r="F5447" i="6"/>
  <c r="E5446" i="6"/>
  <c r="F5446" i="6"/>
  <c r="E5445" i="6"/>
  <c r="F5445" i="6"/>
  <c r="E5444" i="6"/>
  <c r="F5444" i="6"/>
  <c r="E5443" i="6"/>
  <c r="F5443" i="6"/>
  <c r="E5442" i="6"/>
  <c r="F5442" i="6"/>
  <c r="E5441" i="6"/>
  <c r="F5441" i="6"/>
  <c r="E5440" i="6"/>
  <c r="F5440" i="6"/>
  <c r="E5439" i="6"/>
  <c r="F5439" i="6"/>
  <c r="E5438" i="6"/>
  <c r="F5438" i="6"/>
  <c r="E5437" i="6"/>
  <c r="F5437" i="6"/>
  <c r="E5436" i="6"/>
  <c r="F5436" i="6"/>
  <c r="E5435" i="6"/>
  <c r="F5435" i="6"/>
  <c r="E5434" i="6"/>
  <c r="F5434" i="6"/>
  <c r="E5433" i="6"/>
  <c r="F5433" i="6"/>
  <c r="E5432" i="6"/>
  <c r="F5432" i="6"/>
  <c r="E5431" i="6"/>
  <c r="F5431" i="6"/>
  <c r="E5430" i="6"/>
  <c r="F5430" i="6"/>
  <c r="E5429" i="6"/>
  <c r="F5429" i="6"/>
  <c r="E5428" i="6"/>
  <c r="F5428" i="6"/>
  <c r="E5427" i="6"/>
  <c r="F5427" i="6"/>
  <c r="E5426" i="6"/>
  <c r="F5426" i="6"/>
  <c r="E5425" i="6"/>
  <c r="F5425" i="6"/>
  <c r="E5424" i="6"/>
  <c r="F5424" i="6"/>
  <c r="E5423" i="6"/>
  <c r="F5423" i="6"/>
  <c r="E5422" i="6"/>
  <c r="F5422" i="6"/>
  <c r="E5421" i="6"/>
  <c r="F5421" i="6"/>
  <c r="E5420" i="6"/>
  <c r="F5420" i="6"/>
  <c r="E5419" i="6"/>
  <c r="F5419" i="6"/>
  <c r="E5418" i="6"/>
  <c r="F5418" i="6"/>
  <c r="E5417" i="6"/>
  <c r="F5417" i="6"/>
  <c r="E5416" i="6"/>
  <c r="F5416" i="6"/>
  <c r="E5415" i="6"/>
  <c r="F5415" i="6"/>
  <c r="E5414" i="6"/>
  <c r="F5414" i="6"/>
  <c r="E5413" i="6"/>
  <c r="F5413" i="6"/>
  <c r="E5412" i="6"/>
  <c r="F5412" i="6"/>
  <c r="E5411" i="6"/>
  <c r="F5411" i="6"/>
  <c r="E5410" i="6"/>
  <c r="F5410" i="6"/>
  <c r="E5409" i="6"/>
  <c r="F5409" i="6"/>
  <c r="E5408" i="6"/>
  <c r="F5408" i="6"/>
  <c r="E5407" i="6"/>
  <c r="F5407" i="6"/>
  <c r="E5406" i="6"/>
  <c r="F5406" i="6"/>
  <c r="E5405" i="6"/>
  <c r="F5405" i="6"/>
  <c r="E5404" i="6"/>
  <c r="F5404" i="6"/>
  <c r="E5403" i="6"/>
  <c r="F5403" i="6"/>
  <c r="E5402" i="6"/>
  <c r="F5402" i="6"/>
  <c r="E5401" i="6"/>
  <c r="F5401" i="6"/>
  <c r="E5400" i="6"/>
  <c r="F5400" i="6"/>
  <c r="E5399" i="6"/>
  <c r="F5399" i="6"/>
  <c r="E5398" i="6"/>
  <c r="F5398" i="6"/>
  <c r="E5397" i="6"/>
  <c r="F5397" i="6"/>
  <c r="E5396" i="6"/>
  <c r="F5396" i="6"/>
  <c r="E5395" i="6"/>
  <c r="F5395" i="6"/>
  <c r="E5394" i="6"/>
  <c r="F5394" i="6"/>
  <c r="E5393" i="6"/>
  <c r="F5393" i="6"/>
  <c r="E5392" i="6"/>
  <c r="F5392" i="6"/>
  <c r="E5391" i="6"/>
  <c r="F5391" i="6"/>
  <c r="E5390" i="6"/>
  <c r="F5390" i="6"/>
  <c r="E5389" i="6"/>
  <c r="F5389" i="6"/>
  <c r="E5388" i="6"/>
  <c r="F5388" i="6"/>
  <c r="E5387" i="6"/>
  <c r="F5387" i="6"/>
  <c r="E5386" i="6"/>
  <c r="F5386" i="6"/>
  <c r="E5385" i="6"/>
  <c r="F5385" i="6"/>
  <c r="E5384" i="6"/>
  <c r="F5384" i="6"/>
  <c r="E5383" i="6"/>
  <c r="F5383" i="6"/>
  <c r="E5382" i="6"/>
  <c r="F5382" i="6"/>
  <c r="E5381" i="6"/>
  <c r="F5381" i="6"/>
  <c r="E5380" i="6"/>
  <c r="F5380" i="6"/>
  <c r="E5379" i="6"/>
  <c r="F5379" i="6"/>
  <c r="E5378" i="6"/>
  <c r="F5378" i="6"/>
  <c r="E5377" i="6"/>
  <c r="F5377" i="6"/>
  <c r="E5376" i="6"/>
  <c r="F5376" i="6"/>
  <c r="E5375" i="6"/>
  <c r="F5375" i="6"/>
  <c r="E5374" i="6"/>
  <c r="F5374" i="6"/>
  <c r="E5373" i="6"/>
  <c r="F5373" i="6"/>
  <c r="E5372" i="6"/>
  <c r="F5372" i="6"/>
  <c r="E5371" i="6"/>
  <c r="F5371" i="6"/>
  <c r="E5370" i="6"/>
  <c r="F5370" i="6"/>
  <c r="E5369" i="6"/>
  <c r="F5369" i="6"/>
  <c r="E5368" i="6"/>
  <c r="F5368" i="6"/>
  <c r="E5367" i="6"/>
  <c r="F5367" i="6"/>
  <c r="E5366" i="6"/>
  <c r="F5366" i="6"/>
  <c r="E5365" i="6"/>
  <c r="F5365" i="6"/>
  <c r="E5364" i="6"/>
  <c r="F5364" i="6"/>
  <c r="E5363" i="6"/>
  <c r="F5363" i="6"/>
  <c r="E5362" i="6"/>
  <c r="F5362" i="6"/>
  <c r="E5361" i="6"/>
  <c r="F5361" i="6"/>
  <c r="E5360" i="6"/>
  <c r="F5360" i="6"/>
  <c r="E5359" i="6"/>
  <c r="F5359" i="6"/>
  <c r="E5358" i="6"/>
  <c r="F5358" i="6"/>
  <c r="E5357" i="6"/>
  <c r="F5357" i="6"/>
  <c r="E5356" i="6"/>
  <c r="F5356" i="6"/>
  <c r="E5355" i="6"/>
  <c r="F5355" i="6"/>
  <c r="E5354" i="6"/>
  <c r="F5354" i="6"/>
  <c r="E5353" i="6"/>
  <c r="F5353" i="6"/>
  <c r="E5352" i="6"/>
  <c r="F5352" i="6"/>
  <c r="E5351" i="6"/>
  <c r="F5351" i="6"/>
  <c r="E5350" i="6"/>
  <c r="F5350" i="6"/>
  <c r="E5349" i="6"/>
  <c r="F5349" i="6"/>
  <c r="E5348" i="6"/>
  <c r="F5348" i="6"/>
  <c r="E5347" i="6"/>
  <c r="F5347" i="6"/>
  <c r="E5346" i="6"/>
  <c r="F5346" i="6"/>
  <c r="E5345" i="6"/>
  <c r="F5345" i="6"/>
  <c r="E5344" i="6"/>
  <c r="F5344" i="6"/>
  <c r="E5343" i="6"/>
  <c r="F5343" i="6"/>
  <c r="E5342" i="6"/>
  <c r="F5342" i="6"/>
  <c r="E5341" i="6"/>
  <c r="F5341" i="6"/>
  <c r="E5340" i="6"/>
  <c r="F5340" i="6"/>
  <c r="E5339" i="6"/>
  <c r="F5339" i="6"/>
  <c r="E5338" i="6"/>
  <c r="F5338" i="6"/>
  <c r="E5337" i="6"/>
  <c r="F5337" i="6"/>
  <c r="E5336" i="6"/>
  <c r="F5336" i="6"/>
  <c r="E5335" i="6"/>
  <c r="F5335" i="6"/>
  <c r="E5334" i="6"/>
  <c r="F5334" i="6"/>
  <c r="E5333" i="6"/>
  <c r="F5333" i="6"/>
  <c r="E5332" i="6"/>
  <c r="F5332" i="6"/>
  <c r="E5331" i="6"/>
  <c r="F5331" i="6"/>
  <c r="E5330" i="6"/>
  <c r="F5330" i="6"/>
  <c r="E5329" i="6"/>
  <c r="F5329" i="6"/>
  <c r="E5328" i="6"/>
  <c r="F5328" i="6"/>
  <c r="E5327" i="6"/>
  <c r="F5327" i="6"/>
  <c r="E5326" i="6"/>
  <c r="F5326" i="6"/>
  <c r="E5325" i="6"/>
  <c r="F5325" i="6"/>
  <c r="E5324" i="6"/>
  <c r="F5324" i="6"/>
  <c r="E5323" i="6"/>
  <c r="F5323" i="6"/>
  <c r="E5322" i="6"/>
  <c r="F5322" i="6"/>
  <c r="E5321" i="6"/>
  <c r="F5321" i="6"/>
  <c r="E5320" i="6"/>
  <c r="F5320" i="6"/>
  <c r="E5319" i="6"/>
  <c r="F5319" i="6"/>
  <c r="E5318" i="6"/>
  <c r="F5318" i="6"/>
  <c r="E5317" i="6"/>
  <c r="F5317" i="6"/>
  <c r="E5316" i="6"/>
  <c r="F5316" i="6"/>
  <c r="E5315" i="6"/>
  <c r="F5315" i="6"/>
  <c r="E5314" i="6"/>
  <c r="F5314" i="6"/>
  <c r="E5313" i="6"/>
  <c r="F5313" i="6"/>
  <c r="E5312" i="6"/>
  <c r="F5312" i="6"/>
  <c r="E5311" i="6"/>
  <c r="F5311" i="6"/>
  <c r="E5310" i="6"/>
  <c r="F5310" i="6"/>
  <c r="E5309" i="6"/>
  <c r="F5309" i="6"/>
  <c r="E5308" i="6"/>
  <c r="F5308" i="6"/>
  <c r="E5307" i="6"/>
  <c r="F5307" i="6"/>
  <c r="E5306" i="6"/>
  <c r="F5306" i="6"/>
  <c r="E5305" i="6"/>
  <c r="F5305" i="6"/>
  <c r="E5304" i="6"/>
  <c r="F5304" i="6"/>
  <c r="E5303" i="6"/>
  <c r="F5303" i="6"/>
  <c r="E5302" i="6"/>
  <c r="F5302" i="6"/>
  <c r="E5301" i="6"/>
  <c r="F5301" i="6"/>
  <c r="E5300" i="6"/>
  <c r="F5300" i="6"/>
  <c r="E5299" i="6"/>
  <c r="F5299" i="6"/>
  <c r="E5298" i="6"/>
  <c r="F5298" i="6"/>
  <c r="E5297" i="6"/>
  <c r="F5297" i="6"/>
  <c r="E5296" i="6"/>
  <c r="F5296" i="6"/>
  <c r="E5295" i="6"/>
  <c r="F5295" i="6"/>
  <c r="E5294" i="6"/>
  <c r="F5294" i="6"/>
  <c r="E5293" i="6"/>
  <c r="F5293" i="6"/>
  <c r="E5292" i="6"/>
  <c r="F5292" i="6"/>
  <c r="E5291" i="6"/>
  <c r="F5291" i="6"/>
  <c r="E5290" i="6"/>
  <c r="F5290" i="6"/>
  <c r="E5289" i="6"/>
  <c r="F5289" i="6"/>
  <c r="E5288" i="6"/>
  <c r="F5288" i="6"/>
  <c r="E5287" i="6"/>
  <c r="F5287" i="6"/>
  <c r="E5286" i="6"/>
  <c r="F5286" i="6"/>
  <c r="E5285" i="6"/>
  <c r="F5285" i="6"/>
  <c r="E5284" i="6"/>
  <c r="F5284" i="6"/>
  <c r="E5283" i="6"/>
  <c r="F5283" i="6"/>
  <c r="E5282" i="6"/>
  <c r="F5282" i="6"/>
  <c r="E5281" i="6"/>
  <c r="F5281" i="6"/>
  <c r="E5280" i="6"/>
  <c r="F5280" i="6"/>
  <c r="E5279" i="6"/>
  <c r="F5279" i="6"/>
  <c r="E5278" i="6"/>
  <c r="F5278" i="6"/>
  <c r="E5277" i="6"/>
  <c r="F5277" i="6"/>
  <c r="E5276" i="6"/>
  <c r="F5276" i="6"/>
  <c r="E5275" i="6"/>
  <c r="F5275" i="6"/>
  <c r="E5274" i="6"/>
  <c r="F5274" i="6"/>
  <c r="E5273" i="6"/>
  <c r="F5273" i="6"/>
  <c r="E5272" i="6"/>
  <c r="F5272" i="6"/>
  <c r="E5271" i="6"/>
  <c r="F5271" i="6"/>
  <c r="E5270" i="6"/>
  <c r="F5270" i="6"/>
  <c r="E5269" i="6"/>
  <c r="F5269" i="6"/>
  <c r="E5268" i="6"/>
  <c r="F5268" i="6"/>
  <c r="E5267" i="6"/>
  <c r="F5267" i="6"/>
  <c r="E5266" i="6"/>
  <c r="F5266" i="6"/>
  <c r="E5265" i="6"/>
  <c r="F5265" i="6"/>
  <c r="E5264" i="6"/>
  <c r="F5264" i="6"/>
  <c r="E5263" i="6"/>
  <c r="F5263" i="6"/>
  <c r="E5262" i="6"/>
  <c r="F5262" i="6"/>
  <c r="E5261" i="6"/>
  <c r="F5261" i="6"/>
  <c r="E5260" i="6"/>
  <c r="F5260" i="6"/>
  <c r="E5259" i="6"/>
  <c r="F5259" i="6"/>
  <c r="E5258" i="6"/>
  <c r="F5258" i="6"/>
  <c r="E5257" i="6"/>
  <c r="F5257" i="6"/>
  <c r="E5256" i="6"/>
  <c r="F5256" i="6"/>
  <c r="E5255" i="6"/>
  <c r="F5255" i="6"/>
  <c r="E5254" i="6"/>
  <c r="F5254" i="6"/>
  <c r="E5253" i="6"/>
  <c r="F5253" i="6"/>
  <c r="E5252" i="6"/>
  <c r="F5252" i="6"/>
  <c r="E5251" i="6"/>
  <c r="F5251" i="6"/>
  <c r="E5250" i="6"/>
  <c r="F5250" i="6"/>
  <c r="E5249" i="6"/>
  <c r="F5249" i="6"/>
  <c r="E5248" i="6"/>
  <c r="F5248" i="6"/>
  <c r="E5247" i="6"/>
  <c r="F5247" i="6"/>
  <c r="E5246" i="6"/>
  <c r="F5246" i="6"/>
  <c r="E5245" i="6"/>
  <c r="F5245" i="6"/>
  <c r="E5244" i="6"/>
  <c r="F5244" i="6"/>
  <c r="E5243" i="6"/>
  <c r="F5243" i="6"/>
  <c r="E5242" i="6"/>
  <c r="F5242" i="6"/>
  <c r="E5241" i="6"/>
  <c r="F5241" i="6"/>
  <c r="E5240" i="6"/>
  <c r="F5240" i="6"/>
  <c r="E5239" i="6"/>
  <c r="F5239" i="6"/>
  <c r="E5238" i="6"/>
  <c r="F5238" i="6"/>
  <c r="E5237" i="6"/>
  <c r="F5237" i="6"/>
  <c r="E5236" i="6"/>
  <c r="F5236" i="6"/>
  <c r="E5235" i="6"/>
  <c r="F5235" i="6"/>
  <c r="E5234" i="6"/>
  <c r="F5234" i="6"/>
  <c r="E5233" i="6"/>
  <c r="F5233" i="6"/>
  <c r="E5232" i="6"/>
  <c r="F5232" i="6"/>
  <c r="E5231" i="6"/>
  <c r="F5231" i="6"/>
  <c r="E5230" i="6"/>
  <c r="F5230" i="6"/>
  <c r="E5229" i="6"/>
  <c r="F5229" i="6"/>
  <c r="E5228" i="6"/>
  <c r="F5228" i="6"/>
  <c r="E5227" i="6"/>
  <c r="F5227" i="6"/>
  <c r="E5226" i="6"/>
  <c r="F5226" i="6"/>
  <c r="E5225" i="6"/>
  <c r="F5225" i="6"/>
  <c r="E5224" i="6"/>
  <c r="F5224" i="6"/>
  <c r="E5223" i="6"/>
  <c r="F5223" i="6"/>
  <c r="E5222" i="6"/>
  <c r="F5222" i="6"/>
  <c r="E5221" i="6"/>
  <c r="F5221" i="6"/>
  <c r="E5220" i="6"/>
  <c r="F5220" i="6"/>
  <c r="E5219" i="6"/>
  <c r="F5219" i="6"/>
  <c r="E5218" i="6"/>
  <c r="F5218" i="6"/>
  <c r="E5217" i="6"/>
  <c r="F5217" i="6"/>
  <c r="E5216" i="6"/>
  <c r="F5216" i="6"/>
  <c r="E5215" i="6"/>
  <c r="F5215" i="6"/>
  <c r="E5214" i="6"/>
  <c r="F5214" i="6"/>
  <c r="E5213" i="6"/>
  <c r="F5213" i="6"/>
  <c r="E5212" i="6"/>
  <c r="F5212" i="6"/>
  <c r="E5211" i="6"/>
  <c r="F5211" i="6"/>
  <c r="E5210" i="6"/>
  <c r="F5210" i="6"/>
  <c r="E5209" i="6"/>
  <c r="F5209" i="6"/>
  <c r="E5208" i="6"/>
  <c r="F5208" i="6"/>
  <c r="E5207" i="6"/>
  <c r="F5207" i="6"/>
  <c r="E5206" i="6"/>
  <c r="F5206" i="6"/>
  <c r="E5205" i="6"/>
  <c r="F5205" i="6"/>
  <c r="E5204" i="6"/>
  <c r="F5204" i="6"/>
  <c r="E5203" i="6"/>
  <c r="F5203" i="6"/>
  <c r="E5202" i="6"/>
  <c r="F5202" i="6"/>
  <c r="E5201" i="6"/>
  <c r="F5201" i="6"/>
  <c r="E5200" i="6"/>
  <c r="F5200" i="6"/>
  <c r="E5199" i="6"/>
  <c r="F5199" i="6"/>
  <c r="E5198" i="6"/>
  <c r="F5198" i="6"/>
  <c r="E5197" i="6"/>
  <c r="F5197" i="6"/>
  <c r="E5196" i="6"/>
  <c r="F5196" i="6"/>
  <c r="E5195" i="6"/>
  <c r="F5195" i="6"/>
  <c r="E5194" i="6"/>
  <c r="F5194" i="6"/>
  <c r="E5193" i="6"/>
  <c r="F5193" i="6"/>
  <c r="E5192" i="6"/>
  <c r="F5192" i="6"/>
  <c r="E5191" i="6"/>
  <c r="F5191" i="6"/>
  <c r="E5190" i="6"/>
  <c r="F5190" i="6"/>
  <c r="E5189" i="6"/>
  <c r="F5189" i="6"/>
  <c r="E5188" i="6"/>
  <c r="F5188" i="6"/>
  <c r="E5187" i="6"/>
  <c r="F5187" i="6"/>
  <c r="E5186" i="6"/>
  <c r="F5186" i="6"/>
  <c r="E5185" i="6"/>
  <c r="F5185" i="6"/>
  <c r="E5184" i="6"/>
  <c r="F5184" i="6"/>
  <c r="E5183" i="6"/>
  <c r="F5183" i="6"/>
  <c r="E5182" i="6"/>
  <c r="F5182" i="6"/>
  <c r="E5181" i="6"/>
  <c r="F5181" i="6"/>
  <c r="E5180" i="6"/>
  <c r="F5180" i="6"/>
  <c r="E5179" i="6"/>
  <c r="F5179" i="6"/>
  <c r="E5178" i="6"/>
  <c r="F5178" i="6"/>
  <c r="E5177" i="6"/>
  <c r="F5177" i="6"/>
  <c r="E5176" i="6"/>
  <c r="F5176" i="6"/>
  <c r="E5175" i="6"/>
  <c r="F5175" i="6"/>
  <c r="E5174" i="6"/>
  <c r="F5174" i="6"/>
  <c r="E5173" i="6"/>
  <c r="F5173" i="6"/>
  <c r="E5172" i="6"/>
  <c r="F5172" i="6"/>
  <c r="E5171" i="6"/>
  <c r="F5171" i="6"/>
  <c r="E5170" i="6"/>
  <c r="F5170" i="6"/>
  <c r="E5169" i="6"/>
  <c r="F5169" i="6"/>
  <c r="E5168" i="6"/>
  <c r="F5168" i="6"/>
  <c r="E5167" i="6"/>
  <c r="F5167" i="6"/>
  <c r="E5166" i="6"/>
  <c r="F5166" i="6"/>
  <c r="E5165" i="6"/>
  <c r="F5165" i="6"/>
  <c r="E5164" i="6"/>
  <c r="F5164" i="6"/>
  <c r="E5163" i="6"/>
  <c r="F5163" i="6"/>
  <c r="E5162" i="6"/>
  <c r="F5162" i="6"/>
  <c r="E5161" i="6"/>
  <c r="F5161" i="6"/>
  <c r="E5160" i="6"/>
  <c r="F5160" i="6"/>
  <c r="E5159" i="6"/>
  <c r="F5159" i="6"/>
  <c r="E5158" i="6"/>
  <c r="F5158" i="6"/>
  <c r="E5157" i="6"/>
  <c r="F5157" i="6"/>
  <c r="E5156" i="6"/>
  <c r="F5156" i="6"/>
  <c r="E5155" i="6"/>
  <c r="F5155" i="6"/>
  <c r="E5154" i="6"/>
  <c r="F5154" i="6"/>
  <c r="E5153" i="6"/>
  <c r="F5153" i="6"/>
  <c r="E5152" i="6"/>
  <c r="F5152" i="6"/>
  <c r="E5151" i="6"/>
  <c r="F5151" i="6"/>
  <c r="E5150" i="6"/>
  <c r="F5150" i="6"/>
  <c r="E5149" i="6"/>
  <c r="F5149" i="6"/>
  <c r="E5148" i="6"/>
  <c r="F5148" i="6"/>
  <c r="E5147" i="6"/>
  <c r="F5147" i="6"/>
  <c r="E5146" i="6"/>
  <c r="F5146" i="6"/>
  <c r="E5145" i="6"/>
  <c r="F5145" i="6"/>
  <c r="E5144" i="6"/>
  <c r="F5144" i="6"/>
  <c r="E5143" i="6"/>
  <c r="F5143" i="6"/>
  <c r="E5142" i="6"/>
  <c r="F5142" i="6"/>
  <c r="E5141" i="6"/>
  <c r="F5141" i="6"/>
  <c r="E5140" i="6"/>
  <c r="F5140" i="6"/>
  <c r="E5139" i="6"/>
  <c r="F5139" i="6"/>
  <c r="E5138" i="6"/>
  <c r="F5138" i="6"/>
  <c r="E5137" i="6"/>
  <c r="F5137" i="6"/>
  <c r="E5136" i="6"/>
  <c r="F5136" i="6"/>
  <c r="E5135" i="6"/>
  <c r="F5135" i="6"/>
  <c r="E5134" i="6"/>
  <c r="F5134" i="6"/>
  <c r="E5133" i="6"/>
  <c r="F5133" i="6"/>
  <c r="E5132" i="6"/>
  <c r="F5132" i="6"/>
  <c r="E5131" i="6"/>
  <c r="F5131" i="6"/>
  <c r="E5130" i="6"/>
  <c r="F5130" i="6"/>
  <c r="E5129" i="6"/>
  <c r="F5129" i="6"/>
  <c r="E5128" i="6"/>
  <c r="F5128" i="6"/>
  <c r="E5127" i="6"/>
  <c r="F5127" i="6"/>
  <c r="E5126" i="6"/>
  <c r="F5126" i="6"/>
  <c r="E5125" i="6"/>
  <c r="F5125" i="6"/>
  <c r="E5124" i="6"/>
  <c r="F5124" i="6"/>
  <c r="E5123" i="6"/>
  <c r="F5123" i="6"/>
  <c r="E5122" i="6"/>
  <c r="F5122" i="6"/>
  <c r="E5121" i="6"/>
  <c r="F5121" i="6"/>
  <c r="E5120" i="6"/>
  <c r="F5120" i="6"/>
  <c r="E5119" i="6"/>
  <c r="F5119" i="6"/>
  <c r="E5118" i="6"/>
  <c r="F5118" i="6"/>
  <c r="E5117" i="6"/>
  <c r="F5117" i="6"/>
  <c r="E5116" i="6"/>
  <c r="F5116" i="6"/>
  <c r="E5115" i="6"/>
  <c r="F5115" i="6"/>
  <c r="E5114" i="6"/>
  <c r="F5114" i="6"/>
  <c r="E5113" i="6"/>
  <c r="F5113" i="6"/>
  <c r="E5112" i="6"/>
  <c r="F5112" i="6"/>
  <c r="E5111" i="6"/>
  <c r="F5111" i="6"/>
  <c r="E5110" i="6"/>
  <c r="F5110" i="6"/>
  <c r="E5109" i="6"/>
  <c r="F5109" i="6"/>
  <c r="E5108" i="6"/>
  <c r="F5108" i="6"/>
  <c r="E5107" i="6"/>
  <c r="F5107" i="6"/>
  <c r="E5106" i="6"/>
  <c r="F5106" i="6"/>
  <c r="E5105" i="6"/>
  <c r="F5105" i="6"/>
  <c r="E5104" i="6"/>
  <c r="F5104" i="6"/>
  <c r="E5103" i="6"/>
  <c r="F5103" i="6"/>
  <c r="E5102" i="6"/>
  <c r="F5102" i="6"/>
  <c r="E5101" i="6"/>
  <c r="F5101" i="6"/>
  <c r="E5100" i="6"/>
  <c r="F5100" i="6"/>
  <c r="E5099" i="6"/>
  <c r="F5099" i="6"/>
  <c r="E5098" i="6"/>
  <c r="F5098" i="6"/>
  <c r="E5097" i="6"/>
  <c r="F5097" i="6"/>
  <c r="E5096" i="6"/>
  <c r="F5096" i="6"/>
  <c r="E5095" i="6"/>
  <c r="F5095" i="6"/>
  <c r="E5094" i="6"/>
  <c r="F5094" i="6"/>
  <c r="E5093" i="6"/>
  <c r="F5093" i="6"/>
  <c r="E5092" i="6"/>
  <c r="F5092" i="6"/>
  <c r="E5091" i="6"/>
  <c r="F5091" i="6"/>
  <c r="E5090" i="6"/>
  <c r="F5090" i="6"/>
  <c r="E5089" i="6"/>
  <c r="F5089" i="6"/>
  <c r="E5088" i="6"/>
  <c r="F5088" i="6"/>
  <c r="E5087" i="6"/>
  <c r="F5087" i="6"/>
  <c r="E5086" i="6"/>
  <c r="F5086" i="6"/>
  <c r="E5085" i="6"/>
  <c r="F5085" i="6"/>
  <c r="E5084" i="6"/>
  <c r="F5084" i="6"/>
  <c r="E5083" i="6"/>
  <c r="F5083" i="6"/>
  <c r="E5082" i="6"/>
  <c r="F5082" i="6"/>
  <c r="E5081" i="6"/>
  <c r="F5081" i="6"/>
  <c r="E5080" i="6"/>
  <c r="F5080" i="6"/>
  <c r="E5079" i="6"/>
  <c r="F5079" i="6"/>
  <c r="E5078" i="6"/>
  <c r="F5078" i="6"/>
  <c r="E5077" i="6"/>
  <c r="F5077" i="6"/>
  <c r="E5076" i="6"/>
  <c r="F5076" i="6"/>
  <c r="E5075" i="6"/>
  <c r="F5075" i="6"/>
  <c r="E5074" i="6"/>
  <c r="F5074" i="6"/>
  <c r="E5073" i="6"/>
  <c r="F5073" i="6"/>
  <c r="E5072" i="6"/>
  <c r="F5072" i="6"/>
  <c r="E5071" i="6"/>
  <c r="F5071" i="6"/>
  <c r="E5070" i="6"/>
  <c r="F5070" i="6"/>
  <c r="E5069" i="6"/>
  <c r="F5069" i="6"/>
  <c r="E5068" i="6"/>
  <c r="F5068" i="6"/>
  <c r="E5067" i="6"/>
  <c r="F5067" i="6"/>
  <c r="E5066" i="6"/>
  <c r="F5066" i="6"/>
  <c r="E5065" i="6"/>
  <c r="F5065" i="6"/>
  <c r="E5064" i="6"/>
  <c r="F5064" i="6"/>
  <c r="E5063" i="6"/>
  <c r="F5063" i="6"/>
  <c r="E5062" i="6"/>
  <c r="F5062" i="6"/>
  <c r="E5061" i="6"/>
  <c r="F5061" i="6"/>
  <c r="E5060" i="6"/>
  <c r="F5060" i="6"/>
  <c r="E5059" i="6"/>
  <c r="F5059" i="6"/>
  <c r="E5058" i="6"/>
  <c r="F5058" i="6"/>
  <c r="E5057" i="6"/>
  <c r="F5057" i="6"/>
  <c r="E5056" i="6"/>
  <c r="F5056" i="6"/>
  <c r="E5055" i="6"/>
  <c r="F5055" i="6"/>
  <c r="E5054" i="6"/>
  <c r="F5054" i="6"/>
  <c r="E5053" i="6"/>
  <c r="F5053" i="6"/>
  <c r="E5052" i="6"/>
  <c r="F5052" i="6"/>
  <c r="E5051" i="6"/>
  <c r="F5051" i="6"/>
  <c r="E5050" i="6"/>
  <c r="F5050" i="6"/>
  <c r="E5049" i="6"/>
  <c r="F5049" i="6"/>
  <c r="E5048" i="6"/>
  <c r="F5048" i="6"/>
  <c r="E5047" i="6"/>
  <c r="F5047" i="6"/>
  <c r="E5046" i="6"/>
  <c r="F5046" i="6"/>
  <c r="E5045" i="6"/>
  <c r="F5045" i="6"/>
  <c r="E5044" i="6"/>
  <c r="F5044" i="6"/>
  <c r="E5043" i="6"/>
  <c r="F5043" i="6"/>
  <c r="E5042" i="6"/>
  <c r="F5042" i="6"/>
  <c r="E5041" i="6"/>
  <c r="F5041" i="6"/>
  <c r="E5040" i="6"/>
  <c r="F5040" i="6"/>
  <c r="E5039" i="6"/>
  <c r="F5039" i="6"/>
  <c r="E5038" i="6"/>
  <c r="F5038" i="6"/>
  <c r="E5037" i="6"/>
  <c r="F5037" i="6"/>
  <c r="E5036" i="6"/>
  <c r="F5036" i="6"/>
  <c r="E5035" i="6"/>
  <c r="F5035" i="6"/>
  <c r="E5034" i="6"/>
  <c r="F5034" i="6"/>
  <c r="E5033" i="6"/>
  <c r="F5033" i="6"/>
  <c r="E5032" i="6"/>
  <c r="F5032" i="6"/>
  <c r="E5031" i="6"/>
  <c r="F5031" i="6"/>
  <c r="E5030" i="6"/>
  <c r="F5030" i="6"/>
  <c r="E5029" i="6"/>
  <c r="F5029" i="6"/>
  <c r="E5028" i="6"/>
  <c r="F5028" i="6"/>
  <c r="E5027" i="6"/>
  <c r="F5027" i="6"/>
  <c r="E5026" i="6"/>
  <c r="F5026" i="6"/>
  <c r="E5025" i="6"/>
  <c r="F5025" i="6"/>
  <c r="E5024" i="6"/>
  <c r="F5024" i="6"/>
  <c r="E5023" i="6"/>
  <c r="F5023" i="6"/>
  <c r="E5022" i="6"/>
  <c r="F5022" i="6"/>
  <c r="E5021" i="6"/>
  <c r="F5021" i="6"/>
  <c r="E5020" i="6"/>
  <c r="F5020" i="6"/>
  <c r="E5019" i="6"/>
  <c r="F5019" i="6"/>
  <c r="E5018" i="6"/>
  <c r="F5018" i="6"/>
  <c r="E5017" i="6"/>
  <c r="F5017" i="6"/>
  <c r="E5016" i="6"/>
  <c r="F5016" i="6"/>
  <c r="E5015" i="6"/>
  <c r="F5015" i="6"/>
  <c r="E5014" i="6"/>
  <c r="F5014" i="6"/>
  <c r="E5013" i="6"/>
  <c r="F5013" i="6"/>
  <c r="E5012" i="6"/>
  <c r="F5012" i="6"/>
  <c r="E5011" i="6"/>
  <c r="F5011" i="6"/>
  <c r="E5010" i="6"/>
  <c r="F5010" i="6"/>
  <c r="E5009" i="6"/>
  <c r="F5009" i="6"/>
  <c r="E5008" i="6"/>
  <c r="F5008" i="6"/>
  <c r="E5007" i="6"/>
  <c r="F5007" i="6"/>
  <c r="E5006" i="6"/>
  <c r="F5006" i="6"/>
  <c r="E5005" i="6"/>
  <c r="F5005" i="6"/>
  <c r="E5004" i="6"/>
  <c r="F5004" i="6"/>
  <c r="E5003" i="6"/>
  <c r="F5003" i="6"/>
  <c r="E5002" i="6"/>
  <c r="F5002" i="6"/>
  <c r="E5001" i="6"/>
  <c r="F5001" i="6"/>
  <c r="E5000" i="6"/>
  <c r="F5000" i="6"/>
  <c r="E4999" i="6"/>
  <c r="F4999" i="6"/>
  <c r="E4998" i="6"/>
  <c r="F4998" i="6"/>
  <c r="E4997" i="6"/>
  <c r="F4997" i="6"/>
  <c r="E4996" i="6"/>
  <c r="F4996" i="6"/>
  <c r="E4995" i="6"/>
  <c r="F4995" i="6"/>
  <c r="E4994" i="6"/>
  <c r="F4994" i="6"/>
  <c r="E4993" i="6"/>
  <c r="F4993" i="6"/>
  <c r="E4992" i="6"/>
  <c r="F4992" i="6"/>
  <c r="E4991" i="6"/>
  <c r="F4991" i="6"/>
  <c r="E4990" i="6"/>
  <c r="F4990" i="6"/>
  <c r="E4989" i="6"/>
  <c r="F4989" i="6"/>
  <c r="E4988" i="6"/>
  <c r="F4988" i="6"/>
  <c r="E4987" i="6"/>
  <c r="F4987" i="6"/>
  <c r="E4986" i="6"/>
  <c r="F4986" i="6"/>
  <c r="E4985" i="6"/>
  <c r="F4985" i="6"/>
  <c r="E4984" i="6"/>
  <c r="F4984" i="6"/>
  <c r="E4983" i="6"/>
  <c r="F4983" i="6"/>
  <c r="E4982" i="6"/>
  <c r="F4982" i="6"/>
  <c r="E4981" i="6"/>
  <c r="F4981" i="6"/>
  <c r="E4980" i="6"/>
  <c r="F4980" i="6"/>
  <c r="E4979" i="6"/>
  <c r="F4979" i="6"/>
  <c r="E4978" i="6"/>
  <c r="F4978" i="6"/>
  <c r="E4977" i="6"/>
  <c r="F4977" i="6"/>
  <c r="E4976" i="6"/>
  <c r="F4976" i="6"/>
  <c r="E4975" i="6"/>
  <c r="F4975" i="6"/>
  <c r="E4974" i="6"/>
  <c r="F4974" i="6"/>
  <c r="E4973" i="6"/>
  <c r="F4973" i="6"/>
  <c r="E4972" i="6"/>
  <c r="F4972" i="6"/>
  <c r="E4971" i="6"/>
  <c r="F4971" i="6"/>
  <c r="E4970" i="6"/>
  <c r="F4970" i="6"/>
  <c r="E4969" i="6"/>
  <c r="F4969" i="6"/>
  <c r="E4968" i="6"/>
  <c r="F4968" i="6"/>
  <c r="E4967" i="6"/>
  <c r="F4967" i="6"/>
  <c r="E4966" i="6"/>
  <c r="F4966" i="6"/>
  <c r="E4965" i="6"/>
  <c r="F4965" i="6"/>
  <c r="E4964" i="6"/>
  <c r="F4964" i="6"/>
  <c r="E4963" i="6"/>
  <c r="F4963" i="6"/>
  <c r="E4962" i="6"/>
  <c r="F4962" i="6"/>
  <c r="E4961" i="6"/>
  <c r="F4961" i="6"/>
  <c r="E4960" i="6"/>
  <c r="F4960" i="6"/>
  <c r="E4959" i="6"/>
  <c r="F4959" i="6"/>
  <c r="E4958" i="6"/>
  <c r="F4958" i="6"/>
  <c r="E4957" i="6"/>
  <c r="F4957" i="6"/>
  <c r="E4956" i="6"/>
  <c r="F4956" i="6"/>
  <c r="E4955" i="6"/>
  <c r="F4955" i="6"/>
  <c r="E4954" i="6"/>
  <c r="F4954" i="6"/>
  <c r="E4953" i="6"/>
  <c r="F4953" i="6"/>
  <c r="E4952" i="6"/>
  <c r="F4952" i="6"/>
  <c r="E4951" i="6"/>
  <c r="F4951" i="6"/>
  <c r="E4950" i="6"/>
  <c r="F4950" i="6"/>
  <c r="E4949" i="6"/>
  <c r="F4949" i="6"/>
  <c r="E4948" i="6"/>
  <c r="F4948" i="6"/>
  <c r="E4947" i="6"/>
  <c r="F4947" i="6"/>
  <c r="E4946" i="6"/>
  <c r="F4946" i="6"/>
  <c r="E4945" i="6"/>
  <c r="F4945" i="6"/>
  <c r="E4944" i="6"/>
  <c r="F4944" i="6"/>
  <c r="E4943" i="6"/>
  <c r="F4943" i="6"/>
  <c r="E4942" i="6"/>
  <c r="F4942" i="6"/>
  <c r="E4941" i="6"/>
  <c r="F4941" i="6"/>
  <c r="E4940" i="6"/>
  <c r="F4940" i="6"/>
  <c r="E4939" i="6"/>
  <c r="F4939" i="6"/>
  <c r="E4938" i="6"/>
  <c r="F4938" i="6"/>
  <c r="E4937" i="6"/>
  <c r="F4937" i="6"/>
  <c r="E4936" i="6"/>
  <c r="F4936" i="6"/>
  <c r="E4935" i="6"/>
  <c r="F4935" i="6"/>
  <c r="E4934" i="6"/>
  <c r="F4934" i="6"/>
  <c r="E4933" i="6"/>
  <c r="F4933" i="6"/>
  <c r="E4932" i="6"/>
  <c r="F4932" i="6"/>
  <c r="E4931" i="6"/>
  <c r="F4931" i="6"/>
  <c r="E4930" i="6"/>
  <c r="F4930" i="6"/>
  <c r="E4929" i="6"/>
  <c r="F4929" i="6"/>
  <c r="E4928" i="6"/>
  <c r="F4928" i="6"/>
  <c r="E4927" i="6"/>
  <c r="F4927" i="6"/>
  <c r="E4926" i="6"/>
  <c r="F4926" i="6"/>
  <c r="E4925" i="6"/>
  <c r="F4925" i="6"/>
  <c r="E4924" i="6"/>
  <c r="F4924" i="6"/>
  <c r="E4923" i="6"/>
  <c r="F4923" i="6"/>
  <c r="E4922" i="6"/>
  <c r="F4922" i="6"/>
  <c r="E4921" i="6"/>
  <c r="F4921" i="6"/>
  <c r="E4920" i="6"/>
  <c r="F4920" i="6"/>
  <c r="E4919" i="6"/>
  <c r="F4919" i="6"/>
  <c r="E4918" i="6"/>
  <c r="F4918" i="6"/>
  <c r="E4917" i="6"/>
  <c r="F4917" i="6"/>
  <c r="E4916" i="6"/>
  <c r="F4916" i="6"/>
  <c r="E4915" i="6"/>
  <c r="F4915" i="6"/>
  <c r="E4914" i="6"/>
  <c r="F4914" i="6"/>
  <c r="E4913" i="6"/>
  <c r="F4913" i="6"/>
  <c r="E4912" i="6"/>
  <c r="F4912" i="6"/>
  <c r="E4911" i="6"/>
  <c r="F4911" i="6"/>
  <c r="E4910" i="6"/>
  <c r="F4910" i="6"/>
  <c r="E4909" i="6"/>
  <c r="F4909" i="6"/>
  <c r="E4908" i="6"/>
  <c r="F4908" i="6"/>
  <c r="E4907" i="6"/>
  <c r="F4907" i="6"/>
  <c r="E4906" i="6"/>
  <c r="F4906" i="6"/>
  <c r="E4905" i="6"/>
  <c r="F4905" i="6"/>
  <c r="E4904" i="6"/>
  <c r="F4904" i="6"/>
  <c r="E4903" i="6"/>
  <c r="F4903" i="6"/>
  <c r="E4902" i="6"/>
  <c r="F4902" i="6"/>
  <c r="E4901" i="6"/>
  <c r="F4901" i="6"/>
  <c r="E4900" i="6"/>
  <c r="F4900" i="6"/>
  <c r="E4899" i="6"/>
  <c r="F4899" i="6"/>
  <c r="E4898" i="6"/>
  <c r="F4898" i="6"/>
  <c r="E4897" i="6"/>
  <c r="F4897" i="6"/>
  <c r="E4896" i="6"/>
  <c r="F4896" i="6"/>
  <c r="E4895" i="6"/>
  <c r="F4895" i="6"/>
  <c r="E4894" i="6"/>
  <c r="F4894" i="6"/>
  <c r="E4893" i="6"/>
  <c r="F4893" i="6"/>
  <c r="E4892" i="6"/>
  <c r="F4892" i="6"/>
  <c r="E4891" i="6"/>
  <c r="F4891" i="6"/>
  <c r="E4890" i="6"/>
  <c r="F4890" i="6"/>
  <c r="E4889" i="6"/>
  <c r="F4889" i="6"/>
  <c r="E4888" i="6"/>
  <c r="F4888" i="6"/>
  <c r="E4887" i="6"/>
  <c r="F4887" i="6"/>
  <c r="E4886" i="6"/>
  <c r="F4886" i="6"/>
  <c r="E4885" i="6"/>
  <c r="F4885" i="6"/>
  <c r="E4884" i="6"/>
  <c r="F4884" i="6"/>
  <c r="E4883" i="6"/>
  <c r="F4883" i="6"/>
  <c r="E4882" i="6"/>
  <c r="F4882" i="6"/>
  <c r="E4881" i="6"/>
  <c r="F4881" i="6"/>
  <c r="E4880" i="6"/>
  <c r="F4880" i="6"/>
  <c r="E4879" i="6"/>
  <c r="F4879" i="6"/>
  <c r="E4878" i="6"/>
  <c r="F4878" i="6"/>
  <c r="E4877" i="6"/>
  <c r="F4877" i="6"/>
  <c r="E4876" i="6"/>
  <c r="F4876" i="6"/>
  <c r="E4875" i="6"/>
  <c r="F4875" i="6"/>
  <c r="E4874" i="6"/>
  <c r="F4874" i="6"/>
  <c r="E4873" i="6"/>
  <c r="F4873" i="6"/>
  <c r="E4872" i="6"/>
  <c r="F4872" i="6"/>
  <c r="E4871" i="6"/>
  <c r="F4871" i="6"/>
  <c r="E4870" i="6"/>
  <c r="F4870" i="6"/>
  <c r="E4869" i="6"/>
  <c r="F4869" i="6"/>
  <c r="E4868" i="6"/>
  <c r="F4868" i="6"/>
  <c r="E4867" i="6"/>
  <c r="F4867" i="6"/>
  <c r="E4866" i="6"/>
  <c r="F4866" i="6"/>
  <c r="E4865" i="6"/>
  <c r="F4865" i="6"/>
  <c r="E4864" i="6"/>
  <c r="F4864" i="6"/>
  <c r="E4863" i="6"/>
  <c r="F4863" i="6"/>
  <c r="E4862" i="6"/>
  <c r="F4862" i="6"/>
  <c r="E4861" i="6"/>
  <c r="F4861" i="6"/>
  <c r="E4860" i="6"/>
  <c r="F4860" i="6"/>
  <c r="E4859" i="6"/>
  <c r="F4859" i="6"/>
  <c r="E4858" i="6"/>
  <c r="F4858" i="6"/>
  <c r="E4857" i="6"/>
  <c r="F4857" i="6"/>
  <c r="E4856" i="6"/>
  <c r="F4856" i="6"/>
  <c r="E4855" i="6"/>
  <c r="F4855" i="6"/>
  <c r="E4854" i="6"/>
  <c r="F4854" i="6"/>
  <c r="E4853" i="6"/>
  <c r="F4853" i="6"/>
  <c r="E4852" i="6"/>
  <c r="F4852" i="6"/>
  <c r="E4851" i="6"/>
  <c r="F4851" i="6"/>
  <c r="E4850" i="6"/>
  <c r="F4850" i="6"/>
  <c r="E4849" i="6"/>
  <c r="F4849" i="6"/>
  <c r="E4848" i="6"/>
  <c r="F4848" i="6"/>
  <c r="E4847" i="6"/>
  <c r="F4847" i="6"/>
  <c r="E4846" i="6"/>
  <c r="F4846" i="6"/>
  <c r="E4845" i="6"/>
  <c r="F4845" i="6"/>
  <c r="E4844" i="6"/>
  <c r="F4844" i="6"/>
  <c r="E4843" i="6"/>
  <c r="F4843" i="6"/>
  <c r="E4842" i="6"/>
  <c r="F4842" i="6"/>
  <c r="E4841" i="6"/>
  <c r="F4841" i="6"/>
  <c r="E4840" i="6"/>
  <c r="F4840" i="6"/>
  <c r="E4839" i="6"/>
  <c r="F4839" i="6"/>
  <c r="E4838" i="6"/>
  <c r="F4838" i="6"/>
  <c r="E4837" i="6"/>
  <c r="F4837" i="6"/>
  <c r="E4836" i="6"/>
  <c r="F4836" i="6"/>
  <c r="E4835" i="6"/>
  <c r="F4835" i="6"/>
  <c r="E4834" i="6"/>
  <c r="F4834" i="6"/>
  <c r="E4833" i="6"/>
  <c r="F4833" i="6"/>
  <c r="E4832" i="6"/>
  <c r="F4832" i="6"/>
  <c r="E4831" i="6"/>
  <c r="F4831" i="6"/>
  <c r="E4830" i="6"/>
  <c r="F4830" i="6"/>
  <c r="E4829" i="6"/>
  <c r="F4829" i="6"/>
  <c r="E4828" i="6"/>
  <c r="F4828" i="6"/>
  <c r="E4827" i="6"/>
  <c r="F4827" i="6"/>
  <c r="E4826" i="6"/>
  <c r="F4826" i="6"/>
  <c r="E4825" i="6"/>
  <c r="F4825" i="6"/>
  <c r="E4824" i="6"/>
  <c r="F4824" i="6"/>
  <c r="E4823" i="6"/>
  <c r="F4823" i="6"/>
  <c r="E4822" i="6"/>
  <c r="F4822" i="6"/>
  <c r="E4821" i="6"/>
  <c r="F4821" i="6"/>
  <c r="E4820" i="6"/>
  <c r="F4820" i="6"/>
  <c r="E4819" i="6"/>
  <c r="F4819" i="6"/>
  <c r="E4818" i="6"/>
  <c r="F4818" i="6"/>
  <c r="E4817" i="6"/>
  <c r="F4817" i="6"/>
  <c r="E4816" i="6"/>
  <c r="F4816" i="6"/>
  <c r="E4815" i="6"/>
  <c r="F4815" i="6"/>
  <c r="E4814" i="6"/>
  <c r="F4814" i="6"/>
  <c r="E4813" i="6"/>
  <c r="F4813" i="6"/>
  <c r="E4812" i="6"/>
  <c r="F4812" i="6"/>
  <c r="E4811" i="6"/>
  <c r="F4811" i="6"/>
  <c r="E4810" i="6"/>
  <c r="F4810" i="6"/>
  <c r="E4809" i="6"/>
  <c r="F4809" i="6"/>
  <c r="E4808" i="6"/>
  <c r="F4808" i="6"/>
  <c r="E4807" i="6"/>
  <c r="F4807" i="6"/>
  <c r="E4806" i="6"/>
  <c r="F4806" i="6"/>
  <c r="E4805" i="6"/>
  <c r="F4805" i="6"/>
  <c r="E4804" i="6"/>
  <c r="F4804" i="6"/>
  <c r="E4803" i="6"/>
  <c r="F4803" i="6"/>
  <c r="E4802" i="6"/>
  <c r="F4802" i="6"/>
  <c r="E4801" i="6"/>
  <c r="F4801" i="6"/>
  <c r="E4800" i="6"/>
  <c r="F4800" i="6"/>
  <c r="E4799" i="6"/>
  <c r="F4799" i="6"/>
  <c r="E4798" i="6"/>
  <c r="F4798" i="6"/>
  <c r="E4797" i="6"/>
  <c r="F4797" i="6"/>
  <c r="E4796" i="6"/>
  <c r="F4796" i="6"/>
  <c r="E4795" i="6"/>
  <c r="F4795" i="6"/>
  <c r="E4794" i="6"/>
  <c r="F4794" i="6"/>
  <c r="E4793" i="6"/>
  <c r="F4793" i="6"/>
  <c r="E4792" i="6"/>
  <c r="F4792" i="6"/>
  <c r="E4791" i="6"/>
  <c r="F4791" i="6"/>
  <c r="E4790" i="6"/>
  <c r="F4790" i="6"/>
  <c r="E4789" i="6"/>
  <c r="F4789" i="6"/>
  <c r="E4788" i="6"/>
  <c r="F4788" i="6"/>
  <c r="E4787" i="6"/>
  <c r="F4787" i="6"/>
  <c r="E4786" i="6"/>
  <c r="F4786" i="6"/>
  <c r="E4785" i="6"/>
  <c r="F4785" i="6"/>
  <c r="E4784" i="6"/>
  <c r="F4784" i="6"/>
  <c r="E4783" i="6"/>
  <c r="F4783" i="6"/>
  <c r="E4782" i="6"/>
  <c r="F4782" i="6"/>
  <c r="E4781" i="6"/>
  <c r="F4781" i="6"/>
  <c r="E4780" i="6"/>
  <c r="F4780" i="6"/>
  <c r="E4779" i="6"/>
  <c r="F4779" i="6"/>
  <c r="E4778" i="6"/>
  <c r="F4778" i="6"/>
  <c r="E4777" i="6"/>
  <c r="F4777" i="6"/>
  <c r="E4776" i="6"/>
  <c r="F4776" i="6"/>
  <c r="E4775" i="6"/>
  <c r="F4775" i="6"/>
  <c r="E4774" i="6"/>
  <c r="F4774" i="6"/>
  <c r="E4773" i="6"/>
  <c r="F4773" i="6"/>
  <c r="E4772" i="6"/>
  <c r="F4772" i="6"/>
  <c r="E4771" i="6"/>
  <c r="F4771" i="6"/>
  <c r="E4770" i="6"/>
  <c r="F4770" i="6"/>
  <c r="E4769" i="6"/>
  <c r="F4769" i="6"/>
  <c r="E4768" i="6"/>
  <c r="F4768" i="6"/>
  <c r="E4767" i="6"/>
  <c r="F4767" i="6"/>
  <c r="E4766" i="6"/>
  <c r="F4766" i="6"/>
  <c r="E4765" i="6"/>
  <c r="F4765" i="6"/>
  <c r="E4764" i="6"/>
  <c r="F4764" i="6"/>
  <c r="E4763" i="6"/>
  <c r="F4763" i="6"/>
  <c r="E4762" i="6"/>
  <c r="F4762" i="6"/>
  <c r="E4761" i="6"/>
  <c r="F4761" i="6"/>
  <c r="E4760" i="6"/>
  <c r="F4760" i="6"/>
  <c r="E4759" i="6"/>
  <c r="F4759" i="6"/>
  <c r="E4758" i="6"/>
  <c r="F4758" i="6"/>
  <c r="E4757" i="6"/>
  <c r="F4757" i="6"/>
  <c r="E4756" i="6"/>
  <c r="F4756" i="6"/>
  <c r="E4755" i="6"/>
  <c r="F4755" i="6"/>
  <c r="E4754" i="6"/>
  <c r="F4754" i="6"/>
  <c r="E4753" i="6"/>
  <c r="F4753" i="6"/>
  <c r="E4752" i="6"/>
  <c r="F4752" i="6"/>
  <c r="E4751" i="6"/>
  <c r="F4751" i="6"/>
  <c r="E4750" i="6"/>
  <c r="F4750" i="6"/>
  <c r="E4749" i="6"/>
  <c r="F4749" i="6"/>
  <c r="E4748" i="6"/>
  <c r="F4748" i="6"/>
  <c r="E4747" i="6"/>
  <c r="F4747" i="6"/>
  <c r="E4746" i="6"/>
  <c r="F4746" i="6"/>
  <c r="E4745" i="6"/>
  <c r="F4745" i="6"/>
  <c r="E4744" i="6"/>
  <c r="F4744" i="6"/>
  <c r="E4743" i="6"/>
  <c r="F4743" i="6"/>
  <c r="E4742" i="6"/>
  <c r="F4742" i="6"/>
  <c r="E4741" i="6"/>
  <c r="F4741" i="6"/>
  <c r="E4740" i="6"/>
  <c r="F4740" i="6"/>
  <c r="E4739" i="6"/>
  <c r="F4739" i="6"/>
  <c r="E4738" i="6"/>
  <c r="F4738" i="6"/>
  <c r="E4737" i="6"/>
  <c r="F4737" i="6"/>
  <c r="E4736" i="6"/>
  <c r="F4736" i="6"/>
  <c r="E4735" i="6"/>
  <c r="F4735" i="6"/>
  <c r="E4734" i="6"/>
  <c r="F4734" i="6"/>
  <c r="E4733" i="6"/>
  <c r="F4733" i="6"/>
  <c r="E4732" i="6"/>
  <c r="F4732" i="6"/>
  <c r="E4731" i="6"/>
  <c r="F4731" i="6"/>
  <c r="E4730" i="6"/>
  <c r="F4730" i="6"/>
  <c r="E4729" i="6"/>
  <c r="F4729" i="6"/>
  <c r="E4728" i="6"/>
  <c r="F4728" i="6"/>
  <c r="E4727" i="6"/>
  <c r="F4727" i="6"/>
  <c r="E4726" i="6"/>
  <c r="F4726" i="6"/>
  <c r="E4725" i="6"/>
  <c r="F4725" i="6"/>
  <c r="E4724" i="6"/>
  <c r="F4724" i="6"/>
  <c r="E4723" i="6"/>
  <c r="F4723" i="6"/>
  <c r="E4722" i="6"/>
  <c r="F4722" i="6"/>
  <c r="E4721" i="6"/>
  <c r="F4721" i="6"/>
  <c r="E4720" i="6"/>
  <c r="F4720" i="6"/>
  <c r="E4719" i="6"/>
  <c r="F4719" i="6"/>
  <c r="E4718" i="6"/>
  <c r="F4718" i="6"/>
  <c r="E4717" i="6"/>
  <c r="F4717" i="6"/>
  <c r="E4716" i="6"/>
  <c r="F4716" i="6"/>
  <c r="E4715" i="6"/>
  <c r="F4715" i="6"/>
  <c r="E4714" i="6"/>
  <c r="F4714" i="6"/>
  <c r="E4713" i="6"/>
  <c r="F4713" i="6"/>
  <c r="E4712" i="6"/>
  <c r="F4712" i="6"/>
  <c r="E4711" i="6"/>
  <c r="F4711" i="6"/>
  <c r="E4710" i="6"/>
  <c r="F4710" i="6"/>
  <c r="E4709" i="6"/>
  <c r="F4709" i="6"/>
  <c r="E4708" i="6"/>
  <c r="F4708" i="6"/>
  <c r="E4707" i="6"/>
  <c r="F4707" i="6"/>
  <c r="E4706" i="6"/>
  <c r="F4706" i="6"/>
  <c r="E4705" i="6"/>
  <c r="F4705" i="6"/>
  <c r="E4704" i="6"/>
  <c r="F4704" i="6"/>
  <c r="E4703" i="6"/>
  <c r="F4703" i="6"/>
  <c r="E4702" i="6"/>
  <c r="F4702" i="6"/>
  <c r="E4701" i="6"/>
  <c r="F4701" i="6"/>
  <c r="E4700" i="6"/>
  <c r="F4700" i="6"/>
  <c r="E4699" i="6"/>
  <c r="F4699" i="6"/>
  <c r="E4698" i="6"/>
  <c r="F4698" i="6"/>
  <c r="E4697" i="6"/>
  <c r="F4697" i="6"/>
  <c r="E4696" i="6"/>
  <c r="F4696" i="6"/>
  <c r="E4695" i="6"/>
  <c r="F4695" i="6"/>
  <c r="E4694" i="6"/>
  <c r="F4694" i="6"/>
  <c r="E4693" i="6"/>
  <c r="F4693" i="6"/>
  <c r="E4692" i="6"/>
  <c r="F4692" i="6"/>
  <c r="E4691" i="6"/>
  <c r="F4691" i="6"/>
  <c r="E4690" i="6"/>
  <c r="F4690" i="6"/>
  <c r="E4689" i="6"/>
  <c r="F4689" i="6"/>
  <c r="E4688" i="6"/>
  <c r="F4688" i="6"/>
  <c r="E4687" i="6"/>
  <c r="F4687" i="6"/>
  <c r="E4686" i="6"/>
  <c r="F4686" i="6"/>
  <c r="E4685" i="6"/>
  <c r="F4685" i="6"/>
  <c r="E4684" i="6"/>
  <c r="F4684" i="6"/>
  <c r="E4683" i="6"/>
  <c r="F4683" i="6"/>
  <c r="E4682" i="6"/>
  <c r="F4682" i="6"/>
  <c r="E4681" i="6"/>
  <c r="F4681" i="6"/>
  <c r="E4680" i="6"/>
  <c r="F4680" i="6"/>
  <c r="E4679" i="6"/>
  <c r="F4679" i="6"/>
  <c r="E4678" i="6"/>
  <c r="F4678" i="6"/>
  <c r="E4677" i="6"/>
  <c r="F4677" i="6"/>
  <c r="E4676" i="6"/>
  <c r="F4676" i="6"/>
  <c r="E4675" i="6"/>
  <c r="F4675" i="6"/>
  <c r="E4674" i="6"/>
  <c r="F4674" i="6"/>
  <c r="E4673" i="6"/>
  <c r="F4673" i="6"/>
  <c r="E4672" i="6"/>
  <c r="F4672" i="6"/>
  <c r="E4671" i="6"/>
  <c r="F4671" i="6"/>
  <c r="E4670" i="6"/>
  <c r="F4670" i="6"/>
  <c r="E4669" i="6"/>
  <c r="F4669" i="6"/>
  <c r="E4668" i="6"/>
  <c r="F4668" i="6"/>
  <c r="E4667" i="6"/>
  <c r="F4667" i="6"/>
  <c r="E4666" i="6"/>
  <c r="F4666" i="6"/>
  <c r="E4665" i="6"/>
  <c r="F4665" i="6"/>
  <c r="E4664" i="6"/>
  <c r="F4664" i="6"/>
  <c r="E4663" i="6"/>
  <c r="F4663" i="6"/>
  <c r="E4662" i="6"/>
  <c r="F4662" i="6"/>
  <c r="E4661" i="6"/>
  <c r="F4661" i="6"/>
  <c r="E4660" i="6"/>
  <c r="F4660" i="6"/>
  <c r="E4659" i="6"/>
  <c r="F4659" i="6"/>
  <c r="E4658" i="6"/>
  <c r="F4658" i="6"/>
  <c r="E4657" i="6"/>
  <c r="F4657" i="6"/>
  <c r="E4656" i="6"/>
  <c r="F4656" i="6"/>
  <c r="E4655" i="6"/>
  <c r="F4655" i="6"/>
  <c r="E4654" i="6"/>
  <c r="F4654" i="6"/>
  <c r="E4653" i="6"/>
  <c r="F4653" i="6"/>
  <c r="E4652" i="6"/>
  <c r="F4652" i="6"/>
  <c r="E4651" i="6"/>
  <c r="F4651" i="6"/>
  <c r="E4650" i="6"/>
  <c r="F4650" i="6"/>
  <c r="E4649" i="6"/>
  <c r="F4649" i="6"/>
  <c r="E4648" i="6"/>
  <c r="F4648" i="6"/>
  <c r="E4647" i="6"/>
  <c r="F4647" i="6"/>
  <c r="E4646" i="6"/>
  <c r="F4646" i="6"/>
  <c r="E4645" i="6"/>
  <c r="F4645" i="6"/>
  <c r="E4644" i="6"/>
  <c r="F4644" i="6"/>
  <c r="E4643" i="6"/>
  <c r="F4643" i="6"/>
  <c r="E4642" i="6"/>
  <c r="F4642" i="6"/>
  <c r="E4641" i="6"/>
  <c r="F4641" i="6"/>
  <c r="E4640" i="6"/>
  <c r="F4640" i="6"/>
  <c r="E4639" i="6"/>
  <c r="F4639" i="6"/>
  <c r="E4638" i="6"/>
  <c r="F4638" i="6"/>
  <c r="E4637" i="6"/>
  <c r="F4637" i="6"/>
  <c r="E4636" i="6"/>
  <c r="F4636" i="6"/>
  <c r="E4635" i="6"/>
  <c r="F4635" i="6"/>
  <c r="E4634" i="6"/>
  <c r="F4634" i="6"/>
  <c r="E4633" i="6"/>
  <c r="F4633" i="6"/>
  <c r="E4632" i="6"/>
  <c r="F4632" i="6"/>
  <c r="E4631" i="6"/>
  <c r="F4631" i="6"/>
  <c r="E4630" i="6"/>
  <c r="F4630" i="6"/>
  <c r="E4629" i="6"/>
  <c r="F4629" i="6"/>
  <c r="E4628" i="6"/>
  <c r="F4628" i="6"/>
  <c r="E4627" i="6"/>
  <c r="F4627" i="6"/>
  <c r="E4626" i="6"/>
  <c r="F4626" i="6"/>
  <c r="E4625" i="6"/>
  <c r="F4625" i="6"/>
  <c r="E4624" i="6"/>
  <c r="F4624" i="6"/>
  <c r="E4623" i="6"/>
  <c r="F4623" i="6"/>
  <c r="E4622" i="6"/>
  <c r="F4622" i="6"/>
  <c r="E4621" i="6"/>
  <c r="F4621" i="6"/>
  <c r="E4620" i="6"/>
  <c r="F4620" i="6"/>
  <c r="E4619" i="6"/>
  <c r="F4619" i="6"/>
  <c r="E4618" i="6"/>
  <c r="F4618" i="6"/>
  <c r="E4617" i="6"/>
  <c r="F4617" i="6"/>
  <c r="E4616" i="6"/>
  <c r="F4616" i="6"/>
  <c r="E4615" i="6"/>
  <c r="F4615" i="6"/>
  <c r="E4614" i="6"/>
  <c r="F4614" i="6"/>
  <c r="E4613" i="6"/>
  <c r="F4613" i="6"/>
  <c r="E4612" i="6"/>
  <c r="F4612" i="6"/>
  <c r="E4611" i="6"/>
  <c r="F4611" i="6"/>
  <c r="E4610" i="6"/>
  <c r="F4610" i="6"/>
  <c r="E4609" i="6"/>
  <c r="F4609" i="6"/>
  <c r="E4608" i="6"/>
  <c r="F4608" i="6"/>
  <c r="E4607" i="6"/>
  <c r="F4607" i="6"/>
  <c r="E4606" i="6"/>
  <c r="F4606" i="6"/>
  <c r="E4605" i="6"/>
  <c r="F4605" i="6"/>
  <c r="E4604" i="6"/>
  <c r="F4604" i="6"/>
  <c r="E4603" i="6"/>
  <c r="F4603" i="6"/>
  <c r="E4602" i="6"/>
  <c r="F4602" i="6"/>
  <c r="E4601" i="6"/>
  <c r="F4601" i="6"/>
  <c r="E4600" i="6"/>
  <c r="F4600" i="6"/>
  <c r="E4599" i="6"/>
  <c r="F4599" i="6"/>
  <c r="E4598" i="6"/>
  <c r="F4598" i="6"/>
  <c r="E4597" i="6"/>
  <c r="F4597" i="6"/>
  <c r="E4596" i="6"/>
  <c r="F4596" i="6"/>
  <c r="E4595" i="6"/>
  <c r="F4595" i="6"/>
  <c r="E4594" i="6"/>
  <c r="F4594" i="6"/>
  <c r="E4593" i="6"/>
  <c r="F4593" i="6"/>
  <c r="E4592" i="6"/>
  <c r="F4592" i="6"/>
  <c r="E4591" i="6"/>
  <c r="F4591" i="6"/>
  <c r="E4590" i="6"/>
  <c r="F4590" i="6"/>
  <c r="E4589" i="6"/>
  <c r="F4589" i="6"/>
  <c r="E4588" i="6"/>
  <c r="F4588" i="6"/>
  <c r="E4587" i="6"/>
  <c r="F4587" i="6"/>
  <c r="E4586" i="6"/>
  <c r="F4586" i="6"/>
  <c r="E4585" i="6"/>
  <c r="F4585" i="6"/>
  <c r="E4584" i="6"/>
  <c r="F4584" i="6"/>
  <c r="E4583" i="6"/>
  <c r="F4583" i="6"/>
  <c r="E4582" i="6"/>
  <c r="F4582" i="6"/>
  <c r="E4581" i="6"/>
  <c r="F4581" i="6"/>
  <c r="E4580" i="6"/>
  <c r="F4580" i="6"/>
  <c r="E4579" i="6"/>
  <c r="F4579" i="6"/>
  <c r="E4578" i="6"/>
  <c r="F4578" i="6"/>
  <c r="E4577" i="6"/>
  <c r="F4577" i="6"/>
  <c r="E4576" i="6"/>
  <c r="F4576" i="6"/>
  <c r="E4575" i="6"/>
  <c r="F4575" i="6"/>
  <c r="E4574" i="6"/>
  <c r="F4574" i="6"/>
  <c r="E4573" i="6"/>
  <c r="F4573" i="6"/>
  <c r="E4572" i="6"/>
  <c r="F4572" i="6"/>
  <c r="E4571" i="6"/>
  <c r="F4571" i="6"/>
  <c r="E4570" i="6"/>
  <c r="F4570" i="6"/>
  <c r="E4569" i="6"/>
  <c r="F4569" i="6"/>
  <c r="E4568" i="6"/>
  <c r="F4568" i="6"/>
  <c r="E4567" i="6"/>
  <c r="F4567" i="6"/>
  <c r="E4566" i="6"/>
  <c r="F4566" i="6"/>
  <c r="E4565" i="6"/>
  <c r="F4565" i="6"/>
  <c r="E4564" i="6"/>
  <c r="F4564" i="6"/>
  <c r="E4563" i="6"/>
  <c r="F4563" i="6"/>
  <c r="E4562" i="6"/>
  <c r="F4562" i="6"/>
  <c r="E4561" i="6"/>
  <c r="F4561" i="6"/>
  <c r="E4560" i="6"/>
  <c r="F4560" i="6"/>
  <c r="E4559" i="6"/>
  <c r="F4559" i="6"/>
  <c r="E4558" i="6"/>
  <c r="F4558" i="6"/>
  <c r="E4557" i="6"/>
  <c r="F4557" i="6"/>
  <c r="E4556" i="6"/>
  <c r="F4556" i="6"/>
  <c r="E4555" i="6"/>
  <c r="F4555" i="6"/>
  <c r="E4554" i="6"/>
  <c r="F4554" i="6"/>
  <c r="E4553" i="6"/>
  <c r="F4553" i="6"/>
  <c r="E4552" i="6"/>
  <c r="F4552" i="6"/>
  <c r="E4551" i="6"/>
  <c r="F4551" i="6"/>
  <c r="E4550" i="6"/>
  <c r="F4550" i="6"/>
  <c r="E4549" i="6"/>
  <c r="F4549" i="6"/>
  <c r="E4548" i="6"/>
  <c r="F4548" i="6"/>
  <c r="E4547" i="6"/>
  <c r="F4547" i="6"/>
  <c r="E4546" i="6"/>
  <c r="F4546" i="6"/>
  <c r="E4545" i="6"/>
  <c r="F4545" i="6"/>
  <c r="E4544" i="6"/>
  <c r="F4544" i="6"/>
  <c r="E4543" i="6"/>
  <c r="F4543" i="6"/>
  <c r="E4542" i="6"/>
  <c r="F4542" i="6"/>
  <c r="E4541" i="6"/>
  <c r="F4541" i="6"/>
  <c r="E4540" i="6"/>
  <c r="F4540" i="6"/>
  <c r="E4539" i="6"/>
  <c r="F4539" i="6"/>
  <c r="E4538" i="6"/>
  <c r="F4538" i="6"/>
  <c r="E4537" i="6"/>
  <c r="F4537" i="6"/>
  <c r="E4536" i="6"/>
  <c r="F4536" i="6"/>
  <c r="E4535" i="6"/>
  <c r="F4535" i="6"/>
  <c r="E4534" i="6"/>
  <c r="F4534" i="6"/>
  <c r="E4533" i="6"/>
  <c r="F4533" i="6"/>
  <c r="E4532" i="6"/>
  <c r="F4532" i="6"/>
  <c r="E4531" i="6"/>
  <c r="F4531" i="6"/>
  <c r="E4530" i="6"/>
  <c r="F4530" i="6"/>
  <c r="E4529" i="6"/>
  <c r="F4529" i="6"/>
  <c r="E4528" i="6"/>
  <c r="F4528" i="6"/>
  <c r="E4527" i="6"/>
  <c r="F4527" i="6"/>
  <c r="E4526" i="6"/>
  <c r="F4526" i="6"/>
  <c r="E4525" i="6"/>
  <c r="F4525" i="6"/>
  <c r="E4524" i="6"/>
  <c r="F4524" i="6"/>
  <c r="E4523" i="6"/>
  <c r="F4523" i="6"/>
  <c r="E4522" i="6"/>
  <c r="F4522" i="6"/>
  <c r="E4521" i="6"/>
  <c r="F4521" i="6"/>
  <c r="E4520" i="6"/>
  <c r="F4520" i="6"/>
  <c r="E4519" i="6"/>
  <c r="F4519" i="6"/>
  <c r="E4518" i="6"/>
  <c r="F4518" i="6"/>
  <c r="E4517" i="6"/>
  <c r="F4517" i="6"/>
  <c r="E4516" i="6"/>
  <c r="F4516" i="6"/>
  <c r="E4515" i="6"/>
  <c r="F4515" i="6"/>
  <c r="E4514" i="6"/>
  <c r="F4514" i="6"/>
  <c r="E4513" i="6"/>
  <c r="F4513" i="6"/>
  <c r="E4512" i="6"/>
  <c r="F4512" i="6"/>
  <c r="E4511" i="6"/>
  <c r="F4511" i="6"/>
  <c r="E4510" i="6"/>
  <c r="F4510" i="6"/>
  <c r="E4509" i="6"/>
  <c r="F4509" i="6"/>
  <c r="E4508" i="6"/>
  <c r="F4508" i="6"/>
  <c r="E4507" i="6"/>
  <c r="F4507" i="6"/>
  <c r="E4506" i="6"/>
  <c r="F4506" i="6"/>
  <c r="E4505" i="6"/>
  <c r="F4505" i="6"/>
  <c r="E4504" i="6"/>
  <c r="F4504" i="6"/>
  <c r="E4503" i="6"/>
  <c r="F4503" i="6"/>
  <c r="E4502" i="6"/>
  <c r="F4502" i="6"/>
  <c r="E4501" i="6"/>
  <c r="F4501" i="6"/>
  <c r="E4500" i="6"/>
  <c r="F4500" i="6"/>
  <c r="E4499" i="6"/>
  <c r="F4499" i="6"/>
  <c r="E4498" i="6"/>
  <c r="F4498" i="6"/>
  <c r="E4497" i="6"/>
  <c r="F4497" i="6"/>
  <c r="E4496" i="6"/>
  <c r="F4496" i="6"/>
  <c r="E4495" i="6"/>
  <c r="F4495" i="6"/>
  <c r="E4494" i="6"/>
  <c r="F4494" i="6"/>
  <c r="E4493" i="6"/>
  <c r="F4493" i="6"/>
  <c r="E4492" i="6"/>
  <c r="F4492" i="6"/>
  <c r="E4491" i="6"/>
  <c r="F4491" i="6"/>
  <c r="E4490" i="6"/>
  <c r="F4490" i="6"/>
  <c r="E4489" i="6"/>
  <c r="F4489" i="6"/>
  <c r="E4488" i="6"/>
  <c r="F4488" i="6"/>
  <c r="E4487" i="6"/>
  <c r="F4487" i="6"/>
  <c r="E4486" i="6"/>
  <c r="F4486" i="6"/>
  <c r="E4485" i="6"/>
  <c r="F4485" i="6"/>
  <c r="E4484" i="6"/>
  <c r="F4484" i="6"/>
  <c r="E4483" i="6"/>
  <c r="F4483" i="6"/>
  <c r="E4482" i="6"/>
  <c r="F4482" i="6"/>
  <c r="E4481" i="6"/>
  <c r="F4481" i="6"/>
  <c r="E4480" i="6"/>
  <c r="F4480" i="6"/>
  <c r="E4479" i="6"/>
  <c r="F4479" i="6"/>
  <c r="E4478" i="6"/>
  <c r="F4478" i="6"/>
  <c r="E4477" i="6"/>
  <c r="F4477" i="6"/>
  <c r="E4476" i="6"/>
  <c r="F4476" i="6"/>
  <c r="E4475" i="6"/>
  <c r="F4475" i="6"/>
  <c r="E4474" i="6"/>
  <c r="F4474" i="6"/>
  <c r="E4473" i="6"/>
  <c r="F4473" i="6"/>
  <c r="E4472" i="6"/>
  <c r="F4472" i="6"/>
  <c r="E4471" i="6"/>
  <c r="F4471" i="6"/>
  <c r="E4470" i="6"/>
  <c r="F4470" i="6"/>
  <c r="E4469" i="6"/>
  <c r="F4469" i="6"/>
  <c r="E4468" i="6"/>
  <c r="F4468" i="6"/>
  <c r="E4467" i="6"/>
  <c r="F4467" i="6"/>
  <c r="E4466" i="6"/>
  <c r="F4466" i="6"/>
  <c r="E4465" i="6"/>
  <c r="F4465" i="6"/>
  <c r="E4464" i="6"/>
  <c r="F4464" i="6"/>
  <c r="E4463" i="6"/>
  <c r="F4463" i="6"/>
  <c r="E4462" i="6"/>
  <c r="F4462" i="6"/>
  <c r="E4461" i="6"/>
  <c r="F4461" i="6"/>
  <c r="E4460" i="6"/>
  <c r="F4460" i="6"/>
  <c r="E4459" i="6"/>
  <c r="F4459" i="6"/>
  <c r="E4458" i="6"/>
  <c r="F4458" i="6"/>
  <c r="E4457" i="6"/>
  <c r="F4457" i="6"/>
  <c r="E4456" i="6"/>
  <c r="F4456" i="6"/>
  <c r="E4455" i="6"/>
  <c r="F4455" i="6"/>
  <c r="E4454" i="6"/>
  <c r="F4454" i="6"/>
  <c r="E4453" i="6"/>
  <c r="F4453" i="6"/>
  <c r="E4452" i="6"/>
  <c r="F4452" i="6"/>
  <c r="E4451" i="6"/>
  <c r="F4451" i="6"/>
  <c r="E4450" i="6"/>
  <c r="F4450" i="6"/>
  <c r="E4449" i="6"/>
  <c r="F4449" i="6"/>
  <c r="E4448" i="6"/>
  <c r="F4448" i="6"/>
  <c r="E4447" i="6"/>
  <c r="F4447" i="6"/>
  <c r="E4446" i="6"/>
  <c r="F4446" i="6"/>
  <c r="E4445" i="6"/>
  <c r="F4445" i="6"/>
  <c r="E4444" i="6"/>
  <c r="F4444" i="6"/>
  <c r="E4443" i="6"/>
  <c r="F4443" i="6"/>
  <c r="E4442" i="6"/>
  <c r="F4442" i="6"/>
  <c r="E4441" i="6"/>
  <c r="F4441" i="6"/>
  <c r="E4440" i="6"/>
  <c r="F4440" i="6"/>
  <c r="E4439" i="6"/>
  <c r="F4439" i="6"/>
  <c r="E4438" i="6"/>
  <c r="F4438" i="6"/>
  <c r="E4437" i="6"/>
  <c r="F4437" i="6"/>
  <c r="E4436" i="6"/>
  <c r="F4436" i="6"/>
  <c r="E4435" i="6"/>
  <c r="F4435" i="6"/>
  <c r="E4434" i="6"/>
  <c r="F4434" i="6"/>
  <c r="E4433" i="6"/>
  <c r="F4433" i="6"/>
  <c r="E4432" i="6"/>
  <c r="F4432" i="6"/>
  <c r="E4431" i="6"/>
  <c r="F4431" i="6"/>
  <c r="E4430" i="6"/>
  <c r="F4430" i="6"/>
  <c r="E4429" i="6"/>
  <c r="F4429" i="6"/>
  <c r="E4428" i="6"/>
  <c r="F4428" i="6"/>
  <c r="E4427" i="6"/>
  <c r="F4427" i="6"/>
  <c r="E4426" i="6"/>
  <c r="F4426" i="6"/>
  <c r="E4425" i="6"/>
  <c r="F4425" i="6"/>
  <c r="E4424" i="6"/>
  <c r="F4424" i="6"/>
  <c r="E4423" i="6"/>
  <c r="F4423" i="6"/>
  <c r="E4422" i="6"/>
  <c r="F4422" i="6"/>
  <c r="E4421" i="6"/>
  <c r="F4421" i="6"/>
  <c r="E4420" i="6"/>
  <c r="F4420" i="6"/>
  <c r="E4419" i="6"/>
  <c r="F4419" i="6"/>
  <c r="E4418" i="6"/>
  <c r="F4418" i="6"/>
  <c r="E4417" i="6"/>
  <c r="F4417" i="6"/>
  <c r="E4416" i="6"/>
  <c r="F4416" i="6"/>
  <c r="E4415" i="6"/>
  <c r="F4415" i="6"/>
  <c r="E4414" i="6"/>
  <c r="F4414" i="6"/>
  <c r="E4413" i="6"/>
  <c r="F4413" i="6"/>
  <c r="E4412" i="6"/>
  <c r="F4412" i="6"/>
  <c r="E4411" i="6"/>
  <c r="F4411" i="6"/>
  <c r="E4410" i="6"/>
  <c r="F4410" i="6"/>
  <c r="E4409" i="6"/>
  <c r="F4409" i="6"/>
  <c r="E4408" i="6"/>
  <c r="F4408" i="6"/>
  <c r="E4407" i="6"/>
  <c r="F4407" i="6"/>
  <c r="E4406" i="6"/>
  <c r="F4406" i="6"/>
  <c r="E4405" i="6"/>
  <c r="F4405" i="6"/>
  <c r="E4404" i="6"/>
  <c r="F4404" i="6"/>
  <c r="E4403" i="6"/>
  <c r="F4403" i="6"/>
  <c r="E4402" i="6"/>
  <c r="F4402" i="6"/>
  <c r="E4401" i="6"/>
  <c r="F4401" i="6"/>
  <c r="E4400" i="6"/>
  <c r="F4400" i="6"/>
  <c r="E4399" i="6"/>
  <c r="F4399" i="6"/>
  <c r="E4398" i="6"/>
  <c r="F4398" i="6"/>
  <c r="E4397" i="6"/>
  <c r="F4397" i="6"/>
  <c r="E4396" i="6"/>
  <c r="F4396" i="6"/>
  <c r="E4395" i="6"/>
  <c r="F4395" i="6"/>
  <c r="E4394" i="6"/>
  <c r="F4394" i="6"/>
  <c r="E4393" i="6"/>
  <c r="F4393" i="6"/>
  <c r="E4392" i="6"/>
  <c r="F4392" i="6"/>
  <c r="E4391" i="6"/>
  <c r="F4391" i="6"/>
  <c r="E4390" i="6"/>
  <c r="F4390" i="6"/>
  <c r="E4389" i="6"/>
  <c r="F4389" i="6"/>
  <c r="E4388" i="6"/>
  <c r="F4388" i="6"/>
  <c r="E4387" i="6"/>
  <c r="F4387" i="6"/>
  <c r="E4386" i="6"/>
  <c r="F4386" i="6"/>
  <c r="E4385" i="6"/>
  <c r="F4385" i="6"/>
  <c r="E4384" i="6"/>
  <c r="F4384" i="6"/>
  <c r="E4383" i="6"/>
  <c r="F4383" i="6"/>
  <c r="E4382" i="6"/>
  <c r="F4382" i="6"/>
  <c r="E4381" i="6"/>
  <c r="F4381" i="6"/>
  <c r="E4380" i="6"/>
  <c r="F4380" i="6"/>
  <c r="E4379" i="6"/>
  <c r="F4379" i="6"/>
  <c r="E4378" i="6"/>
  <c r="F4378" i="6"/>
  <c r="E4377" i="6"/>
  <c r="F4377" i="6"/>
  <c r="E4376" i="6"/>
  <c r="F4376" i="6"/>
  <c r="E4375" i="6"/>
  <c r="F4375" i="6"/>
  <c r="E4374" i="6"/>
  <c r="F4374" i="6"/>
  <c r="E4373" i="6"/>
  <c r="F4373" i="6"/>
  <c r="E4372" i="6"/>
  <c r="F4372" i="6"/>
  <c r="E4371" i="6"/>
  <c r="F4371" i="6"/>
  <c r="E4370" i="6"/>
  <c r="F4370" i="6"/>
  <c r="E4369" i="6"/>
  <c r="F4369" i="6"/>
  <c r="E4368" i="6"/>
  <c r="F4368" i="6"/>
  <c r="E4367" i="6"/>
  <c r="F4367" i="6"/>
  <c r="E4366" i="6"/>
  <c r="F4366" i="6"/>
  <c r="E4365" i="6"/>
  <c r="F4365" i="6"/>
  <c r="E4364" i="6"/>
  <c r="F4364" i="6"/>
  <c r="E4363" i="6"/>
  <c r="F4363" i="6"/>
  <c r="E4362" i="6"/>
  <c r="F4362" i="6"/>
  <c r="E4361" i="6"/>
  <c r="F4361" i="6"/>
  <c r="E4360" i="6"/>
  <c r="F4360" i="6"/>
  <c r="E4359" i="6"/>
  <c r="F4359" i="6"/>
  <c r="E4358" i="6"/>
  <c r="F4358" i="6"/>
  <c r="E4357" i="6"/>
  <c r="F4357" i="6"/>
  <c r="E4356" i="6"/>
  <c r="F4356" i="6"/>
  <c r="E4355" i="6"/>
  <c r="F4355" i="6"/>
  <c r="E4354" i="6"/>
  <c r="F4354" i="6"/>
  <c r="E4353" i="6"/>
  <c r="F4353" i="6"/>
  <c r="E4352" i="6"/>
  <c r="F4352" i="6"/>
  <c r="E4351" i="6"/>
  <c r="F4351" i="6"/>
  <c r="E4350" i="6"/>
  <c r="F4350" i="6"/>
  <c r="E4349" i="6"/>
  <c r="F4349" i="6"/>
  <c r="E4348" i="6"/>
  <c r="F4348" i="6"/>
  <c r="E4347" i="6"/>
  <c r="F4347" i="6"/>
  <c r="E4346" i="6"/>
  <c r="F4346" i="6"/>
  <c r="E4345" i="6"/>
  <c r="F4345" i="6"/>
  <c r="E4344" i="6"/>
  <c r="F4344" i="6"/>
  <c r="E4343" i="6"/>
  <c r="F4343" i="6"/>
  <c r="E4342" i="6"/>
  <c r="F4342" i="6"/>
  <c r="E4341" i="6"/>
  <c r="F4341" i="6"/>
  <c r="E4340" i="6"/>
  <c r="F4340" i="6"/>
  <c r="E4339" i="6"/>
  <c r="F4339" i="6"/>
  <c r="E4338" i="6"/>
  <c r="F4338" i="6"/>
  <c r="E4337" i="6"/>
  <c r="F4337" i="6"/>
  <c r="E4336" i="6"/>
  <c r="F4336" i="6"/>
  <c r="E4335" i="6"/>
  <c r="F4335" i="6"/>
  <c r="E4334" i="6"/>
  <c r="F4334" i="6"/>
  <c r="E4333" i="6"/>
  <c r="F4333" i="6"/>
  <c r="E4332" i="6"/>
  <c r="F4332" i="6"/>
  <c r="E4331" i="6"/>
  <c r="F4331" i="6"/>
  <c r="E4330" i="6"/>
  <c r="F4330" i="6"/>
  <c r="E4329" i="6"/>
  <c r="F4329" i="6"/>
  <c r="E4328" i="6"/>
  <c r="F4328" i="6"/>
  <c r="E4327" i="6"/>
  <c r="F4327" i="6"/>
  <c r="E4326" i="6"/>
  <c r="F4326" i="6"/>
  <c r="E4325" i="6"/>
  <c r="F4325" i="6"/>
  <c r="E4324" i="6"/>
  <c r="F4324" i="6"/>
  <c r="E4323" i="6"/>
  <c r="F4323" i="6"/>
  <c r="E4322" i="6"/>
  <c r="F4322" i="6"/>
  <c r="E4321" i="6"/>
  <c r="F4321" i="6"/>
  <c r="E4320" i="6"/>
  <c r="F4320" i="6"/>
  <c r="E4319" i="6"/>
  <c r="F4319" i="6"/>
  <c r="E4318" i="6"/>
  <c r="F4318" i="6"/>
  <c r="E4317" i="6"/>
  <c r="F4317" i="6"/>
  <c r="E4316" i="6"/>
  <c r="F4316" i="6"/>
  <c r="E4315" i="6"/>
  <c r="F4315" i="6"/>
  <c r="E4314" i="6"/>
  <c r="F4314" i="6"/>
  <c r="E4313" i="6"/>
  <c r="F4313" i="6"/>
  <c r="E4312" i="6"/>
  <c r="F4312" i="6"/>
  <c r="E4311" i="6"/>
  <c r="F4311" i="6"/>
  <c r="E4310" i="6"/>
  <c r="F4310" i="6"/>
  <c r="E4309" i="6"/>
  <c r="F4309" i="6"/>
  <c r="E4308" i="6"/>
  <c r="F4308" i="6"/>
  <c r="E4307" i="6"/>
  <c r="F4307" i="6"/>
  <c r="E4306" i="6"/>
  <c r="F4306" i="6"/>
  <c r="E4305" i="6"/>
  <c r="F4305" i="6"/>
  <c r="E4304" i="6"/>
  <c r="F4304" i="6"/>
  <c r="E4303" i="6"/>
  <c r="F4303" i="6"/>
  <c r="E4302" i="6"/>
  <c r="F4302" i="6"/>
  <c r="E4301" i="6"/>
  <c r="F4301" i="6"/>
  <c r="E4300" i="6"/>
  <c r="F4300" i="6"/>
  <c r="E4299" i="6"/>
  <c r="F4299" i="6"/>
  <c r="E4298" i="6"/>
  <c r="F4298" i="6"/>
  <c r="E4297" i="6"/>
  <c r="F4297" i="6"/>
  <c r="E4296" i="6"/>
  <c r="F4296" i="6"/>
  <c r="E4295" i="6"/>
  <c r="F4295" i="6"/>
  <c r="E4294" i="6"/>
  <c r="F4294" i="6"/>
  <c r="E4293" i="6"/>
  <c r="F4293" i="6"/>
  <c r="E4292" i="6"/>
  <c r="F4292" i="6"/>
  <c r="E4291" i="6"/>
  <c r="F4291" i="6"/>
  <c r="E4290" i="6"/>
  <c r="F4290" i="6"/>
  <c r="E4289" i="6"/>
  <c r="F4289" i="6"/>
  <c r="E4288" i="6"/>
  <c r="F4288" i="6"/>
  <c r="E4287" i="6"/>
  <c r="F4287" i="6"/>
  <c r="E4286" i="6"/>
  <c r="F4286" i="6"/>
  <c r="E4285" i="6"/>
  <c r="F4285" i="6"/>
  <c r="E4284" i="6"/>
  <c r="F4284" i="6"/>
  <c r="E4283" i="6"/>
  <c r="F4283" i="6"/>
  <c r="E4282" i="6"/>
  <c r="F4282" i="6"/>
  <c r="E4281" i="6"/>
  <c r="F4281" i="6"/>
  <c r="E4280" i="6"/>
  <c r="F4280" i="6"/>
  <c r="E4279" i="6"/>
  <c r="F4279" i="6"/>
  <c r="E4278" i="6"/>
  <c r="F4278" i="6"/>
  <c r="E4277" i="6"/>
  <c r="F4277" i="6"/>
  <c r="E4276" i="6"/>
  <c r="F4276" i="6"/>
  <c r="E4275" i="6"/>
  <c r="F4275" i="6"/>
  <c r="E4274" i="6"/>
  <c r="F4274" i="6"/>
  <c r="E4273" i="6"/>
  <c r="F4273" i="6"/>
  <c r="E4272" i="6"/>
  <c r="F4272" i="6"/>
  <c r="E4271" i="6"/>
  <c r="F4271" i="6"/>
  <c r="E4270" i="6"/>
  <c r="F4270" i="6"/>
  <c r="E4269" i="6"/>
  <c r="F4269" i="6"/>
  <c r="E4268" i="6"/>
  <c r="F4268" i="6"/>
  <c r="E4267" i="6"/>
  <c r="F4267" i="6"/>
  <c r="E4266" i="6"/>
  <c r="F4266" i="6"/>
  <c r="E4265" i="6"/>
  <c r="F4265" i="6"/>
  <c r="E4264" i="6"/>
  <c r="F4264" i="6"/>
  <c r="E4263" i="6"/>
  <c r="F4263" i="6"/>
  <c r="E4262" i="6"/>
  <c r="F4262" i="6"/>
  <c r="E4261" i="6"/>
  <c r="F4261" i="6"/>
  <c r="E4260" i="6"/>
  <c r="F4260" i="6"/>
  <c r="E4259" i="6"/>
  <c r="F4259" i="6"/>
  <c r="E4258" i="6"/>
  <c r="F4258" i="6"/>
  <c r="E4257" i="6"/>
  <c r="F4257" i="6"/>
  <c r="E4256" i="6"/>
  <c r="F4256" i="6"/>
  <c r="E4255" i="6"/>
  <c r="F4255" i="6"/>
  <c r="E4254" i="6"/>
  <c r="F4254" i="6"/>
  <c r="E4253" i="6"/>
  <c r="F4253" i="6"/>
  <c r="E4252" i="6"/>
  <c r="F4252" i="6"/>
  <c r="E4251" i="6"/>
  <c r="F4251" i="6"/>
  <c r="E4250" i="6"/>
  <c r="F4250" i="6"/>
  <c r="E4249" i="6"/>
  <c r="F4249" i="6"/>
  <c r="E4248" i="6"/>
  <c r="F4248" i="6"/>
  <c r="E4247" i="6"/>
  <c r="F4247" i="6"/>
  <c r="E4246" i="6"/>
  <c r="F4246" i="6"/>
  <c r="E4245" i="6"/>
  <c r="F4245" i="6"/>
  <c r="E4244" i="6"/>
  <c r="F4244" i="6"/>
  <c r="E4243" i="6"/>
  <c r="F4243" i="6"/>
  <c r="E4242" i="6"/>
  <c r="F4242" i="6"/>
  <c r="E4241" i="6"/>
  <c r="F4241" i="6"/>
  <c r="E4240" i="6"/>
  <c r="F4240" i="6"/>
  <c r="E4239" i="6"/>
  <c r="F4239" i="6"/>
  <c r="E4238" i="6"/>
  <c r="F4238" i="6"/>
  <c r="E4237" i="6"/>
  <c r="F4237" i="6"/>
  <c r="E4236" i="6"/>
  <c r="F4236" i="6"/>
  <c r="E4235" i="6"/>
  <c r="F4235" i="6"/>
  <c r="E4234" i="6"/>
  <c r="F4234" i="6"/>
  <c r="E4233" i="6"/>
  <c r="F4233" i="6"/>
  <c r="E4232" i="6"/>
  <c r="F4232" i="6"/>
  <c r="E4231" i="6"/>
  <c r="F4231" i="6"/>
  <c r="E4230" i="6"/>
  <c r="F4230" i="6"/>
  <c r="E4229" i="6"/>
  <c r="F4229" i="6"/>
  <c r="E4228" i="6"/>
  <c r="F4228" i="6"/>
  <c r="E4227" i="6"/>
  <c r="F4227" i="6"/>
  <c r="E4226" i="6"/>
  <c r="F4226" i="6"/>
  <c r="E4225" i="6"/>
  <c r="F4225" i="6"/>
  <c r="E4224" i="6"/>
  <c r="F4224" i="6"/>
  <c r="E4223" i="6"/>
  <c r="F4223" i="6"/>
  <c r="E4222" i="6"/>
  <c r="F4222" i="6"/>
  <c r="E4221" i="6"/>
  <c r="F4221" i="6"/>
  <c r="E4220" i="6"/>
  <c r="F4220" i="6"/>
  <c r="E4219" i="6"/>
  <c r="F4219" i="6"/>
  <c r="E4218" i="6"/>
  <c r="F4218" i="6"/>
  <c r="E4217" i="6"/>
  <c r="F4217" i="6"/>
  <c r="E4216" i="6"/>
  <c r="F4216" i="6"/>
  <c r="E4215" i="6"/>
  <c r="F4215" i="6"/>
  <c r="E4214" i="6"/>
  <c r="F4214" i="6"/>
  <c r="E4213" i="6"/>
  <c r="F4213" i="6"/>
  <c r="E4212" i="6"/>
  <c r="F4212" i="6"/>
  <c r="E4211" i="6"/>
  <c r="F4211" i="6"/>
  <c r="E4210" i="6"/>
  <c r="F4210" i="6"/>
  <c r="E4209" i="6"/>
  <c r="F4209" i="6"/>
  <c r="E4208" i="6"/>
  <c r="F4208" i="6"/>
  <c r="E4207" i="6"/>
  <c r="F4207" i="6"/>
  <c r="E4206" i="6"/>
  <c r="F4206" i="6"/>
  <c r="E4205" i="6"/>
  <c r="F4205" i="6"/>
  <c r="E4204" i="6"/>
  <c r="F4204" i="6"/>
  <c r="E4203" i="6"/>
  <c r="F4203" i="6"/>
  <c r="E4202" i="6"/>
  <c r="F4202" i="6"/>
  <c r="E4201" i="6"/>
  <c r="F4201" i="6"/>
  <c r="E4200" i="6"/>
  <c r="F4200" i="6"/>
  <c r="E4199" i="6"/>
  <c r="F4199" i="6"/>
  <c r="E4198" i="6"/>
  <c r="F4198" i="6"/>
  <c r="E4197" i="6"/>
  <c r="F4197" i="6"/>
  <c r="E4196" i="6"/>
  <c r="F4196" i="6"/>
  <c r="E4195" i="6"/>
  <c r="F4195" i="6"/>
  <c r="E4194" i="6"/>
  <c r="F4194" i="6"/>
  <c r="E4193" i="6"/>
  <c r="F4193" i="6"/>
  <c r="E4192" i="6"/>
  <c r="F4192" i="6"/>
  <c r="E4191" i="6"/>
  <c r="F4191" i="6"/>
  <c r="E4190" i="6"/>
  <c r="F4190" i="6"/>
  <c r="E4189" i="6"/>
  <c r="F4189" i="6"/>
  <c r="E4188" i="6"/>
  <c r="F4188" i="6"/>
  <c r="E4187" i="6"/>
  <c r="F4187" i="6"/>
  <c r="E4186" i="6"/>
  <c r="F4186" i="6"/>
  <c r="E4185" i="6"/>
  <c r="F4185" i="6"/>
  <c r="E4184" i="6"/>
  <c r="F4184" i="6"/>
  <c r="E4183" i="6"/>
  <c r="F4183" i="6"/>
  <c r="E4182" i="6"/>
  <c r="F4182" i="6"/>
  <c r="E4181" i="6"/>
  <c r="F4181" i="6"/>
  <c r="E4180" i="6"/>
  <c r="F4180" i="6"/>
  <c r="E4179" i="6"/>
  <c r="F4179" i="6"/>
  <c r="E4178" i="6"/>
  <c r="F4178" i="6"/>
  <c r="E4177" i="6"/>
  <c r="F4177" i="6"/>
  <c r="E4176" i="6"/>
  <c r="F4176" i="6"/>
  <c r="E4175" i="6"/>
  <c r="F4175" i="6"/>
  <c r="E4174" i="6"/>
  <c r="F4174" i="6"/>
  <c r="E4173" i="6"/>
  <c r="F4173" i="6"/>
  <c r="E4172" i="6"/>
  <c r="F4172" i="6"/>
  <c r="E4171" i="6"/>
  <c r="F4171" i="6"/>
  <c r="E4170" i="6"/>
  <c r="F4170" i="6"/>
  <c r="E4169" i="6"/>
  <c r="F4169" i="6"/>
  <c r="E4168" i="6"/>
  <c r="F4168" i="6"/>
  <c r="E4167" i="6"/>
  <c r="F4167" i="6"/>
  <c r="E4166" i="6"/>
  <c r="F4166" i="6"/>
  <c r="E4165" i="6"/>
  <c r="F4165" i="6"/>
  <c r="E4164" i="6"/>
  <c r="F4164" i="6"/>
  <c r="E4163" i="6"/>
  <c r="F4163" i="6"/>
  <c r="E4162" i="6"/>
  <c r="F4162" i="6"/>
  <c r="E4161" i="6"/>
  <c r="F4161" i="6"/>
  <c r="E4160" i="6"/>
  <c r="F4160" i="6"/>
  <c r="E4159" i="6"/>
  <c r="F4159" i="6"/>
  <c r="E4158" i="6"/>
  <c r="F4158" i="6"/>
  <c r="E4157" i="6"/>
  <c r="F4157" i="6"/>
  <c r="E4156" i="6"/>
  <c r="F4156" i="6"/>
  <c r="E4155" i="6"/>
  <c r="F4155" i="6"/>
  <c r="E4154" i="6"/>
  <c r="F4154" i="6"/>
  <c r="E4153" i="6"/>
  <c r="F4153" i="6"/>
  <c r="E4152" i="6"/>
  <c r="F4152" i="6"/>
  <c r="E4151" i="6"/>
  <c r="F4151" i="6"/>
  <c r="E4150" i="6"/>
  <c r="F4150" i="6"/>
  <c r="E4149" i="6"/>
  <c r="F4149" i="6"/>
  <c r="E4148" i="6"/>
  <c r="F4148" i="6"/>
  <c r="E4147" i="6"/>
  <c r="F4147" i="6"/>
  <c r="E4146" i="6"/>
  <c r="F4146" i="6"/>
  <c r="E4145" i="6"/>
  <c r="F4145" i="6"/>
  <c r="E4144" i="6"/>
  <c r="F4144" i="6"/>
  <c r="E4143" i="6"/>
  <c r="F4143" i="6"/>
  <c r="E4142" i="6"/>
  <c r="F4142" i="6"/>
  <c r="E4141" i="6"/>
  <c r="F4141" i="6"/>
  <c r="E4140" i="6"/>
  <c r="F4140" i="6"/>
  <c r="E4139" i="6"/>
  <c r="F4139" i="6"/>
  <c r="E4138" i="6"/>
  <c r="F4138" i="6"/>
  <c r="E4137" i="6"/>
  <c r="F4137" i="6"/>
  <c r="E4136" i="6"/>
  <c r="F4136" i="6"/>
  <c r="E4135" i="6"/>
  <c r="F4135" i="6"/>
  <c r="E4134" i="6"/>
  <c r="F4134" i="6"/>
  <c r="E4133" i="6"/>
  <c r="F4133" i="6"/>
  <c r="E4132" i="6"/>
  <c r="F4132" i="6"/>
  <c r="E4131" i="6"/>
  <c r="F4131" i="6"/>
  <c r="E4130" i="6"/>
  <c r="F4130" i="6"/>
  <c r="E4129" i="6"/>
  <c r="F4129" i="6"/>
  <c r="E4128" i="6"/>
  <c r="F4128" i="6"/>
  <c r="E4127" i="6"/>
  <c r="F4127" i="6"/>
  <c r="E4126" i="6"/>
  <c r="F4126" i="6"/>
  <c r="E4125" i="6"/>
  <c r="F4125" i="6"/>
  <c r="E4124" i="6"/>
  <c r="F4124" i="6"/>
  <c r="E4123" i="6"/>
  <c r="F4123" i="6"/>
  <c r="E4122" i="6"/>
  <c r="F4122" i="6"/>
  <c r="E4121" i="6"/>
  <c r="F4121" i="6"/>
  <c r="E4120" i="6"/>
  <c r="F4120" i="6"/>
  <c r="E4119" i="6"/>
  <c r="F4119" i="6"/>
  <c r="E4118" i="6"/>
  <c r="F4118" i="6"/>
  <c r="E4117" i="6"/>
  <c r="F4117" i="6"/>
  <c r="E4116" i="6"/>
  <c r="F4116" i="6"/>
  <c r="E4115" i="6"/>
  <c r="F4115" i="6"/>
  <c r="E4114" i="6"/>
  <c r="F4114" i="6"/>
  <c r="E4113" i="6"/>
  <c r="F4113" i="6"/>
  <c r="E4112" i="6"/>
  <c r="F4112" i="6"/>
  <c r="E4111" i="6"/>
  <c r="F4111" i="6"/>
  <c r="E4110" i="6"/>
  <c r="F4110" i="6"/>
  <c r="E4109" i="6"/>
  <c r="F4109" i="6"/>
  <c r="E4108" i="6"/>
  <c r="F4108" i="6"/>
  <c r="E4107" i="6"/>
  <c r="F4107" i="6"/>
  <c r="E4106" i="6"/>
  <c r="F4106" i="6"/>
  <c r="E4105" i="6"/>
  <c r="F4105" i="6"/>
  <c r="E4104" i="6"/>
  <c r="F4104" i="6"/>
  <c r="E4103" i="6"/>
  <c r="F4103" i="6"/>
  <c r="E4102" i="6"/>
  <c r="F4102" i="6"/>
  <c r="E4101" i="6"/>
  <c r="F4101" i="6"/>
  <c r="E4100" i="6"/>
  <c r="F4100" i="6"/>
  <c r="E4099" i="6"/>
  <c r="F4099" i="6"/>
  <c r="E4098" i="6"/>
  <c r="F4098" i="6"/>
  <c r="E4097" i="6"/>
  <c r="F4097" i="6"/>
  <c r="E4096" i="6"/>
  <c r="F4096" i="6"/>
  <c r="E4095" i="6"/>
  <c r="F4095" i="6"/>
  <c r="E4094" i="6"/>
  <c r="F4094" i="6"/>
  <c r="E4093" i="6"/>
  <c r="F4093" i="6"/>
  <c r="E4092" i="6"/>
  <c r="F4092" i="6"/>
  <c r="E4091" i="6"/>
  <c r="F4091" i="6"/>
  <c r="E4090" i="6"/>
  <c r="F4090" i="6"/>
  <c r="E4089" i="6"/>
  <c r="F4089" i="6"/>
  <c r="E4088" i="6"/>
  <c r="F4088" i="6"/>
  <c r="E4087" i="6"/>
  <c r="F4087" i="6"/>
  <c r="E4086" i="6"/>
  <c r="F4086" i="6"/>
  <c r="E4085" i="6"/>
  <c r="F4085" i="6"/>
  <c r="E4084" i="6"/>
  <c r="F4084" i="6"/>
  <c r="E4083" i="6"/>
  <c r="F4083" i="6"/>
  <c r="E4082" i="6"/>
  <c r="F4082" i="6"/>
  <c r="E4081" i="6"/>
  <c r="F4081" i="6"/>
  <c r="E4080" i="6"/>
  <c r="F4080" i="6"/>
  <c r="E4079" i="6"/>
  <c r="F4079" i="6"/>
  <c r="E4078" i="6"/>
  <c r="F4078" i="6"/>
  <c r="E4077" i="6"/>
  <c r="F4077" i="6"/>
  <c r="E4076" i="6"/>
  <c r="F4076" i="6"/>
  <c r="E4075" i="6"/>
  <c r="F4075" i="6"/>
  <c r="E4074" i="6"/>
  <c r="F4074" i="6"/>
  <c r="E4073" i="6"/>
  <c r="F4073" i="6"/>
  <c r="E4072" i="6"/>
  <c r="F4072" i="6"/>
  <c r="E4071" i="6"/>
  <c r="F4071" i="6"/>
  <c r="E4070" i="6"/>
  <c r="F4070" i="6"/>
  <c r="E4069" i="6"/>
  <c r="F4069" i="6"/>
  <c r="E4068" i="6"/>
  <c r="F4068" i="6"/>
  <c r="E4067" i="6"/>
  <c r="F4067" i="6"/>
  <c r="E4066" i="6"/>
  <c r="F4066" i="6"/>
  <c r="E4065" i="6"/>
  <c r="F4065" i="6"/>
  <c r="E4064" i="6"/>
  <c r="F4064" i="6"/>
  <c r="E4063" i="6"/>
  <c r="F4063" i="6"/>
  <c r="E4062" i="6"/>
  <c r="F4062" i="6"/>
  <c r="E4061" i="6"/>
  <c r="F4061" i="6"/>
  <c r="E4060" i="6"/>
  <c r="F4060" i="6"/>
  <c r="E4059" i="6"/>
  <c r="F4059" i="6"/>
  <c r="E4058" i="6"/>
  <c r="F4058" i="6"/>
  <c r="E4057" i="6"/>
  <c r="F4057" i="6"/>
  <c r="E4056" i="6"/>
  <c r="F4056" i="6"/>
  <c r="E4055" i="6"/>
  <c r="F4055" i="6"/>
  <c r="E4054" i="6"/>
  <c r="F4054" i="6"/>
  <c r="E4053" i="6"/>
  <c r="F4053" i="6"/>
  <c r="E4052" i="6"/>
  <c r="F4052" i="6"/>
  <c r="E4051" i="6"/>
  <c r="F4051" i="6"/>
  <c r="E4050" i="6"/>
  <c r="F4050" i="6"/>
  <c r="E4049" i="6"/>
  <c r="F4049" i="6"/>
  <c r="E4048" i="6"/>
  <c r="F4048" i="6"/>
  <c r="E4047" i="6"/>
  <c r="F4047" i="6"/>
  <c r="E4046" i="6"/>
  <c r="F4046" i="6"/>
  <c r="E4045" i="6"/>
  <c r="F4045" i="6"/>
  <c r="E4044" i="6"/>
  <c r="F4044" i="6"/>
  <c r="E4043" i="6"/>
  <c r="F4043" i="6"/>
  <c r="E4042" i="6"/>
  <c r="F4042" i="6"/>
  <c r="E4041" i="6"/>
  <c r="F4041" i="6"/>
  <c r="E4040" i="6"/>
  <c r="F4040" i="6"/>
  <c r="E4039" i="6"/>
  <c r="F4039" i="6"/>
  <c r="E4038" i="6"/>
  <c r="F4038" i="6"/>
  <c r="E4037" i="6"/>
  <c r="F4037" i="6"/>
  <c r="E4036" i="6"/>
  <c r="F4036" i="6"/>
  <c r="E4035" i="6"/>
  <c r="F4035" i="6"/>
  <c r="E4034" i="6"/>
  <c r="F4034" i="6"/>
  <c r="E4033" i="6"/>
  <c r="F4033" i="6"/>
  <c r="E4032" i="6"/>
  <c r="F4032" i="6"/>
  <c r="E4031" i="6"/>
  <c r="F4031" i="6"/>
  <c r="E4030" i="6"/>
  <c r="F4030" i="6"/>
  <c r="E4029" i="6"/>
  <c r="F4029" i="6"/>
  <c r="E4028" i="6"/>
  <c r="F4028" i="6"/>
  <c r="E4027" i="6"/>
  <c r="F4027" i="6"/>
  <c r="E4026" i="6"/>
  <c r="F4026" i="6"/>
  <c r="E4025" i="6"/>
  <c r="F4025" i="6"/>
  <c r="E4024" i="6"/>
  <c r="F4024" i="6"/>
  <c r="E4023" i="6"/>
  <c r="F4023" i="6"/>
  <c r="E4022" i="6"/>
  <c r="F4022" i="6"/>
  <c r="E4021" i="6"/>
  <c r="F4021" i="6"/>
  <c r="E4020" i="6"/>
  <c r="F4020" i="6"/>
  <c r="E4019" i="6"/>
  <c r="F4019" i="6"/>
  <c r="E4018" i="6"/>
  <c r="F4018" i="6"/>
  <c r="E4017" i="6"/>
  <c r="F4017" i="6"/>
  <c r="E4016" i="6"/>
  <c r="F4016" i="6"/>
  <c r="E4015" i="6"/>
  <c r="F4015" i="6"/>
  <c r="E4014" i="6"/>
  <c r="F4014" i="6"/>
  <c r="E4013" i="6"/>
  <c r="F4013" i="6"/>
  <c r="E4012" i="6"/>
  <c r="F4012" i="6"/>
  <c r="E4011" i="6"/>
  <c r="F4011" i="6"/>
  <c r="E4010" i="6"/>
  <c r="F4010" i="6"/>
  <c r="E4009" i="6"/>
  <c r="F4009" i="6"/>
  <c r="E4008" i="6"/>
  <c r="F4008" i="6"/>
  <c r="E4007" i="6"/>
  <c r="F4007" i="6"/>
  <c r="E4006" i="6"/>
  <c r="F4006" i="6"/>
  <c r="E4005" i="6"/>
  <c r="F4005" i="6"/>
  <c r="E4004" i="6"/>
  <c r="F4004" i="6"/>
  <c r="E4003" i="6"/>
  <c r="F4003" i="6"/>
  <c r="E4002" i="6"/>
  <c r="F4002" i="6"/>
  <c r="E4001" i="6"/>
  <c r="F4001" i="6"/>
  <c r="E4000" i="6"/>
  <c r="F4000" i="6"/>
  <c r="E3999" i="6"/>
  <c r="F3999" i="6"/>
  <c r="E3998" i="6"/>
  <c r="F3998" i="6"/>
  <c r="E3997" i="6"/>
  <c r="F3997" i="6"/>
  <c r="E3996" i="6"/>
  <c r="F3996" i="6"/>
  <c r="E3995" i="6"/>
  <c r="F3995" i="6"/>
  <c r="E3994" i="6"/>
  <c r="F3994" i="6"/>
  <c r="E3993" i="6"/>
  <c r="F3993" i="6"/>
  <c r="E3992" i="6"/>
  <c r="F3992" i="6"/>
  <c r="E3991" i="6"/>
  <c r="F3991" i="6"/>
  <c r="E3990" i="6"/>
  <c r="F3990" i="6"/>
  <c r="E3989" i="6"/>
  <c r="F3989" i="6"/>
  <c r="E3988" i="6"/>
  <c r="F3988" i="6"/>
  <c r="E3987" i="6"/>
  <c r="F3987" i="6"/>
  <c r="E3986" i="6"/>
  <c r="F3986" i="6"/>
  <c r="E3985" i="6"/>
  <c r="F3985" i="6"/>
  <c r="E3984" i="6"/>
  <c r="F3984" i="6"/>
  <c r="E3983" i="6"/>
  <c r="F3983" i="6"/>
  <c r="E3982" i="6"/>
  <c r="F3982" i="6"/>
  <c r="E3981" i="6"/>
  <c r="F3981" i="6"/>
  <c r="E3980" i="6"/>
  <c r="F3980" i="6"/>
  <c r="E3979" i="6"/>
  <c r="F3979" i="6"/>
  <c r="E3978" i="6"/>
  <c r="F3978" i="6"/>
  <c r="E3977" i="6"/>
  <c r="F3977" i="6"/>
  <c r="E3976" i="6"/>
  <c r="F3976" i="6"/>
  <c r="E3975" i="6"/>
  <c r="F3975" i="6"/>
  <c r="E3974" i="6"/>
  <c r="F3974" i="6"/>
  <c r="E3973" i="6"/>
  <c r="F3973" i="6"/>
  <c r="E3972" i="6"/>
  <c r="F3972" i="6"/>
  <c r="E3971" i="6"/>
  <c r="F3971" i="6"/>
  <c r="E3970" i="6"/>
  <c r="F3970" i="6"/>
  <c r="E3969" i="6"/>
  <c r="F3969" i="6"/>
  <c r="E3968" i="6"/>
  <c r="F3968" i="6"/>
  <c r="E3967" i="6"/>
  <c r="F3967" i="6"/>
  <c r="E3966" i="6"/>
  <c r="F3966" i="6"/>
  <c r="E3965" i="6"/>
  <c r="F3965" i="6"/>
  <c r="E3964" i="6"/>
  <c r="F3964" i="6"/>
  <c r="E3963" i="6"/>
  <c r="F3963" i="6"/>
  <c r="E3962" i="6"/>
  <c r="F3962" i="6"/>
  <c r="E3961" i="6"/>
  <c r="F3961" i="6"/>
  <c r="E3960" i="6"/>
  <c r="F3960" i="6"/>
  <c r="E3959" i="6"/>
  <c r="F3959" i="6"/>
  <c r="E3958" i="6"/>
  <c r="F3958" i="6"/>
  <c r="E3957" i="6"/>
  <c r="F3957" i="6"/>
  <c r="E3956" i="6"/>
  <c r="F3956" i="6"/>
  <c r="E3955" i="6"/>
  <c r="F3955" i="6"/>
  <c r="E3954" i="6"/>
  <c r="F3954" i="6"/>
  <c r="E3953" i="6"/>
  <c r="F3953" i="6"/>
  <c r="E3952" i="6"/>
  <c r="F3952" i="6"/>
  <c r="E3951" i="6"/>
  <c r="F3951" i="6"/>
  <c r="E3950" i="6"/>
  <c r="F3950" i="6"/>
  <c r="E3949" i="6"/>
  <c r="F3949" i="6"/>
  <c r="E3948" i="6"/>
  <c r="F3948" i="6"/>
  <c r="E3947" i="6"/>
  <c r="F3947" i="6"/>
  <c r="E3946" i="6"/>
  <c r="F3946" i="6"/>
  <c r="E3945" i="6"/>
  <c r="F3945" i="6"/>
  <c r="E3944" i="6"/>
  <c r="F3944" i="6"/>
  <c r="E3943" i="6"/>
  <c r="F3943" i="6"/>
  <c r="E3942" i="6"/>
  <c r="F3942" i="6"/>
  <c r="E3941" i="6"/>
  <c r="F3941" i="6"/>
  <c r="E3940" i="6"/>
  <c r="F3940" i="6"/>
  <c r="E3939" i="6"/>
  <c r="F3939" i="6"/>
  <c r="E3938" i="6"/>
  <c r="F3938" i="6"/>
  <c r="E3937" i="6"/>
  <c r="F3937" i="6"/>
  <c r="E3936" i="6"/>
  <c r="F3936" i="6"/>
  <c r="E3935" i="6"/>
  <c r="F3935" i="6"/>
  <c r="E3934" i="6"/>
  <c r="F3934" i="6"/>
  <c r="E3933" i="6"/>
  <c r="F3933" i="6"/>
  <c r="E3932" i="6"/>
  <c r="F3932" i="6"/>
  <c r="E3931" i="6"/>
  <c r="F3931" i="6"/>
  <c r="E3930" i="6"/>
  <c r="F3930" i="6"/>
  <c r="E3929" i="6"/>
  <c r="F3929" i="6"/>
  <c r="E3928" i="6"/>
  <c r="F3928" i="6"/>
  <c r="E3927" i="6"/>
  <c r="F3927" i="6"/>
  <c r="E3926" i="6"/>
  <c r="F3926" i="6"/>
  <c r="E3925" i="6"/>
  <c r="F3925" i="6"/>
  <c r="E3924" i="6"/>
  <c r="F3924" i="6"/>
  <c r="E3923" i="6"/>
  <c r="F3923" i="6"/>
  <c r="E3922" i="6"/>
  <c r="F3922" i="6"/>
  <c r="E3921" i="6"/>
  <c r="F3921" i="6"/>
  <c r="E3920" i="6"/>
  <c r="F3920" i="6"/>
  <c r="E3919" i="6"/>
  <c r="F3919" i="6"/>
  <c r="E3918" i="6"/>
  <c r="F3918" i="6"/>
  <c r="E3917" i="6"/>
  <c r="F3917" i="6"/>
  <c r="E3916" i="6"/>
  <c r="F3916" i="6"/>
  <c r="E3915" i="6"/>
  <c r="F3915" i="6"/>
  <c r="E3914" i="6"/>
  <c r="F3914" i="6"/>
  <c r="E3913" i="6"/>
  <c r="F3913" i="6"/>
  <c r="E3912" i="6"/>
  <c r="F3912" i="6"/>
  <c r="E3911" i="6"/>
  <c r="F3911" i="6"/>
  <c r="E3910" i="6"/>
  <c r="F3910" i="6"/>
  <c r="E3909" i="6"/>
  <c r="F3909" i="6"/>
  <c r="E3908" i="6"/>
  <c r="F3908" i="6"/>
  <c r="E3907" i="6"/>
  <c r="F3907" i="6"/>
  <c r="E3906" i="6"/>
  <c r="F3906" i="6"/>
  <c r="E3905" i="6"/>
  <c r="F3905" i="6"/>
  <c r="E3904" i="6"/>
  <c r="F3904" i="6"/>
  <c r="E3903" i="6"/>
  <c r="F3903" i="6"/>
  <c r="E3902" i="6"/>
  <c r="F3902" i="6"/>
  <c r="E3901" i="6"/>
  <c r="F3901" i="6"/>
  <c r="E3900" i="6"/>
  <c r="F3900" i="6"/>
  <c r="E3899" i="6"/>
  <c r="F3899" i="6"/>
  <c r="E3898" i="6"/>
  <c r="F3898" i="6"/>
  <c r="E3897" i="6"/>
  <c r="F3897" i="6"/>
  <c r="E3896" i="6"/>
  <c r="F3896" i="6"/>
  <c r="E3895" i="6"/>
  <c r="F3895" i="6"/>
  <c r="E3894" i="6"/>
  <c r="F3894" i="6"/>
  <c r="E3893" i="6"/>
  <c r="F3893" i="6"/>
  <c r="E3892" i="6"/>
  <c r="F3892" i="6"/>
  <c r="E3891" i="6"/>
  <c r="F3891" i="6"/>
  <c r="E3890" i="6"/>
  <c r="F3890" i="6"/>
  <c r="E3889" i="6"/>
  <c r="F3889" i="6"/>
  <c r="E3888" i="6"/>
  <c r="F3888" i="6"/>
  <c r="E3887" i="6"/>
  <c r="F3887" i="6"/>
  <c r="E3886" i="6"/>
  <c r="F3886" i="6"/>
  <c r="E3885" i="6"/>
  <c r="F3885" i="6"/>
  <c r="E3884" i="6"/>
  <c r="F3884" i="6"/>
  <c r="E3883" i="6"/>
  <c r="F3883" i="6"/>
  <c r="E3882" i="6"/>
  <c r="F3882" i="6"/>
  <c r="E3881" i="6"/>
  <c r="F3881" i="6"/>
  <c r="E3880" i="6"/>
  <c r="F3880" i="6"/>
  <c r="E3879" i="6"/>
  <c r="F3879" i="6"/>
  <c r="E3878" i="6"/>
  <c r="F3878" i="6"/>
  <c r="E3877" i="6"/>
  <c r="F3877" i="6"/>
  <c r="E3876" i="6"/>
  <c r="F3876" i="6"/>
  <c r="E3875" i="6"/>
  <c r="F3875" i="6"/>
  <c r="E3874" i="6"/>
  <c r="F3874" i="6"/>
  <c r="E3873" i="6"/>
  <c r="F3873" i="6"/>
  <c r="E3872" i="6"/>
  <c r="F3872" i="6"/>
  <c r="E3871" i="6"/>
  <c r="F3871" i="6"/>
  <c r="E3870" i="6"/>
  <c r="F3870" i="6"/>
  <c r="E3869" i="6"/>
  <c r="F3869" i="6"/>
  <c r="E3868" i="6"/>
  <c r="F3868" i="6"/>
  <c r="E3867" i="6"/>
  <c r="F3867" i="6"/>
  <c r="E3866" i="6"/>
  <c r="F3866" i="6"/>
  <c r="E3865" i="6"/>
  <c r="F3865" i="6"/>
  <c r="E3864" i="6"/>
  <c r="F3864" i="6"/>
  <c r="E3863" i="6"/>
  <c r="F3863" i="6"/>
  <c r="E3862" i="6"/>
  <c r="F3862" i="6"/>
  <c r="E3861" i="6"/>
  <c r="F3861" i="6"/>
  <c r="E3860" i="6"/>
  <c r="F3860" i="6"/>
  <c r="E3859" i="6"/>
  <c r="F3859" i="6"/>
  <c r="E3858" i="6"/>
  <c r="F3858" i="6"/>
  <c r="E3857" i="6"/>
  <c r="F3857" i="6"/>
  <c r="E3856" i="6"/>
  <c r="F3856" i="6"/>
  <c r="E3855" i="6"/>
  <c r="F3855" i="6"/>
  <c r="E3854" i="6"/>
  <c r="F3854" i="6"/>
  <c r="E3853" i="6"/>
  <c r="F3853" i="6"/>
  <c r="E3852" i="6"/>
  <c r="F3852" i="6"/>
  <c r="E3851" i="6"/>
  <c r="F3851" i="6"/>
  <c r="E3850" i="6"/>
  <c r="F3850" i="6"/>
  <c r="E3849" i="6"/>
  <c r="F3849" i="6"/>
  <c r="E3848" i="6"/>
  <c r="F3848" i="6"/>
  <c r="E3847" i="6"/>
  <c r="F3847" i="6"/>
  <c r="E3846" i="6"/>
  <c r="F3846" i="6"/>
  <c r="E3845" i="6"/>
  <c r="F3845" i="6"/>
  <c r="E3844" i="6"/>
  <c r="F3844" i="6"/>
  <c r="E3843" i="6"/>
  <c r="F3843" i="6"/>
  <c r="E3842" i="6"/>
  <c r="F3842" i="6"/>
  <c r="E3841" i="6"/>
  <c r="F3841" i="6"/>
  <c r="E3840" i="6"/>
  <c r="F3840" i="6"/>
  <c r="E3839" i="6"/>
  <c r="F3839" i="6"/>
  <c r="E3838" i="6"/>
  <c r="F3838" i="6"/>
  <c r="E3837" i="6"/>
  <c r="F3837" i="6"/>
  <c r="E3836" i="6"/>
  <c r="F3836" i="6"/>
  <c r="E3835" i="6"/>
  <c r="F3835" i="6"/>
  <c r="E3834" i="6"/>
  <c r="F3834" i="6"/>
  <c r="E3833" i="6"/>
  <c r="F3833" i="6"/>
  <c r="E3832" i="6"/>
  <c r="F3832" i="6"/>
  <c r="E3831" i="6"/>
  <c r="F3831" i="6"/>
  <c r="E3830" i="6"/>
  <c r="F3830" i="6"/>
  <c r="E3829" i="6"/>
  <c r="F3829" i="6"/>
  <c r="E3828" i="6"/>
  <c r="F3828" i="6"/>
  <c r="E3827" i="6"/>
  <c r="F3827" i="6"/>
  <c r="E3826" i="6"/>
  <c r="F3826" i="6"/>
  <c r="E3825" i="6"/>
  <c r="F3825" i="6"/>
  <c r="E3824" i="6"/>
  <c r="F3824" i="6"/>
  <c r="E3823" i="6"/>
  <c r="F3823" i="6"/>
  <c r="E3822" i="6"/>
  <c r="F3822" i="6"/>
  <c r="E3821" i="6"/>
  <c r="F3821" i="6"/>
  <c r="E3820" i="6"/>
  <c r="F3820" i="6"/>
  <c r="E3819" i="6"/>
  <c r="F3819" i="6"/>
  <c r="E3818" i="6"/>
  <c r="F3818" i="6"/>
  <c r="E3817" i="6"/>
  <c r="F3817" i="6"/>
  <c r="E3816" i="6"/>
  <c r="F3816" i="6"/>
  <c r="E3815" i="6"/>
  <c r="F3815" i="6"/>
  <c r="E3814" i="6"/>
  <c r="F3814" i="6"/>
  <c r="E3813" i="6"/>
  <c r="F3813" i="6"/>
  <c r="E3812" i="6"/>
  <c r="F3812" i="6"/>
  <c r="E3811" i="6"/>
  <c r="F3811" i="6"/>
  <c r="E3810" i="6"/>
  <c r="F3810" i="6"/>
  <c r="E3809" i="6"/>
  <c r="F3809" i="6"/>
  <c r="E3808" i="6"/>
  <c r="F3808" i="6"/>
  <c r="E3807" i="6"/>
  <c r="F3807" i="6"/>
  <c r="E3806" i="6"/>
  <c r="F3806" i="6"/>
  <c r="E3805" i="6"/>
  <c r="F3805" i="6"/>
  <c r="E3804" i="6"/>
  <c r="F3804" i="6"/>
  <c r="E3803" i="6"/>
  <c r="F3803" i="6"/>
  <c r="E3802" i="6"/>
  <c r="F3802" i="6"/>
  <c r="E3801" i="6"/>
  <c r="F3801" i="6"/>
  <c r="E3800" i="6"/>
  <c r="F3800" i="6"/>
  <c r="E3799" i="6"/>
  <c r="F3799" i="6"/>
  <c r="E3798" i="6"/>
  <c r="F3798" i="6"/>
  <c r="E3797" i="6"/>
  <c r="F3797" i="6"/>
  <c r="E3796" i="6"/>
  <c r="F3796" i="6"/>
  <c r="E3795" i="6"/>
  <c r="F3795" i="6"/>
  <c r="E3794" i="6"/>
  <c r="F3794" i="6"/>
  <c r="E3793" i="6"/>
  <c r="F3793" i="6"/>
  <c r="E3792" i="6"/>
  <c r="F3792" i="6"/>
  <c r="E3791" i="6"/>
  <c r="F3791" i="6"/>
  <c r="E3790" i="6"/>
  <c r="F3790" i="6"/>
  <c r="E3789" i="6"/>
  <c r="F3789" i="6"/>
  <c r="E3788" i="6"/>
  <c r="F3788" i="6"/>
  <c r="E3787" i="6"/>
  <c r="F3787" i="6"/>
  <c r="E3786" i="6"/>
  <c r="F3786" i="6"/>
  <c r="E3785" i="6"/>
  <c r="F3785" i="6"/>
  <c r="E3784" i="6"/>
  <c r="F3784" i="6"/>
  <c r="E3783" i="6"/>
  <c r="F3783" i="6"/>
  <c r="E3782" i="6"/>
  <c r="F3782" i="6"/>
  <c r="E3781" i="6"/>
  <c r="F3781" i="6"/>
  <c r="E3780" i="6"/>
  <c r="F3780" i="6"/>
  <c r="E3779" i="6"/>
  <c r="F3779" i="6"/>
  <c r="E3778" i="6"/>
  <c r="F3778" i="6"/>
  <c r="E3777" i="6"/>
  <c r="F3777" i="6"/>
  <c r="E3776" i="6"/>
  <c r="F3776" i="6"/>
  <c r="E3775" i="6"/>
  <c r="F3775" i="6"/>
  <c r="E3774" i="6"/>
  <c r="F3774" i="6"/>
  <c r="E3773" i="6"/>
  <c r="F3773" i="6"/>
  <c r="E3772" i="6"/>
  <c r="F3772" i="6"/>
  <c r="E3771" i="6"/>
  <c r="F3771" i="6"/>
  <c r="E3770" i="6"/>
  <c r="F3770" i="6"/>
  <c r="E3769" i="6"/>
  <c r="F3769" i="6"/>
  <c r="E3768" i="6"/>
  <c r="F3768" i="6"/>
  <c r="E3767" i="6"/>
  <c r="F3767" i="6"/>
  <c r="E3766" i="6"/>
  <c r="F3766" i="6"/>
  <c r="E3765" i="6"/>
  <c r="F3765" i="6"/>
  <c r="E3764" i="6"/>
  <c r="F3764" i="6"/>
  <c r="E3763" i="6"/>
  <c r="F3763" i="6"/>
  <c r="E3762" i="6"/>
  <c r="F3762" i="6"/>
  <c r="E3761" i="6"/>
  <c r="F3761" i="6"/>
  <c r="E3760" i="6"/>
  <c r="F3760" i="6"/>
  <c r="E3759" i="6"/>
  <c r="F3759" i="6"/>
  <c r="E3758" i="6"/>
  <c r="F3758" i="6"/>
  <c r="E3757" i="6"/>
  <c r="F3757" i="6"/>
  <c r="E3756" i="6"/>
  <c r="F3756" i="6"/>
  <c r="E3755" i="6"/>
  <c r="F3755" i="6"/>
  <c r="E3754" i="6"/>
  <c r="F3754" i="6"/>
  <c r="E3753" i="6"/>
  <c r="F3753" i="6"/>
  <c r="E3752" i="6"/>
  <c r="F3752" i="6"/>
  <c r="E3751" i="6"/>
  <c r="F3751" i="6"/>
  <c r="E3750" i="6"/>
  <c r="F3750" i="6"/>
  <c r="E3749" i="6"/>
  <c r="F3749" i="6"/>
  <c r="E3748" i="6"/>
  <c r="F3748" i="6"/>
  <c r="E3747" i="6"/>
  <c r="F3747" i="6"/>
  <c r="E3746" i="6"/>
  <c r="F3746" i="6"/>
  <c r="E3745" i="6"/>
  <c r="F3745" i="6"/>
  <c r="E3744" i="6"/>
  <c r="F3744" i="6"/>
  <c r="E3743" i="6"/>
  <c r="F3743" i="6"/>
  <c r="E3742" i="6"/>
  <c r="F3742" i="6"/>
  <c r="E3741" i="6"/>
  <c r="F3741" i="6"/>
  <c r="E3740" i="6"/>
  <c r="F3740" i="6"/>
  <c r="E3739" i="6"/>
  <c r="F3739" i="6"/>
  <c r="E3738" i="6"/>
  <c r="F3738" i="6"/>
  <c r="E3737" i="6"/>
  <c r="F3737" i="6"/>
  <c r="E3736" i="6"/>
  <c r="F3736" i="6"/>
  <c r="E3735" i="6"/>
  <c r="F3735" i="6"/>
  <c r="E3734" i="6"/>
  <c r="F3734" i="6"/>
  <c r="E3733" i="6"/>
  <c r="F3733" i="6"/>
  <c r="E3732" i="6"/>
  <c r="F3732" i="6"/>
  <c r="E3731" i="6"/>
  <c r="F3731" i="6"/>
  <c r="E3730" i="6"/>
  <c r="F3730" i="6"/>
  <c r="E3729" i="6"/>
  <c r="F3729" i="6"/>
  <c r="E3728" i="6"/>
  <c r="F3728" i="6"/>
  <c r="E3727" i="6"/>
  <c r="F3727" i="6"/>
  <c r="E3726" i="6"/>
  <c r="F3726" i="6"/>
  <c r="E3725" i="6"/>
  <c r="F3725" i="6"/>
  <c r="E3724" i="6"/>
  <c r="F3724" i="6"/>
  <c r="E3723" i="6"/>
  <c r="F3723" i="6"/>
  <c r="E3722" i="6"/>
  <c r="F3722" i="6"/>
  <c r="E3721" i="6"/>
  <c r="F3721" i="6"/>
  <c r="E3720" i="6"/>
  <c r="F3720" i="6"/>
  <c r="E3719" i="6"/>
  <c r="F3719" i="6"/>
  <c r="E3718" i="6"/>
  <c r="F3718" i="6"/>
  <c r="E3717" i="6"/>
  <c r="F3717" i="6"/>
  <c r="E3716" i="6"/>
  <c r="F3716" i="6"/>
  <c r="E3715" i="6"/>
  <c r="F3715" i="6"/>
  <c r="E3714" i="6"/>
  <c r="F3714" i="6"/>
  <c r="E3713" i="6"/>
  <c r="F3713" i="6"/>
  <c r="E3712" i="6"/>
  <c r="F3712" i="6"/>
  <c r="E3711" i="6"/>
  <c r="F3711" i="6"/>
  <c r="E3710" i="6"/>
  <c r="F3710" i="6"/>
  <c r="E3709" i="6"/>
  <c r="F3709" i="6"/>
  <c r="E3708" i="6"/>
  <c r="F3708" i="6"/>
  <c r="E3707" i="6"/>
  <c r="F3707" i="6"/>
  <c r="E3706" i="6"/>
  <c r="F3706" i="6"/>
  <c r="E3705" i="6"/>
  <c r="F3705" i="6"/>
  <c r="E3704" i="6"/>
  <c r="F3704" i="6"/>
  <c r="E3703" i="6"/>
  <c r="F3703" i="6"/>
  <c r="E3702" i="6"/>
  <c r="F3702" i="6"/>
  <c r="E3701" i="6"/>
  <c r="F3701" i="6"/>
  <c r="E3700" i="6"/>
  <c r="F3700" i="6"/>
  <c r="E3699" i="6"/>
  <c r="F3699" i="6"/>
  <c r="E3698" i="6"/>
  <c r="F3698" i="6"/>
  <c r="E3697" i="6"/>
  <c r="F3697" i="6"/>
  <c r="E3696" i="6"/>
  <c r="F3696" i="6"/>
  <c r="E3695" i="6"/>
  <c r="F3695" i="6"/>
  <c r="E3694" i="6"/>
  <c r="F3694" i="6"/>
  <c r="E3693" i="6"/>
  <c r="F3693" i="6"/>
  <c r="E3692" i="6"/>
  <c r="F3692" i="6"/>
  <c r="E3691" i="6"/>
  <c r="F3691" i="6"/>
  <c r="E3690" i="6"/>
  <c r="F3690" i="6"/>
  <c r="E3689" i="6"/>
  <c r="F3689" i="6"/>
  <c r="E3688" i="6"/>
  <c r="F3688" i="6"/>
  <c r="E3687" i="6"/>
  <c r="F3687" i="6"/>
  <c r="E3686" i="6"/>
  <c r="F3686" i="6"/>
  <c r="E3685" i="6"/>
  <c r="F3685" i="6"/>
  <c r="E3684" i="6"/>
  <c r="F3684" i="6"/>
  <c r="E3683" i="6"/>
  <c r="F3683" i="6"/>
  <c r="E3682" i="6"/>
  <c r="F3682" i="6"/>
  <c r="E3681" i="6"/>
  <c r="F3681" i="6"/>
  <c r="E3680" i="6"/>
  <c r="F3680" i="6"/>
  <c r="E3679" i="6"/>
  <c r="F3679" i="6"/>
  <c r="E3678" i="6"/>
  <c r="F3678" i="6"/>
  <c r="E3677" i="6"/>
  <c r="F3677" i="6"/>
  <c r="E3676" i="6"/>
  <c r="F3676" i="6"/>
  <c r="E3675" i="6"/>
  <c r="F3675" i="6"/>
  <c r="E3674" i="6"/>
  <c r="F3674" i="6"/>
  <c r="E3673" i="6"/>
  <c r="F3673" i="6"/>
  <c r="E3672" i="6"/>
  <c r="F3672" i="6"/>
  <c r="E3671" i="6"/>
  <c r="F3671" i="6"/>
  <c r="E3670" i="6"/>
  <c r="F3670" i="6"/>
  <c r="E3669" i="6"/>
  <c r="F3669" i="6"/>
  <c r="E3668" i="6"/>
  <c r="F3668" i="6"/>
  <c r="E3667" i="6"/>
  <c r="F3667" i="6"/>
  <c r="E3666" i="6"/>
  <c r="F3666" i="6"/>
  <c r="E3665" i="6"/>
  <c r="F3665" i="6"/>
  <c r="E3664" i="6"/>
  <c r="F3664" i="6"/>
  <c r="E3663" i="6"/>
  <c r="F3663" i="6"/>
  <c r="E3662" i="6"/>
  <c r="F3662" i="6"/>
  <c r="E3661" i="6"/>
  <c r="F3661" i="6"/>
  <c r="E3660" i="6"/>
  <c r="F3660" i="6"/>
  <c r="E3659" i="6"/>
  <c r="F3659" i="6"/>
  <c r="E3658" i="6"/>
  <c r="F3658" i="6"/>
  <c r="E3657" i="6"/>
  <c r="F3657" i="6"/>
  <c r="E3656" i="6"/>
  <c r="F3656" i="6"/>
  <c r="E3655" i="6"/>
  <c r="F3655" i="6"/>
  <c r="E3654" i="6"/>
  <c r="F3654" i="6"/>
  <c r="E3653" i="6"/>
  <c r="F3653" i="6"/>
  <c r="E3652" i="6"/>
  <c r="F3652" i="6"/>
  <c r="E3651" i="6"/>
  <c r="F3651" i="6"/>
  <c r="E3650" i="6"/>
  <c r="F3650" i="6"/>
  <c r="E3649" i="6"/>
  <c r="F3649" i="6"/>
  <c r="E3648" i="6"/>
  <c r="F3648" i="6"/>
  <c r="E3647" i="6"/>
  <c r="F3647" i="6"/>
  <c r="E3646" i="6"/>
  <c r="F3646" i="6"/>
  <c r="E3645" i="6"/>
  <c r="F3645" i="6"/>
  <c r="E3644" i="6"/>
  <c r="F3644" i="6"/>
  <c r="E3643" i="6"/>
  <c r="F3643" i="6"/>
  <c r="E3642" i="6"/>
  <c r="F3642" i="6"/>
  <c r="E3641" i="6"/>
  <c r="F3641" i="6"/>
  <c r="E3640" i="6"/>
  <c r="F3640" i="6"/>
  <c r="E3639" i="6"/>
  <c r="F3639" i="6"/>
  <c r="E3638" i="6"/>
  <c r="F3638" i="6"/>
  <c r="E3637" i="6"/>
  <c r="F3637" i="6"/>
  <c r="E3636" i="6"/>
  <c r="F3636" i="6"/>
  <c r="E3635" i="6"/>
  <c r="F3635" i="6"/>
  <c r="E3634" i="6"/>
  <c r="F3634" i="6"/>
  <c r="E3633" i="6"/>
  <c r="F3633" i="6"/>
  <c r="E3632" i="6"/>
  <c r="F3632" i="6"/>
  <c r="E3631" i="6"/>
  <c r="F3631" i="6"/>
  <c r="E3630" i="6"/>
  <c r="F3630" i="6"/>
  <c r="E3629" i="6"/>
  <c r="F3629" i="6"/>
  <c r="E3628" i="6"/>
  <c r="F3628" i="6"/>
  <c r="E3627" i="6"/>
  <c r="F3627" i="6"/>
  <c r="E3626" i="6"/>
  <c r="F3626" i="6"/>
  <c r="E3625" i="6"/>
  <c r="F3625" i="6"/>
  <c r="E3624" i="6"/>
  <c r="F3624" i="6"/>
  <c r="E3623" i="6"/>
  <c r="F3623" i="6"/>
  <c r="E3622" i="6"/>
  <c r="F3622" i="6"/>
  <c r="E3621" i="6"/>
  <c r="F3621" i="6"/>
  <c r="E3620" i="6"/>
  <c r="F3620" i="6"/>
  <c r="E3619" i="6"/>
  <c r="F3619" i="6"/>
  <c r="E3618" i="6"/>
  <c r="F3618" i="6"/>
  <c r="E3617" i="6"/>
  <c r="F3617" i="6"/>
  <c r="E3616" i="6"/>
  <c r="F3616" i="6"/>
  <c r="E3615" i="6"/>
  <c r="F3615" i="6"/>
  <c r="E3614" i="6"/>
  <c r="F3614" i="6"/>
  <c r="E3613" i="6"/>
  <c r="F3613" i="6"/>
  <c r="E3612" i="6"/>
  <c r="F3612" i="6"/>
  <c r="E3611" i="6"/>
  <c r="F3611" i="6"/>
  <c r="E3610" i="6"/>
  <c r="F3610" i="6"/>
  <c r="E3609" i="6"/>
  <c r="F3609" i="6"/>
  <c r="E3608" i="6"/>
  <c r="F3608" i="6"/>
  <c r="E3607" i="6"/>
  <c r="F3607" i="6"/>
  <c r="E3606" i="6"/>
  <c r="F3606" i="6"/>
  <c r="E3605" i="6"/>
  <c r="F3605" i="6"/>
  <c r="E3604" i="6"/>
  <c r="F3604" i="6"/>
  <c r="E3603" i="6"/>
  <c r="F3603" i="6"/>
  <c r="E3602" i="6"/>
  <c r="F3602" i="6"/>
  <c r="E3601" i="6"/>
  <c r="F3601" i="6"/>
  <c r="E3600" i="6"/>
  <c r="F3600" i="6"/>
  <c r="E3599" i="6"/>
  <c r="F3599" i="6"/>
  <c r="E3598" i="6"/>
  <c r="F3598" i="6"/>
  <c r="E3597" i="6"/>
  <c r="F3597" i="6"/>
  <c r="E3596" i="6"/>
  <c r="F3596" i="6"/>
  <c r="E3595" i="6"/>
  <c r="F3595" i="6"/>
  <c r="E3594" i="6"/>
  <c r="F3594" i="6"/>
  <c r="E3593" i="6"/>
  <c r="F3593" i="6"/>
  <c r="E3592" i="6"/>
  <c r="F3592" i="6"/>
  <c r="E3591" i="6"/>
  <c r="F3591" i="6"/>
  <c r="E3590" i="6"/>
  <c r="F3590" i="6"/>
  <c r="E3589" i="6"/>
  <c r="F3589" i="6"/>
  <c r="E3588" i="6"/>
  <c r="F3588" i="6"/>
  <c r="E3587" i="6"/>
  <c r="F3587" i="6"/>
  <c r="E3586" i="6"/>
  <c r="F3586" i="6"/>
  <c r="E3585" i="6"/>
  <c r="F3585" i="6"/>
  <c r="E3584" i="6"/>
  <c r="F3584" i="6"/>
  <c r="E3583" i="6"/>
  <c r="F3583" i="6"/>
  <c r="E3582" i="6"/>
  <c r="F3582" i="6"/>
  <c r="E3581" i="6"/>
  <c r="F3581" i="6"/>
  <c r="E3580" i="6"/>
  <c r="F3580" i="6"/>
  <c r="E3579" i="6"/>
  <c r="F3579" i="6"/>
  <c r="E3578" i="6"/>
  <c r="F3578" i="6"/>
  <c r="E3577" i="6"/>
  <c r="F3577" i="6"/>
  <c r="E3576" i="6"/>
  <c r="F3576" i="6"/>
  <c r="E3575" i="6"/>
  <c r="F3575" i="6"/>
  <c r="E3574" i="6"/>
  <c r="F3574" i="6"/>
  <c r="E3573" i="6"/>
  <c r="F3573" i="6"/>
  <c r="E3572" i="6"/>
  <c r="F3572" i="6"/>
  <c r="E3571" i="6"/>
  <c r="F3571" i="6"/>
  <c r="E3570" i="6"/>
  <c r="F3570" i="6"/>
  <c r="E3569" i="6"/>
  <c r="F3569" i="6"/>
  <c r="E3568" i="6"/>
  <c r="F3568" i="6"/>
  <c r="E3567" i="6"/>
  <c r="F3567" i="6"/>
  <c r="E3566" i="6"/>
  <c r="F3566" i="6"/>
  <c r="E3565" i="6"/>
  <c r="F3565" i="6"/>
  <c r="E3564" i="6"/>
  <c r="F3564" i="6"/>
  <c r="E3563" i="6"/>
  <c r="F3563" i="6"/>
  <c r="E3562" i="6"/>
  <c r="F3562" i="6"/>
  <c r="E3561" i="6"/>
  <c r="F3561" i="6"/>
  <c r="E3560" i="6"/>
  <c r="F3560" i="6"/>
  <c r="E3559" i="6"/>
  <c r="F3559" i="6"/>
  <c r="E3558" i="6"/>
  <c r="F3558" i="6"/>
  <c r="E3557" i="6"/>
  <c r="F3557" i="6"/>
  <c r="E3556" i="6"/>
  <c r="F3556" i="6"/>
  <c r="E3555" i="6"/>
  <c r="F3555" i="6"/>
  <c r="E3554" i="6"/>
  <c r="F3554" i="6"/>
  <c r="E3553" i="6"/>
  <c r="F3553" i="6"/>
  <c r="E3552" i="6"/>
  <c r="F3552" i="6"/>
  <c r="E3551" i="6"/>
  <c r="F3551" i="6"/>
  <c r="E3550" i="6"/>
  <c r="F3550" i="6"/>
  <c r="E3549" i="6"/>
  <c r="F3549" i="6"/>
  <c r="E3548" i="6"/>
  <c r="F3548" i="6"/>
  <c r="E3547" i="6"/>
  <c r="F3547" i="6"/>
  <c r="E3546" i="6"/>
  <c r="F3546" i="6"/>
  <c r="E3545" i="6"/>
  <c r="F3545" i="6"/>
  <c r="E3544" i="6"/>
  <c r="F3544" i="6"/>
  <c r="E3543" i="6"/>
  <c r="F3543" i="6"/>
  <c r="E3542" i="6"/>
  <c r="F3542" i="6"/>
  <c r="E3541" i="6"/>
  <c r="F3541" i="6"/>
  <c r="E3540" i="6"/>
  <c r="F3540" i="6"/>
  <c r="E3539" i="6"/>
  <c r="F3539" i="6"/>
  <c r="E3538" i="6"/>
  <c r="F3538" i="6"/>
  <c r="E3537" i="6"/>
  <c r="F3537" i="6"/>
  <c r="E3536" i="6"/>
  <c r="F3536" i="6"/>
  <c r="E3535" i="6"/>
  <c r="F3535" i="6"/>
  <c r="E3534" i="6"/>
  <c r="F3534" i="6"/>
  <c r="E3533" i="6"/>
  <c r="F3533" i="6"/>
  <c r="E3532" i="6"/>
  <c r="F3532" i="6"/>
  <c r="E3531" i="6"/>
  <c r="F3531" i="6"/>
  <c r="E3530" i="6"/>
  <c r="F3530" i="6"/>
  <c r="E3529" i="6"/>
  <c r="F3529" i="6"/>
  <c r="E3528" i="6"/>
  <c r="F3528" i="6"/>
  <c r="E3527" i="6"/>
  <c r="F3527" i="6"/>
  <c r="E3526" i="6"/>
  <c r="F3526" i="6"/>
  <c r="E3525" i="6"/>
  <c r="F3525" i="6"/>
  <c r="E3524" i="6"/>
  <c r="F3524" i="6"/>
  <c r="E3523" i="6"/>
  <c r="F3523" i="6"/>
  <c r="E3522" i="6"/>
  <c r="F3522" i="6"/>
  <c r="E3521" i="6"/>
  <c r="F3521" i="6"/>
  <c r="E3520" i="6"/>
  <c r="F3520" i="6"/>
  <c r="E3519" i="6"/>
  <c r="F3519" i="6"/>
  <c r="E3518" i="6"/>
  <c r="F3518" i="6"/>
  <c r="E3517" i="6"/>
  <c r="F3517" i="6"/>
  <c r="E3516" i="6"/>
  <c r="F3516" i="6"/>
  <c r="E3515" i="6"/>
  <c r="F3515" i="6"/>
  <c r="E3514" i="6"/>
  <c r="F3514" i="6"/>
  <c r="E3513" i="6"/>
  <c r="F3513" i="6"/>
  <c r="E3512" i="6"/>
  <c r="F3512" i="6"/>
  <c r="E3511" i="6"/>
  <c r="F3511" i="6"/>
  <c r="E3510" i="6"/>
  <c r="F3510" i="6"/>
  <c r="E3509" i="6"/>
  <c r="F3509" i="6"/>
  <c r="E3508" i="6"/>
  <c r="F3508" i="6"/>
  <c r="E3507" i="6"/>
  <c r="F3507" i="6"/>
  <c r="E3506" i="6"/>
  <c r="F3506" i="6"/>
  <c r="E3505" i="6"/>
  <c r="F3505" i="6"/>
  <c r="E3504" i="6"/>
  <c r="F3504" i="6"/>
  <c r="E3503" i="6"/>
  <c r="F3503" i="6"/>
  <c r="E3502" i="6"/>
  <c r="F3502" i="6"/>
  <c r="E3501" i="6"/>
  <c r="F3501" i="6"/>
  <c r="E3500" i="6"/>
  <c r="F3500" i="6"/>
  <c r="E3499" i="6"/>
  <c r="F3499" i="6"/>
  <c r="E3498" i="6"/>
  <c r="F3498" i="6"/>
  <c r="E3497" i="6"/>
  <c r="F3497" i="6"/>
  <c r="E3496" i="6"/>
  <c r="F3496" i="6"/>
  <c r="E3495" i="6"/>
  <c r="F3495" i="6"/>
  <c r="E3494" i="6"/>
  <c r="F3494" i="6"/>
  <c r="E3493" i="6"/>
  <c r="F3493" i="6"/>
  <c r="E3492" i="6"/>
  <c r="F3492" i="6"/>
  <c r="E3491" i="6"/>
  <c r="F3491" i="6"/>
  <c r="E3490" i="6"/>
  <c r="F3490" i="6"/>
  <c r="E3489" i="6"/>
  <c r="F3489" i="6"/>
  <c r="E3488" i="6"/>
  <c r="F3488" i="6"/>
  <c r="E3487" i="6"/>
  <c r="F3487" i="6"/>
  <c r="E3486" i="6"/>
  <c r="F3486" i="6"/>
  <c r="E3485" i="6"/>
  <c r="F3485" i="6"/>
  <c r="E3484" i="6"/>
  <c r="F3484" i="6"/>
  <c r="E3483" i="6"/>
  <c r="F3483" i="6"/>
  <c r="E3482" i="6"/>
  <c r="F3482" i="6"/>
  <c r="E3481" i="6"/>
  <c r="F3481" i="6"/>
  <c r="E3480" i="6"/>
  <c r="F3480" i="6"/>
  <c r="E3479" i="6"/>
  <c r="F3479" i="6"/>
  <c r="E3478" i="6"/>
  <c r="F3478" i="6"/>
  <c r="E3477" i="6"/>
  <c r="F3477" i="6"/>
  <c r="E3476" i="6"/>
  <c r="F3476" i="6"/>
  <c r="E3475" i="6"/>
  <c r="F3475" i="6"/>
  <c r="E3474" i="6"/>
  <c r="F3474" i="6"/>
  <c r="E3473" i="6"/>
  <c r="F3473" i="6"/>
  <c r="E3472" i="6"/>
  <c r="F3472" i="6"/>
  <c r="E3471" i="6"/>
  <c r="F3471" i="6"/>
  <c r="E3470" i="6"/>
  <c r="F3470" i="6"/>
  <c r="E3469" i="6"/>
  <c r="F3469" i="6"/>
  <c r="E3468" i="6"/>
  <c r="F3468" i="6"/>
  <c r="E3467" i="6"/>
  <c r="F3467" i="6"/>
  <c r="E3466" i="6"/>
  <c r="F3466" i="6"/>
  <c r="E3465" i="6"/>
  <c r="F3465" i="6"/>
  <c r="E3464" i="6"/>
  <c r="F3464" i="6"/>
  <c r="E3463" i="6"/>
  <c r="F3463" i="6"/>
  <c r="E3462" i="6"/>
  <c r="F3462" i="6"/>
  <c r="E3461" i="6"/>
  <c r="F3461" i="6"/>
  <c r="E3460" i="6"/>
  <c r="F3460" i="6"/>
  <c r="E3459" i="6"/>
  <c r="F3459" i="6"/>
  <c r="E3458" i="6"/>
  <c r="F3458" i="6"/>
  <c r="E3457" i="6"/>
  <c r="F3457" i="6"/>
  <c r="E3456" i="6"/>
  <c r="F3456" i="6"/>
  <c r="E3455" i="6"/>
  <c r="F3455" i="6"/>
  <c r="E3454" i="6"/>
  <c r="F3454" i="6"/>
  <c r="E3453" i="6"/>
  <c r="F3453" i="6"/>
  <c r="E3452" i="6"/>
  <c r="F3452" i="6"/>
  <c r="E3451" i="6"/>
  <c r="F3451" i="6"/>
  <c r="E3450" i="6"/>
  <c r="F3450" i="6"/>
  <c r="E3449" i="6"/>
  <c r="F3449" i="6"/>
  <c r="E3448" i="6"/>
  <c r="F3448" i="6"/>
  <c r="E3447" i="6"/>
  <c r="F3447" i="6"/>
  <c r="E3446" i="6"/>
  <c r="F3446" i="6"/>
  <c r="E3445" i="6"/>
  <c r="F3445" i="6"/>
  <c r="E3444" i="6"/>
  <c r="F3444" i="6"/>
  <c r="E3443" i="6"/>
  <c r="F3443" i="6"/>
  <c r="E3442" i="6"/>
  <c r="F3442" i="6"/>
  <c r="E3441" i="6"/>
  <c r="F3441" i="6"/>
  <c r="E3440" i="6"/>
  <c r="F3440" i="6"/>
  <c r="E3439" i="6"/>
  <c r="F3439" i="6"/>
  <c r="E3438" i="6"/>
  <c r="F3438" i="6"/>
  <c r="E3437" i="6"/>
  <c r="F3437" i="6"/>
  <c r="E3436" i="6"/>
  <c r="F3436" i="6"/>
  <c r="E3435" i="6"/>
  <c r="F3435" i="6"/>
  <c r="E3434" i="6"/>
  <c r="F3434" i="6"/>
  <c r="E3433" i="6"/>
  <c r="F3433" i="6"/>
  <c r="E3432" i="6"/>
  <c r="F3432" i="6"/>
  <c r="E3431" i="6"/>
  <c r="F3431" i="6"/>
  <c r="E3430" i="6"/>
  <c r="F3430" i="6"/>
  <c r="E3429" i="6"/>
  <c r="F3429" i="6"/>
  <c r="E3428" i="6"/>
  <c r="F3428" i="6"/>
  <c r="E3427" i="6"/>
  <c r="F3427" i="6"/>
  <c r="E3426" i="6"/>
  <c r="F3426" i="6"/>
  <c r="E3425" i="6"/>
  <c r="F3425" i="6"/>
  <c r="E3424" i="6"/>
  <c r="F3424" i="6"/>
  <c r="E3423" i="6"/>
  <c r="F3423" i="6"/>
  <c r="E3422" i="6"/>
  <c r="F3422" i="6"/>
  <c r="E3421" i="6"/>
  <c r="F3421" i="6"/>
  <c r="E3420" i="6"/>
  <c r="F3420" i="6"/>
  <c r="E3419" i="6"/>
  <c r="F3419" i="6"/>
  <c r="E3418" i="6"/>
  <c r="F3418" i="6"/>
  <c r="E3417" i="6"/>
  <c r="F3417" i="6"/>
  <c r="E3416" i="6"/>
  <c r="F3416" i="6"/>
  <c r="E3415" i="6"/>
  <c r="F3415" i="6"/>
  <c r="E3414" i="6"/>
  <c r="F3414" i="6"/>
  <c r="E3413" i="6"/>
  <c r="F3413" i="6"/>
  <c r="E3412" i="6"/>
  <c r="F3412" i="6"/>
  <c r="E3411" i="6"/>
  <c r="F3411" i="6"/>
  <c r="E3410" i="6"/>
  <c r="F3410" i="6"/>
  <c r="E3409" i="6"/>
  <c r="F3409" i="6"/>
  <c r="E3408" i="6"/>
  <c r="F3408" i="6"/>
  <c r="E3407" i="6"/>
  <c r="F3407" i="6"/>
  <c r="E3406" i="6"/>
  <c r="F3406" i="6"/>
  <c r="E3405" i="6"/>
  <c r="F3405" i="6"/>
  <c r="E3404" i="6"/>
  <c r="F3404" i="6"/>
  <c r="E3403" i="6"/>
  <c r="F3403" i="6"/>
  <c r="E3402" i="6"/>
  <c r="F3402" i="6"/>
  <c r="E3401" i="6"/>
  <c r="F3401" i="6"/>
  <c r="E3400" i="6"/>
  <c r="F3400" i="6"/>
  <c r="E3399" i="6"/>
  <c r="F3399" i="6"/>
  <c r="E3398" i="6"/>
  <c r="F3398" i="6"/>
  <c r="E3397" i="6"/>
  <c r="F3397" i="6"/>
  <c r="E3396" i="6"/>
  <c r="F3396" i="6"/>
  <c r="E3395" i="6"/>
  <c r="F3395" i="6"/>
  <c r="E3394" i="6"/>
  <c r="F3394" i="6"/>
  <c r="E3393" i="6"/>
  <c r="F3393" i="6"/>
  <c r="E3392" i="6"/>
  <c r="F3392" i="6"/>
  <c r="E3391" i="6"/>
  <c r="F3391" i="6"/>
  <c r="E3390" i="6"/>
  <c r="F3390" i="6"/>
  <c r="E3389" i="6"/>
  <c r="F3389" i="6"/>
  <c r="E3388" i="6"/>
  <c r="F3388" i="6"/>
  <c r="E3387" i="6"/>
  <c r="F3387" i="6"/>
  <c r="E3386" i="6"/>
  <c r="F3386" i="6"/>
  <c r="E3385" i="6"/>
  <c r="F3385" i="6"/>
  <c r="E3384" i="6"/>
  <c r="F3384" i="6"/>
  <c r="E3383" i="6"/>
  <c r="F3383" i="6"/>
  <c r="E3382" i="6"/>
  <c r="F3382" i="6"/>
  <c r="E3381" i="6"/>
  <c r="F3381" i="6"/>
  <c r="E3380" i="6"/>
  <c r="F3380" i="6"/>
  <c r="E3379" i="6"/>
  <c r="F3379" i="6"/>
  <c r="E3378" i="6"/>
  <c r="F3378" i="6"/>
  <c r="E3377" i="6"/>
  <c r="F3377" i="6"/>
  <c r="E3376" i="6"/>
  <c r="F3376" i="6"/>
  <c r="E3375" i="6"/>
  <c r="F3375" i="6"/>
  <c r="E3374" i="6"/>
  <c r="F3374" i="6"/>
  <c r="E3373" i="6"/>
  <c r="F3373" i="6"/>
  <c r="E3372" i="6"/>
  <c r="F3372" i="6"/>
  <c r="E3371" i="6"/>
  <c r="F3371" i="6"/>
  <c r="E3370" i="6"/>
  <c r="F3370" i="6"/>
  <c r="E3369" i="6"/>
  <c r="F3369" i="6"/>
  <c r="E3368" i="6"/>
  <c r="F3368" i="6"/>
  <c r="E3367" i="6"/>
  <c r="F3367" i="6"/>
  <c r="E3366" i="6"/>
  <c r="F3366" i="6"/>
  <c r="E3365" i="6"/>
  <c r="F3365" i="6"/>
  <c r="E3364" i="6"/>
  <c r="F3364" i="6"/>
  <c r="E3363" i="6"/>
  <c r="F3363" i="6"/>
  <c r="E3362" i="6"/>
  <c r="F3362" i="6"/>
  <c r="E3361" i="6"/>
  <c r="F3361" i="6"/>
  <c r="E3360" i="6"/>
  <c r="F3360" i="6"/>
  <c r="E3359" i="6"/>
  <c r="F3359" i="6"/>
  <c r="E3358" i="6"/>
  <c r="F3358" i="6"/>
  <c r="E3357" i="6"/>
  <c r="F3357" i="6"/>
  <c r="E3356" i="6"/>
  <c r="F3356" i="6"/>
  <c r="E3355" i="6"/>
  <c r="F3355" i="6"/>
  <c r="E3354" i="6"/>
  <c r="F3354" i="6"/>
  <c r="E3353" i="6"/>
  <c r="F3353" i="6"/>
  <c r="E3352" i="6"/>
  <c r="F3352" i="6"/>
  <c r="E3351" i="6"/>
  <c r="F3351" i="6"/>
  <c r="E3350" i="6"/>
  <c r="F3350" i="6"/>
  <c r="E3349" i="6"/>
  <c r="F3349" i="6"/>
  <c r="E3348" i="6"/>
  <c r="F3348" i="6"/>
  <c r="E3347" i="6"/>
  <c r="F3347" i="6"/>
  <c r="E3346" i="6"/>
  <c r="F3346" i="6"/>
  <c r="E3345" i="6"/>
  <c r="F3345" i="6"/>
  <c r="E3344" i="6"/>
  <c r="F3344" i="6"/>
  <c r="E3343" i="6"/>
  <c r="F3343" i="6"/>
  <c r="E3342" i="6"/>
  <c r="F3342" i="6"/>
  <c r="E3341" i="6"/>
  <c r="F3341" i="6"/>
  <c r="E3340" i="6"/>
  <c r="F3340" i="6"/>
  <c r="E3339" i="6"/>
  <c r="F3339" i="6"/>
  <c r="E3338" i="6"/>
  <c r="F3338" i="6"/>
  <c r="E3337" i="6"/>
  <c r="F3337" i="6"/>
  <c r="E3336" i="6"/>
  <c r="F3336" i="6"/>
  <c r="E3335" i="6"/>
  <c r="F3335" i="6"/>
  <c r="E3334" i="6"/>
  <c r="F3334" i="6"/>
  <c r="E3333" i="6"/>
  <c r="F3333" i="6"/>
  <c r="E3332" i="6"/>
  <c r="F3332" i="6"/>
  <c r="E3331" i="6"/>
  <c r="F3331" i="6"/>
  <c r="E3330" i="6"/>
  <c r="F3330" i="6"/>
  <c r="E3329" i="6"/>
  <c r="F3329" i="6"/>
  <c r="E3328" i="6"/>
  <c r="F3328" i="6"/>
  <c r="E3327" i="6"/>
  <c r="F3327" i="6"/>
  <c r="E3326" i="6"/>
  <c r="F3326" i="6"/>
  <c r="E3325" i="6"/>
  <c r="F3325" i="6"/>
  <c r="E3324" i="6"/>
  <c r="F3324" i="6"/>
  <c r="E3323" i="6"/>
  <c r="F3323" i="6"/>
  <c r="E3322" i="6"/>
  <c r="F3322" i="6"/>
  <c r="E3321" i="6"/>
  <c r="F3321" i="6"/>
  <c r="E3320" i="6"/>
  <c r="F3320" i="6"/>
  <c r="E3319" i="6"/>
  <c r="F3319" i="6"/>
  <c r="E3318" i="6"/>
  <c r="F3318" i="6"/>
  <c r="E3317" i="6"/>
  <c r="F3317" i="6"/>
  <c r="E3316" i="6"/>
  <c r="F3316" i="6"/>
  <c r="E3315" i="6"/>
  <c r="F3315" i="6"/>
  <c r="E3314" i="6"/>
  <c r="F3314" i="6"/>
  <c r="E3313" i="6"/>
  <c r="F3313" i="6"/>
  <c r="E3312" i="6"/>
  <c r="F3312" i="6"/>
  <c r="E3311" i="6"/>
  <c r="F3311" i="6"/>
  <c r="E3310" i="6"/>
  <c r="F3310" i="6"/>
  <c r="E3309" i="6"/>
  <c r="F3309" i="6"/>
  <c r="E3308" i="6"/>
  <c r="F3308" i="6"/>
  <c r="E3307" i="6"/>
  <c r="F3307" i="6"/>
  <c r="E3306" i="6"/>
  <c r="F3306" i="6"/>
  <c r="E3305" i="6"/>
  <c r="F3305" i="6"/>
  <c r="E3304" i="6"/>
  <c r="F3304" i="6"/>
  <c r="E3303" i="6"/>
  <c r="F3303" i="6"/>
  <c r="E3302" i="6"/>
  <c r="F3302" i="6"/>
  <c r="E3301" i="6"/>
  <c r="F3301" i="6"/>
  <c r="E3300" i="6"/>
  <c r="F3300" i="6"/>
  <c r="E3299" i="6"/>
  <c r="F3299" i="6"/>
  <c r="E3298" i="6"/>
  <c r="F3298" i="6"/>
  <c r="E3297" i="6"/>
  <c r="F3297" i="6"/>
  <c r="E3296" i="6"/>
  <c r="F3296" i="6"/>
  <c r="E3295" i="6"/>
  <c r="F3295" i="6"/>
  <c r="E3294" i="6"/>
  <c r="F3294" i="6"/>
  <c r="E3293" i="6"/>
  <c r="F3293" i="6"/>
  <c r="E3292" i="6"/>
  <c r="F3292" i="6"/>
  <c r="E3291" i="6"/>
  <c r="F3291" i="6"/>
  <c r="E3290" i="6"/>
  <c r="F3290" i="6"/>
  <c r="E3289" i="6"/>
  <c r="F3289" i="6"/>
  <c r="E3288" i="6"/>
  <c r="F3288" i="6"/>
  <c r="E3287" i="6"/>
  <c r="F3287" i="6"/>
  <c r="E3286" i="6"/>
  <c r="F3286" i="6"/>
  <c r="E3285" i="6"/>
  <c r="F3285" i="6"/>
  <c r="E3284" i="6"/>
  <c r="F3284" i="6"/>
  <c r="E3283" i="6"/>
  <c r="F3283" i="6"/>
  <c r="E3282" i="6"/>
  <c r="F3282" i="6"/>
  <c r="E3281" i="6"/>
  <c r="F3281" i="6"/>
  <c r="E3280" i="6"/>
  <c r="F3280" i="6"/>
  <c r="E3279" i="6"/>
  <c r="F3279" i="6"/>
  <c r="E3278" i="6"/>
  <c r="F3278" i="6"/>
  <c r="E3277" i="6"/>
  <c r="F3277" i="6"/>
  <c r="E3276" i="6"/>
  <c r="F3276" i="6"/>
  <c r="E3275" i="6"/>
  <c r="F3275" i="6"/>
  <c r="E3274" i="6"/>
  <c r="F3274" i="6"/>
  <c r="E3273" i="6"/>
  <c r="F3273" i="6"/>
  <c r="E3272" i="6"/>
  <c r="F3272" i="6"/>
  <c r="E3271" i="6"/>
  <c r="F3271" i="6"/>
  <c r="E3270" i="6"/>
  <c r="F3270" i="6"/>
  <c r="E3269" i="6"/>
  <c r="F3269" i="6"/>
  <c r="E3268" i="6"/>
  <c r="F3268" i="6"/>
  <c r="E3267" i="6"/>
  <c r="F3267" i="6"/>
  <c r="E3266" i="6"/>
  <c r="F3266" i="6"/>
  <c r="E3265" i="6"/>
  <c r="F3265" i="6"/>
  <c r="E3264" i="6"/>
  <c r="F3264" i="6"/>
  <c r="E3263" i="6"/>
  <c r="F3263" i="6"/>
  <c r="E3262" i="6"/>
  <c r="F3262" i="6"/>
  <c r="E3261" i="6"/>
  <c r="F3261" i="6"/>
  <c r="E3260" i="6"/>
  <c r="F3260" i="6"/>
  <c r="E3259" i="6"/>
  <c r="F3259" i="6"/>
  <c r="E3258" i="6"/>
  <c r="F3258" i="6"/>
  <c r="E3257" i="6"/>
  <c r="F3257" i="6"/>
  <c r="E3256" i="6"/>
  <c r="F3256" i="6"/>
  <c r="E3255" i="6"/>
  <c r="F3255" i="6"/>
  <c r="E3254" i="6"/>
  <c r="F3254" i="6"/>
  <c r="E3253" i="6"/>
  <c r="F3253" i="6"/>
  <c r="E3252" i="6"/>
  <c r="F3252" i="6"/>
  <c r="E3251" i="6"/>
  <c r="F3251" i="6"/>
  <c r="E3250" i="6"/>
  <c r="F3250" i="6"/>
  <c r="E3249" i="6"/>
  <c r="F3249" i="6"/>
  <c r="E3248" i="6"/>
  <c r="F3248" i="6"/>
  <c r="E3247" i="6"/>
  <c r="F3247" i="6"/>
  <c r="E3246" i="6"/>
  <c r="F3246" i="6"/>
  <c r="E3245" i="6"/>
  <c r="F3245" i="6"/>
  <c r="E3244" i="6"/>
  <c r="F3244" i="6"/>
  <c r="E3243" i="6"/>
  <c r="F3243" i="6"/>
  <c r="E3242" i="6"/>
  <c r="F3242" i="6"/>
  <c r="E3241" i="6"/>
  <c r="F3241" i="6"/>
  <c r="E3240" i="6"/>
  <c r="F3240" i="6"/>
  <c r="E3239" i="6"/>
  <c r="F3239" i="6"/>
  <c r="E3238" i="6"/>
  <c r="F3238" i="6"/>
  <c r="E3237" i="6"/>
  <c r="F3237" i="6"/>
  <c r="E3236" i="6"/>
  <c r="F3236" i="6"/>
  <c r="E3235" i="6"/>
  <c r="F3235" i="6"/>
  <c r="E3234" i="6"/>
  <c r="F3234" i="6"/>
  <c r="E3233" i="6"/>
  <c r="F3233" i="6"/>
  <c r="E3232" i="6"/>
  <c r="F3232" i="6"/>
  <c r="E3231" i="6"/>
  <c r="F3231" i="6"/>
  <c r="E3230" i="6"/>
  <c r="F3230" i="6"/>
  <c r="E3229" i="6"/>
  <c r="F3229" i="6"/>
  <c r="E3228" i="6"/>
  <c r="F3228" i="6"/>
  <c r="E3227" i="6"/>
  <c r="F3227" i="6"/>
  <c r="E3226" i="6"/>
  <c r="F3226" i="6"/>
  <c r="E3225" i="6"/>
  <c r="F3225" i="6"/>
  <c r="E3224" i="6"/>
  <c r="F3224" i="6"/>
  <c r="E3223" i="6"/>
  <c r="F3223" i="6"/>
  <c r="E3222" i="6"/>
  <c r="F3222" i="6"/>
  <c r="E3221" i="6"/>
  <c r="F3221" i="6"/>
  <c r="E3220" i="6"/>
  <c r="F3220" i="6"/>
  <c r="E3219" i="6"/>
  <c r="F3219" i="6"/>
  <c r="E3218" i="6"/>
  <c r="F3218" i="6"/>
  <c r="E3217" i="6"/>
  <c r="F3217" i="6"/>
  <c r="E3216" i="6"/>
  <c r="F3216" i="6"/>
  <c r="E3215" i="6"/>
  <c r="F3215" i="6"/>
  <c r="E3214" i="6"/>
  <c r="F3214" i="6"/>
  <c r="E3213" i="6"/>
  <c r="F3213" i="6"/>
  <c r="E3212" i="6"/>
  <c r="F3212" i="6"/>
  <c r="E3211" i="6"/>
  <c r="F3211" i="6"/>
  <c r="E3210" i="6"/>
  <c r="F3210" i="6"/>
  <c r="E3209" i="6"/>
  <c r="F3209" i="6"/>
  <c r="E3208" i="6"/>
  <c r="F3208" i="6"/>
  <c r="E3207" i="6"/>
  <c r="F3207" i="6"/>
  <c r="E3206" i="6"/>
  <c r="F3206" i="6"/>
  <c r="E3205" i="6"/>
  <c r="F3205" i="6"/>
  <c r="E3204" i="6"/>
  <c r="F3204" i="6"/>
  <c r="E3203" i="6"/>
  <c r="F3203" i="6"/>
  <c r="E3202" i="6"/>
  <c r="F3202" i="6"/>
  <c r="E3201" i="6"/>
  <c r="F3201" i="6"/>
  <c r="E3200" i="6"/>
  <c r="F3200" i="6"/>
  <c r="E3199" i="6"/>
  <c r="F3199" i="6"/>
  <c r="E3198" i="6"/>
  <c r="F3198" i="6"/>
  <c r="E3197" i="6"/>
  <c r="F3197" i="6"/>
  <c r="E3196" i="6"/>
  <c r="F3196" i="6"/>
  <c r="E3195" i="6"/>
  <c r="F3195" i="6"/>
  <c r="E3194" i="6"/>
  <c r="F3194" i="6"/>
  <c r="E3193" i="6"/>
  <c r="F3193" i="6"/>
  <c r="E3192" i="6"/>
  <c r="F3192" i="6"/>
  <c r="E3191" i="6"/>
  <c r="F3191" i="6"/>
  <c r="E3190" i="6"/>
  <c r="F3190" i="6"/>
  <c r="E3189" i="6"/>
  <c r="F3189" i="6"/>
  <c r="E3188" i="6"/>
  <c r="F3188" i="6"/>
  <c r="E3187" i="6"/>
  <c r="F3187" i="6"/>
  <c r="E3186" i="6"/>
  <c r="F3186" i="6"/>
  <c r="E3185" i="6"/>
  <c r="F3185" i="6"/>
  <c r="E3184" i="6"/>
  <c r="F3184" i="6"/>
  <c r="E3183" i="6"/>
  <c r="F3183" i="6"/>
  <c r="E3182" i="6"/>
  <c r="F3182" i="6"/>
  <c r="E3181" i="6"/>
  <c r="F3181" i="6"/>
  <c r="E3180" i="6"/>
  <c r="F3180" i="6"/>
  <c r="E3179" i="6"/>
  <c r="F3179" i="6"/>
  <c r="E3178" i="6"/>
  <c r="F3178" i="6"/>
  <c r="E3177" i="6"/>
  <c r="F3177" i="6"/>
  <c r="E3176" i="6"/>
  <c r="F3176" i="6"/>
  <c r="E3175" i="6"/>
  <c r="F3175" i="6"/>
  <c r="E3174" i="6"/>
  <c r="F3174" i="6"/>
  <c r="E3173" i="6"/>
  <c r="F3173" i="6"/>
  <c r="E3172" i="6"/>
  <c r="F3172" i="6"/>
  <c r="E3171" i="6"/>
  <c r="F3171" i="6"/>
  <c r="E3170" i="6"/>
  <c r="F3170" i="6"/>
  <c r="E3169" i="6"/>
  <c r="F3169" i="6"/>
  <c r="E3168" i="6"/>
  <c r="F3168" i="6"/>
  <c r="E3167" i="6"/>
  <c r="F3167" i="6"/>
  <c r="E3166" i="6"/>
  <c r="F3166" i="6"/>
  <c r="E3165" i="6"/>
  <c r="F3165" i="6"/>
  <c r="E3164" i="6"/>
  <c r="F3164" i="6"/>
  <c r="E3163" i="6"/>
  <c r="F3163" i="6"/>
  <c r="E3162" i="6"/>
  <c r="F3162" i="6"/>
  <c r="E3161" i="6"/>
  <c r="F3161" i="6"/>
  <c r="E3160" i="6"/>
  <c r="F3160" i="6"/>
  <c r="E3159" i="6"/>
  <c r="F3159" i="6"/>
  <c r="E3158" i="6"/>
  <c r="F3158" i="6"/>
  <c r="E3157" i="6"/>
  <c r="F3157" i="6"/>
  <c r="E3156" i="6"/>
  <c r="F3156" i="6"/>
  <c r="E3155" i="6"/>
  <c r="F3155" i="6"/>
  <c r="E3154" i="6"/>
  <c r="F3154" i="6"/>
  <c r="E3153" i="6"/>
  <c r="F3153" i="6"/>
  <c r="E3152" i="6"/>
  <c r="F3152" i="6"/>
  <c r="E3151" i="6"/>
  <c r="F3151" i="6"/>
  <c r="E3150" i="6"/>
  <c r="F3150" i="6"/>
  <c r="E3149" i="6"/>
  <c r="F3149" i="6"/>
  <c r="E3148" i="6"/>
  <c r="F3148" i="6"/>
  <c r="E3147" i="6"/>
  <c r="F3147" i="6"/>
  <c r="E3146" i="6"/>
  <c r="F3146" i="6"/>
  <c r="E3145" i="6"/>
  <c r="F3145" i="6"/>
  <c r="E3144" i="6"/>
  <c r="F3144" i="6"/>
  <c r="E3143" i="6"/>
  <c r="F3143" i="6"/>
  <c r="E3142" i="6"/>
  <c r="F3142" i="6"/>
  <c r="E3141" i="6"/>
  <c r="F3141" i="6"/>
  <c r="E3140" i="6"/>
  <c r="F3140" i="6"/>
  <c r="E3139" i="6"/>
  <c r="F3139" i="6"/>
  <c r="E3138" i="6"/>
  <c r="F3138" i="6"/>
  <c r="E3137" i="6"/>
  <c r="F3137" i="6"/>
  <c r="E3136" i="6"/>
  <c r="F3136" i="6"/>
  <c r="E3135" i="6"/>
  <c r="F3135" i="6"/>
  <c r="E3134" i="6"/>
  <c r="F3134" i="6"/>
  <c r="E3133" i="6"/>
  <c r="F3133" i="6"/>
  <c r="E3132" i="6"/>
  <c r="F3132" i="6"/>
  <c r="E3131" i="6"/>
  <c r="F3131" i="6"/>
  <c r="E3130" i="6"/>
  <c r="F3130" i="6"/>
  <c r="E3129" i="6"/>
  <c r="F3129" i="6"/>
  <c r="E3128" i="6"/>
  <c r="F3128" i="6"/>
  <c r="E3127" i="6"/>
  <c r="F3127" i="6"/>
  <c r="E3126" i="6"/>
  <c r="F3126" i="6"/>
  <c r="E3125" i="6"/>
  <c r="F3125" i="6"/>
  <c r="E3124" i="6"/>
  <c r="F3124" i="6"/>
  <c r="E3123" i="6"/>
  <c r="F3123" i="6"/>
  <c r="E3122" i="6"/>
  <c r="F3122" i="6"/>
  <c r="E3121" i="6"/>
  <c r="F3121" i="6"/>
  <c r="E3120" i="6"/>
  <c r="F3120" i="6"/>
  <c r="E3119" i="6"/>
  <c r="F3119" i="6"/>
  <c r="E3118" i="6"/>
  <c r="F3118" i="6"/>
  <c r="E3117" i="6"/>
  <c r="F3117" i="6"/>
  <c r="E3116" i="6"/>
  <c r="F3116" i="6"/>
  <c r="E3115" i="6"/>
  <c r="F3115" i="6"/>
  <c r="E3114" i="6"/>
  <c r="F3114" i="6"/>
  <c r="E3113" i="6"/>
  <c r="F3113" i="6"/>
  <c r="E3112" i="6"/>
  <c r="F3112" i="6"/>
  <c r="E3111" i="6"/>
  <c r="F3111" i="6"/>
  <c r="E3110" i="6"/>
  <c r="F3110" i="6"/>
  <c r="E3109" i="6"/>
  <c r="F3109" i="6"/>
  <c r="E3108" i="6"/>
  <c r="F3108" i="6"/>
  <c r="E3107" i="6"/>
  <c r="F3107" i="6"/>
  <c r="E3106" i="6"/>
  <c r="F3106" i="6"/>
  <c r="E3105" i="6"/>
  <c r="F3105" i="6"/>
  <c r="E3104" i="6"/>
  <c r="F3104" i="6"/>
  <c r="E3103" i="6"/>
  <c r="F3103" i="6"/>
  <c r="E3102" i="6"/>
  <c r="F3102" i="6"/>
  <c r="E3101" i="6"/>
  <c r="F3101" i="6"/>
  <c r="E3100" i="6"/>
  <c r="F3100" i="6"/>
  <c r="E3099" i="6"/>
  <c r="F3099" i="6"/>
  <c r="E3098" i="6"/>
  <c r="F3098" i="6"/>
  <c r="E3097" i="6"/>
  <c r="F3097" i="6"/>
  <c r="E3096" i="6"/>
  <c r="F3096" i="6"/>
  <c r="E3095" i="6"/>
  <c r="F3095" i="6"/>
  <c r="E3094" i="6"/>
  <c r="F3094" i="6"/>
  <c r="E3093" i="6"/>
  <c r="F3093" i="6"/>
  <c r="E3092" i="6"/>
  <c r="F3092" i="6"/>
  <c r="E3091" i="6"/>
  <c r="F3091" i="6"/>
  <c r="E3090" i="6"/>
  <c r="F3090" i="6"/>
  <c r="E3089" i="6"/>
  <c r="F3089" i="6"/>
  <c r="E3088" i="6"/>
  <c r="F3088" i="6"/>
  <c r="E3087" i="6"/>
  <c r="F3087" i="6"/>
  <c r="E3086" i="6"/>
  <c r="F3086" i="6"/>
  <c r="E3085" i="6"/>
  <c r="F3085" i="6"/>
  <c r="E3084" i="6"/>
  <c r="F3084" i="6"/>
  <c r="E3083" i="6"/>
  <c r="F3083" i="6"/>
  <c r="E3082" i="6"/>
  <c r="F3082" i="6"/>
  <c r="E3081" i="6"/>
  <c r="F3081" i="6"/>
  <c r="E3080" i="6"/>
  <c r="F3080" i="6"/>
  <c r="E3079" i="6"/>
  <c r="F3079" i="6"/>
  <c r="E3078" i="6"/>
  <c r="F3078" i="6"/>
  <c r="E3077" i="6"/>
  <c r="F3077" i="6"/>
  <c r="E3076" i="6"/>
  <c r="F3076" i="6"/>
  <c r="E3075" i="6"/>
  <c r="F3075" i="6"/>
  <c r="E3074" i="6"/>
  <c r="F3074" i="6"/>
  <c r="E3073" i="6"/>
  <c r="F3073" i="6"/>
  <c r="E3072" i="6"/>
  <c r="F3072" i="6"/>
  <c r="E3071" i="6"/>
  <c r="F3071" i="6"/>
  <c r="E3070" i="6"/>
  <c r="F3070" i="6"/>
  <c r="E3069" i="6"/>
  <c r="F3069" i="6"/>
  <c r="E3068" i="6"/>
  <c r="F3068" i="6"/>
  <c r="E3067" i="6"/>
  <c r="F3067" i="6"/>
  <c r="E3066" i="6"/>
  <c r="F3066" i="6"/>
  <c r="E3065" i="6"/>
  <c r="F3065" i="6"/>
  <c r="E3064" i="6"/>
  <c r="F3064" i="6"/>
  <c r="E3063" i="6"/>
  <c r="F3063" i="6"/>
  <c r="E3062" i="6"/>
  <c r="F3062" i="6"/>
  <c r="E3061" i="6"/>
  <c r="F3061" i="6"/>
  <c r="E3060" i="6"/>
  <c r="F3060" i="6"/>
  <c r="E3059" i="6"/>
  <c r="F3059" i="6"/>
  <c r="E3058" i="6"/>
  <c r="F3058" i="6"/>
  <c r="E3057" i="6"/>
  <c r="F3057" i="6"/>
  <c r="E3056" i="6"/>
  <c r="F3056" i="6"/>
  <c r="E3055" i="6"/>
  <c r="F3055" i="6"/>
  <c r="E3054" i="6"/>
  <c r="F3054" i="6"/>
  <c r="E3053" i="6"/>
  <c r="F3053" i="6"/>
  <c r="E3052" i="6"/>
  <c r="F3052" i="6"/>
  <c r="E3051" i="6"/>
  <c r="F3051" i="6"/>
  <c r="E3050" i="6"/>
  <c r="F3050" i="6"/>
  <c r="E3049" i="6"/>
  <c r="F3049" i="6"/>
  <c r="E3048" i="6"/>
  <c r="F3048" i="6"/>
  <c r="E3047" i="6"/>
  <c r="F3047" i="6"/>
  <c r="E3046" i="6"/>
  <c r="F3046" i="6"/>
  <c r="E3045" i="6"/>
  <c r="F3045" i="6"/>
  <c r="E3044" i="6"/>
  <c r="F3044" i="6"/>
  <c r="E3043" i="6"/>
  <c r="F3043" i="6"/>
  <c r="E3042" i="6"/>
  <c r="F3042" i="6"/>
  <c r="E3041" i="6"/>
  <c r="F3041" i="6"/>
  <c r="E3040" i="6"/>
  <c r="F3040" i="6"/>
  <c r="E3039" i="6"/>
  <c r="F3039" i="6"/>
  <c r="E3038" i="6"/>
  <c r="F3038" i="6"/>
  <c r="E3037" i="6"/>
  <c r="F3037" i="6"/>
  <c r="E3036" i="6"/>
  <c r="F3036" i="6"/>
  <c r="E3035" i="6"/>
  <c r="F3035" i="6"/>
  <c r="E3034" i="6"/>
  <c r="F3034" i="6"/>
  <c r="E3033" i="6"/>
  <c r="F3033" i="6"/>
  <c r="E3032" i="6"/>
  <c r="F3032" i="6"/>
  <c r="E3031" i="6"/>
  <c r="F3031" i="6"/>
  <c r="E3030" i="6"/>
  <c r="F3030" i="6"/>
  <c r="E3029" i="6"/>
  <c r="F3029" i="6"/>
  <c r="E3028" i="6"/>
  <c r="F3028" i="6"/>
  <c r="E3027" i="6"/>
  <c r="F3027" i="6"/>
  <c r="E3026" i="6"/>
  <c r="F3026" i="6"/>
  <c r="E3025" i="6"/>
  <c r="F3025" i="6"/>
  <c r="E3024" i="6"/>
  <c r="F3024" i="6"/>
  <c r="E3023" i="6"/>
  <c r="F3023" i="6"/>
  <c r="E3022" i="6"/>
  <c r="F3022" i="6"/>
  <c r="E3021" i="6"/>
  <c r="F3021" i="6"/>
  <c r="E3020" i="6"/>
  <c r="F3020" i="6"/>
  <c r="E3019" i="6"/>
  <c r="F3019" i="6"/>
  <c r="E3018" i="6"/>
  <c r="F3018" i="6"/>
  <c r="E3017" i="6"/>
  <c r="F3017" i="6"/>
  <c r="E3016" i="6"/>
  <c r="F3016" i="6"/>
  <c r="E3015" i="6"/>
  <c r="F3015" i="6"/>
  <c r="E3014" i="6"/>
  <c r="F3014" i="6"/>
  <c r="E3013" i="6"/>
  <c r="F3013" i="6"/>
  <c r="E3012" i="6"/>
  <c r="F3012" i="6"/>
  <c r="E3011" i="6"/>
  <c r="F3011" i="6"/>
  <c r="E3010" i="6"/>
  <c r="F3010" i="6"/>
  <c r="E3009" i="6"/>
  <c r="F3009" i="6"/>
  <c r="E3008" i="6"/>
  <c r="F3008" i="6"/>
  <c r="E3007" i="6"/>
  <c r="F3007" i="6"/>
  <c r="E3006" i="6"/>
  <c r="F3006" i="6"/>
  <c r="E3005" i="6"/>
  <c r="F3005" i="6"/>
  <c r="E3004" i="6"/>
  <c r="F3004" i="6"/>
  <c r="E3003" i="6"/>
  <c r="F3003" i="6"/>
  <c r="E3002" i="6"/>
  <c r="F3002" i="6"/>
  <c r="E3001" i="6"/>
  <c r="F3001" i="6"/>
  <c r="E3000" i="6"/>
  <c r="F3000" i="6"/>
  <c r="E2999" i="6"/>
  <c r="F2999" i="6"/>
  <c r="E2998" i="6"/>
  <c r="F2998" i="6"/>
  <c r="E2997" i="6"/>
  <c r="F2997" i="6"/>
  <c r="E2996" i="6"/>
  <c r="F2996" i="6"/>
  <c r="E2995" i="6"/>
  <c r="F2995" i="6"/>
  <c r="E2994" i="6"/>
  <c r="F2994" i="6"/>
  <c r="E2993" i="6"/>
  <c r="F2993" i="6"/>
  <c r="E2992" i="6"/>
  <c r="F2992" i="6"/>
  <c r="E2991" i="6"/>
  <c r="F2991" i="6"/>
  <c r="E2990" i="6"/>
  <c r="F2990" i="6"/>
  <c r="E2989" i="6"/>
  <c r="F2989" i="6"/>
  <c r="E2988" i="6"/>
  <c r="F2988" i="6"/>
  <c r="E2987" i="6"/>
  <c r="F2987" i="6"/>
  <c r="E2986" i="6"/>
  <c r="F2986" i="6"/>
  <c r="E2985" i="6"/>
  <c r="F2985" i="6"/>
  <c r="E2984" i="6"/>
  <c r="F2984" i="6"/>
  <c r="E2983" i="6"/>
  <c r="F2983" i="6"/>
  <c r="E2982" i="6"/>
  <c r="F2982" i="6"/>
  <c r="E2981" i="6"/>
  <c r="F2981" i="6"/>
  <c r="E2980" i="6"/>
  <c r="F2980" i="6"/>
  <c r="E2979" i="6"/>
  <c r="F2979" i="6"/>
  <c r="E2978" i="6"/>
  <c r="F2978" i="6"/>
  <c r="E2977" i="6"/>
  <c r="F2977" i="6"/>
  <c r="E2976" i="6"/>
  <c r="F2976" i="6"/>
  <c r="E2975" i="6"/>
  <c r="F2975" i="6"/>
  <c r="E2974" i="6"/>
  <c r="F2974" i="6"/>
  <c r="E2973" i="6"/>
  <c r="F2973" i="6"/>
  <c r="E2972" i="6"/>
  <c r="F2972" i="6"/>
  <c r="E2971" i="6"/>
  <c r="F2971" i="6"/>
  <c r="E2970" i="6"/>
  <c r="F2970" i="6"/>
  <c r="E2969" i="6"/>
  <c r="F2969" i="6"/>
  <c r="E2968" i="6"/>
  <c r="F2968" i="6"/>
  <c r="E2967" i="6"/>
  <c r="F2967" i="6"/>
  <c r="E2966" i="6"/>
  <c r="F2966" i="6"/>
  <c r="E2965" i="6"/>
  <c r="F2965" i="6"/>
  <c r="E2964" i="6"/>
  <c r="F2964" i="6"/>
  <c r="E2963" i="6"/>
  <c r="F2963" i="6"/>
  <c r="E2962" i="6"/>
  <c r="F2962" i="6"/>
  <c r="E2961" i="6"/>
  <c r="F2961" i="6"/>
  <c r="E2960" i="6"/>
  <c r="F2960" i="6"/>
  <c r="E2959" i="6"/>
  <c r="F2959" i="6"/>
  <c r="E2958" i="6"/>
  <c r="F2958" i="6"/>
  <c r="E2957" i="6"/>
  <c r="F2957" i="6"/>
  <c r="E2956" i="6"/>
  <c r="F2956" i="6"/>
  <c r="E2955" i="6"/>
  <c r="F2955" i="6"/>
  <c r="E2954" i="6"/>
  <c r="F2954" i="6"/>
  <c r="E2953" i="6"/>
  <c r="F2953" i="6"/>
  <c r="E2952" i="6"/>
  <c r="F2952" i="6"/>
  <c r="E2951" i="6"/>
  <c r="F2951" i="6"/>
  <c r="E2950" i="6"/>
  <c r="F2950" i="6"/>
  <c r="E2949" i="6"/>
  <c r="F2949" i="6"/>
  <c r="E2948" i="6"/>
  <c r="F2948" i="6"/>
  <c r="E2947" i="6"/>
  <c r="F2947" i="6"/>
  <c r="E2946" i="6"/>
  <c r="F2946" i="6"/>
  <c r="E2945" i="6"/>
  <c r="F2945" i="6"/>
  <c r="E2944" i="6"/>
  <c r="F2944" i="6"/>
  <c r="E2943" i="6"/>
  <c r="F2943" i="6"/>
  <c r="E2942" i="6"/>
  <c r="F2942" i="6"/>
  <c r="E2941" i="6"/>
  <c r="F2941" i="6"/>
  <c r="E2940" i="6"/>
  <c r="F2940" i="6"/>
  <c r="E2939" i="6"/>
  <c r="F2939" i="6"/>
  <c r="E2938" i="6"/>
  <c r="F2938" i="6"/>
  <c r="E2937" i="6"/>
  <c r="F2937" i="6"/>
  <c r="E2936" i="6"/>
  <c r="F2936" i="6"/>
  <c r="E2935" i="6"/>
  <c r="F2935" i="6"/>
  <c r="E2934" i="6"/>
  <c r="F2934" i="6"/>
  <c r="E2933" i="6"/>
  <c r="F2933" i="6"/>
  <c r="E2932" i="6"/>
  <c r="F2932" i="6"/>
  <c r="E2931" i="6"/>
  <c r="F2931" i="6"/>
  <c r="E2930" i="6"/>
  <c r="F2930" i="6"/>
  <c r="E2929" i="6"/>
  <c r="F2929" i="6"/>
  <c r="E2928" i="6"/>
  <c r="F2928" i="6"/>
  <c r="E2927" i="6"/>
  <c r="F2927" i="6"/>
  <c r="E2926" i="6"/>
  <c r="F2926" i="6"/>
  <c r="E2925" i="6"/>
  <c r="F2925" i="6"/>
  <c r="E2924" i="6"/>
  <c r="F2924" i="6"/>
  <c r="E2923" i="6"/>
  <c r="F2923" i="6"/>
  <c r="E2922" i="6"/>
  <c r="F2922" i="6"/>
  <c r="E2921" i="6"/>
  <c r="F2921" i="6"/>
  <c r="E2920" i="6"/>
  <c r="F2920" i="6"/>
  <c r="E2919" i="6"/>
  <c r="F2919" i="6"/>
  <c r="E2918" i="6"/>
  <c r="F2918" i="6"/>
  <c r="E2917" i="6"/>
  <c r="F2917" i="6"/>
  <c r="E2916" i="6"/>
  <c r="F2916" i="6"/>
  <c r="E2915" i="6"/>
  <c r="F2915" i="6"/>
  <c r="E2914" i="6"/>
  <c r="F2914" i="6"/>
  <c r="E2913" i="6"/>
  <c r="F2913" i="6"/>
  <c r="E2912" i="6"/>
  <c r="F2912" i="6"/>
  <c r="E2911" i="6"/>
  <c r="F2911" i="6"/>
  <c r="E2910" i="6"/>
  <c r="F2910" i="6"/>
  <c r="E2909" i="6"/>
  <c r="F2909" i="6"/>
  <c r="E2908" i="6"/>
  <c r="F2908" i="6"/>
  <c r="E2907" i="6"/>
  <c r="F2907" i="6"/>
  <c r="E2906" i="6"/>
  <c r="F2906" i="6"/>
  <c r="E2905" i="6"/>
  <c r="F2905" i="6"/>
  <c r="E2904" i="6"/>
  <c r="F2904" i="6"/>
  <c r="E2903" i="6"/>
  <c r="F2903" i="6"/>
  <c r="E2902" i="6"/>
  <c r="F2902" i="6"/>
  <c r="E2901" i="6"/>
  <c r="F2901" i="6"/>
  <c r="E2900" i="6"/>
  <c r="F2900" i="6"/>
  <c r="E2899" i="6"/>
  <c r="F2899" i="6"/>
  <c r="E2898" i="6"/>
  <c r="F2898" i="6"/>
  <c r="E2897" i="6"/>
  <c r="F2897" i="6"/>
  <c r="E2896" i="6"/>
  <c r="F2896" i="6"/>
  <c r="E2895" i="6"/>
  <c r="F2895" i="6"/>
  <c r="E2894" i="6"/>
  <c r="F2894" i="6"/>
  <c r="E2893" i="6"/>
  <c r="F2893" i="6"/>
  <c r="E2892" i="6"/>
  <c r="F2892" i="6"/>
  <c r="E2891" i="6"/>
  <c r="F2891" i="6"/>
  <c r="E2890" i="6"/>
  <c r="F2890" i="6"/>
  <c r="E2889" i="6"/>
  <c r="F2889" i="6"/>
  <c r="E2888" i="6"/>
  <c r="F2888" i="6"/>
  <c r="E2887" i="6"/>
  <c r="F2887" i="6"/>
  <c r="E2886" i="6"/>
  <c r="F2886" i="6"/>
  <c r="E2885" i="6"/>
  <c r="F2885" i="6"/>
  <c r="E2884" i="6"/>
  <c r="F2884" i="6"/>
  <c r="E2883" i="6"/>
  <c r="F2883" i="6"/>
  <c r="E2882" i="6"/>
  <c r="F2882" i="6"/>
  <c r="E2881" i="6"/>
  <c r="F2881" i="6"/>
  <c r="E2880" i="6"/>
  <c r="F2880" i="6"/>
  <c r="E2879" i="6"/>
  <c r="F2879" i="6"/>
  <c r="E2878" i="6"/>
  <c r="F2878" i="6"/>
  <c r="E2877" i="6"/>
  <c r="F2877" i="6"/>
  <c r="E2876" i="6"/>
  <c r="F2876" i="6"/>
  <c r="E2875" i="6"/>
  <c r="F2875" i="6"/>
  <c r="E2874" i="6"/>
  <c r="F2874" i="6"/>
  <c r="E2873" i="6"/>
  <c r="F2873" i="6"/>
  <c r="E2872" i="6"/>
  <c r="F2872" i="6"/>
  <c r="E2871" i="6"/>
  <c r="F2871" i="6"/>
  <c r="E2870" i="6"/>
  <c r="F2870" i="6"/>
  <c r="E2869" i="6"/>
  <c r="F2869" i="6"/>
  <c r="E2868" i="6"/>
  <c r="F2868" i="6"/>
  <c r="E2867" i="6"/>
  <c r="F2867" i="6"/>
  <c r="E2866" i="6"/>
  <c r="F2866" i="6"/>
  <c r="E2865" i="6"/>
  <c r="F2865" i="6"/>
  <c r="E2864" i="6"/>
  <c r="F2864" i="6"/>
  <c r="E2863" i="6"/>
  <c r="F2863" i="6"/>
  <c r="E2862" i="6"/>
  <c r="F2862" i="6"/>
  <c r="E2861" i="6"/>
  <c r="F2861" i="6"/>
  <c r="E2860" i="6"/>
  <c r="F2860" i="6"/>
  <c r="E2859" i="6"/>
  <c r="F2859" i="6"/>
  <c r="E2858" i="6"/>
  <c r="F2858" i="6"/>
  <c r="E2857" i="6"/>
  <c r="F2857" i="6"/>
  <c r="E2856" i="6"/>
  <c r="F2856" i="6"/>
  <c r="E2855" i="6"/>
  <c r="F2855" i="6"/>
  <c r="E2854" i="6"/>
  <c r="F2854" i="6"/>
  <c r="E2853" i="6"/>
  <c r="F2853" i="6"/>
  <c r="E2852" i="6"/>
  <c r="F2852" i="6"/>
  <c r="E2851" i="6"/>
  <c r="F2851" i="6"/>
  <c r="E2850" i="6"/>
  <c r="F2850" i="6"/>
  <c r="E2849" i="6"/>
  <c r="F2849" i="6"/>
  <c r="E2848" i="6"/>
  <c r="F2848" i="6"/>
  <c r="E2847" i="6"/>
  <c r="F2847" i="6"/>
  <c r="E2846" i="6"/>
  <c r="F2846" i="6"/>
  <c r="E2845" i="6"/>
  <c r="F2845" i="6"/>
  <c r="E2844" i="6"/>
  <c r="F2844" i="6"/>
  <c r="E2843" i="6"/>
  <c r="F2843" i="6"/>
  <c r="E2842" i="6"/>
  <c r="F2842" i="6"/>
  <c r="E2841" i="6"/>
  <c r="F2841" i="6"/>
  <c r="E2840" i="6"/>
  <c r="F2840" i="6"/>
  <c r="E2839" i="6"/>
  <c r="F2839" i="6"/>
  <c r="E2838" i="6"/>
  <c r="F2838" i="6"/>
  <c r="E2837" i="6"/>
  <c r="F2837" i="6"/>
  <c r="E2836" i="6"/>
  <c r="F2836" i="6"/>
  <c r="E2835" i="6"/>
  <c r="F2835" i="6"/>
  <c r="E2834" i="6"/>
  <c r="F2834" i="6"/>
  <c r="E2833" i="6"/>
  <c r="F2833" i="6"/>
  <c r="E2832" i="6"/>
  <c r="F2832" i="6"/>
  <c r="E2831" i="6"/>
  <c r="F2831" i="6"/>
  <c r="E2830" i="6"/>
  <c r="F2830" i="6"/>
  <c r="E2829" i="6"/>
  <c r="F2829" i="6"/>
  <c r="E2828" i="6"/>
  <c r="F2828" i="6"/>
  <c r="E2827" i="6"/>
  <c r="F2827" i="6"/>
  <c r="E2826" i="6"/>
  <c r="F2826" i="6"/>
  <c r="E2825" i="6"/>
  <c r="F2825" i="6"/>
  <c r="E2824" i="6"/>
  <c r="F2824" i="6"/>
  <c r="E2823" i="6"/>
  <c r="F2823" i="6"/>
  <c r="E2822" i="6"/>
  <c r="F2822" i="6"/>
  <c r="E2821" i="6"/>
  <c r="F2821" i="6"/>
  <c r="E2820" i="6"/>
  <c r="F2820" i="6"/>
  <c r="E2819" i="6"/>
  <c r="F2819" i="6"/>
  <c r="E2818" i="6"/>
  <c r="F2818" i="6"/>
  <c r="E2817" i="6"/>
  <c r="F2817" i="6"/>
  <c r="E2816" i="6"/>
  <c r="F2816" i="6"/>
  <c r="E2815" i="6"/>
  <c r="F2815" i="6"/>
  <c r="E2814" i="6"/>
  <c r="F2814" i="6"/>
  <c r="E2813" i="6"/>
  <c r="F2813" i="6"/>
  <c r="E2812" i="6"/>
  <c r="F2812" i="6"/>
  <c r="E2811" i="6"/>
  <c r="F2811" i="6"/>
  <c r="E2810" i="6"/>
  <c r="F2810" i="6"/>
  <c r="E2809" i="6"/>
  <c r="F2809" i="6"/>
  <c r="E2808" i="6"/>
  <c r="F2808" i="6"/>
  <c r="E2807" i="6"/>
  <c r="F2807" i="6"/>
  <c r="E2806" i="6"/>
  <c r="F2806" i="6"/>
  <c r="E2805" i="6"/>
  <c r="F2805" i="6"/>
  <c r="E2804" i="6"/>
  <c r="F2804" i="6"/>
  <c r="E2803" i="6"/>
  <c r="F2803" i="6"/>
  <c r="E2802" i="6"/>
  <c r="F2802" i="6"/>
  <c r="E2801" i="6"/>
  <c r="F2801" i="6"/>
  <c r="E2800" i="6"/>
  <c r="F2800" i="6"/>
  <c r="E2799" i="6"/>
  <c r="F2799" i="6"/>
  <c r="E2798" i="6"/>
  <c r="F2798" i="6"/>
  <c r="E2797" i="6"/>
  <c r="F2797" i="6"/>
  <c r="E2796" i="6"/>
  <c r="F2796" i="6"/>
  <c r="E2795" i="6"/>
  <c r="F2795" i="6"/>
  <c r="E2794" i="6"/>
  <c r="F2794" i="6"/>
  <c r="E2793" i="6"/>
  <c r="F2793" i="6"/>
  <c r="E2792" i="6"/>
  <c r="F2792" i="6"/>
  <c r="E2791" i="6"/>
  <c r="F2791" i="6"/>
  <c r="E2790" i="6"/>
  <c r="F2790" i="6"/>
  <c r="E2789" i="6"/>
  <c r="F2789" i="6"/>
  <c r="E2788" i="6"/>
  <c r="F2788" i="6"/>
  <c r="E2787" i="6"/>
  <c r="F2787" i="6"/>
  <c r="E2786" i="6"/>
  <c r="F2786" i="6"/>
  <c r="E2785" i="6"/>
  <c r="F2785" i="6"/>
  <c r="E2784" i="6"/>
  <c r="F2784" i="6"/>
  <c r="E2783" i="6"/>
  <c r="F2783" i="6"/>
  <c r="E2782" i="6"/>
  <c r="F2782" i="6"/>
  <c r="E2781" i="6"/>
  <c r="F2781" i="6"/>
  <c r="E2780" i="6"/>
  <c r="F2780" i="6"/>
  <c r="E2779" i="6"/>
  <c r="F2779" i="6"/>
  <c r="E2778" i="6"/>
  <c r="F2778" i="6"/>
  <c r="E2777" i="6"/>
  <c r="F2777" i="6"/>
  <c r="E2776" i="6"/>
  <c r="F2776" i="6"/>
  <c r="E2775" i="6"/>
  <c r="F2775" i="6"/>
  <c r="E2774" i="6"/>
  <c r="F2774" i="6"/>
  <c r="E2773" i="6"/>
  <c r="F2773" i="6"/>
  <c r="E2772" i="6"/>
  <c r="F2772" i="6"/>
  <c r="E2771" i="6"/>
  <c r="F2771" i="6"/>
  <c r="E2770" i="6"/>
  <c r="F2770" i="6"/>
  <c r="E2769" i="6"/>
  <c r="F2769" i="6"/>
  <c r="E2768" i="6"/>
  <c r="F2768" i="6"/>
  <c r="E2767" i="6"/>
  <c r="F2767" i="6"/>
  <c r="E2766" i="6"/>
  <c r="F2766" i="6"/>
  <c r="E2765" i="6"/>
  <c r="F2765" i="6"/>
  <c r="E2764" i="6"/>
  <c r="F2764" i="6"/>
  <c r="E2763" i="6"/>
  <c r="F2763" i="6"/>
  <c r="E2762" i="6"/>
  <c r="F2762" i="6"/>
  <c r="E2761" i="6"/>
  <c r="F2761" i="6"/>
  <c r="E2760" i="6"/>
  <c r="F2760" i="6"/>
  <c r="E2759" i="6"/>
  <c r="F2759" i="6"/>
  <c r="E2758" i="6"/>
  <c r="F2758" i="6"/>
  <c r="E2757" i="6"/>
  <c r="F2757" i="6"/>
  <c r="E2756" i="6"/>
  <c r="F2756" i="6"/>
  <c r="E2755" i="6"/>
  <c r="F2755" i="6"/>
  <c r="E2754" i="6"/>
  <c r="F2754" i="6"/>
  <c r="E2753" i="6"/>
  <c r="F2753" i="6"/>
  <c r="E2752" i="6"/>
  <c r="F2752" i="6"/>
  <c r="E2751" i="6"/>
  <c r="F2751" i="6"/>
  <c r="E2750" i="6"/>
  <c r="F2750" i="6"/>
  <c r="E2749" i="6"/>
  <c r="F2749" i="6"/>
  <c r="E2748" i="6"/>
  <c r="F2748" i="6"/>
  <c r="E2747" i="6"/>
  <c r="F2747" i="6"/>
  <c r="E2746" i="6"/>
  <c r="F2746" i="6"/>
  <c r="E2745" i="6"/>
  <c r="F2745" i="6"/>
  <c r="E2744" i="6"/>
  <c r="F2744" i="6"/>
  <c r="E2743" i="6"/>
  <c r="F2743" i="6"/>
  <c r="E2742" i="6"/>
  <c r="F2742" i="6"/>
  <c r="E2741" i="6"/>
  <c r="F2741" i="6"/>
  <c r="E2740" i="6"/>
  <c r="F2740" i="6"/>
  <c r="E2739" i="6"/>
  <c r="F2739" i="6"/>
  <c r="E2738" i="6"/>
  <c r="F2738" i="6"/>
  <c r="E2737" i="6"/>
  <c r="F2737" i="6"/>
  <c r="E2736" i="6"/>
  <c r="F2736" i="6"/>
  <c r="E2735" i="6"/>
  <c r="F2735" i="6"/>
  <c r="E2734" i="6"/>
  <c r="F2734" i="6"/>
  <c r="E2733" i="6"/>
  <c r="F2733" i="6"/>
  <c r="E2732" i="6"/>
  <c r="F2732" i="6"/>
  <c r="E2731" i="6"/>
  <c r="F2731" i="6"/>
  <c r="E2730" i="6"/>
  <c r="F2730" i="6"/>
  <c r="E2729" i="6"/>
  <c r="F2729" i="6"/>
  <c r="E2728" i="6"/>
  <c r="F2728" i="6"/>
  <c r="E2727" i="6"/>
  <c r="F2727" i="6"/>
  <c r="E2726" i="6"/>
  <c r="F2726" i="6"/>
  <c r="E2725" i="6"/>
  <c r="F2725" i="6"/>
  <c r="E2724" i="6"/>
  <c r="F2724" i="6"/>
  <c r="E2723" i="6"/>
  <c r="F2723" i="6"/>
  <c r="E2722" i="6"/>
  <c r="F2722" i="6"/>
  <c r="E2721" i="6"/>
  <c r="F2721" i="6"/>
  <c r="E2720" i="6"/>
  <c r="F2720" i="6"/>
  <c r="E2719" i="6"/>
  <c r="F2719" i="6"/>
  <c r="E2718" i="6"/>
  <c r="F2718" i="6"/>
  <c r="E2717" i="6"/>
  <c r="F2717" i="6"/>
  <c r="E2716" i="6"/>
  <c r="F2716" i="6"/>
  <c r="E2715" i="6"/>
  <c r="F2715" i="6"/>
  <c r="E2714" i="6"/>
  <c r="F2714" i="6"/>
  <c r="E2713" i="6"/>
  <c r="F2713" i="6"/>
  <c r="E2712" i="6"/>
  <c r="F2712" i="6"/>
  <c r="E2711" i="6"/>
  <c r="F2711" i="6"/>
  <c r="E2710" i="6"/>
  <c r="F2710" i="6"/>
  <c r="E2709" i="6"/>
  <c r="F2709" i="6"/>
  <c r="E2708" i="6"/>
  <c r="F2708" i="6"/>
  <c r="E2707" i="6"/>
  <c r="F2707" i="6"/>
  <c r="E2706" i="6"/>
  <c r="F2706" i="6"/>
  <c r="E2705" i="6"/>
  <c r="F2705" i="6"/>
  <c r="E2704" i="6"/>
  <c r="F2704" i="6"/>
  <c r="E2703" i="6"/>
  <c r="F2703" i="6"/>
  <c r="E2702" i="6"/>
  <c r="F2702" i="6"/>
  <c r="E2701" i="6"/>
  <c r="F2701" i="6"/>
  <c r="E2700" i="6"/>
  <c r="F2700" i="6"/>
  <c r="E2699" i="6"/>
  <c r="F2699" i="6"/>
  <c r="E2698" i="6"/>
  <c r="F2698" i="6"/>
  <c r="E2697" i="6"/>
  <c r="F2697" i="6"/>
  <c r="E2696" i="6"/>
  <c r="F2696" i="6"/>
  <c r="E2695" i="6"/>
  <c r="F2695" i="6"/>
  <c r="E2694" i="6"/>
  <c r="F2694" i="6"/>
  <c r="E2693" i="6"/>
  <c r="F2693" i="6"/>
  <c r="E2692" i="6"/>
  <c r="F2692" i="6"/>
  <c r="E2691" i="6"/>
  <c r="F2691" i="6"/>
  <c r="E2690" i="6"/>
  <c r="F2690" i="6"/>
  <c r="E2689" i="6"/>
  <c r="F2689" i="6"/>
  <c r="E2688" i="6"/>
  <c r="F2688" i="6"/>
  <c r="E2687" i="6"/>
  <c r="F2687" i="6"/>
  <c r="E2686" i="6"/>
  <c r="F2686" i="6"/>
  <c r="E2685" i="6"/>
  <c r="F2685" i="6"/>
  <c r="E2684" i="6"/>
  <c r="F2684" i="6"/>
  <c r="E2683" i="6"/>
  <c r="F2683" i="6"/>
  <c r="E2682" i="6"/>
  <c r="F2682" i="6"/>
  <c r="E2681" i="6"/>
  <c r="F2681" i="6"/>
  <c r="E2680" i="6"/>
  <c r="F2680" i="6"/>
  <c r="E2679" i="6"/>
  <c r="F2679" i="6"/>
  <c r="E2678" i="6"/>
  <c r="F2678" i="6"/>
  <c r="E2677" i="6"/>
  <c r="F2677" i="6"/>
  <c r="E2676" i="6"/>
  <c r="F2676" i="6"/>
  <c r="E2675" i="6"/>
  <c r="F2675" i="6"/>
  <c r="E2674" i="6"/>
  <c r="F2674" i="6"/>
  <c r="E2673" i="6"/>
  <c r="F2673" i="6"/>
  <c r="E2672" i="6"/>
  <c r="F2672" i="6"/>
  <c r="E2671" i="6"/>
  <c r="F2671" i="6"/>
  <c r="E2670" i="6"/>
  <c r="F2670" i="6"/>
  <c r="E2669" i="6"/>
  <c r="F2669" i="6"/>
  <c r="E2668" i="6"/>
  <c r="F2668" i="6"/>
  <c r="E2667" i="6"/>
  <c r="F2667" i="6"/>
  <c r="E2666" i="6"/>
  <c r="F2666" i="6"/>
  <c r="E2665" i="6"/>
  <c r="F2665" i="6"/>
  <c r="E2664" i="6"/>
  <c r="F2664" i="6"/>
  <c r="E2663" i="6"/>
  <c r="F2663" i="6"/>
  <c r="E2662" i="6"/>
  <c r="F2662" i="6"/>
  <c r="E2661" i="6"/>
  <c r="F2661" i="6"/>
  <c r="E2660" i="6"/>
  <c r="F2660" i="6"/>
  <c r="E2659" i="6"/>
  <c r="F2659" i="6"/>
  <c r="E2658" i="6"/>
  <c r="F2658" i="6"/>
  <c r="E2657" i="6"/>
  <c r="F2657" i="6"/>
  <c r="E2656" i="6"/>
  <c r="F2656" i="6"/>
  <c r="E2655" i="6"/>
  <c r="F2655" i="6"/>
  <c r="E2654" i="6"/>
  <c r="F2654" i="6"/>
  <c r="E2653" i="6"/>
  <c r="F2653" i="6"/>
  <c r="E2652" i="6"/>
  <c r="F2652" i="6"/>
  <c r="E2651" i="6"/>
  <c r="F2651" i="6"/>
  <c r="E2650" i="6"/>
  <c r="F2650" i="6"/>
  <c r="E2649" i="6"/>
  <c r="F2649" i="6"/>
  <c r="E2648" i="6"/>
  <c r="F2648" i="6"/>
  <c r="E2647" i="6"/>
  <c r="F2647" i="6"/>
  <c r="E2646" i="6"/>
  <c r="F2646" i="6"/>
  <c r="E2645" i="6"/>
  <c r="F2645" i="6"/>
  <c r="E2644" i="6"/>
  <c r="F2644" i="6"/>
  <c r="E2643" i="6"/>
  <c r="F2643" i="6"/>
  <c r="E2642" i="6"/>
  <c r="F2642" i="6"/>
  <c r="E2641" i="6"/>
  <c r="F2641" i="6"/>
  <c r="E2640" i="6"/>
  <c r="F2640" i="6"/>
  <c r="E2639" i="6"/>
  <c r="F2639" i="6"/>
  <c r="E2638" i="6"/>
  <c r="F2638" i="6"/>
  <c r="E2637" i="6"/>
  <c r="F2637" i="6"/>
  <c r="E2636" i="6"/>
  <c r="F2636" i="6"/>
  <c r="E2635" i="6"/>
  <c r="F2635" i="6"/>
  <c r="E2634" i="6"/>
  <c r="F2634" i="6"/>
  <c r="E2633" i="6"/>
  <c r="F2633" i="6"/>
  <c r="E2632" i="6"/>
  <c r="F2632" i="6"/>
  <c r="E2631" i="6"/>
  <c r="F2631" i="6"/>
  <c r="E2630" i="6"/>
  <c r="F2630" i="6"/>
  <c r="E2629" i="6"/>
  <c r="F2629" i="6"/>
  <c r="E2628" i="6"/>
  <c r="F2628" i="6"/>
  <c r="E2627" i="6"/>
  <c r="F2627" i="6"/>
  <c r="E2626" i="6"/>
  <c r="F2626" i="6"/>
  <c r="E2625" i="6"/>
  <c r="F2625" i="6"/>
  <c r="E2624" i="6"/>
  <c r="F2624" i="6"/>
  <c r="E2623" i="6"/>
  <c r="F2623" i="6"/>
  <c r="E2622" i="6"/>
  <c r="F2622" i="6"/>
  <c r="E2621" i="6"/>
  <c r="F2621" i="6"/>
  <c r="E2620" i="6"/>
  <c r="F2620" i="6"/>
  <c r="E2619" i="6"/>
  <c r="F2619" i="6"/>
  <c r="E2618" i="6"/>
  <c r="F2618" i="6"/>
  <c r="E2617" i="6"/>
  <c r="F2617" i="6"/>
  <c r="E2616" i="6"/>
  <c r="F2616" i="6"/>
  <c r="E2615" i="6"/>
  <c r="F2615" i="6"/>
  <c r="E2614" i="6"/>
  <c r="F2614" i="6"/>
  <c r="E2613" i="6"/>
  <c r="F2613" i="6"/>
  <c r="E2612" i="6"/>
  <c r="F2612" i="6"/>
  <c r="E2611" i="6"/>
  <c r="F2611" i="6"/>
  <c r="E2610" i="6"/>
  <c r="F2610" i="6"/>
  <c r="E2609" i="6"/>
  <c r="F2609" i="6"/>
  <c r="E2608" i="6"/>
  <c r="F2608" i="6"/>
  <c r="E2607" i="6"/>
  <c r="F2607" i="6"/>
  <c r="E2606" i="6"/>
  <c r="F2606" i="6"/>
  <c r="E2605" i="6"/>
  <c r="F2605" i="6"/>
  <c r="E2604" i="6"/>
  <c r="F2604" i="6"/>
  <c r="E2603" i="6"/>
  <c r="F2603" i="6"/>
  <c r="E2602" i="6"/>
  <c r="F2602" i="6"/>
  <c r="E2601" i="6"/>
  <c r="F2601" i="6"/>
  <c r="E2600" i="6"/>
  <c r="F2600" i="6"/>
  <c r="E2599" i="6"/>
  <c r="F2599" i="6"/>
  <c r="E2598" i="6"/>
  <c r="F2598" i="6"/>
  <c r="E2597" i="6"/>
  <c r="F2597" i="6"/>
  <c r="E2596" i="6"/>
  <c r="F2596" i="6"/>
  <c r="E2595" i="6"/>
  <c r="F2595" i="6"/>
  <c r="E2594" i="6"/>
  <c r="F2594" i="6"/>
  <c r="E2593" i="6"/>
  <c r="F2593" i="6"/>
  <c r="E2592" i="6"/>
  <c r="F2592" i="6"/>
  <c r="E2591" i="6"/>
  <c r="F2591" i="6"/>
  <c r="E2590" i="6"/>
  <c r="F2590" i="6"/>
  <c r="E2589" i="6"/>
  <c r="F2589" i="6"/>
  <c r="E2588" i="6"/>
  <c r="F2588" i="6"/>
  <c r="E2587" i="6"/>
  <c r="F2587" i="6"/>
  <c r="E2586" i="6"/>
  <c r="F2586" i="6"/>
  <c r="E2585" i="6"/>
  <c r="F2585" i="6"/>
  <c r="E2584" i="6"/>
  <c r="F2584" i="6"/>
  <c r="E2583" i="6"/>
  <c r="F2583" i="6"/>
  <c r="E2582" i="6"/>
  <c r="F2582" i="6"/>
  <c r="E2581" i="6"/>
  <c r="F2581" i="6"/>
  <c r="E2580" i="6"/>
  <c r="F2580" i="6"/>
  <c r="E2579" i="6"/>
  <c r="F2579" i="6"/>
  <c r="E2578" i="6"/>
  <c r="F2578" i="6"/>
  <c r="E2577" i="6"/>
  <c r="F2577" i="6"/>
  <c r="E2576" i="6"/>
  <c r="F2576" i="6"/>
  <c r="E2575" i="6"/>
  <c r="F2575" i="6"/>
  <c r="E2574" i="6"/>
  <c r="F2574" i="6"/>
  <c r="E2573" i="6"/>
  <c r="F2573" i="6"/>
  <c r="E2572" i="6"/>
  <c r="F2572" i="6"/>
  <c r="E2571" i="6"/>
  <c r="F2571" i="6"/>
  <c r="E2570" i="6"/>
  <c r="F2570" i="6"/>
  <c r="E2569" i="6"/>
  <c r="F2569" i="6"/>
  <c r="E2568" i="6"/>
  <c r="F2568" i="6"/>
  <c r="E2567" i="6"/>
  <c r="F2567" i="6"/>
  <c r="E2566" i="6"/>
  <c r="F2566" i="6"/>
  <c r="E2565" i="6"/>
  <c r="F2565" i="6"/>
  <c r="E2564" i="6"/>
  <c r="F2564" i="6"/>
  <c r="E2563" i="6"/>
  <c r="F2563" i="6"/>
  <c r="E2562" i="6"/>
  <c r="F2562" i="6"/>
  <c r="E2561" i="6"/>
  <c r="F2561" i="6"/>
  <c r="E2560" i="6"/>
  <c r="F2560" i="6"/>
  <c r="E2559" i="6"/>
  <c r="F2559" i="6"/>
  <c r="E2558" i="6"/>
  <c r="F2558" i="6"/>
  <c r="E2557" i="6"/>
  <c r="F2557" i="6"/>
  <c r="E2556" i="6"/>
  <c r="F2556" i="6"/>
  <c r="E2555" i="6"/>
  <c r="F2555" i="6"/>
  <c r="E2554" i="6"/>
  <c r="F2554" i="6"/>
  <c r="E2553" i="6"/>
  <c r="F2553" i="6"/>
  <c r="E2552" i="6"/>
  <c r="F2552" i="6"/>
  <c r="E2551" i="6"/>
  <c r="F2551" i="6"/>
  <c r="E2550" i="6"/>
  <c r="F2550" i="6"/>
  <c r="E2549" i="6"/>
  <c r="F2549" i="6"/>
  <c r="E2548" i="6"/>
  <c r="F2548" i="6"/>
  <c r="E2547" i="6"/>
  <c r="F2547" i="6"/>
  <c r="E2546" i="6"/>
  <c r="F2546" i="6"/>
  <c r="E2545" i="6"/>
  <c r="F2545" i="6"/>
  <c r="E2544" i="6"/>
  <c r="F2544" i="6"/>
  <c r="E2543" i="6"/>
  <c r="F2543" i="6"/>
  <c r="E2542" i="6"/>
  <c r="F2542" i="6"/>
  <c r="E2541" i="6"/>
  <c r="F2541" i="6"/>
  <c r="E2540" i="6"/>
  <c r="F2540" i="6"/>
  <c r="E2539" i="6"/>
  <c r="F2539" i="6"/>
  <c r="E2538" i="6"/>
  <c r="F2538" i="6"/>
  <c r="E2537" i="6"/>
  <c r="F2537" i="6"/>
  <c r="E2536" i="6"/>
  <c r="F2536" i="6"/>
  <c r="E2535" i="6"/>
  <c r="F2535" i="6"/>
  <c r="E2534" i="6"/>
  <c r="F2534" i="6"/>
  <c r="E2533" i="6"/>
  <c r="F2533" i="6"/>
  <c r="E2532" i="6"/>
  <c r="F2532" i="6"/>
  <c r="E2531" i="6"/>
  <c r="F2531" i="6"/>
  <c r="E2530" i="6"/>
  <c r="F2530" i="6"/>
  <c r="E2529" i="6"/>
  <c r="F2529" i="6"/>
  <c r="E2528" i="6"/>
  <c r="F2528" i="6"/>
  <c r="E2527" i="6"/>
  <c r="F2527" i="6"/>
  <c r="E2526" i="6"/>
  <c r="F2526" i="6"/>
  <c r="E2525" i="6"/>
  <c r="F2525" i="6"/>
  <c r="E2524" i="6"/>
  <c r="F2524" i="6"/>
  <c r="E2523" i="6"/>
  <c r="F2523" i="6"/>
  <c r="E2522" i="6"/>
  <c r="F2522" i="6"/>
  <c r="E2521" i="6"/>
  <c r="F2521" i="6"/>
  <c r="E2520" i="6"/>
  <c r="F2520" i="6"/>
  <c r="E2519" i="6"/>
  <c r="F2519" i="6"/>
  <c r="E2518" i="6"/>
  <c r="F2518" i="6"/>
  <c r="E2517" i="6"/>
  <c r="F2517" i="6"/>
  <c r="E2516" i="6"/>
  <c r="F2516" i="6"/>
  <c r="E2515" i="6"/>
  <c r="F2515" i="6"/>
  <c r="E2514" i="6"/>
  <c r="F2514" i="6"/>
  <c r="E2513" i="6"/>
  <c r="F2513" i="6"/>
  <c r="E2512" i="6"/>
  <c r="F2512" i="6"/>
  <c r="E2511" i="6"/>
  <c r="F2511" i="6"/>
  <c r="E2510" i="6"/>
  <c r="F2510" i="6"/>
  <c r="E2509" i="6"/>
  <c r="F2509" i="6"/>
  <c r="E2508" i="6"/>
  <c r="F2508" i="6"/>
  <c r="E2507" i="6"/>
  <c r="F2507" i="6"/>
  <c r="E2506" i="6"/>
  <c r="F2506" i="6"/>
  <c r="E2505" i="6"/>
  <c r="F2505" i="6"/>
  <c r="E2504" i="6"/>
  <c r="F2504" i="6"/>
  <c r="E2503" i="6"/>
  <c r="F2503" i="6"/>
  <c r="E2502" i="6"/>
  <c r="F2502" i="6"/>
  <c r="E2501" i="6"/>
  <c r="F2501" i="6"/>
  <c r="E2500" i="6"/>
  <c r="F2500" i="6"/>
  <c r="E2499" i="6"/>
  <c r="F2499" i="6"/>
  <c r="E2498" i="6"/>
  <c r="F2498" i="6"/>
  <c r="E2497" i="6"/>
  <c r="F2497" i="6"/>
  <c r="E2496" i="6"/>
  <c r="F2496" i="6"/>
  <c r="E2495" i="6"/>
  <c r="F2495" i="6"/>
  <c r="E2494" i="6"/>
  <c r="F2494" i="6"/>
  <c r="E2493" i="6"/>
  <c r="F2493" i="6"/>
  <c r="E2492" i="6"/>
  <c r="F2492" i="6"/>
  <c r="E2491" i="6"/>
  <c r="F2491" i="6"/>
  <c r="E2490" i="6"/>
  <c r="F2490" i="6"/>
  <c r="E2489" i="6"/>
  <c r="F2489" i="6"/>
  <c r="E2488" i="6"/>
  <c r="F2488" i="6"/>
  <c r="E2487" i="6"/>
  <c r="F2487" i="6"/>
  <c r="E2486" i="6"/>
  <c r="F2486" i="6"/>
  <c r="E2485" i="6"/>
  <c r="F2485" i="6"/>
  <c r="E2484" i="6"/>
  <c r="F2484" i="6"/>
  <c r="E2483" i="6"/>
  <c r="F2483" i="6"/>
  <c r="E2482" i="6"/>
  <c r="F2482" i="6"/>
  <c r="E2481" i="6"/>
  <c r="F2481" i="6"/>
  <c r="E2480" i="6"/>
  <c r="F2480" i="6"/>
  <c r="E2479" i="6"/>
  <c r="F2479" i="6"/>
  <c r="E2478" i="6"/>
  <c r="F2478" i="6"/>
  <c r="E2477" i="6"/>
  <c r="F2477" i="6"/>
  <c r="E2476" i="6"/>
  <c r="F2476" i="6"/>
  <c r="E2475" i="6"/>
  <c r="F2475" i="6"/>
  <c r="E2474" i="6"/>
  <c r="F2474" i="6"/>
  <c r="E2473" i="6"/>
  <c r="F2473" i="6"/>
  <c r="E2472" i="6"/>
  <c r="F2472" i="6"/>
  <c r="E2471" i="6"/>
  <c r="F2471" i="6"/>
  <c r="E2470" i="6"/>
  <c r="F2470" i="6"/>
  <c r="E2469" i="6"/>
  <c r="F2469" i="6"/>
  <c r="E2468" i="6"/>
  <c r="F2468" i="6"/>
  <c r="E2467" i="6"/>
  <c r="F2467" i="6"/>
  <c r="E2466" i="6"/>
  <c r="F2466" i="6"/>
  <c r="E2465" i="6"/>
  <c r="F2465" i="6"/>
  <c r="E2464" i="6"/>
  <c r="F2464" i="6"/>
  <c r="E2463" i="6"/>
  <c r="F2463" i="6"/>
  <c r="E2462" i="6"/>
  <c r="F2462" i="6"/>
  <c r="E2461" i="6"/>
  <c r="F2461" i="6"/>
  <c r="E2460" i="6"/>
  <c r="F2460" i="6"/>
  <c r="E2459" i="6"/>
  <c r="F2459" i="6"/>
  <c r="E2458" i="6"/>
  <c r="F2458" i="6"/>
  <c r="E2457" i="6"/>
  <c r="F2457" i="6"/>
  <c r="E2456" i="6"/>
  <c r="F2456" i="6"/>
  <c r="E2455" i="6"/>
  <c r="F2455" i="6"/>
  <c r="E2454" i="6"/>
  <c r="F2454" i="6"/>
  <c r="E2453" i="6"/>
  <c r="F2453" i="6"/>
  <c r="E2452" i="6"/>
  <c r="F2452" i="6"/>
  <c r="E2451" i="6"/>
  <c r="F2451" i="6"/>
  <c r="E2450" i="6"/>
  <c r="F2450" i="6"/>
  <c r="E2449" i="6"/>
  <c r="F2449" i="6"/>
  <c r="E2448" i="6"/>
  <c r="F2448" i="6"/>
  <c r="E2447" i="6"/>
  <c r="F2447" i="6"/>
  <c r="E2446" i="6"/>
  <c r="F2446" i="6"/>
  <c r="E2445" i="6"/>
  <c r="F2445" i="6"/>
  <c r="E2444" i="6"/>
  <c r="F2444" i="6"/>
  <c r="E2443" i="6"/>
  <c r="F2443" i="6"/>
  <c r="E2442" i="6"/>
  <c r="F2442" i="6"/>
  <c r="E2441" i="6"/>
  <c r="F2441" i="6"/>
  <c r="E2440" i="6"/>
  <c r="F2440" i="6"/>
  <c r="E2439" i="6"/>
  <c r="F2439" i="6"/>
  <c r="E2438" i="6"/>
  <c r="F2438" i="6"/>
  <c r="E2437" i="6"/>
  <c r="F2437" i="6"/>
  <c r="E2436" i="6"/>
  <c r="F2436" i="6"/>
  <c r="E2435" i="6"/>
  <c r="F2435" i="6"/>
  <c r="E2434" i="6"/>
  <c r="F2434" i="6"/>
  <c r="E2433" i="6"/>
  <c r="F2433" i="6"/>
  <c r="E2432" i="6"/>
  <c r="F2432" i="6"/>
  <c r="E2431" i="6"/>
  <c r="F2431" i="6"/>
  <c r="E2430" i="6"/>
  <c r="F2430" i="6"/>
  <c r="E2429" i="6"/>
  <c r="F2429" i="6"/>
  <c r="E2428" i="6"/>
  <c r="F2428" i="6"/>
  <c r="E2427" i="6"/>
  <c r="F2427" i="6"/>
  <c r="E2426" i="6"/>
  <c r="F2426" i="6"/>
  <c r="E2425" i="6"/>
  <c r="F2425" i="6"/>
  <c r="E2424" i="6"/>
  <c r="F2424" i="6"/>
  <c r="E2423" i="6"/>
  <c r="F2423" i="6"/>
  <c r="E2422" i="6"/>
  <c r="F2422" i="6"/>
  <c r="E2421" i="6"/>
  <c r="F2421" i="6"/>
  <c r="E2420" i="6"/>
  <c r="F2420" i="6"/>
  <c r="E2419" i="6"/>
  <c r="F2419" i="6"/>
  <c r="E2418" i="6"/>
  <c r="F2418" i="6"/>
  <c r="E2417" i="6"/>
  <c r="F2417" i="6"/>
  <c r="E2416" i="6"/>
  <c r="F2416" i="6"/>
  <c r="E2415" i="6"/>
  <c r="F2415" i="6"/>
  <c r="E2414" i="6"/>
  <c r="F2414" i="6"/>
  <c r="E2413" i="6"/>
  <c r="F2413" i="6"/>
  <c r="E2412" i="6"/>
  <c r="F2412" i="6"/>
  <c r="E2411" i="6"/>
  <c r="F2411" i="6"/>
  <c r="E2410" i="6"/>
  <c r="F2410" i="6"/>
  <c r="E2409" i="6"/>
  <c r="F2409" i="6"/>
  <c r="E2408" i="6"/>
  <c r="F2408" i="6"/>
  <c r="E2407" i="6"/>
  <c r="F2407" i="6"/>
  <c r="E2406" i="6"/>
  <c r="F2406" i="6"/>
  <c r="E2405" i="6"/>
  <c r="F2405" i="6"/>
  <c r="E2404" i="6"/>
  <c r="F2404" i="6"/>
  <c r="E2403" i="6"/>
  <c r="F2403" i="6"/>
  <c r="E2402" i="6"/>
  <c r="F2402" i="6"/>
  <c r="E2401" i="6"/>
  <c r="F2401" i="6"/>
  <c r="E2400" i="6"/>
  <c r="F2400" i="6"/>
  <c r="E2399" i="6"/>
  <c r="F2399" i="6"/>
  <c r="E2398" i="6"/>
  <c r="F2398" i="6"/>
  <c r="E2397" i="6"/>
  <c r="F2397" i="6"/>
  <c r="E2396" i="6"/>
  <c r="F2396" i="6"/>
  <c r="E2395" i="6"/>
  <c r="F2395" i="6"/>
  <c r="E2394" i="6"/>
  <c r="F2394" i="6"/>
  <c r="E2393" i="6"/>
  <c r="F2393" i="6"/>
  <c r="E2392" i="6"/>
  <c r="F2392" i="6"/>
  <c r="E2391" i="6"/>
  <c r="F2391" i="6"/>
  <c r="E2390" i="6"/>
  <c r="F2390" i="6"/>
  <c r="E2389" i="6"/>
  <c r="F2389" i="6"/>
  <c r="E2388" i="6"/>
  <c r="F2388" i="6"/>
  <c r="E2387" i="6"/>
  <c r="F2387" i="6"/>
  <c r="E2386" i="6"/>
  <c r="F2386" i="6"/>
  <c r="E2385" i="6"/>
  <c r="F2385" i="6"/>
  <c r="E2384" i="6"/>
  <c r="F2384" i="6"/>
  <c r="E2383" i="6"/>
  <c r="F2383" i="6"/>
  <c r="E2382" i="6"/>
  <c r="F2382" i="6"/>
  <c r="E2381" i="6"/>
  <c r="F2381" i="6"/>
  <c r="E2380" i="6"/>
  <c r="F2380" i="6"/>
  <c r="E2379" i="6"/>
  <c r="F2379" i="6"/>
  <c r="E2378" i="6"/>
  <c r="F2378" i="6"/>
  <c r="E2377" i="6"/>
  <c r="F2377" i="6"/>
  <c r="E2376" i="6"/>
  <c r="F2376" i="6"/>
  <c r="E2375" i="6"/>
  <c r="F2375" i="6"/>
  <c r="E2374" i="6"/>
  <c r="F2374" i="6"/>
  <c r="E2373" i="6"/>
  <c r="F2373" i="6"/>
  <c r="E2372" i="6"/>
  <c r="F2372" i="6"/>
  <c r="E2371" i="6"/>
  <c r="F2371" i="6"/>
  <c r="E2370" i="6"/>
  <c r="F2370" i="6"/>
  <c r="E2369" i="6"/>
  <c r="F2369" i="6"/>
  <c r="E2368" i="6"/>
  <c r="F2368" i="6"/>
  <c r="E2367" i="6"/>
  <c r="F2367" i="6"/>
  <c r="E2366" i="6"/>
  <c r="F2366" i="6"/>
  <c r="E2365" i="6"/>
  <c r="F2365" i="6"/>
  <c r="E2364" i="6"/>
  <c r="F2364" i="6"/>
  <c r="E2363" i="6"/>
  <c r="F2363" i="6"/>
  <c r="E2362" i="6"/>
  <c r="F2362" i="6"/>
  <c r="E2361" i="6"/>
  <c r="F2361" i="6"/>
  <c r="E2360" i="6"/>
  <c r="F2360" i="6"/>
  <c r="E2359" i="6"/>
  <c r="F2359" i="6"/>
  <c r="E2358" i="6"/>
  <c r="F2358" i="6"/>
  <c r="E2357" i="6"/>
  <c r="F2357" i="6"/>
  <c r="E2356" i="6"/>
  <c r="F2356" i="6"/>
  <c r="E2355" i="6"/>
  <c r="F2355" i="6"/>
  <c r="E2354" i="6"/>
  <c r="F2354" i="6"/>
  <c r="E2353" i="6"/>
  <c r="F2353" i="6"/>
  <c r="E2352" i="6"/>
  <c r="F2352" i="6"/>
  <c r="E2351" i="6"/>
  <c r="F2351" i="6"/>
  <c r="E2350" i="6"/>
  <c r="F2350" i="6"/>
  <c r="E2349" i="6"/>
  <c r="F2349" i="6"/>
  <c r="E2348" i="6"/>
  <c r="F2348" i="6"/>
  <c r="E2347" i="6"/>
  <c r="F2347" i="6"/>
  <c r="E2346" i="6"/>
  <c r="F2346" i="6"/>
  <c r="E2345" i="6"/>
  <c r="F2345" i="6"/>
  <c r="E2344" i="6"/>
  <c r="F2344" i="6"/>
  <c r="E2343" i="6"/>
  <c r="F2343" i="6"/>
  <c r="E2342" i="6"/>
  <c r="F2342" i="6"/>
  <c r="E2341" i="6"/>
  <c r="F2341" i="6"/>
  <c r="E2340" i="6"/>
  <c r="F2340" i="6"/>
  <c r="E2339" i="6"/>
  <c r="F2339" i="6"/>
  <c r="E2338" i="6"/>
  <c r="F2338" i="6"/>
  <c r="E2337" i="6"/>
  <c r="F2337" i="6"/>
  <c r="E2336" i="6"/>
  <c r="F2336" i="6"/>
  <c r="E2335" i="6"/>
  <c r="F2335" i="6"/>
  <c r="E2334" i="6"/>
  <c r="F2334" i="6"/>
  <c r="E2333" i="6"/>
  <c r="F2333" i="6"/>
  <c r="E2332" i="6"/>
  <c r="F2332" i="6"/>
  <c r="E2331" i="6"/>
  <c r="F2331" i="6"/>
  <c r="E2330" i="6"/>
  <c r="F2330" i="6"/>
  <c r="E2329" i="6"/>
  <c r="F2329" i="6"/>
  <c r="E2328" i="6"/>
  <c r="F2328" i="6"/>
  <c r="E2327" i="6"/>
  <c r="F2327" i="6"/>
  <c r="E2326" i="6"/>
  <c r="F2326" i="6"/>
  <c r="E2325" i="6"/>
  <c r="F2325" i="6"/>
  <c r="E2324" i="6"/>
  <c r="F2324" i="6"/>
  <c r="E2323" i="6"/>
  <c r="F2323" i="6"/>
  <c r="E2322" i="6"/>
  <c r="F2322" i="6"/>
  <c r="E2321" i="6"/>
  <c r="F2321" i="6"/>
  <c r="E2320" i="6"/>
  <c r="F2320" i="6"/>
  <c r="E2319" i="6"/>
  <c r="F2319" i="6"/>
  <c r="E2318" i="6"/>
  <c r="F2318" i="6"/>
  <c r="E2317" i="6"/>
  <c r="F2317" i="6"/>
  <c r="E2316" i="6"/>
  <c r="F2316" i="6"/>
  <c r="E2315" i="6"/>
  <c r="F2315" i="6"/>
  <c r="E2314" i="6"/>
  <c r="F2314" i="6"/>
  <c r="E2313" i="6"/>
  <c r="F2313" i="6"/>
  <c r="E2312" i="6"/>
  <c r="F2312" i="6"/>
  <c r="E2311" i="6"/>
  <c r="F2311" i="6"/>
  <c r="E2310" i="6"/>
  <c r="F2310" i="6"/>
  <c r="E2309" i="6"/>
  <c r="F2309" i="6"/>
  <c r="E2308" i="6"/>
  <c r="F2308" i="6"/>
  <c r="E2307" i="6"/>
  <c r="F2307" i="6"/>
  <c r="E2306" i="6"/>
  <c r="F2306" i="6"/>
  <c r="E2305" i="6"/>
  <c r="F2305" i="6"/>
  <c r="E2304" i="6"/>
  <c r="F2304" i="6"/>
  <c r="E2303" i="6"/>
  <c r="F2303" i="6"/>
  <c r="E2302" i="6"/>
  <c r="F2302" i="6"/>
  <c r="E2301" i="6"/>
  <c r="F2301" i="6"/>
  <c r="E2300" i="6"/>
  <c r="F2300" i="6"/>
  <c r="E2299" i="6"/>
  <c r="F2299" i="6"/>
  <c r="E2298" i="6"/>
  <c r="F2298" i="6"/>
  <c r="E2297" i="6"/>
  <c r="F2297" i="6"/>
  <c r="E2296" i="6"/>
  <c r="F2296" i="6"/>
  <c r="E2295" i="6"/>
  <c r="F2295" i="6"/>
  <c r="E2294" i="6"/>
  <c r="F2294" i="6"/>
  <c r="E2293" i="6"/>
  <c r="F2293" i="6"/>
  <c r="E2292" i="6"/>
  <c r="F2292" i="6"/>
  <c r="E2291" i="6"/>
  <c r="F2291" i="6"/>
  <c r="E2290" i="6"/>
  <c r="F2290" i="6"/>
  <c r="E2289" i="6"/>
  <c r="F2289" i="6"/>
  <c r="E2288" i="6"/>
  <c r="F2288" i="6"/>
  <c r="E2287" i="6"/>
  <c r="F2287" i="6"/>
  <c r="E2286" i="6"/>
  <c r="F2286" i="6"/>
  <c r="E2285" i="6"/>
  <c r="F2285" i="6"/>
  <c r="E2284" i="6"/>
  <c r="F2284" i="6"/>
  <c r="E2283" i="6"/>
  <c r="F2283" i="6"/>
  <c r="E2282" i="6"/>
  <c r="F2282" i="6"/>
  <c r="E2281" i="6"/>
  <c r="F2281" i="6"/>
  <c r="E2280" i="6"/>
  <c r="F2280" i="6"/>
  <c r="E2279" i="6"/>
  <c r="F2279" i="6"/>
  <c r="E2278" i="6"/>
  <c r="F2278" i="6"/>
  <c r="E2277" i="6"/>
  <c r="F2277" i="6"/>
  <c r="E2276" i="6"/>
  <c r="F2276" i="6"/>
  <c r="E2275" i="6"/>
  <c r="F2275" i="6"/>
  <c r="E2274" i="6"/>
  <c r="F2274" i="6"/>
  <c r="E2273" i="6"/>
  <c r="F2273" i="6"/>
  <c r="E2272" i="6"/>
  <c r="F2272" i="6"/>
  <c r="E2271" i="6"/>
  <c r="F2271" i="6"/>
  <c r="E2270" i="6"/>
  <c r="F2270" i="6"/>
  <c r="E2269" i="6"/>
  <c r="F2269" i="6"/>
  <c r="E2268" i="6"/>
  <c r="F2268" i="6"/>
  <c r="E2267" i="6"/>
  <c r="F2267" i="6"/>
  <c r="E2266" i="6"/>
  <c r="F2266" i="6"/>
  <c r="E2265" i="6"/>
  <c r="F2265" i="6"/>
  <c r="E2264" i="6"/>
  <c r="F2264" i="6"/>
  <c r="E2263" i="6"/>
  <c r="F2263" i="6"/>
  <c r="E2262" i="6"/>
  <c r="F2262" i="6"/>
  <c r="E2261" i="6"/>
  <c r="F2261" i="6"/>
  <c r="E2260" i="6"/>
  <c r="F2260" i="6"/>
  <c r="E2259" i="6"/>
  <c r="F2259" i="6"/>
  <c r="E2258" i="6"/>
  <c r="F2258" i="6"/>
  <c r="E2257" i="6"/>
  <c r="F2257" i="6"/>
  <c r="E2256" i="6"/>
  <c r="F2256" i="6"/>
  <c r="E2255" i="6"/>
  <c r="F2255" i="6"/>
  <c r="E2254" i="6"/>
  <c r="F2254" i="6"/>
  <c r="E2253" i="6"/>
  <c r="F2253" i="6"/>
  <c r="E2252" i="6"/>
  <c r="F2252" i="6"/>
  <c r="E2251" i="6"/>
  <c r="F2251" i="6"/>
  <c r="E2250" i="6"/>
  <c r="F2250" i="6"/>
  <c r="E2249" i="6"/>
  <c r="F2249" i="6"/>
  <c r="E2248" i="6"/>
  <c r="F2248" i="6"/>
  <c r="E2247" i="6"/>
  <c r="F2247" i="6"/>
  <c r="E2246" i="6"/>
  <c r="F2246" i="6"/>
  <c r="E2245" i="6"/>
  <c r="F2245" i="6"/>
  <c r="E2244" i="6"/>
  <c r="F2244" i="6"/>
  <c r="E2243" i="6"/>
  <c r="F2243" i="6"/>
  <c r="E2242" i="6"/>
  <c r="F2242" i="6"/>
  <c r="E2241" i="6"/>
  <c r="F2241" i="6"/>
  <c r="E2240" i="6"/>
  <c r="F2240" i="6"/>
  <c r="E2239" i="6"/>
  <c r="F2239" i="6"/>
  <c r="E2238" i="6"/>
  <c r="F2238" i="6"/>
  <c r="E2237" i="6"/>
  <c r="F2237" i="6"/>
  <c r="E2236" i="6"/>
  <c r="F2236" i="6"/>
  <c r="E2235" i="6"/>
  <c r="F2235" i="6"/>
  <c r="E2234" i="6"/>
  <c r="F2234" i="6"/>
  <c r="E2233" i="6"/>
  <c r="F2233" i="6"/>
  <c r="E2232" i="6"/>
  <c r="F2232" i="6"/>
  <c r="E2231" i="6"/>
  <c r="F2231" i="6"/>
  <c r="E2230" i="6"/>
  <c r="F2230" i="6"/>
  <c r="E2229" i="6"/>
  <c r="F2229" i="6"/>
  <c r="E2228" i="6"/>
  <c r="F2228" i="6"/>
  <c r="E2227" i="6"/>
  <c r="F2227" i="6"/>
  <c r="E2226" i="6"/>
  <c r="F2226" i="6"/>
  <c r="E2225" i="6"/>
  <c r="F2225" i="6"/>
  <c r="E2224" i="6"/>
  <c r="F2224" i="6"/>
  <c r="E2223" i="6"/>
  <c r="F2223" i="6"/>
  <c r="E2222" i="6"/>
  <c r="F2222" i="6"/>
  <c r="E2221" i="6"/>
  <c r="F2221" i="6"/>
  <c r="E2220" i="6"/>
  <c r="F2220" i="6"/>
  <c r="E2219" i="6"/>
  <c r="F2219" i="6"/>
  <c r="E2218" i="6"/>
  <c r="F2218" i="6"/>
  <c r="E2217" i="6"/>
  <c r="F2217" i="6"/>
  <c r="E2216" i="6"/>
  <c r="F2216" i="6"/>
  <c r="E2215" i="6"/>
  <c r="F2215" i="6"/>
  <c r="E2214" i="6"/>
  <c r="F2214" i="6"/>
  <c r="E2213" i="6"/>
  <c r="F2213" i="6"/>
  <c r="E2212" i="6"/>
  <c r="F2212" i="6"/>
  <c r="E2211" i="6"/>
  <c r="F2211" i="6"/>
  <c r="E2210" i="6"/>
  <c r="F2210" i="6"/>
  <c r="E2209" i="6"/>
  <c r="F2209" i="6"/>
  <c r="E2208" i="6"/>
  <c r="F2208" i="6"/>
  <c r="E2207" i="6"/>
  <c r="F2207" i="6"/>
  <c r="E2206" i="6"/>
  <c r="F2206" i="6"/>
  <c r="E2205" i="6"/>
  <c r="F2205" i="6"/>
  <c r="E2204" i="6"/>
  <c r="F2204" i="6"/>
  <c r="E2203" i="6"/>
  <c r="F2203" i="6"/>
  <c r="E2202" i="6"/>
  <c r="F2202" i="6"/>
  <c r="E2201" i="6"/>
  <c r="F2201" i="6"/>
  <c r="E2200" i="6"/>
  <c r="F2200" i="6"/>
  <c r="E2199" i="6"/>
  <c r="F2199" i="6"/>
  <c r="E2198" i="6"/>
  <c r="F2198" i="6"/>
  <c r="E2197" i="6"/>
  <c r="F2197" i="6"/>
  <c r="E2196" i="6"/>
  <c r="F2196" i="6"/>
  <c r="E2195" i="6"/>
  <c r="F2195" i="6"/>
  <c r="E2194" i="6"/>
  <c r="F2194" i="6"/>
  <c r="E2193" i="6"/>
  <c r="F2193" i="6"/>
  <c r="E2192" i="6"/>
  <c r="F2192" i="6"/>
  <c r="E2191" i="6"/>
  <c r="F2191" i="6"/>
  <c r="E2190" i="6"/>
  <c r="F2190" i="6"/>
  <c r="E2189" i="6"/>
  <c r="F2189" i="6"/>
  <c r="E2188" i="6"/>
  <c r="F2188" i="6"/>
  <c r="E2187" i="6"/>
  <c r="F2187" i="6"/>
  <c r="E2186" i="6"/>
  <c r="F2186" i="6"/>
  <c r="E2185" i="6"/>
  <c r="F2185" i="6"/>
  <c r="E2184" i="6"/>
  <c r="F2184" i="6"/>
  <c r="E2183" i="6"/>
  <c r="F2183" i="6"/>
  <c r="E2182" i="6"/>
  <c r="F2182" i="6"/>
  <c r="E2181" i="6"/>
  <c r="F2181" i="6"/>
  <c r="E2180" i="6"/>
  <c r="F2180" i="6"/>
  <c r="E2179" i="6"/>
  <c r="F2179" i="6"/>
  <c r="E2178" i="6"/>
  <c r="F2178" i="6"/>
  <c r="E2177" i="6"/>
  <c r="F2177" i="6"/>
  <c r="E2176" i="6"/>
  <c r="F2176" i="6"/>
  <c r="E2175" i="6"/>
  <c r="F2175" i="6"/>
  <c r="E2174" i="6"/>
  <c r="F2174" i="6"/>
  <c r="E2173" i="6"/>
  <c r="F2173" i="6"/>
  <c r="E2172" i="6"/>
  <c r="F2172" i="6"/>
  <c r="E2171" i="6"/>
  <c r="F2171" i="6"/>
  <c r="E2170" i="6"/>
  <c r="F2170" i="6"/>
  <c r="E2169" i="6"/>
  <c r="F2169" i="6"/>
  <c r="E2168" i="6"/>
  <c r="F2168" i="6"/>
  <c r="E2167" i="6"/>
  <c r="F2167" i="6"/>
  <c r="E2166" i="6"/>
  <c r="F2166" i="6"/>
  <c r="E2165" i="6"/>
  <c r="F2165" i="6"/>
  <c r="E2164" i="6"/>
  <c r="F2164" i="6"/>
  <c r="E2163" i="6"/>
  <c r="F2163" i="6"/>
  <c r="E2162" i="6"/>
  <c r="F2162" i="6"/>
  <c r="E2161" i="6"/>
  <c r="F2161" i="6"/>
  <c r="E2160" i="6"/>
  <c r="F2160" i="6"/>
  <c r="E2159" i="6"/>
  <c r="F2159" i="6"/>
  <c r="E2158" i="6"/>
  <c r="F2158" i="6"/>
  <c r="E2157" i="6"/>
  <c r="F2157" i="6"/>
  <c r="E2156" i="6"/>
  <c r="F2156" i="6"/>
  <c r="E2155" i="6"/>
  <c r="F2155" i="6"/>
  <c r="E2154" i="6"/>
  <c r="F2154" i="6"/>
  <c r="E2153" i="6"/>
  <c r="F2153" i="6"/>
  <c r="E2152" i="6"/>
  <c r="F2152" i="6"/>
  <c r="E2151" i="6"/>
  <c r="F2151" i="6"/>
  <c r="E2150" i="6"/>
  <c r="F2150" i="6"/>
  <c r="E2149" i="6"/>
  <c r="F2149" i="6"/>
  <c r="E2148" i="6"/>
  <c r="F2148" i="6"/>
  <c r="E2147" i="6"/>
  <c r="F2147" i="6"/>
  <c r="E2146" i="6"/>
  <c r="F2146" i="6"/>
  <c r="E2145" i="6"/>
  <c r="F2145" i="6"/>
  <c r="E2144" i="6"/>
  <c r="F2144" i="6"/>
  <c r="E2143" i="6"/>
  <c r="F2143" i="6"/>
  <c r="E2142" i="6"/>
  <c r="F2142" i="6"/>
  <c r="E2141" i="6"/>
  <c r="F2141" i="6"/>
  <c r="E2140" i="6"/>
  <c r="F2140" i="6"/>
  <c r="E2139" i="6"/>
  <c r="F2139" i="6"/>
  <c r="E2138" i="6"/>
  <c r="F2138" i="6"/>
  <c r="E2137" i="6"/>
  <c r="F2137" i="6"/>
  <c r="E2136" i="6"/>
  <c r="F2136" i="6"/>
  <c r="E2135" i="6"/>
  <c r="F2135" i="6"/>
  <c r="E2134" i="6"/>
  <c r="F2134" i="6"/>
  <c r="E2133" i="6"/>
  <c r="F2133" i="6"/>
  <c r="E2132" i="6"/>
  <c r="F2132" i="6"/>
  <c r="E2131" i="6"/>
  <c r="F2131" i="6"/>
  <c r="E2130" i="6"/>
  <c r="F2130" i="6"/>
  <c r="E2129" i="6"/>
  <c r="F2129" i="6"/>
  <c r="E2128" i="6"/>
  <c r="F2128" i="6"/>
  <c r="E2127" i="6"/>
  <c r="F2127" i="6"/>
  <c r="E2126" i="6"/>
  <c r="F2126" i="6"/>
  <c r="E2125" i="6"/>
  <c r="F2125" i="6"/>
  <c r="E2124" i="6"/>
  <c r="F2124" i="6"/>
  <c r="E2123" i="6"/>
  <c r="F2123" i="6"/>
  <c r="E2122" i="6"/>
  <c r="F2122" i="6"/>
  <c r="E2121" i="6"/>
  <c r="F2121" i="6"/>
  <c r="E2120" i="6"/>
  <c r="F2120" i="6"/>
  <c r="E2119" i="6"/>
  <c r="F2119" i="6"/>
  <c r="E2118" i="6"/>
  <c r="F2118" i="6"/>
  <c r="E2117" i="6"/>
  <c r="F2117" i="6"/>
  <c r="E2116" i="6"/>
  <c r="F2116" i="6"/>
  <c r="E2115" i="6"/>
  <c r="F2115" i="6"/>
  <c r="E2114" i="6"/>
  <c r="F2114" i="6"/>
  <c r="E2113" i="6"/>
  <c r="F2113" i="6"/>
  <c r="E2112" i="6"/>
  <c r="F2112" i="6"/>
  <c r="E2111" i="6"/>
  <c r="F2111" i="6"/>
  <c r="E2110" i="6"/>
  <c r="F2110" i="6"/>
  <c r="E2109" i="6"/>
  <c r="F2109" i="6"/>
  <c r="E2108" i="6"/>
  <c r="F2108" i="6"/>
  <c r="E2107" i="6"/>
  <c r="F2107" i="6"/>
  <c r="E2106" i="6"/>
  <c r="F2106" i="6"/>
  <c r="E2105" i="6"/>
  <c r="F2105" i="6"/>
  <c r="E2104" i="6"/>
  <c r="F2104" i="6"/>
  <c r="E2103" i="6"/>
  <c r="F2103" i="6"/>
  <c r="E2102" i="6"/>
  <c r="F2102" i="6"/>
  <c r="E2101" i="6"/>
  <c r="F2101" i="6"/>
  <c r="E2100" i="6"/>
  <c r="F2100" i="6"/>
  <c r="E2099" i="6"/>
  <c r="F2099" i="6"/>
  <c r="E2098" i="6"/>
  <c r="F2098" i="6"/>
  <c r="E2097" i="6"/>
  <c r="F2097" i="6"/>
  <c r="E2096" i="6"/>
  <c r="F2096" i="6"/>
  <c r="E2095" i="6"/>
  <c r="F2095" i="6"/>
  <c r="E2094" i="6"/>
  <c r="F2094" i="6"/>
  <c r="E2093" i="6"/>
  <c r="F2093" i="6"/>
  <c r="E2092" i="6"/>
  <c r="F2092" i="6"/>
  <c r="E2091" i="6"/>
  <c r="F2091" i="6"/>
  <c r="E2090" i="6"/>
  <c r="F2090" i="6"/>
  <c r="E2089" i="6"/>
  <c r="F2089" i="6"/>
  <c r="E2088" i="6"/>
  <c r="F2088" i="6"/>
  <c r="E2087" i="6"/>
  <c r="F2087" i="6"/>
  <c r="E2086" i="6"/>
  <c r="F2086" i="6"/>
  <c r="E2085" i="6"/>
  <c r="F2085" i="6"/>
  <c r="E2084" i="6"/>
  <c r="F2084" i="6"/>
  <c r="E2083" i="6"/>
  <c r="F2083" i="6"/>
  <c r="E2082" i="6"/>
  <c r="F2082" i="6"/>
  <c r="E2081" i="6"/>
  <c r="F2081" i="6"/>
  <c r="E2080" i="6"/>
  <c r="F2080" i="6"/>
  <c r="E2079" i="6"/>
  <c r="F2079" i="6"/>
  <c r="E2078" i="6"/>
  <c r="F2078" i="6"/>
  <c r="E2077" i="6"/>
  <c r="F2077" i="6"/>
  <c r="E2076" i="6"/>
  <c r="F2076" i="6"/>
  <c r="E2075" i="6"/>
  <c r="F2075" i="6"/>
  <c r="E2074" i="6"/>
  <c r="F2074" i="6"/>
  <c r="E2073" i="6"/>
  <c r="F2073" i="6"/>
  <c r="E2072" i="6"/>
  <c r="F2072" i="6"/>
  <c r="E2071" i="6"/>
  <c r="F2071" i="6"/>
  <c r="E2070" i="6"/>
  <c r="F2070" i="6"/>
  <c r="E2069" i="6"/>
  <c r="F2069" i="6"/>
  <c r="E2068" i="6"/>
  <c r="F2068" i="6"/>
  <c r="E2067" i="6"/>
  <c r="F2067" i="6"/>
  <c r="E2066" i="6"/>
  <c r="F2066" i="6"/>
  <c r="E2065" i="6"/>
  <c r="F2065" i="6"/>
  <c r="E2064" i="6"/>
  <c r="F2064" i="6"/>
  <c r="E2063" i="6"/>
  <c r="F2063" i="6"/>
  <c r="E2062" i="6"/>
  <c r="F2062" i="6"/>
  <c r="E2061" i="6"/>
  <c r="F2061" i="6"/>
  <c r="E2060" i="6"/>
  <c r="F2060" i="6"/>
  <c r="E2059" i="6"/>
  <c r="F2059" i="6"/>
  <c r="E2058" i="6"/>
  <c r="F2058" i="6"/>
  <c r="E2057" i="6"/>
  <c r="F2057" i="6"/>
  <c r="E2056" i="6"/>
  <c r="F2056" i="6"/>
  <c r="E2055" i="6"/>
  <c r="F2055" i="6"/>
  <c r="E2054" i="6"/>
  <c r="F2054" i="6"/>
  <c r="E2053" i="6"/>
  <c r="F2053" i="6"/>
  <c r="E2052" i="6"/>
  <c r="F2052" i="6"/>
  <c r="E2051" i="6"/>
  <c r="F2051" i="6"/>
  <c r="E2050" i="6"/>
  <c r="F2050" i="6"/>
  <c r="E2049" i="6"/>
  <c r="F2049" i="6"/>
  <c r="E2048" i="6"/>
  <c r="F2048" i="6"/>
  <c r="E2047" i="6"/>
  <c r="F2047" i="6"/>
  <c r="E2046" i="6"/>
  <c r="F2046" i="6"/>
  <c r="E2045" i="6"/>
  <c r="F2045" i="6"/>
  <c r="E2044" i="6"/>
  <c r="F2044" i="6"/>
  <c r="E2043" i="6"/>
  <c r="F2043" i="6"/>
  <c r="E2042" i="6"/>
  <c r="F2042" i="6"/>
  <c r="E2041" i="6"/>
  <c r="F2041" i="6"/>
  <c r="E2040" i="6"/>
  <c r="F2040" i="6"/>
  <c r="E2039" i="6"/>
  <c r="F2039" i="6"/>
  <c r="E2038" i="6"/>
  <c r="F2038" i="6"/>
  <c r="E2037" i="6"/>
  <c r="F2037" i="6"/>
  <c r="E2036" i="6"/>
  <c r="F2036" i="6"/>
  <c r="E2035" i="6"/>
  <c r="F2035" i="6"/>
  <c r="E2034" i="6"/>
  <c r="F2034" i="6"/>
  <c r="E2033" i="6"/>
  <c r="F2033" i="6"/>
  <c r="E2032" i="6"/>
  <c r="F2032" i="6"/>
  <c r="E2031" i="6"/>
  <c r="F2031" i="6"/>
  <c r="E2030" i="6"/>
  <c r="F2030" i="6"/>
  <c r="E2029" i="6"/>
  <c r="F2029" i="6"/>
  <c r="E2028" i="6"/>
  <c r="F2028" i="6"/>
  <c r="E2027" i="6"/>
  <c r="F2027" i="6"/>
  <c r="E2026" i="6"/>
  <c r="F2026" i="6"/>
  <c r="E2025" i="6"/>
  <c r="F2025" i="6"/>
  <c r="E2024" i="6"/>
  <c r="F2024" i="6"/>
  <c r="E2023" i="6"/>
  <c r="F2023" i="6"/>
  <c r="E2022" i="6"/>
  <c r="F2022" i="6"/>
  <c r="E2021" i="6"/>
  <c r="F2021" i="6"/>
  <c r="E2020" i="6"/>
  <c r="F2020" i="6"/>
  <c r="E2019" i="6"/>
  <c r="F2019" i="6"/>
  <c r="E2018" i="6"/>
  <c r="F2018" i="6"/>
  <c r="E2017" i="6"/>
  <c r="F2017" i="6"/>
  <c r="E2016" i="6"/>
  <c r="F2016" i="6"/>
  <c r="E2015" i="6"/>
  <c r="F2015" i="6"/>
  <c r="E2014" i="6"/>
  <c r="F2014" i="6"/>
  <c r="E2013" i="6"/>
  <c r="F2013" i="6"/>
  <c r="E2012" i="6"/>
  <c r="F2012" i="6"/>
  <c r="E2011" i="6"/>
  <c r="F2011" i="6"/>
  <c r="E2010" i="6"/>
  <c r="F2010" i="6"/>
  <c r="E2009" i="6"/>
  <c r="F2009" i="6"/>
  <c r="E2008" i="6"/>
  <c r="F2008" i="6"/>
  <c r="E2007" i="6"/>
  <c r="F2007" i="6"/>
  <c r="E2006" i="6"/>
  <c r="F2006" i="6"/>
  <c r="E2005" i="6"/>
  <c r="F2005" i="6"/>
  <c r="E2004" i="6"/>
  <c r="F2004" i="6"/>
  <c r="E2003" i="6"/>
  <c r="F2003" i="6"/>
  <c r="E2002" i="6"/>
  <c r="F2002" i="6"/>
  <c r="E2001" i="6"/>
  <c r="F2001" i="6"/>
  <c r="E2000" i="6"/>
  <c r="F2000" i="6"/>
  <c r="E1999" i="6"/>
  <c r="F1999" i="6"/>
  <c r="E1998" i="6"/>
  <c r="F1998" i="6"/>
  <c r="E1997" i="6"/>
  <c r="F1997" i="6"/>
  <c r="E1996" i="6"/>
  <c r="F1996" i="6"/>
  <c r="E1995" i="6"/>
  <c r="F1995" i="6"/>
  <c r="E1994" i="6"/>
  <c r="F1994" i="6"/>
  <c r="E1993" i="6"/>
  <c r="F1993" i="6"/>
  <c r="E1992" i="6"/>
  <c r="F1992" i="6"/>
  <c r="E1991" i="6"/>
  <c r="F1991" i="6"/>
  <c r="E1990" i="6"/>
  <c r="F1990" i="6"/>
  <c r="E1989" i="6"/>
  <c r="F1989" i="6"/>
  <c r="E1988" i="6"/>
  <c r="F1988" i="6"/>
  <c r="E1987" i="6"/>
  <c r="F1987" i="6"/>
  <c r="E1986" i="6"/>
  <c r="F1986" i="6"/>
  <c r="E1985" i="6"/>
  <c r="F1985" i="6"/>
  <c r="E1984" i="6"/>
  <c r="F1984" i="6"/>
  <c r="E1983" i="6"/>
  <c r="F1983" i="6"/>
  <c r="E1982" i="6"/>
  <c r="F1982" i="6"/>
  <c r="E1981" i="6"/>
  <c r="F1981" i="6"/>
  <c r="E1980" i="6"/>
  <c r="F1980" i="6"/>
  <c r="E1979" i="6"/>
  <c r="F1979" i="6"/>
  <c r="E1978" i="6"/>
  <c r="F1978" i="6"/>
  <c r="E1977" i="6"/>
  <c r="F1977" i="6"/>
  <c r="E1976" i="6"/>
  <c r="F1976" i="6"/>
  <c r="E1975" i="6"/>
  <c r="F1975" i="6"/>
  <c r="E1974" i="6"/>
  <c r="F1974" i="6"/>
  <c r="E1973" i="6"/>
  <c r="F1973" i="6"/>
  <c r="E1972" i="6"/>
  <c r="F1972" i="6"/>
  <c r="E1971" i="6"/>
  <c r="F1971" i="6"/>
  <c r="E1970" i="6"/>
  <c r="F1970" i="6"/>
  <c r="E1969" i="6"/>
  <c r="F1969" i="6"/>
  <c r="E1968" i="6"/>
  <c r="F1968" i="6"/>
  <c r="E1967" i="6"/>
  <c r="F1967" i="6"/>
  <c r="E1966" i="6"/>
  <c r="F1966" i="6"/>
  <c r="E1965" i="6"/>
  <c r="F1965" i="6"/>
  <c r="E1964" i="6"/>
  <c r="F1964" i="6"/>
  <c r="E1963" i="6"/>
  <c r="F1963" i="6"/>
  <c r="E1962" i="6"/>
  <c r="F1962" i="6"/>
  <c r="E1961" i="6"/>
  <c r="F1961" i="6"/>
  <c r="E1960" i="6"/>
  <c r="F1960" i="6"/>
  <c r="E1959" i="6"/>
  <c r="F1959" i="6"/>
  <c r="E1958" i="6"/>
  <c r="F1958" i="6"/>
  <c r="E1957" i="6"/>
  <c r="F1957" i="6"/>
  <c r="E1956" i="6"/>
  <c r="F1956" i="6"/>
  <c r="E1955" i="6"/>
  <c r="F1955" i="6"/>
  <c r="E1954" i="6"/>
  <c r="F1954" i="6"/>
  <c r="E1953" i="6"/>
  <c r="F1953" i="6"/>
  <c r="E1952" i="6"/>
  <c r="F1952" i="6"/>
  <c r="E1951" i="6"/>
  <c r="F1951" i="6"/>
  <c r="E1950" i="6"/>
  <c r="F1950" i="6"/>
  <c r="E1949" i="6"/>
  <c r="F1949" i="6"/>
  <c r="E1948" i="6"/>
  <c r="F1948" i="6"/>
  <c r="E1947" i="6"/>
  <c r="F1947" i="6"/>
  <c r="E1946" i="6"/>
  <c r="F1946" i="6"/>
  <c r="E1945" i="6"/>
  <c r="F1945" i="6"/>
  <c r="E1944" i="6"/>
  <c r="F1944" i="6"/>
  <c r="E1943" i="6"/>
  <c r="F1943" i="6"/>
  <c r="E1942" i="6"/>
  <c r="F1942" i="6"/>
  <c r="E1941" i="6"/>
  <c r="F1941" i="6"/>
  <c r="E1940" i="6"/>
  <c r="F1940" i="6"/>
  <c r="E1939" i="6"/>
  <c r="F1939" i="6"/>
  <c r="E1938" i="6"/>
  <c r="F1938" i="6"/>
  <c r="E1937" i="6"/>
  <c r="F1937" i="6"/>
  <c r="E1936" i="6"/>
  <c r="F1936" i="6"/>
  <c r="E1935" i="6"/>
  <c r="F1935" i="6"/>
  <c r="E1934" i="6"/>
  <c r="F1934" i="6"/>
  <c r="E1933" i="6"/>
  <c r="F1933" i="6"/>
  <c r="E1932" i="6"/>
  <c r="F1932" i="6"/>
  <c r="E1931" i="6"/>
  <c r="F1931" i="6"/>
  <c r="E1930" i="6"/>
  <c r="F1930" i="6"/>
  <c r="E1929" i="6"/>
  <c r="F1929" i="6"/>
  <c r="E1928" i="6"/>
  <c r="F1928" i="6"/>
  <c r="E1927" i="6"/>
  <c r="F1927" i="6"/>
  <c r="E1926" i="6"/>
  <c r="F1926" i="6"/>
  <c r="E1925" i="6"/>
  <c r="F1925" i="6"/>
  <c r="E1924" i="6"/>
  <c r="F1924" i="6"/>
  <c r="E1923" i="6"/>
  <c r="F1923" i="6"/>
  <c r="E1922" i="6"/>
  <c r="F1922" i="6"/>
  <c r="E1921" i="6"/>
  <c r="F1921" i="6"/>
  <c r="E1920" i="6"/>
  <c r="F1920" i="6"/>
  <c r="E1919" i="6"/>
  <c r="F1919" i="6"/>
  <c r="E1918" i="6"/>
  <c r="F1918" i="6"/>
  <c r="E1917" i="6"/>
  <c r="F1917" i="6"/>
  <c r="E1916" i="6"/>
  <c r="F1916" i="6"/>
  <c r="E1915" i="6"/>
  <c r="F1915" i="6"/>
  <c r="E1914" i="6"/>
  <c r="F1914" i="6"/>
  <c r="E1913" i="6"/>
  <c r="F1913" i="6"/>
  <c r="E1912" i="6"/>
  <c r="F1912" i="6"/>
  <c r="E1911" i="6"/>
  <c r="F1911" i="6"/>
  <c r="E1910" i="6"/>
  <c r="F1910" i="6"/>
  <c r="E1909" i="6"/>
  <c r="F1909" i="6"/>
  <c r="E1908" i="6"/>
  <c r="F1908" i="6"/>
  <c r="E1907" i="6"/>
  <c r="F1907" i="6"/>
  <c r="E1906" i="6"/>
  <c r="F1906" i="6"/>
  <c r="E1905" i="6"/>
  <c r="F1905" i="6"/>
  <c r="E1904" i="6"/>
  <c r="F1904" i="6"/>
  <c r="E1903" i="6"/>
  <c r="F1903" i="6"/>
  <c r="E1902" i="6"/>
  <c r="F1902" i="6"/>
  <c r="E1901" i="6"/>
  <c r="F1901" i="6"/>
  <c r="E1900" i="6"/>
  <c r="F1900" i="6"/>
  <c r="E1899" i="6"/>
  <c r="F1899" i="6"/>
  <c r="E1898" i="6"/>
  <c r="F1898" i="6"/>
  <c r="E1897" i="6"/>
  <c r="F1897" i="6"/>
  <c r="E1896" i="6"/>
  <c r="F1896" i="6"/>
  <c r="E1895" i="6"/>
  <c r="F1895" i="6"/>
  <c r="E1894" i="6"/>
  <c r="F1894" i="6"/>
  <c r="E1893" i="6"/>
  <c r="F1893" i="6"/>
  <c r="E1892" i="6"/>
  <c r="F1892" i="6"/>
  <c r="E1891" i="6"/>
  <c r="F1891" i="6"/>
  <c r="E1890" i="6"/>
  <c r="F1890" i="6"/>
  <c r="E1889" i="6"/>
  <c r="F1889" i="6"/>
  <c r="E1888" i="6"/>
  <c r="F1888" i="6"/>
  <c r="E1887" i="6"/>
  <c r="F1887" i="6"/>
  <c r="E1886" i="6"/>
  <c r="F1886" i="6"/>
  <c r="E1885" i="6"/>
  <c r="F1885" i="6"/>
  <c r="E1884" i="6"/>
  <c r="F1884" i="6"/>
  <c r="E1883" i="6"/>
  <c r="F1883" i="6"/>
  <c r="E1882" i="6"/>
  <c r="F1882" i="6"/>
  <c r="E1881" i="6"/>
  <c r="F1881" i="6"/>
  <c r="E1880" i="6"/>
  <c r="F1880" i="6"/>
  <c r="E1879" i="6"/>
  <c r="F1879" i="6"/>
  <c r="E1878" i="6"/>
  <c r="F1878" i="6"/>
  <c r="E1877" i="6"/>
  <c r="F1877" i="6"/>
  <c r="E1876" i="6"/>
  <c r="F1876" i="6"/>
  <c r="E1875" i="6"/>
  <c r="F1875" i="6"/>
  <c r="E1874" i="6"/>
  <c r="F1874" i="6"/>
  <c r="E1873" i="6"/>
  <c r="F1873" i="6"/>
  <c r="E1872" i="6"/>
  <c r="F1872" i="6"/>
  <c r="E1871" i="6"/>
  <c r="F1871" i="6"/>
  <c r="E1870" i="6"/>
  <c r="F1870" i="6"/>
  <c r="E1869" i="6"/>
  <c r="F1869" i="6"/>
  <c r="E1868" i="6"/>
  <c r="F1868" i="6"/>
  <c r="E1867" i="6"/>
  <c r="F1867" i="6"/>
  <c r="E1866" i="6"/>
  <c r="F1866" i="6"/>
  <c r="E1865" i="6"/>
  <c r="F1865" i="6"/>
  <c r="E1864" i="6"/>
  <c r="F1864" i="6"/>
  <c r="E1863" i="6"/>
  <c r="F1863" i="6"/>
  <c r="E1862" i="6"/>
  <c r="F1862" i="6"/>
  <c r="E1861" i="6"/>
  <c r="F1861" i="6"/>
  <c r="E1860" i="6"/>
  <c r="F1860" i="6"/>
  <c r="E1859" i="6"/>
  <c r="F1859" i="6"/>
  <c r="E1858" i="6"/>
  <c r="F1858" i="6"/>
  <c r="E1857" i="6"/>
  <c r="F1857" i="6"/>
  <c r="E1856" i="6"/>
  <c r="F1856" i="6"/>
  <c r="E1855" i="6"/>
  <c r="F1855" i="6"/>
  <c r="E1854" i="6"/>
  <c r="F1854" i="6"/>
  <c r="E1853" i="6"/>
  <c r="F1853" i="6"/>
  <c r="E1852" i="6"/>
  <c r="F1852" i="6"/>
  <c r="E1851" i="6"/>
  <c r="F1851" i="6"/>
  <c r="E1850" i="6"/>
  <c r="F1850" i="6"/>
  <c r="E1849" i="6"/>
  <c r="F1849" i="6"/>
  <c r="E1848" i="6"/>
  <c r="F1848" i="6"/>
  <c r="E1847" i="6"/>
  <c r="F1847" i="6"/>
  <c r="E1846" i="6"/>
  <c r="F1846" i="6"/>
  <c r="E1845" i="6"/>
  <c r="F1845" i="6"/>
  <c r="E1844" i="6"/>
  <c r="F1844" i="6"/>
  <c r="E1843" i="6"/>
  <c r="F1843" i="6"/>
  <c r="E1842" i="6"/>
  <c r="F1842" i="6"/>
  <c r="E1841" i="6"/>
  <c r="F1841" i="6"/>
  <c r="E1840" i="6"/>
  <c r="F1840" i="6"/>
  <c r="E1839" i="6"/>
  <c r="F1839" i="6"/>
  <c r="E1838" i="6"/>
  <c r="F1838" i="6"/>
  <c r="E1837" i="6"/>
  <c r="F1837" i="6"/>
  <c r="E1836" i="6"/>
  <c r="F1836" i="6"/>
  <c r="E1835" i="6"/>
  <c r="F1835" i="6"/>
  <c r="E1834" i="6"/>
  <c r="F1834" i="6"/>
  <c r="E1833" i="6"/>
  <c r="F1833" i="6"/>
  <c r="E1832" i="6"/>
  <c r="F1832" i="6"/>
  <c r="E1831" i="6"/>
  <c r="F1831" i="6"/>
  <c r="E1830" i="6"/>
  <c r="F1830" i="6"/>
  <c r="E1829" i="6"/>
  <c r="F1829" i="6"/>
  <c r="E1828" i="6"/>
  <c r="F1828" i="6"/>
  <c r="E1827" i="6"/>
  <c r="F1827" i="6"/>
  <c r="E1826" i="6"/>
  <c r="F1826" i="6"/>
  <c r="E1825" i="6"/>
  <c r="F1825" i="6"/>
  <c r="E1824" i="6"/>
  <c r="F1824" i="6"/>
  <c r="E1823" i="6"/>
  <c r="F1823" i="6"/>
  <c r="E1822" i="6"/>
  <c r="F1822" i="6"/>
  <c r="E1821" i="6"/>
  <c r="F1821" i="6"/>
  <c r="E1820" i="6"/>
  <c r="F1820" i="6"/>
  <c r="E1819" i="6"/>
  <c r="F1819" i="6"/>
  <c r="E1818" i="6"/>
  <c r="F1818" i="6"/>
  <c r="E1817" i="6"/>
  <c r="F1817" i="6"/>
  <c r="E1816" i="6"/>
  <c r="F1816" i="6"/>
  <c r="E1815" i="6"/>
  <c r="F1815" i="6"/>
  <c r="E1814" i="6"/>
  <c r="F1814" i="6"/>
  <c r="E1813" i="6"/>
  <c r="F1813" i="6"/>
  <c r="E1812" i="6"/>
  <c r="F1812" i="6"/>
  <c r="E1811" i="6"/>
  <c r="F1811" i="6"/>
  <c r="E1810" i="6"/>
  <c r="F1810" i="6"/>
  <c r="E1809" i="6"/>
  <c r="F1809" i="6"/>
  <c r="E1808" i="6"/>
  <c r="F1808" i="6"/>
  <c r="E1807" i="6"/>
  <c r="F1807" i="6"/>
  <c r="E1806" i="6"/>
  <c r="F1806" i="6"/>
  <c r="E1805" i="6"/>
  <c r="F1805" i="6"/>
  <c r="E1804" i="6"/>
  <c r="F1804" i="6"/>
  <c r="E1803" i="6"/>
  <c r="F1803" i="6"/>
  <c r="E1802" i="6"/>
  <c r="F1802" i="6"/>
  <c r="E1801" i="6"/>
  <c r="F1801" i="6"/>
  <c r="E1800" i="6"/>
  <c r="F1800" i="6"/>
  <c r="E1799" i="6"/>
  <c r="F1799" i="6"/>
  <c r="E1798" i="6"/>
  <c r="F1798" i="6"/>
  <c r="E1797" i="6"/>
  <c r="F1797" i="6"/>
  <c r="E1796" i="6"/>
  <c r="F1796" i="6"/>
  <c r="E1795" i="6"/>
  <c r="F1795" i="6"/>
  <c r="E1794" i="6"/>
  <c r="F1794" i="6"/>
  <c r="E1793" i="6"/>
  <c r="F1793" i="6"/>
  <c r="E1792" i="6"/>
  <c r="F1792" i="6"/>
  <c r="E1791" i="6"/>
  <c r="F1791" i="6"/>
  <c r="E1790" i="6"/>
  <c r="F1790" i="6"/>
  <c r="E1789" i="6"/>
  <c r="F1789" i="6"/>
  <c r="E1788" i="6"/>
  <c r="F1788" i="6"/>
  <c r="E1787" i="6"/>
  <c r="F1787" i="6"/>
  <c r="E1786" i="6"/>
  <c r="F1786" i="6"/>
  <c r="E1785" i="6"/>
  <c r="F1785" i="6"/>
  <c r="E1784" i="6"/>
  <c r="F1784" i="6"/>
  <c r="E1783" i="6"/>
  <c r="F1783" i="6"/>
  <c r="E1782" i="6"/>
  <c r="F1782" i="6"/>
  <c r="E1781" i="6"/>
  <c r="F1781" i="6"/>
  <c r="E1780" i="6"/>
  <c r="F1780" i="6"/>
  <c r="E1779" i="6"/>
  <c r="F1779" i="6"/>
  <c r="E1778" i="6"/>
  <c r="F1778" i="6"/>
  <c r="E1777" i="6"/>
  <c r="F1777" i="6"/>
  <c r="E1776" i="6"/>
  <c r="F1776" i="6"/>
  <c r="E1775" i="6"/>
  <c r="F1775" i="6"/>
  <c r="E1774" i="6"/>
  <c r="F1774" i="6"/>
  <c r="E1773" i="6"/>
  <c r="F1773" i="6"/>
  <c r="E1772" i="6"/>
  <c r="F1772" i="6"/>
  <c r="E1771" i="6"/>
  <c r="F1771" i="6"/>
  <c r="E1770" i="6"/>
  <c r="F1770" i="6"/>
  <c r="E1769" i="6"/>
  <c r="F1769" i="6"/>
  <c r="E1768" i="6"/>
  <c r="F1768" i="6"/>
  <c r="E1767" i="6"/>
  <c r="F1767" i="6"/>
  <c r="E1766" i="6"/>
  <c r="F1766" i="6"/>
  <c r="E1765" i="6"/>
  <c r="F1765" i="6"/>
  <c r="E1764" i="6"/>
  <c r="F1764" i="6"/>
  <c r="E1763" i="6"/>
  <c r="F1763" i="6"/>
  <c r="E1762" i="6"/>
  <c r="F1762" i="6"/>
  <c r="E1761" i="6"/>
  <c r="F1761" i="6"/>
  <c r="E1760" i="6"/>
  <c r="F1760" i="6"/>
  <c r="E1759" i="6"/>
  <c r="F1759" i="6"/>
  <c r="E1758" i="6"/>
  <c r="F1758" i="6"/>
  <c r="E1757" i="6"/>
  <c r="F1757" i="6"/>
  <c r="E1756" i="6"/>
  <c r="F1756" i="6"/>
  <c r="E1755" i="6"/>
  <c r="F1755" i="6"/>
  <c r="E1754" i="6"/>
  <c r="F1754" i="6"/>
  <c r="E1753" i="6"/>
  <c r="F1753" i="6"/>
  <c r="E1752" i="6"/>
  <c r="F1752" i="6"/>
  <c r="E1751" i="6"/>
  <c r="F1751" i="6"/>
  <c r="E1750" i="6"/>
  <c r="F1750" i="6"/>
  <c r="E1749" i="6"/>
  <c r="F1749" i="6"/>
  <c r="E1748" i="6"/>
  <c r="F1748" i="6"/>
  <c r="E1747" i="6"/>
  <c r="F1747" i="6"/>
  <c r="E1746" i="6"/>
  <c r="F1746" i="6"/>
  <c r="E1745" i="6"/>
  <c r="F1745" i="6"/>
  <c r="E1744" i="6"/>
  <c r="F1744" i="6"/>
  <c r="E1743" i="6"/>
  <c r="F1743" i="6"/>
  <c r="E1742" i="6"/>
  <c r="F1742" i="6"/>
  <c r="E1741" i="6"/>
  <c r="F1741" i="6"/>
  <c r="E1740" i="6"/>
  <c r="F1740" i="6"/>
  <c r="E1739" i="6"/>
  <c r="F1739" i="6"/>
  <c r="E1738" i="6"/>
  <c r="F1738" i="6"/>
  <c r="E1737" i="6"/>
  <c r="F1737" i="6"/>
  <c r="E1736" i="6"/>
  <c r="F1736" i="6"/>
  <c r="E1735" i="6"/>
  <c r="F1735" i="6"/>
  <c r="E1734" i="6"/>
  <c r="F1734" i="6"/>
  <c r="E1733" i="6"/>
  <c r="F1733" i="6"/>
  <c r="E1732" i="6"/>
  <c r="F1732" i="6"/>
  <c r="E1731" i="6"/>
  <c r="F1731" i="6"/>
  <c r="E1730" i="6"/>
  <c r="F1730" i="6"/>
  <c r="E1729" i="6"/>
  <c r="F1729" i="6"/>
  <c r="E1728" i="6"/>
  <c r="F1728" i="6"/>
  <c r="E1727" i="6"/>
  <c r="F1727" i="6"/>
  <c r="E1726" i="6"/>
  <c r="F1726" i="6"/>
  <c r="E1725" i="6"/>
  <c r="F1725" i="6"/>
  <c r="E1724" i="6"/>
  <c r="F1724" i="6"/>
  <c r="E1723" i="6"/>
  <c r="F1723" i="6"/>
  <c r="E1722" i="6"/>
  <c r="F1722" i="6"/>
  <c r="E1721" i="6"/>
  <c r="F1721" i="6"/>
  <c r="E1720" i="6"/>
  <c r="F1720" i="6"/>
  <c r="E1719" i="6"/>
  <c r="F1719" i="6"/>
  <c r="E1718" i="6"/>
  <c r="F1718" i="6"/>
  <c r="E1717" i="6"/>
  <c r="F1717" i="6"/>
  <c r="E1716" i="6"/>
  <c r="F1716" i="6"/>
  <c r="E1715" i="6"/>
  <c r="F1715" i="6"/>
  <c r="E1714" i="6"/>
  <c r="F1714" i="6"/>
  <c r="E1713" i="6"/>
  <c r="F1713" i="6"/>
  <c r="E1712" i="6"/>
  <c r="F1712" i="6"/>
  <c r="E1711" i="6"/>
  <c r="F1711" i="6"/>
  <c r="E1710" i="6"/>
  <c r="F1710" i="6"/>
  <c r="E1709" i="6"/>
  <c r="F1709" i="6"/>
  <c r="E1708" i="6"/>
  <c r="F1708" i="6"/>
  <c r="E1707" i="6"/>
  <c r="F1707" i="6"/>
  <c r="E1706" i="6"/>
  <c r="F1706" i="6"/>
  <c r="E1705" i="6"/>
  <c r="F1705" i="6"/>
  <c r="E1704" i="6"/>
  <c r="F1704" i="6"/>
  <c r="E1703" i="6"/>
  <c r="F1703" i="6"/>
  <c r="E1702" i="6"/>
  <c r="F1702" i="6"/>
  <c r="E1701" i="6"/>
  <c r="F1701" i="6"/>
  <c r="E1700" i="6"/>
  <c r="F1700" i="6"/>
  <c r="E1699" i="6"/>
  <c r="F1699" i="6"/>
  <c r="E1698" i="6"/>
  <c r="F1698" i="6"/>
  <c r="E1697" i="6"/>
  <c r="F1697" i="6"/>
  <c r="E1696" i="6"/>
  <c r="F1696" i="6"/>
  <c r="E1695" i="6"/>
  <c r="F1695" i="6"/>
  <c r="E1694" i="6"/>
  <c r="F1694" i="6"/>
  <c r="E1693" i="6"/>
  <c r="F1693" i="6"/>
  <c r="E1692" i="6"/>
  <c r="F1692" i="6"/>
  <c r="E1691" i="6"/>
  <c r="F1691" i="6"/>
  <c r="E1690" i="6"/>
  <c r="F1690" i="6"/>
  <c r="E1689" i="6"/>
  <c r="F1689" i="6"/>
  <c r="E1688" i="6"/>
  <c r="F1688" i="6"/>
  <c r="E1687" i="6"/>
  <c r="F1687" i="6"/>
  <c r="E1686" i="6"/>
  <c r="F1686" i="6"/>
  <c r="E1685" i="6"/>
  <c r="F1685" i="6"/>
  <c r="E1684" i="6"/>
  <c r="F1684" i="6"/>
  <c r="E1683" i="6"/>
  <c r="F1683" i="6"/>
  <c r="E1682" i="6"/>
  <c r="F1682" i="6"/>
  <c r="E1681" i="6"/>
  <c r="F1681" i="6"/>
  <c r="E1680" i="6"/>
  <c r="F1680" i="6"/>
  <c r="E1679" i="6"/>
  <c r="F1679" i="6"/>
  <c r="E1678" i="6"/>
  <c r="F1678" i="6"/>
  <c r="E1677" i="6"/>
  <c r="F1677" i="6"/>
  <c r="E1676" i="6"/>
  <c r="F1676" i="6"/>
  <c r="E1675" i="6"/>
  <c r="F1675" i="6"/>
  <c r="E1674" i="6"/>
  <c r="F1674" i="6"/>
  <c r="E1673" i="6"/>
  <c r="F1673" i="6"/>
  <c r="E1672" i="6"/>
  <c r="F1672" i="6"/>
  <c r="E1671" i="6"/>
  <c r="F1671" i="6"/>
  <c r="E1670" i="6"/>
  <c r="F1670" i="6"/>
  <c r="E1669" i="6"/>
  <c r="F1669" i="6"/>
  <c r="E1668" i="6"/>
  <c r="F1668" i="6"/>
  <c r="E1667" i="6"/>
  <c r="F1667" i="6"/>
  <c r="E1666" i="6"/>
  <c r="F1666" i="6"/>
  <c r="E1665" i="6"/>
  <c r="F1665" i="6"/>
  <c r="E1664" i="6"/>
  <c r="F1664" i="6"/>
  <c r="E1663" i="6"/>
  <c r="F1663" i="6"/>
  <c r="E1662" i="6"/>
  <c r="F1662" i="6"/>
  <c r="E1661" i="6"/>
  <c r="F1661" i="6"/>
  <c r="E1660" i="6"/>
  <c r="F1660" i="6"/>
  <c r="E1659" i="6"/>
  <c r="F1659" i="6"/>
  <c r="E1658" i="6"/>
  <c r="F1658" i="6"/>
  <c r="E1657" i="6"/>
  <c r="F1657" i="6"/>
  <c r="E1656" i="6"/>
  <c r="F1656" i="6"/>
  <c r="E1655" i="6"/>
  <c r="F1655" i="6"/>
  <c r="E1654" i="6"/>
  <c r="F1654" i="6"/>
  <c r="E1653" i="6"/>
  <c r="F1653" i="6"/>
  <c r="E1652" i="6"/>
  <c r="F1652" i="6"/>
  <c r="E1651" i="6"/>
  <c r="F1651" i="6"/>
  <c r="E1650" i="6"/>
  <c r="F1650" i="6"/>
  <c r="E1649" i="6"/>
  <c r="F1649" i="6"/>
  <c r="E1648" i="6"/>
  <c r="F1648" i="6"/>
  <c r="E1647" i="6"/>
  <c r="F1647" i="6"/>
  <c r="E1646" i="6"/>
  <c r="F1646" i="6"/>
  <c r="E1645" i="6"/>
  <c r="F1645" i="6"/>
  <c r="E1644" i="6"/>
  <c r="F1644" i="6"/>
  <c r="E1643" i="6"/>
  <c r="F1643" i="6"/>
  <c r="E1642" i="6"/>
  <c r="F1642" i="6"/>
  <c r="E1641" i="6"/>
  <c r="F1641" i="6"/>
  <c r="E1640" i="6"/>
  <c r="F1640" i="6"/>
  <c r="E1639" i="6"/>
  <c r="F1639" i="6"/>
  <c r="E1638" i="6"/>
  <c r="F1638" i="6"/>
  <c r="E1637" i="6"/>
  <c r="F1637" i="6"/>
  <c r="E1636" i="6"/>
  <c r="F1636" i="6"/>
  <c r="E1635" i="6"/>
  <c r="F1635" i="6"/>
  <c r="E1634" i="6"/>
  <c r="F1634" i="6"/>
  <c r="E1633" i="6"/>
  <c r="F1633" i="6"/>
  <c r="E1632" i="6"/>
  <c r="F1632" i="6"/>
  <c r="E1631" i="6"/>
  <c r="F1631" i="6"/>
  <c r="E1630" i="6"/>
  <c r="F1630" i="6"/>
  <c r="E1629" i="6"/>
  <c r="F1629" i="6"/>
  <c r="E1628" i="6"/>
  <c r="F1628" i="6"/>
  <c r="E1627" i="6"/>
  <c r="F1627" i="6"/>
  <c r="E1626" i="6"/>
  <c r="F1626" i="6"/>
  <c r="E1625" i="6"/>
  <c r="F1625" i="6"/>
  <c r="E1624" i="6"/>
  <c r="F1624" i="6"/>
  <c r="E1623" i="6"/>
  <c r="F1623" i="6"/>
  <c r="E1622" i="6"/>
  <c r="F1622" i="6"/>
  <c r="E1621" i="6"/>
  <c r="F1621" i="6"/>
  <c r="E1620" i="6"/>
  <c r="F1620" i="6"/>
  <c r="E1619" i="6"/>
  <c r="F1619" i="6"/>
  <c r="E1618" i="6"/>
  <c r="F1618" i="6"/>
  <c r="E1617" i="6"/>
  <c r="F1617" i="6"/>
  <c r="E1616" i="6"/>
  <c r="F1616" i="6"/>
  <c r="E1615" i="6"/>
  <c r="F1615" i="6"/>
  <c r="E1614" i="6"/>
  <c r="F1614" i="6"/>
  <c r="E1613" i="6"/>
  <c r="F1613" i="6"/>
  <c r="E1612" i="6"/>
  <c r="F1612" i="6"/>
  <c r="E1611" i="6"/>
  <c r="F1611" i="6"/>
  <c r="E1610" i="6"/>
  <c r="F1610" i="6"/>
  <c r="E1609" i="6"/>
  <c r="F1609" i="6"/>
  <c r="E1608" i="6"/>
  <c r="F1608" i="6"/>
  <c r="E1607" i="6"/>
  <c r="F1607" i="6"/>
  <c r="E1606" i="6"/>
  <c r="F1606" i="6"/>
  <c r="E1605" i="6"/>
  <c r="F1605" i="6"/>
  <c r="E1604" i="6"/>
  <c r="F1604" i="6"/>
  <c r="E1603" i="6"/>
  <c r="F1603" i="6"/>
  <c r="E1602" i="6"/>
  <c r="F1602" i="6"/>
  <c r="E1601" i="6"/>
  <c r="F1601" i="6"/>
  <c r="E1600" i="6"/>
  <c r="F1600" i="6"/>
  <c r="E1599" i="6"/>
  <c r="F1599" i="6"/>
  <c r="E1598" i="6"/>
  <c r="F1598" i="6"/>
  <c r="E1597" i="6"/>
  <c r="F1597" i="6"/>
  <c r="E1596" i="6"/>
  <c r="F1596" i="6"/>
  <c r="E1595" i="6"/>
  <c r="F1595" i="6"/>
  <c r="E1594" i="6"/>
  <c r="F1594" i="6"/>
  <c r="E1593" i="6"/>
  <c r="F1593" i="6"/>
  <c r="E1592" i="6"/>
  <c r="F1592" i="6"/>
  <c r="E1591" i="6"/>
  <c r="F1591" i="6"/>
  <c r="E1590" i="6"/>
  <c r="F1590" i="6"/>
  <c r="E1589" i="6"/>
  <c r="F1589" i="6"/>
  <c r="E1588" i="6"/>
  <c r="F1588" i="6"/>
  <c r="E1587" i="6"/>
  <c r="F1587" i="6"/>
  <c r="E1586" i="6"/>
  <c r="F1586" i="6"/>
  <c r="E1585" i="6"/>
  <c r="F1585" i="6"/>
  <c r="E1584" i="6"/>
  <c r="F1584" i="6"/>
  <c r="E1583" i="6"/>
  <c r="F1583" i="6"/>
  <c r="E1582" i="6"/>
  <c r="F1582" i="6"/>
  <c r="E1581" i="6"/>
  <c r="F1581" i="6"/>
  <c r="E1580" i="6"/>
  <c r="F1580" i="6"/>
  <c r="E1579" i="6"/>
  <c r="F1579" i="6"/>
  <c r="E1578" i="6"/>
  <c r="F1578" i="6"/>
  <c r="E1577" i="6"/>
  <c r="F1577" i="6"/>
  <c r="E1576" i="6"/>
  <c r="F1576" i="6"/>
  <c r="E1575" i="6"/>
  <c r="F1575" i="6"/>
  <c r="E1574" i="6"/>
  <c r="F1574" i="6"/>
  <c r="E1573" i="6"/>
  <c r="F1573" i="6"/>
  <c r="E1572" i="6"/>
  <c r="F1572" i="6"/>
  <c r="E1571" i="6"/>
  <c r="F1571" i="6"/>
  <c r="E1570" i="6"/>
  <c r="F1570" i="6"/>
  <c r="E1569" i="6"/>
  <c r="F1569" i="6"/>
  <c r="E1568" i="6"/>
  <c r="F1568" i="6"/>
  <c r="E1567" i="6"/>
  <c r="F1567" i="6"/>
  <c r="E1566" i="6"/>
  <c r="F1566" i="6"/>
  <c r="E1565" i="6"/>
  <c r="F1565" i="6"/>
  <c r="E1564" i="6"/>
  <c r="F1564" i="6"/>
  <c r="E1563" i="6"/>
  <c r="F1563" i="6"/>
  <c r="E1562" i="6"/>
  <c r="F1562" i="6"/>
  <c r="E1561" i="6"/>
  <c r="F1561" i="6"/>
  <c r="E1560" i="6"/>
  <c r="F1560" i="6"/>
  <c r="E1559" i="6"/>
  <c r="F1559" i="6"/>
  <c r="E1558" i="6"/>
  <c r="F1558" i="6"/>
  <c r="E1557" i="6"/>
  <c r="F1557" i="6"/>
  <c r="E1556" i="6"/>
  <c r="F1556" i="6"/>
  <c r="E1555" i="6"/>
  <c r="F1555" i="6"/>
  <c r="E1554" i="6"/>
  <c r="F1554" i="6"/>
  <c r="E1553" i="6"/>
  <c r="F1553" i="6"/>
  <c r="E1552" i="6"/>
  <c r="F1552" i="6"/>
  <c r="E1551" i="6"/>
  <c r="F1551" i="6"/>
  <c r="E1550" i="6"/>
  <c r="F1550" i="6"/>
  <c r="E1549" i="6"/>
  <c r="F1549" i="6"/>
  <c r="E1548" i="6"/>
  <c r="F1548" i="6"/>
  <c r="E1547" i="6"/>
  <c r="F1547" i="6"/>
  <c r="E1546" i="6"/>
  <c r="F1546" i="6"/>
  <c r="E1545" i="6"/>
  <c r="F1545" i="6"/>
  <c r="E1544" i="6"/>
  <c r="F1544" i="6"/>
  <c r="E1543" i="6"/>
  <c r="F1543" i="6"/>
  <c r="E1542" i="6"/>
  <c r="F1542" i="6"/>
  <c r="E1541" i="6"/>
  <c r="F1541" i="6"/>
  <c r="E1540" i="6"/>
  <c r="F1540" i="6"/>
  <c r="E1539" i="6"/>
  <c r="F1539" i="6"/>
  <c r="E1538" i="6"/>
  <c r="F1538" i="6"/>
  <c r="E1537" i="6"/>
  <c r="F1537" i="6"/>
  <c r="E1536" i="6"/>
  <c r="F1536" i="6"/>
  <c r="E1535" i="6"/>
  <c r="F1535" i="6"/>
  <c r="E1534" i="6"/>
  <c r="F1534" i="6"/>
  <c r="E1533" i="6"/>
  <c r="F1533" i="6"/>
  <c r="E1532" i="6"/>
  <c r="F1532" i="6"/>
  <c r="E1531" i="6"/>
  <c r="F1531" i="6"/>
  <c r="E1530" i="6"/>
  <c r="F1530" i="6"/>
  <c r="E1529" i="6"/>
  <c r="F1529" i="6"/>
  <c r="E1528" i="6"/>
  <c r="F1528" i="6"/>
  <c r="E1527" i="6"/>
  <c r="F1527" i="6"/>
  <c r="E1526" i="6"/>
  <c r="F1526" i="6"/>
  <c r="E1525" i="6"/>
  <c r="F1525" i="6"/>
  <c r="E1524" i="6"/>
  <c r="F1524" i="6"/>
  <c r="E1523" i="6"/>
  <c r="F1523" i="6"/>
  <c r="E1522" i="6"/>
  <c r="F1522" i="6"/>
  <c r="E1521" i="6"/>
  <c r="F1521" i="6"/>
  <c r="E1520" i="6"/>
  <c r="F1520" i="6"/>
  <c r="E1519" i="6"/>
  <c r="F1519" i="6"/>
  <c r="E1518" i="6"/>
  <c r="F1518" i="6"/>
  <c r="E1517" i="6"/>
  <c r="F1517" i="6"/>
  <c r="E1516" i="6"/>
  <c r="F1516" i="6"/>
  <c r="E1515" i="6"/>
  <c r="F1515" i="6"/>
  <c r="E1514" i="6"/>
  <c r="F1514" i="6"/>
  <c r="E1513" i="6"/>
  <c r="F1513" i="6"/>
  <c r="E1512" i="6"/>
  <c r="F1512" i="6"/>
  <c r="E1511" i="6"/>
  <c r="F1511" i="6"/>
  <c r="E1510" i="6"/>
  <c r="F1510" i="6"/>
  <c r="E1509" i="6"/>
  <c r="F1509" i="6"/>
  <c r="E1508" i="6"/>
  <c r="F1508" i="6"/>
  <c r="E1507" i="6"/>
  <c r="F1507" i="6"/>
  <c r="E1506" i="6"/>
  <c r="F1506" i="6"/>
  <c r="E1505" i="6"/>
  <c r="F1505" i="6"/>
  <c r="E1504" i="6"/>
  <c r="F1504" i="6"/>
  <c r="E1503" i="6"/>
  <c r="F1503" i="6"/>
  <c r="E1502" i="6"/>
  <c r="F1502" i="6"/>
  <c r="E1501" i="6"/>
  <c r="F1501" i="6"/>
  <c r="E1500" i="6"/>
  <c r="F1500" i="6"/>
  <c r="E1499" i="6"/>
  <c r="F1499" i="6"/>
  <c r="E1498" i="6"/>
  <c r="F1498" i="6"/>
  <c r="E1497" i="6"/>
  <c r="F1497" i="6"/>
  <c r="E1496" i="6"/>
  <c r="F1496" i="6"/>
  <c r="E1495" i="6"/>
  <c r="F1495" i="6"/>
  <c r="E1494" i="6"/>
  <c r="F1494" i="6"/>
  <c r="E1493" i="6"/>
  <c r="F1493" i="6"/>
  <c r="E1492" i="6"/>
  <c r="F1492" i="6"/>
  <c r="E1491" i="6"/>
  <c r="F1491" i="6"/>
  <c r="E1490" i="6"/>
  <c r="F1490" i="6"/>
  <c r="E1489" i="6"/>
  <c r="F1489" i="6"/>
  <c r="E1488" i="6"/>
  <c r="F1488" i="6"/>
  <c r="E1487" i="6"/>
  <c r="F1487" i="6"/>
  <c r="E1486" i="6"/>
  <c r="F1486" i="6"/>
  <c r="E1485" i="6"/>
  <c r="F1485" i="6"/>
  <c r="E1484" i="6"/>
  <c r="F1484" i="6"/>
  <c r="E1483" i="6"/>
  <c r="F1483" i="6"/>
  <c r="E1482" i="6"/>
  <c r="F1482" i="6"/>
  <c r="E1481" i="6"/>
  <c r="F1481" i="6"/>
  <c r="E1480" i="6"/>
  <c r="F1480" i="6"/>
  <c r="E1479" i="6"/>
  <c r="F1479" i="6"/>
  <c r="E1478" i="6"/>
  <c r="F1478" i="6"/>
  <c r="E1477" i="6"/>
  <c r="F1477" i="6"/>
  <c r="E1476" i="6"/>
  <c r="F1476" i="6"/>
  <c r="E1475" i="6"/>
  <c r="F1475" i="6"/>
  <c r="E1474" i="6"/>
  <c r="F1474" i="6"/>
  <c r="E1473" i="6"/>
  <c r="F1473" i="6"/>
  <c r="E1472" i="6"/>
  <c r="F1472" i="6"/>
  <c r="E1471" i="6"/>
  <c r="F1471" i="6"/>
  <c r="E1470" i="6"/>
  <c r="F1470" i="6"/>
  <c r="E1469" i="6"/>
  <c r="F1469" i="6"/>
  <c r="E1468" i="6"/>
  <c r="F1468" i="6"/>
  <c r="E1467" i="6"/>
  <c r="F1467" i="6"/>
  <c r="E1466" i="6"/>
  <c r="F1466" i="6"/>
  <c r="E1465" i="6"/>
  <c r="F1465" i="6"/>
  <c r="E1464" i="6"/>
  <c r="F1464" i="6"/>
  <c r="E1463" i="6"/>
  <c r="F1463" i="6"/>
  <c r="E1462" i="6"/>
  <c r="F1462" i="6"/>
  <c r="E1461" i="6"/>
  <c r="F1461" i="6"/>
  <c r="E1460" i="6"/>
  <c r="F1460" i="6"/>
  <c r="E1459" i="6"/>
  <c r="F1459" i="6"/>
  <c r="E1458" i="6"/>
  <c r="F1458" i="6"/>
  <c r="E1457" i="6"/>
  <c r="F1457" i="6"/>
  <c r="E1456" i="6"/>
  <c r="F1456" i="6"/>
  <c r="E1455" i="6"/>
  <c r="F1455" i="6"/>
  <c r="E1454" i="6"/>
  <c r="F1454" i="6"/>
  <c r="E1453" i="6"/>
  <c r="F1453" i="6"/>
  <c r="E1452" i="6"/>
  <c r="F1452" i="6"/>
  <c r="E1451" i="6"/>
  <c r="F1451" i="6"/>
  <c r="E1450" i="6"/>
  <c r="F1450" i="6"/>
  <c r="E1449" i="6"/>
  <c r="F1449" i="6"/>
  <c r="E1448" i="6"/>
  <c r="F1448" i="6"/>
  <c r="E1447" i="6"/>
  <c r="F1447" i="6"/>
  <c r="E1446" i="6"/>
  <c r="F1446" i="6"/>
  <c r="E1445" i="6"/>
  <c r="F1445" i="6"/>
  <c r="E1444" i="6"/>
  <c r="F1444" i="6"/>
  <c r="E1443" i="6"/>
  <c r="F1443" i="6"/>
  <c r="E1442" i="6"/>
  <c r="F1442" i="6"/>
  <c r="E1441" i="6"/>
  <c r="F1441" i="6"/>
  <c r="E1440" i="6"/>
  <c r="F1440" i="6"/>
  <c r="E1439" i="6"/>
  <c r="F1439" i="6"/>
  <c r="E1438" i="6"/>
  <c r="F1438" i="6"/>
  <c r="E1437" i="6"/>
  <c r="F1437" i="6"/>
  <c r="E1436" i="6"/>
  <c r="F1436" i="6"/>
  <c r="E1435" i="6"/>
  <c r="F1435" i="6"/>
  <c r="E1434" i="6"/>
  <c r="F1434" i="6"/>
  <c r="E1433" i="6"/>
  <c r="F1433" i="6"/>
  <c r="E1432" i="6"/>
  <c r="F1432" i="6"/>
  <c r="E1431" i="6"/>
  <c r="F1431" i="6"/>
  <c r="E1430" i="6"/>
  <c r="F1430" i="6"/>
  <c r="E1429" i="6"/>
  <c r="F1429" i="6"/>
  <c r="E1428" i="6"/>
  <c r="F1428" i="6"/>
  <c r="E1427" i="6"/>
  <c r="F1427" i="6"/>
  <c r="E1426" i="6"/>
  <c r="F1426" i="6"/>
  <c r="E1425" i="6"/>
  <c r="F1425" i="6"/>
  <c r="E1424" i="6"/>
  <c r="F1424" i="6"/>
  <c r="E1423" i="6"/>
  <c r="F1423" i="6"/>
  <c r="E1422" i="6"/>
  <c r="F1422" i="6"/>
  <c r="E1421" i="6"/>
  <c r="F1421" i="6"/>
  <c r="E1420" i="6"/>
  <c r="F1420" i="6"/>
  <c r="E1419" i="6"/>
  <c r="F1419" i="6"/>
  <c r="E1418" i="6"/>
  <c r="F1418" i="6"/>
  <c r="E1417" i="6"/>
  <c r="F1417" i="6"/>
  <c r="E1416" i="6"/>
  <c r="F1416" i="6"/>
  <c r="E1415" i="6"/>
  <c r="F1415" i="6"/>
  <c r="E1414" i="6"/>
  <c r="F1414" i="6"/>
  <c r="E1413" i="6"/>
  <c r="F1413" i="6"/>
  <c r="E1412" i="6"/>
  <c r="F1412" i="6"/>
  <c r="E1411" i="6"/>
  <c r="F1411" i="6"/>
  <c r="E1410" i="6"/>
  <c r="F1410" i="6"/>
  <c r="E1409" i="6"/>
  <c r="F1409" i="6"/>
  <c r="E1408" i="6"/>
  <c r="F1408" i="6"/>
  <c r="E1407" i="6"/>
  <c r="F1407" i="6"/>
  <c r="E1406" i="6"/>
  <c r="F1406" i="6"/>
  <c r="E1405" i="6"/>
  <c r="F1405" i="6"/>
  <c r="E1404" i="6"/>
  <c r="F1404" i="6"/>
  <c r="E1403" i="6"/>
  <c r="F1403" i="6"/>
  <c r="E1402" i="6"/>
  <c r="F1402" i="6"/>
  <c r="E1401" i="6"/>
  <c r="F1401" i="6"/>
  <c r="E1400" i="6"/>
  <c r="F1400" i="6"/>
  <c r="E1399" i="6"/>
  <c r="F1399" i="6"/>
  <c r="E1398" i="6"/>
  <c r="F1398" i="6"/>
  <c r="E1397" i="6"/>
  <c r="F1397" i="6"/>
  <c r="E1396" i="6"/>
  <c r="F1396" i="6"/>
  <c r="E1395" i="6"/>
  <c r="F1395" i="6"/>
  <c r="E1394" i="6"/>
  <c r="F1394" i="6"/>
  <c r="E1393" i="6"/>
  <c r="F1393" i="6"/>
  <c r="E1392" i="6"/>
  <c r="F1392" i="6"/>
  <c r="E1391" i="6"/>
  <c r="F1391" i="6"/>
  <c r="E1390" i="6"/>
  <c r="F1390" i="6"/>
  <c r="E1389" i="6"/>
  <c r="F1389" i="6"/>
  <c r="E1388" i="6"/>
  <c r="F1388" i="6"/>
  <c r="E1387" i="6"/>
  <c r="F1387" i="6"/>
  <c r="E1386" i="6"/>
  <c r="F1386" i="6"/>
  <c r="E1385" i="6"/>
  <c r="F1385" i="6"/>
  <c r="E1384" i="6"/>
  <c r="F1384" i="6"/>
  <c r="E1383" i="6"/>
  <c r="F1383" i="6"/>
  <c r="E1382" i="6"/>
  <c r="F1382" i="6"/>
  <c r="E1381" i="6"/>
  <c r="F1381" i="6"/>
  <c r="E1380" i="6"/>
  <c r="F1380" i="6"/>
  <c r="E1379" i="6"/>
  <c r="F1379" i="6"/>
  <c r="E1378" i="6"/>
  <c r="F1378" i="6"/>
  <c r="E1377" i="6"/>
  <c r="F1377" i="6"/>
  <c r="E1376" i="6"/>
  <c r="F1376" i="6"/>
  <c r="E1375" i="6"/>
  <c r="F1375" i="6"/>
  <c r="E1374" i="6"/>
  <c r="F1374" i="6"/>
  <c r="E1373" i="6"/>
  <c r="F1373" i="6"/>
  <c r="E1372" i="6"/>
  <c r="F1372" i="6"/>
  <c r="E1371" i="6"/>
  <c r="F1371" i="6"/>
  <c r="E1370" i="6"/>
  <c r="F1370" i="6"/>
  <c r="E1369" i="6"/>
  <c r="F1369" i="6"/>
  <c r="E1368" i="6"/>
  <c r="F1368" i="6"/>
  <c r="E1367" i="6"/>
  <c r="F1367" i="6"/>
  <c r="E1366" i="6"/>
  <c r="F1366" i="6"/>
  <c r="E1365" i="6"/>
  <c r="F1365" i="6"/>
  <c r="E1364" i="6"/>
  <c r="F1364" i="6"/>
  <c r="E1363" i="6"/>
  <c r="F1363" i="6"/>
  <c r="E1362" i="6"/>
  <c r="F1362" i="6"/>
  <c r="E1361" i="6"/>
  <c r="F1361" i="6"/>
  <c r="E1360" i="6"/>
  <c r="F1360" i="6"/>
  <c r="E1359" i="6"/>
  <c r="F1359" i="6"/>
  <c r="E1358" i="6"/>
  <c r="F1358" i="6"/>
  <c r="E1357" i="6"/>
  <c r="F1357" i="6"/>
  <c r="E1356" i="6"/>
  <c r="F1356" i="6"/>
  <c r="E1355" i="6"/>
  <c r="F1355" i="6"/>
  <c r="E1354" i="6"/>
  <c r="F1354" i="6"/>
  <c r="E1353" i="6"/>
  <c r="F1353" i="6"/>
  <c r="E1352" i="6"/>
  <c r="F1352" i="6"/>
  <c r="E1351" i="6"/>
  <c r="F1351" i="6"/>
  <c r="E1350" i="6"/>
  <c r="F1350" i="6"/>
  <c r="E1349" i="6"/>
  <c r="F1349" i="6"/>
  <c r="E1348" i="6"/>
  <c r="F1348" i="6"/>
  <c r="E1347" i="6"/>
  <c r="F1347" i="6"/>
  <c r="E1346" i="6"/>
  <c r="F1346" i="6"/>
  <c r="E1345" i="6"/>
  <c r="F1345" i="6"/>
  <c r="E1344" i="6"/>
  <c r="F1344" i="6"/>
  <c r="E1343" i="6"/>
  <c r="F1343" i="6"/>
  <c r="E1342" i="6"/>
  <c r="F1342" i="6"/>
  <c r="E1341" i="6"/>
  <c r="F1341" i="6"/>
  <c r="E1340" i="6"/>
  <c r="F1340" i="6"/>
  <c r="E1339" i="6"/>
  <c r="F1339" i="6"/>
  <c r="E1338" i="6"/>
  <c r="F1338" i="6"/>
  <c r="E1337" i="6"/>
  <c r="F1337" i="6"/>
  <c r="E1336" i="6"/>
  <c r="F1336" i="6"/>
  <c r="E1335" i="6"/>
  <c r="F1335" i="6"/>
  <c r="E1334" i="6"/>
  <c r="F1334" i="6"/>
  <c r="E1333" i="6"/>
  <c r="F1333" i="6"/>
  <c r="E1332" i="6"/>
  <c r="F1332" i="6"/>
  <c r="E1331" i="6"/>
  <c r="F1331" i="6"/>
  <c r="E1330" i="6"/>
  <c r="F1330" i="6"/>
  <c r="E1329" i="6"/>
  <c r="F1329" i="6"/>
  <c r="E1328" i="6"/>
  <c r="F1328" i="6"/>
  <c r="E1327" i="6"/>
  <c r="F1327" i="6"/>
  <c r="E1326" i="6"/>
  <c r="F1326" i="6"/>
  <c r="E1325" i="6"/>
  <c r="F1325" i="6"/>
  <c r="E1324" i="6"/>
  <c r="F1324" i="6"/>
  <c r="E1323" i="6"/>
  <c r="F1323" i="6"/>
  <c r="E1322" i="6"/>
  <c r="F1322" i="6"/>
  <c r="E1321" i="6"/>
  <c r="F1321" i="6"/>
  <c r="E1320" i="6"/>
  <c r="F1320" i="6"/>
  <c r="E1319" i="6"/>
  <c r="F1319" i="6"/>
  <c r="E1318" i="6"/>
  <c r="F1318" i="6"/>
  <c r="E1317" i="6"/>
  <c r="F1317" i="6"/>
  <c r="E1316" i="6"/>
  <c r="F1316" i="6"/>
  <c r="E1315" i="6"/>
  <c r="F1315" i="6"/>
  <c r="E1314" i="6"/>
  <c r="F1314" i="6"/>
  <c r="E1313" i="6"/>
  <c r="F1313" i="6"/>
  <c r="E1312" i="6"/>
  <c r="F1312" i="6"/>
  <c r="E1311" i="6"/>
  <c r="F1311" i="6"/>
  <c r="E1310" i="6"/>
  <c r="F1310" i="6"/>
  <c r="E1309" i="6"/>
  <c r="F1309" i="6"/>
  <c r="E1308" i="6"/>
  <c r="F1308" i="6"/>
  <c r="E1307" i="6"/>
  <c r="F1307" i="6"/>
  <c r="E1306" i="6"/>
  <c r="F1306" i="6"/>
  <c r="E1305" i="6"/>
  <c r="F1305" i="6"/>
  <c r="E1304" i="6"/>
  <c r="F1304" i="6"/>
  <c r="E1303" i="6"/>
  <c r="F1303" i="6"/>
  <c r="E1302" i="6"/>
  <c r="F1302" i="6"/>
  <c r="E1301" i="6"/>
  <c r="F1301" i="6"/>
  <c r="E1300" i="6"/>
  <c r="F1300" i="6"/>
  <c r="E1299" i="6"/>
  <c r="F1299" i="6"/>
  <c r="E1298" i="6"/>
  <c r="F1298" i="6"/>
  <c r="E1297" i="6"/>
  <c r="F1297" i="6"/>
  <c r="E1296" i="6"/>
  <c r="F1296" i="6"/>
  <c r="E1295" i="6"/>
  <c r="F1295" i="6"/>
  <c r="E1294" i="6"/>
  <c r="F1294" i="6"/>
  <c r="E1293" i="6"/>
  <c r="F1293" i="6"/>
  <c r="E1292" i="6"/>
  <c r="F1292" i="6"/>
  <c r="E1291" i="6"/>
  <c r="F1291" i="6"/>
  <c r="E1290" i="6"/>
  <c r="F1290" i="6"/>
  <c r="E1289" i="6"/>
  <c r="F1289" i="6"/>
  <c r="E1288" i="6"/>
  <c r="F1288" i="6"/>
  <c r="E1287" i="6"/>
  <c r="F1287" i="6"/>
  <c r="E1286" i="6"/>
  <c r="F1286" i="6"/>
  <c r="E1285" i="6"/>
  <c r="F1285" i="6"/>
  <c r="E1284" i="6"/>
  <c r="F1284" i="6"/>
  <c r="E1283" i="6"/>
  <c r="F1283" i="6"/>
  <c r="E1282" i="6"/>
  <c r="F1282" i="6"/>
  <c r="E1281" i="6"/>
  <c r="F1281" i="6"/>
  <c r="E1280" i="6"/>
  <c r="F1280" i="6"/>
  <c r="E1279" i="6"/>
  <c r="F1279" i="6"/>
  <c r="E1278" i="6"/>
  <c r="F1278" i="6"/>
  <c r="E1277" i="6"/>
  <c r="F1277" i="6"/>
  <c r="E1276" i="6"/>
  <c r="F1276" i="6"/>
  <c r="E1275" i="6"/>
  <c r="F1275" i="6"/>
  <c r="E1274" i="6"/>
  <c r="F1274" i="6"/>
  <c r="E1273" i="6"/>
  <c r="F1273" i="6"/>
  <c r="E1272" i="6"/>
  <c r="F1272" i="6"/>
  <c r="E1271" i="6"/>
  <c r="F1271" i="6"/>
  <c r="E1270" i="6"/>
  <c r="F1270" i="6"/>
  <c r="E1269" i="6"/>
  <c r="F1269" i="6"/>
  <c r="E1268" i="6"/>
  <c r="F1268" i="6"/>
  <c r="E1267" i="6"/>
  <c r="F1267" i="6"/>
  <c r="E1266" i="6"/>
  <c r="F1266" i="6"/>
  <c r="E1265" i="6"/>
  <c r="F1265" i="6"/>
  <c r="E1264" i="6"/>
  <c r="F1264" i="6"/>
  <c r="E1263" i="6"/>
  <c r="F1263" i="6"/>
  <c r="E1262" i="6"/>
  <c r="F1262" i="6"/>
  <c r="E1261" i="6"/>
  <c r="F1261" i="6"/>
  <c r="E1260" i="6"/>
  <c r="F1260" i="6"/>
  <c r="E1259" i="6"/>
  <c r="F1259" i="6"/>
  <c r="E1258" i="6"/>
  <c r="F1258" i="6"/>
  <c r="E1257" i="6"/>
  <c r="F1257" i="6"/>
  <c r="E1256" i="6"/>
  <c r="F1256" i="6"/>
  <c r="E1255" i="6"/>
  <c r="F1255" i="6"/>
  <c r="E1254" i="6"/>
  <c r="F1254" i="6"/>
  <c r="E1253" i="6"/>
  <c r="F1253" i="6"/>
  <c r="E1252" i="6"/>
  <c r="F1252" i="6"/>
  <c r="E1251" i="6"/>
  <c r="F1251" i="6"/>
  <c r="E1250" i="6"/>
  <c r="F1250" i="6"/>
  <c r="E1249" i="6"/>
  <c r="F1249" i="6"/>
  <c r="E1248" i="6"/>
  <c r="F1248" i="6"/>
  <c r="E1247" i="6"/>
  <c r="F1247" i="6"/>
  <c r="E1246" i="6"/>
  <c r="F1246" i="6"/>
  <c r="E1245" i="6"/>
  <c r="F1245" i="6"/>
  <c r="E1244" i="6"/>
  <c r="F1244" i="6"/>
  <c r="E1243" i="6"/>
  <c r="F1243" i="6"/>
  <c r="E1242" i="6"/>
  <c r="F1242" i="6"/>
  <c r="E1241" i="6"/>
  <c r="F1241" i="6"/>
  <c r="E1240" i="6"/>
  <c r="F1240" i="6"/>
  <c r="E1239" i="6"/>
  <c r="F1239" i="6"/>
  <c r="E1238" i="6"/>
  <c r="F1238" i="6"/>
  <c r="E1237" i="6"/>
  <c r="F1237" i="6"/>
  <c r="E1236" i="6"/>
  <c r="F1236" i="6"/>
  <c r="E1235" i="6"/>
  <c r="F1235" i="6"/>
  <c r="E1234" i="6"/>
  <c r="F1234" i="6"/>
  <c r="E1233" i="6"/>
  <c r="F1233" i="6"/>
  <c r="E1232" i="6"/>
  <c r="F1232" i="6"/>
  <c r="E1231" i="6"/>
  <c r="F1231" i="6"/>
  <c r="E1230" i="6"/>
  <c r="F1230" i="6"/>
  <c r="E1229" i="6"/>
  <c r="F1229" i="6"/>
  <c r="E1228" i="6"/>
  <c r="F1228" i="6"/>
  <c r="E1227" i="6"/>
  <c r="F1227" i="6"/>
  <c r="E1226" i="6"/>
  <c r="F1226" i="6"/>
  <c r="E1225" i="6"/>
  <c r="F1225" i="6"/>
  <c r="E1224" i="6"/>
  <c r="F1224" i="6"/>
  <c r="E1223" i="6"/>
  <c r="F1223" i="6"/>
  <c r="E1222" i="6"/>
  <c r="F1222" i="6"/>
  <c r="E1221" i="6"/>
  <c r="F1221" i="6"/>
  <c r="E1220" i="6"/>
  <c r="F1220" i="6"/>
  <c r="E1219" i="6"/>
  <c r="F1219" i="6"/>
  <c r="E1218" i="6"/>
  <c r="F1218" i="6"/>
  <c r="E1217" i="6"/>
  <c r="F1217" i="6"/>
  <c r="E1216" i="6"/>
  <c r="F1216" i="6"/>
  <c r="E1215" i="6"/>
  <c r="F1215" i="6"/>
  <c r="E1214" i="6"/>
  <c r="F1214" i="6"/>
  <c r="E1213" i="6"/>
  <c r="F1213" i="6"/>
  <c r="E1212" i="6"/>
  <c r="F1212" i="6"/>
  <c r="E1211" i="6"/>
  <c r="F1211" i="6"/>
  <c r="E1210" i="6"/>
  <c r="F1210" i="6"/>
  <c r="E1209" i="6"/>
  <c r="F1209" i="6"/>
  <c r="E1208" i="6"/>
  <c r="F1208" i="6"/>
  <c r="E1207" i="6"/>
  <c r="F1207" i="6"/>
  <c r="E1206" i="6"/>
  <c r="F1206" i="6"/>
  <c r="E1205" i="6"/>
  <c r="F1205" i="6"/>
  <c r="E1204" i="6"/>
  <c r="F1204" i="6"/>
  <c r="E1203" i="6"/>
  <c r="F1203" i="6"/>
  <c r="E1202" i="6"/>
  <c r="F1202" i="6"/>
  <c r="E1201" i="6"/>
  <c r="F1201" i="6"/>
  <c r="E1200" i="6"/>
  <c r="F1200" i="6"/>
  <c r="E1199" i="6"/>
  <c r="F1199" i="6"/>
  <c r="E1198" i="6"/>
  <c r="F1198" i="6"/>
  <c r="E1197" i="6"/>
  <c r="F1197" i="6"/>
  <c r="E1196" i="6"/>
  <c r="F1196" i="6"/>
  <c r="E1195" i="6"/>
  <c r="F1195" i="6"/>
  <c r="E1194" i="6"/>
  <c r="F1194" i="6"/>
  <c r="E1193" i="6"/>
  <c r="F1193" i="6"/>
  <c r="E1192" i="6"/>
  <c r="F1192" i="6"/>
  <c r="E1191" i="6"/>
  <c r="F1191" i="6"/>
  <c r="E1190" i="6"/>
  <c r="F1190" i="6"/>
  <c r="E1189" i="6"/>
  <c r="F1189" i="6"/>
  <c r="E1188" i="6"/>
  <c r="F1188" i="6"/>
  <c r="E1187" i="6"/>
  <c r="F1187" i="6"/>
  <c r="E1186" i="6"/>
  <c r="F1186" i="6"/>
  <c r="E1185" i="6"/>
  <c r="F1185" i="6"/>
  <c r="E1184" i="6"/>
  <c r="F1184" i="6"/>
  <c r="E1183" i="6"/>
  <c r="F1183" i="6"/>
  <c r="E1182" i="6"/>
  <c r="F1182" i="6"/>
  <c r="E1181" i="6"/>
  <c r="F1181" i="6"/>
  <c r="E1180" i="6"/>
  <c r="F1180" i="6"/>
  <c r="E1179" i="6"/>
  <c r="F1179" i="6"/>
  <c r="E1178" i="6"/>
  <c r="F1178" i="6"/>
  <c r="E1177" i="6"/>
  <c r="F1177" i="6"/>
  <c r="E1176" i="6"/>
  <c r="F1176" i="6"/>
  <c r="E1175" i="6"/>
  <c r="F1175" i="6"/>
  <c r="E1174" i="6"/>
  <c r="F1174" i="6"/>
  <c r="E1173" i="6"/>
  <c r="F1173" i="6"/>
  <c r="E1172" i="6"/>
  <c r="F1172" i="6"/>
  <c r="E1171" i="6"/>
  <c r="F1171" i="6"/>
  <c r="E1170" i="6"/>
  <c r="F1170" i="6"/>
  <c r="E1169" i="6"/>
  <c r="F1169" i="6"/>
  <c r="E1168" i="6"/>
  <c r="F1168" i="6"/>
  <c r="E1167" i="6"/>
  <c r="F1167" i="6"/>
  <c r="E1166" i="6"/>
  <c r="F1166" i="6"/>
  <c r="E1165" i="6"/>
  <c r="F1165" i="6"/>
  <c r="E1164" i="6"/>
  <c r="F1164" i="6"/>
  <c r="E1163" i="6"/>
  <c r="F1163" i="6"/>
  <c r="E1162" i="6"/>
  <c r="F1162" i="6"/>
  <c r="E1161" i="6"/>
  <c r="F1161" i="6"/>
  <c r="E1160" i="6"/>
  <c r="F1160" i="6"/>
  <c r="E1159" i="6"/>
  <c r="F1159" i="6"/>
  <c r="E1158" i="6"/>
  <c r="F1158" i="6"/>
  <c r="E1157" i="6"/>
  <c r="F1157" i="6"/>
  <c r="E1156" i="6"/>
  <c r="F1156" i="6"/>
  <c r="E1155" i="6"/>
  <c r="F1155" i="6"/>
  <c r="E1154" i="6"/>
  <c r="F1154" i="6"/>
  <c r="E1153" i="6"/>
  <c r="F1153" i="6"/>
  <c r="E1152" i="6"/>
  <c r="F1152" i="6"/>
  <c r="E1151" i="6"/>
  <c r="F1151" i="6"/>
  <c r="E1150" i="6"/>
  <c r="F1150" i="6"/>
  <c r="E1149" i="6"/>
  <c r="F1149" i="6"/>
  <c r="E1148" i="6"/>
  <c r="F1148" i="6"/>
  <c r="E1147" i="6"/>
  <c r="F1147" i="6"/>
  <c r="E1146" i="6"/>
  <c r="F1146" i="6"/>
  <c r="E1145" i="6"/>
  <c r="F1145" i="6"/>
  <c r="E1144" i="6"/>
  <c r="F1144" i="6"/>
  <c r="E1143" i="6"/>
  <c r="F1143" i="6"/>
  <c r="E1142" i="6"/>
  <c r="F1142" i="6"/>
  <c r="E1141" i="6"/>
  <c r="F1141" i="6"/>
  <c r="E1140" i="6"/>
  <c r="F1140" i="6"/>
  <c r="E1139" i="6"/>
  <c r="F1139" i="6"/>
  <c r="E1138" i="6"/>
  <c r="F1138" i="6"/>
  <c r="E1137" i="6"/>
  <c r="F1137" i="6"/>
  <c r="E1136" i="6"/>
  <c r="F1136" i="6"/>
  <c r="E1135" i="6"/>
  <c r="F1135" i="6"/>
  <c r="E1134" i="6"/>
  <c r="F1134" i="6"/>
  <c r="E1133" i="6"/>
  <c r="F1133" i="6"/>
  <c r="E1132" i="6"/>
  <c r="F1132" i="6"/>
  <c r="E1131" i="6"/>
  <c r="F1131" i="6"/>
  <c r="E1130" i="6"/>
  <c r="F1130" i="6"/>
  <c r="E1129" i="6"/>
  <c r="F1129" i="6"/>
  <c r="E1128" i="6"/>
  <c r="F1128" i="6"/>
  <c r="E1127" i="6"/>
  <c r="F1127" i="6"/>
  <c r="E1126" i="6"/>
  <c r="F1126" i="6"/>
  <c r="E1125" i="6"/>
  <c r="F1125" i="6"/>
  <c r="E1124" i="6"/>
  <c r="F1124" i="6"/>
  <c r="E1123" i="6"/>
  <c r="F1123" i="6"/>
  <c r="E1122" i="6"/>
  <c r="F1122" i="6"/>
  <c r="E1121" i="6"/>
  <c r="F1121" i="6"/>
  <c r="E1120" i="6"/>
  <c r="F1120" i="6"/>
  <c r="E1119" i="6"/>
  <c r="F1119" i="6"/>
  <c r="E1118" i="6"/>
  <c r="F1118" i="6"/>
  <c r="E1117" i="6"/>
  <c r="F1117" i="6"/>
  <c r="E1116" i="6"/>
  <c r="F1116" i="6"/>
  <c r="E1115" i="6"/>
  <c r="F1115" i="6"/>
  <c r="E1114" i="6"/>
  <c r="F1114" i="6"/>
  <c r="E1113" i="6"/>
  <c r="F1113" i="6"/>
  <c r="E1112" i="6"/>
  <c r="F1112" i="6"/>
  <c r="E1111" i="6"/>
  <c r="F1111" i="6"/>
  <c r="E1110" i="6"/>
  <c r="F1110" i="6"/>
  <c r="E1109" i="6"/>
  <c r="F1109" i="6"/>
  <c r="E1108" i="6"/>
  <c r="F1108" i="6"/>
  <c r="E1107" i="6"/>
  <c r="F1107" i="6"/>
  <c r="E1106" i="6"/>
  <c r="F1106" i="6"/>
  <c r="E1105" i="6"/>
  <c r="F1105" i="6"/>
  <c r="E1104" i="6"/>
  <c r="F1104" i="6"/>
  <c r="E1103" i="6"/>
  <c r="F1103" i="6"/>
  <c r="E1102" i="6"/>
  <c r="F1102" i="6"/>
  <c r="E1101" i="6"/>
  <c r="F1101" i="6"/>
  <c r="E1100" i="6"/>
  <c r="F1100" i="6"/>
  <c r="E1099" i="6"/>
  <c r="F1099" i="6"/>
  <c r="E1098" i="6"/>
  <c r="F1098" i="6"/>
  <c r="E1097" i="6"/>
  <c r="F1097" i="6"/>
  <c r="E1096" i="6"/>
  <c r="F1096" i="6"/>
  <c r="E1095" i="6"/>
  <c r="F1095" i="6"/>
  <c r="E1094" i="6"/>
  <c r="F1094" i="6"/>
  <c r="E1093" i="6"/>
  <c r="F1093" i="6"/>
  <c r="E1092" i="6"/>
  <c r="F1092" i="6"/>
  <c r="E1091" i="6"/>
  <c r="F1091" i="6"/>
  <c r="E1090" i="6"/>
  <c r="F1090" i="6"/>
  <c r="E1089" i="6"/>
  <c r="F1089" i="6"/>
  <c r="E1088" i="6"/>
  <c r="F1088" i="6"/>
  <c r="E1087" i="6"/>
  <c r="F1087" i="6"/>
  <c r="E1086" i="6"/>
  <c r="F1086" i="6"/>
  <c r="E1085" i="6"/>
  <c r="F1085" i="6"/>
  <c r="E1084" i="6"/>
  <c r="F1084" i="6"/>
  <c r="E1083" i="6"/>
  <c r="F1083" i="6"/>
  <c r="E1082" i="6"/>
  <c r="F1082" i="6"/>
  <c r="E1081" i="6"/>
  <c r="F1081" i="6"/>
  <c r="E1080" i="6"/>
  <c r="F1080" i="6"/>
  <c r="E1079" i="6"/>
  <c r="F1079" i="6"/>
  <c r="E1078" i="6"/>
  <c r="F1078" i="6"/>
  <c r="E1077" i="6"/>
  <c r="F1077" i="6"/>
  <c r="E1076" i="6"/>
  <c r="F1076" i="6"/>
  <c r="E1075" i="6"/>
  <c r="F1075" i="6"/>
  <c r="E1074" i="6"/>
  <c r="F1074" i="6"/>
  <c r="E1073" i="6"/>
  <c r="F1073" i="6"/>
  <c r="E1072" i="6"/>
  <c r="F1072" i="6"/>
  <c r="E1071" i="6"/>
  <c r="F1071" i="6"/>
  <c r="E1070" i="6"/>
  <c r="F1070" i="6"/>
  <c r="E1069" i="6"/>
  <c r="F1069" i="6"/>
  <c r="E1068" i="6"/>
  <c r="F1068" i="6"/>
  <c r="E1067" i="6"/>
  <c r="F1067" i="6"/>
  <c r="E1066" i="6"/>
  <c r="F1066" i="6"/>
  <c r="E1065" i="6"/>
  <c r="F1065" i="6"/>
  <c r="E1064" i="6"/>
  <c r="F1064" i="6"/>
  <c r="E1063" i="6"/>
  <c r="F1063" i="6"/>
  <c r="E1062" i="6"/>
  <c r="F1062" i="6"/>
  <c r="E1061" i="6"/>
  <c r="F1061" i="6"/>
  <c r="E1060" i="6"/>
  <c r="F1060" i="6"/>
  <c r="E1059" i="6"/>
  <c r="F1059" i="6"/>
  <c r="E1058" i="6"/>
  <c r="F1058" i="6"/>
  <c r="E1057" i="6"/>
  <c r="F1057" i="6"/>
  <c r="E1056" i="6"/>
  <c r="F1056" i="6"/>
  <c r="E1055" i="6"/>
  <c r="F1055" i="6"/>
  <c r="E1054" i="6"/>
  <c r="F1054" i="6"/>
  <c r="E1053" i="6"/>
  <c r="F1053" i="6"/>
  <c r="E1052" i="6"/>
  <c r="F1052" i="6"/>
  <c r="E1051" i="6"/>
  <c r="F1051" i="6"/>
  <c r="E1050" i="6"/>
  <c r="F1050" i="6"/>
  <c r="E1049" i="6"/>
  <c r="F1049" i="6"/>
  <c r="E1048" i="6"/>
  <c r="F1048" i="6"/>
  <c r="E1047" i="6"/>
  <c r="F1047" i="6"/>
  <c r="E1046" i="6"/>
  <c r="F1046" i="6"/>
  <c r="E1045" i="6"/>
  <c r="F1045" i="6"/>
  <c r="E1044" i="6"/>
  <c r="F1044" i="6"/>
  <c r="E1043" i="6"/>
  <c r="F1043" i="6"/>
  <c r="E1042" i="6"/>
  <c r="F1042" i="6"/>
  <c r="E1041" i="6"/>
  <c r="F1041" i="6"/>
  <c r="E1040" i="6"/>
  <c r="F1040" i="6"/>
  <c r="E1039" i="6"/>
  <c r="F1039" i="6"/>
  <c r="E1038" i="6"/>
  <c r="F1038" i="6"/>
  <c r="E1037" i="6"/>
  <c r="F1037" i="6"/>
  <c r="E1036" i="6"/>
  <c r="F1036" i="6"/>
  <c r="E1035" i="6"/>
  <c r="F1035" i="6"/>
  <c r="E1034" i="6"/>
  <c r="F1034" i="6"/>
  <c r="E1033" i="6"/>
  <c r="F1033" i="6"/>
  <c r="E1032" i="6"/>
  <c r="F1032" i="6"/>
  <c r="E1031" i="6"/>
  <c r="F1031" i="6"/>
  <c r="E1030" i="6"/>
  <c r="F1030" i="6"/>
  <c r="E1029" i="6"/>
  <c r="F1029" i="6"/>
  <c r="E1028" i="6"/>
  <c r="F1028" i="6"/>
  <c r="E1027" i="6"/>
  <c r="F1027" i="6"/>
  <c r="E1026" i="6"/>
  <c r="F1026" i="6"/>
  <c r="E1025" i="6"/>
  <c r="F1025" i="6"/>
  <c r="E1024" i="6"/>
  <c r="F1024" i="6"/>
  <c r="E1023" i="6"/>
  <c r="F1023" i="6"/>
  <c r="E1022" i="6"/>
  <c r="F1022" i="6"/>
  <c r="E1021" i="6"/>
  <c r="F1021" i="6"/>
  <c r="E1020" i="6"/>
  <c r="F1020" i="6"/>
  <c r="E1019" i="6"/>
  <c r="F1019" i="6"/>
  <c r="E1018" i="6"/>
  <c r="F1018" i="6"/>
  <c r="E1017" i="6"/>
  <c r="F1017" i="6"/>
  <c r="E1016" i="6"/>
  <c r="F1016" i="6"/>
  <c r="E1015" i="6"/>
  <c r="F1015" i="6"/>
  <c r="E1014" i="6"/>
  <c r="F1014" i="6"/>
  <c r="E1013" i="6"/>
  <c r="F1013" i="6"/>
  <c r="E1012" i="6"/>
  <c r="F1012" i="6"/>
  <c r="E1011" i="6"/>
  <c r="F1011" i="6"/>
  <c r="E1010" i="6"/>
  <c r="F1010" i="6"/>
  <c r="E1009" i="6"/>
  <c r="F1009" i="6"/>
  <c r="E1008" i="6"/>
  <c r="F1008" i="6"/>
  <c r="E1007" i="6"/>
  <c r="F1007" i="6"/>
  <c r="E1006" i="6"/>
  <c r="F1006" i="6"/>
  <c r="E1005" i="6"/>
  <c r="F1005" i="6"/>
  <c r="E1004" i="6"/>
  <c r="F1004" i="6"/>
  <c r="E1003" i="6"/>
  <c r="F1003" i="6"/>
  <c r="E1002" i="6"/>
  <c r="F1002" i="6"/>
  <c r="E1001" i="6"/>
  <c r="F1001" i="6"/>
  <c r="E1000" i="6"/>
  <c r="F1000" i="6"/>
  <c r="E999" i="6"/>
  <c r="F999" i="6"/>
  <c r="E998" i="6"/>
  <c r="F998" i="6"/>
  <c r="E997" i="6"/>
  <c r="F997" i="6"/>
  <c r="E996" i="6"/>
  <c r="F996" i="6"/>
  <c r="E995" i="6"/>
  <c r="F995" i="6"/>
  <c r="E994" i="6"/>
  <c r="F994" i="6"/>
  <c r="E993" i="6"/>
  <c r="F993" i="6"/>
  <c r="E992" i="6"/>
  <c r="F992" i="6"/>
  <c r="E991" i="6"/>
  <c r="F991" i="6"/>
  <c r="E990" i="6"/>
  <c r="F990" i="6"/>
  <c r="E989" i="6"/>
  <c r="F989" i="6"/>
  <c r="E988" i="6"/>
  <c r="F988" i="6"/>
  <c r="E987" i="6"/>
  <c r="F987" i="6"/>
  <c r="E986" i="6"/>
  <c r="F986" i="6"/>
  <c r="E985" i="6"/>
  <c r="F985" i="6"/>
  <c r="E984" i="6"/>
  <c r="F984" i="6"/>
  <c r="E983" i="6"/>
  <c r="F983" i="6"/>
  <c r="E982" i="6"/>
  <c r="F982" i="6"/>
  <c r="E981" i="6"/>
  <c r="F981" i="6"/>
  <c r="E980" i="6"/>
  <c r="F980" i="6"/>
  <c r="E979" i="6"/>
  <c r="F979" i="6"/>
  <c r="E978" i="6"/>
  <c r="F978" i="6"/>
  <c r="E977" i="6"/>
  <c r="F977" i="6"/>
  <c r="E976" i="6"/>
  <c r="F976" i="6"/>
  <c r="E975" i="6"/>
  <c r="F975" i="6"/>
  <c r="E974" i="6"/>
  <c r="F974" i="6"/>
  <c r="E973" i="6"/>
  <c r="F973" i="6"/>
  <c r="E972" i="6"/>
  <c r="F972" i="6"/>
  <c r="E971" i="6"/>
  <c r="F971" i="6"/>
  <c r="E970" i="6"/>
  <c r="F970" i="6"/>
  <c r="E969" i="6"/>
  <c r="F969" i="6"/>
  <c r="E968" i="6"/>
  <c r="F968" i="6"/>
  <c r="E967" i="6"/>
  <c r="F967" i="6"/>
  <c r="E966" i="6"/>
  <c r="F966" i="6"/>
  <c r="E965" i="6"/>
  <c r="F965" i="6"/>
  <c r="E964" i="6"/>
  <c r="F964" i="6"/>
  <c r="E963" i="6"/>
  <c r="F963" i="6"/>
  <c r="E962" i="6"/>
  <c r="F962" i="6"/>
  <c r="E961" i="6"/>
  <c r="F961" i="6"/>
  <c r="E960" i="6"/>
  <c r="F960" i="6"/>
  <c r="E959" i="6"/>
  <c r="F959" i="6"/>
  <c r="E958" i="6"/>
  <c r="F958" i="6"/>
  <c r="E957" i="6"/>
  <c r="F957" i="6"/>
  <c r="E956" i="6"/>
  <c r="F956" i="6"/>
  <c r="E955" i="6"/>
  <c r="F955" i="6"/>
  <c r="E954" i="6"/>
  <c r="F954" i="6"/>
  <c r="E953" i="6"/>
  <c r="F953" i="6"/>
  <c r="E952" i="6"/>
  <c r="F952" i="6"/>
  <c r="E951" i="6"/>
  <c r="F951" i="6"/>
  <c r="E950" i="6"/>
  <c r="F950" i="6"/>
  <c r="E949" i="6"/>
  <c r="F949" i="6"/>
  <c r="E948" i="6"/>
  <c r="F948" i="6"/>
  <c r="E947" i="6"/>
  <c r="F947" i="6"/>
  <c r="E946" i="6"/>
  <c r="F946" i="6"/>
  <c r="E945" i="6"/>
  <c r="F945" i="6"/>
  <c r="E944" i="6"/>
  <c r="F944" i="6"/>
  <c r="E943" i="6"/>
  <c r="F943" i="6"/>
  <c r="E942" i="6"/>
  <c r="F942" i="6"/>
  <c r="E941" i="6"/>
  <c r="F941" i="6"/>
  <c r="E940" i="6"/>
  <c r="F940" i="6"/>
  <c r="E939" i="6"/>
  <c r="F939" i="6"/>
  <c r="E938" i="6"/>
  <c r="F938" i="6"/>
  <c r="E937" i="6"/>
  <c r="F937" i="6"/>
  <c r="E936" i="6"/>
  <c r="F936" i="6"/>
  <c r="E935" i="6"/>
  <c r="F935" i="6"/>
  <c r="E934" i="6"/>
  <c r="F934" i="6"/>
  <c r="E933" i="6"/>
  <c r="F933" i="6"/>
  <c r="E932" i="6"/>
  <c r="F932" i="6"/>
  <c r="E931" i="6"/>
  <c r="F931" i="6"/>
  <c r="E930" i="6"/>
  <c r="F930" i="6"/>
  <c r="E929" i="6"/>
  <c r="F929" i="6"/>
  <c r="E928" i="6"/>
  <c r="F928" i="6"/>
  <c r="E927" i="6"/>
  <c r="F927" i="6"/>
  <c r="E926" i="6"/>
  <c r="F926" i="6"/>
  <c r="E925" i="6"/>
  <c r="F925" i="6"/>
  <c r="E924" i="6"/>
  <c r="F924" i="6"/>
  <c r="E923" i="6"/>
  <c r="F923" i="6"/>
  <c r="E922" i="6"/>
  <c r="F922" i="6"/>
  <c r="E921" i="6"/>
  <c r="F921" i="6"/>
  <c r="E920" i="6"/>
  <c r="F920" i="6"/>
  <c r="E919" i="6"/>
  <c r="F919" i="6"/>
  <c r="E918" i="6"/>
  <c r="F918" i="6"/>
  <c r="E917" i="6"/>
  <c r="F917" i="6"/>
  <c r="E916" i="6"/>
  <c r="F916" i="6"/>
  <c r="E915" i="6"/>
  <c r="F915" i="6"/>
  <c r="E914" i="6"/>
  <c r="F914" i="6"/>
  <c r="E913" i="6"/>
  <c r="F913" i="6"/>
  <c r="E912" i="6"/>
  <c r="F912" i="6"/>
  <c r="E911" i="6"/>
  <c r="F911" i="6"/>
  <c r="E910" i="6"/>
  <c r="F910" i="6"/>
  <c r="E909" i="6"/>
  <c r="F909" i="6"/>
  <c r="E908" i="6"/>
  <c r="F908" i="6"/>
  <c r="E907" i="6"/>
  <c r="F907" i="6"/>
  <c r="E906" i="6"/>
  <c r="F906" i="6"/>
  <c r="E905" i="6"/>
  <c r="F905" i="6"/>
  <c r="E904" i="6"/>
  <c r="F904" i="6"/>
  <c r="E903" i="6"/>
  <c r="F903" i="6"/>
  <c r="E902" i="6"/>
  <c r="F902" i="6"/>
  <c r="E901" i="6"/>
  <c r="F901" i="6"/>
  <c r="E900" i="6"/>
  <c r="F900" i="6"/>
  <c r="E899" i="6"/>
  <c r="F899" i="6"/>
  <c r="E898" i="6"/>
  <c r="F898" i="6"/>
  <c r="E897" i="6"/>
  <c r="F897" i="6"/>
  <c r="E896" i="6"/>
  <c r="F896" i="6"/>
  <c r="E895" i="6"/>
  <c r="F895" i="6"/>
  <c r="E894" i="6"/>
  <c r="F894" i="6"/>
  <c r="E893" i="6"/>
  <c r="F893" i="6"/>
  <c r="E892" i="6"/>
  <c r="F892" i="6"/>
  <c r="E891" i="6"/>
  <c r="F891" i="6"/>
  <c r="E890" i="6"/>
  <c r="F890" i="6"/>
  <c r="E889" i="6"/>
  <c r="F889" i="6"/>
  <c r="E888" i="6"/>
  <c r="F888" i="6"/>
  <c r="E887" i="6"/>
  <c r="F887" i="6"/>
  <c r="E886" i="6"/>
  <c r="F886" i="6"/>
  <c r="E885" i="6"/>
  <c r="F885" i="6"/>
  <c r="E884" i="6"/>
  <c r="F884" i="6"/>
  <c r="E883" i="6"/>
  <c r="F883" i="6"/>
  <c r="E882" i="6"/>
  <c r="F882" i="6"/>
  <c r="E881" i="6"/>
  <c r="F881" i="6"/>
  <c r="E880" i="6"/>
  <c r="F880" i="6"/>
  <c r="E879" i="6"/>
  <c r="F879" i="6"/>
  <c r="E878" i="6"/>
  <c r="F878" i="6"/>
  <c r="E877" i="6"/>
  <c r="F877" i="6"/>
  <c r="E876" i="6"/>
  <c r="F876" i="6"/>
  <c r="E875" i="6"/>
  <c r="F875" i="6"/>
  <c r="E874" i="6"/>
  <c r="F874" i="6"/>
  <c r="E873" i="6"/>
  <c r="F873" i="6"/>
  <c r="E872" i="6"/>
  <c r="F872" i="6"/>
  <c r="E871" i="6"/>
  <c r="F871" i="6"/>
  <c r="E870" i="6"/>
  <c r="F870" i="6"/>
  <c r="E869" i="6"/>
  <c r="F869" i="6"/>
  <c r="E868" i="6"/>
  <c r="F868" i="6"/>
  <c r="E867" i="6"/>
  <c r="F867" i="6"/>
  <c r="E866" i="6"/>
  <c r="F866" i="6"/>
  <c r="E865" i="6"/>
  <c r="F865" i="6"/>
  <c r="E864" i="6"/>
  <c r="F864" i="6"/>
  <c r="E863" i="6"/>
  <c r="F863" i="6"/>
  <c r="E862" i="6"/>
  <c r="F862" i="6"/>
  <c r="E861" i="6"/>
  <c r="F861" i="6"/>
  <c r="E860" i="6"/>
  <c r="F860" i="6"/>
  <c r="E859" i="6"/>
  <c r="F859" i="6"/>
  <c r="E858" i="6"/>
  <c r="F858" i="6"/>
  <c r="E857" i="6"/>
  <c r="F857" i="6"/>
  <c r="E856" i="6"/>
  <c r="F856" i="6"/>
  <c r="E855" i="6"/>
  <c r="F855" i="6"/>
  <c r="E854" i="6"/>
  <c r="F854" i="6"/>
  <c r="E853" i="6"/>
  <c r="F853" i="6"/>
  <c r="E852" i="6"/>
  <c r="F852" i="6"/>
  <c r="E851" i="6"/>
  <c r="F851" i="6"/>
  <c r="E850" i="6"/>
  <c r="F850" i="6"/>
  <c r="E849" i="6"/>
  <c r="F849" i="6"/>
  <c r="E848" i="6"/>
  <c r="F848" i="6"/>
  <c r="E847" i="6"/>
  <c r="F847" i="6"/>
  <c r="E846" i="6"/>
  <c r="F846" i="6"/>
  <c r="E845" i="6"/>
  <c r="F845" i="6"/>
  <c r="E844" i="6"/>
  <c r="F844" i="6"/>
  <c r="E843" i="6"/>
  <c r="F843" i="6"/>
  <c r="E842" i="6"/>
  <c r="F842" i="6"/>
  <c r="E841" i="6"/>
  <c r="F841" i="6"/>
  <c r="E840" i="6"/>
  <c r="F840" i="6"/>
  <c r="E839" i="6"/>
  <c r="F839" i="6"/>
  <c r="E838" i="6"/>
  <c r="F838" i="6"/>
  <c r="E837" i="6"/>
  <c r="F837" i="6"/>
  <c r="E836" i="6"/>
  <c r="F836" i="6"/>
  <c r="E835" i="6"/>
  <c r="F835" i="6"/>
  <c r="E834" i="6"/>
  <c r="F834" i="6"/>
  <c r="E833" i="6"/>
  <c r="F833" i="6"/>
  <c r="E832" i="6"/>
  <c r="F832" i="6"/>
  <c r="E831" i="6"/>
  <c r="F831" i="6"/>
  <c r="E830" i="6"/>
  <c r="F830" i="6"/>
  <c r="E829" i="6"/>
  <c r="F829" i="6"/>
  <c r="E828" i="6"/>
  <c r="F828" i="6"/>
  <c r="E827" i="6"/>
  <c r="F827" i="6"/>
  <c r="E826" i="6"/>
  <c r="F826" i="6"/>
  <c r="E825" i="6"/>
  <c r="F825" i="6"/>
  <c r="E824" i="6"/>
  <c r="F824" i="6"/>
  <c r="E823" i="6"/>
  <c r="F823" i="6"/>
  <c r="E822" i="6"/>
  <c r="F822" i="6"/>
  <c r="E821" i="6"/>
  <c r="F821" i="6"/>
  <c r="E820" i="6"/>
  <c r="F820" i="6"/>
  <c r="E819" i="6"/>
  <c r="F819" i="6"/>
  <c r="E818" i="6"/>
  <c r="F818" i="6"/>
  <c r="E817" i="6"/>
  <c r="F817" i="6"/>
  <c r="E816" i="6"/>
  <c r="F816" i="6"/>
  <c r="E815" i="6"/>
  <c r="F815" i="6"/>
  <c r="E814" i="6"/>
  <c r="F814" i="6"/>
  <c r="E813" i="6"/>
  <c r="F813" i="6"/>
  <c r="E812" i="6"/>
  <c r="F812" i="6"/>
  <c r="E811" i="6"/>
  <c r="F811" i="6"/>
  <c r="E810" i="6"/>
  <c r="F810" i="6"/>
  <c r="E809" i="6"/>
  <c r="F809" i="6"/>
  <c r="E808" i="6"/>
  <c r="F808" i="6"/>
  <c r="E807" i="6"/>
  <c r="F807" i="6"/>
  <c r="E806" i="6"/>
  <c r="F806" i="6"/>
  <c r="E805" i="6"/>
  <c r="F805" i="6"/>
  <c r="E804" i="6"/>
  <c r="F804" i="6"/>
  <c r="E803" i="6"/>
  <c r="F803" i="6"/>
  <c r="E802" i="6"/>
  <c r="F802" i="6"/>
  <c r="E801" i="6"/>
  <c r="F801" i="6"/>
  <c r="E800" i="6"/>
  <c r="F800" i="6"/>
  <c r="E799" i="6"/>
  <c r="F799" i="6"/>
  <c r="E798" i="6"/>
  <c r="F798" i="6"/>
  <c r="E797" i="6"/>
  <c r="F797" i="6"/>
  <c r="E796" i="6"/>
  <c r="F796" i="6"/>
  <c r="E795" i="6"/>
  <c r="F795" i="6"/>
  <c r="E794" i="6"/>
  <c r="F794" i="6"/>
  <c r="E793" i="6"/>
  <c r="F793" i="6"/>
  <c r="E792" i="6"/>
  <c r="F792" i="6"/>
  <c r="E791" i="6"/>
  <c r="F791" i="6"/>
  <c r="E790" i="6"/>
  <c r="F790" i="6"/>
  <c r="E789" i="6"/>
  <c r="F789" i="6"/>
  <c r="E788" i="6"/>
  <c r="F788" i="6"/>
  <c r="E787" i="6"/>
  <c r="F787" i="6"/>
  <c r="E786" i="6"/>
  <c r="F786" i="6"/>
  <c r="E785" i="6"/>
  <c r="F785" i="6"/>
  <c r="E784" i="6"/>
  <c r="F784" i="6"/>
  <c r="E783" i="6"/>
  <c r="F783" i="6"/>
  <c r="E782" i="6"/>
  <c r="F782" i="6"/>
  <c r="E781" i="6"/>
  <c r="F781" i="6"/>
  <c r="E780" i="6"/>
  <c r="F780" i="6"/>
  <c r="E779" i="6"/>
  <c r="F779" i="6"/>
  <c r="E778" i="6"/>
  <c r="F778" i="6"/>
  <c r="E777" i="6"/>
  <c r="F777" i="6"/>
  <c r="E776" i="6"/>
  <c r="F776" i="6"/>
  <c r="E775" i="6"/>
  <c r="F775" i="6"/>
  <c r="E774" i="6"/>
  <c r="F774" i="6"/>
  <c r="E773" i="6"/>
  <c r="F773" i="6"/>
  <c r="E772" i="6"/>
  <c r="F772" i="6"/>
  <c r="E771" i="6"/>
  <c r="F771" i="6"/>
  <c r="E770" i="6"/>
  <c r="F770" i="6"/>
  <c r="E769" i="6"/>
  <c r="F769" i="6"/>
  <c r="E768" i="6"/>
  <c r="F768" i="6"/>
  <c r="E767" i="6"/>
  <c r="F767" i="6"/>
  <c r="E766" i="6"/>
  <c r="F766" i="6"/>
  <c r="E765" i="6"/>
  <c r="F765" i="6"/>
  <c r="E764" i="6"/>
  <c r="F764" i="6"/>
  <c r="E763" i="6"/>
  <c r="F763" i="6"/>
  <c r="E762" i="6"/>
  <c r="F762" i="6"/>
  <c r="E761" i="6"/>
  <c r="F761" i="6"/>
  <c r="E760" i="6"/>
  <c r="F760" i="6"/>
  <c r="E759" i="6"/>
  <c r="F759" i="6"/>
  <c r="E758" i="6"/>
  <c r="F758" i="6"/>
  <c r="E757" i="6"/>
  <c r="F757" i="6"/>
  <c r="E756" i="6"/>
  <c r="F756" i="6"/>
  <c r="E755" i="6"/>
  <c r="F755" i="6"/>
  <c r="E754" i="6"/>
  <c r="F754" i="6"/>
  <c r="E753" i="6"/>
  <c r="F753" i="6"/>
  <c r="E752" i="6"/>
  <c r="F752" i="6"/>
  <c r="E751" i="6"/>
  <c r="F751" i="6"/>
  <c r="E750" i="6"/>
  <c r="F750" i="6"/>
  <c r="E749" i="6"/>
  <c r="F749" i="6"/>
  <c r="E748" i="6"/>
  <c r="F748" i="6"/>
  <c r="E747" i="6"/>
  <c r="F747" i="6"/>
  <c r="E746" i="6"/>
  <c r="F746" i="6"/>
  <c r="E745" i="6"/>
  <c r="F745" i="6"/>
  <c r="E744" i="6"/>
  <c r="F744" i="6"/>
  <c r="E743" i="6"/>
  <c r="F743" i="6"/>
  <c r="E742" i="6"/>
  <c r="F742" i="6"/>
  <c r="E741" i="6"/>
  <c r="F741" i="6"/>
  <c r="E740" i="6"/>
  <c r="F740" i="6"/>
  <c r="E739" i="6"/>
  <c r="F739" i="6"/>
  <c r="E738" i="6"/>
  <c r="F738" i="6"/>
  <c r="E737" i="6"/>
  <c r="F737" i="6"/>
  <c r="E736" i="6"/>
  <c r="F736" i="6"/>
  <c r="E735" i="6"/>
  <c r="F735" i="6"/>
  <c r="E734" i="6"/>
  <c r="F734" i="6"/>
  <c r="E733" i="6"/>
  <c r="F733" i="6"/>
  <c r="E732" i="6"/>
  <c r="F732" i="6"/>
  <c r="E731" i="6"/>
  <c r="F731" i="6"/>
  <c r="E730" i="6"/>
  <c r="F730" i="6"/>
  <c r="E729" i="6"/>
  <c r="F729" i="6"/>
  <c r="E728" i="6"/>
  <c r="F728" i="6"/>
  <c r="E727" i="6"/>
  <c r="F727" i="6"/>
  <c r="E726" i="6"/>
  <c r="F726" i="6"/>
  <c r="E725" i="6"/>
  <c r="F725" i="6"/>
  <c r="E724" i="6"/>
  <c r="F724" i="6"/>
  <c r="E723" i="6"/>
  <c r="F723" i="6"/>
  <c r="E722" i="6"/>
  <c r="F722" i="6"/>
  <c r="E721" i="6"/>
  <c r="F721" i="6"/>
  <c r="E720" i="6"/>
  <c r="F720" i="6"/>
  <c r="E719" i="6"/>
  <c r="F719" i="6"/>
  <c r="E718" i="6"/>
  <c r="F718" i="6"/>
  <c r="E717" i="6"/>
  <c r="F717" i="6"/>
  <c r="E716" i="6"/>
  <c r="F716" i="6"/>
  <c r="E715" i="6"/>
  <c r="F715" i="6"/>
  <c r="E714" i="6"/>
  <c r="F714" i="6"/>
  <c r="E713" i="6"/>
  <c r="F713" i="6"/>
  <c r="E712" i="6"/>
  <c r="F712" i="6"/>
  <c r="E711" i="6"/>
  <c r="F711" i="6"/>
  <c r="E710" i="6"/>
  <c r="F710" i="6"/>
  <c r="E709" i="6"/>
  <c r="F709" i="6"/>
  <c r="E708" i="6"/>
  <c r="F708" i="6"/>
  <c r="E707" i="6"/>
  <c r="F707" i="6"/>
  <c r="E706" i="6"/>
  <c r="F706" i="6"/>
  <c r="E705" i="6"/>
  <c r="F705" i="6"/>
  <c r="E704" i="6"/>
  <c r="F704" i="6"/>
  <c r="E703" i="6"/>
  <c r="F703" i="6"/>
  <c r="E702" i="6"/>
  <c r="F702" i="6"/>
  <c r="E701" i="6"/>
  <c r="F701" i="6"/>
  <c r="E700" i="6"/>
  <c r="F700" i="6"/>
  <c r="E699" i="6"/>
  <c r="F699" i="6"/>
  <c r="E698" i="6"/>
  <c r="F698" i="6"/>
  <c r="E697" i="6"/>
  <c r="F697" i="6"/>
  <c r="E696" i="6"/>
  <c r="F696" i="6"/>
  <c r="E695" i="6"/>
  <c r="F695" i="6"/>
  <c r="E694" i="6"/>
  <c r="F694" i="6"/>
  <c r="E693" i="6"/>
  <c r="F693" i="6"/>
  <c r="E692" i="6"/>
  <c r="F692" i="6"/>
  <c r="E691" i="6"/>
  <c r="F691" i="6"/>
  <c r="E690" i="6"/>
  <c r="F690" i="6"/>
  <c r="E689" i="6"/>
  <c r="F689" i="6"/>
  <c r="E688" i="6"/>
  <c r="F688" i="6"/>
  <c r="E687" i="6"/>
  <c r="F687" i="6"/>
  <c r="E686" i="6"/>
  <c r="F686" i="6"/>
  <c r="E685" i="6"/>
  <c r="F685" i="6"/>
  <c r="E684" i="6"/>
  <c r="F684" i="6"/>
  <c r="E683" i="6"/>
  <c r="F683" i="6"/>
  <c r="E682" i="6"/>
  <c r="F682" i="6"/>
  <c r="E681" i="6"/>
  <c r="F681" i="6"/>
  <c r="E680" i="6"/>
  <c r="F680" i="6"/>
  <c r="E679" i="6"/>
  <c r="F679" i="6"/>
  <c r="E678" i="6"/>
  <c r="F678" i="6"/>
  <c r="E677" i="6"/>
  <c r="F677" i="6"/>
  <c r="E676" i="6"/>
  <c r="F676" i="6"/>
  <c r="E675" i="6"/>
  <c r="F675" i="6"/>
  <c r="E674" i="6"/>
  <c r="F674" i="6"/>
  <c r="E673" i="6"/>
  <c r="F673" i="6"/>
  <c r="E672" i="6"/>
  <c r="F672" i="6"/>
  <c r="E671" i="6"/>
  <c r="F671" i="6"/>
  <c r="E670" i="6"/>
  <c r="F670" i="6"/>
  <c r="E669" i="6"/>
  <c r="F669" i="6"/>
  <c r="E668" i="6"/>
  <c r="F668" i="6"/>
  <c r="E667" i="6"/>
  <c r="F667" i="6"/>
  <c r="E666" i="6"/>
  <c r="F666" i="6"/>
  <c r="E665" i="6"/>
  <c r="F665" i="6"/>
  <c r="E664" i="6"/>
  <c r="F664" i="6"/>
  <c r="E663" i="6"/>
  <c r="F663" i="6"/>
  <c r="E662" i="6"/>
  <c r="F662" i="6"/>
  <c r="E661" i="6"/>
  <c r="F661" i="6"/>
  <c r="E660" i="6"/>
  <c r="F660" i="6"/>
  <c r="E659" i="6"/>
  <c r="F659" i="6"/>
  <c r="E658" i="6"/>
  <c r="F658" i="6"/>
  <c r="E657" i="6"/>
  <c r="F657" i="6"/>
  <c r="E656" i="6"/>
  <c r="F656" i="6"/>
  <c r="E655" i="6"/>
  <c r="F655" i="6"/>
  <c r="E654" i="6"/>
  <c r="F654" i="6"/>
  <c r="E653" i="6"/>
  <c r="F653" i="6"/>
  <c r="E652" i="6"/>
  <c r="F652" i="6"/>
  <c r="E651" i="6"/>
  <c r="F651" i="6"/>
  <c r="E650" i="6"/>
  <c r="F650" i="6"/>
  <c r="E649" i="6"/>
  <c r="F649" i="6"/>
  <c r="E648" i="6"/>
  <c r="F648" i="6"/>
  <c r="E647" i="6"/>
  <c r="F647" i="6"/>
  <c r="E646" i="6"/>
  <c r="F646" i="6"/>
  <c r="E645" i="6"/>
  <c r="F645" i="6"/>
  <c r="E644" i="6"/>
  <c r="F644" i="6"/>
  <c r="E643" i="6"/>
  <c r="F643" i="6"/>
  <c r="E642" i="6"/>
  <c r="F642" i="6"/>
  <c r="E641" i="6"/>
  <c r="F641" i="6"/>
  <c r="E640" i="6"/>
  <c r="F640" i="6"/>
  <c r="E639" i="6"/>
  <c r="F639" i="6"/>
  <c r="E638" i="6"/>
  <c r="F638" i="6"/>
  <c r="E637" i="6"/>
  <c r="F637" i="6"/>
  <c r="E636" i="6"/>
  <c r="F636" i="6"/>
  <c r="E635" i="6"/>
  <c r="F635" i="6"/>
  <c r="E634" i="6"/>
  <c r="F634" i="6"/>
  <c r="E633" i="6"/>
  <c r="F633" i="6"/>
  <c r="E632" i="6"/>
  <c r="F632" i="6"/>
  <c r="E631" i="6"/>
  <c r="F631" i="6"/>
  <c r="E630" i="6"/>
  <c r="F630" i="6"/>
  <c r="E629" i="6"/>
  <c r="F629" i="6"/>
  <c r="E628" i="6"/>
  <c r="F628" i="6"/>
  <c r="E627" i="6"/>
  <c r="F627" i="6"/>
  <c r="E626" i="6"/>
  <c r="F626" i="6"/>
  <c r="E625" i="6"/>
  <c r="F625" i="6"/>
  <c r="E624" i="6"/>
  <c r="F624" i="6"/>
  <c r="E623" i="6"/>
  <c r="F623" i="6"/>
  <c r="E622" i="6"/>
  <c r="F622" i="6"/>
  <c r="E621" i="6"/>
  <c r="F621" i="6"/>
  <c r="E620" i="6"/>
  <c r="F620" i="6"/>
  <c r="E619" i="6"/>
  <c r="F619" i="6"/>
  <c r="E618" i="6"/>
  <c r="F618" i="6"/>
  <c r="E617" i="6"/>
  <c r="F617" i="6"/>
  <c r="E616" i="6"/>
  <c r="F616" i="6"/>
  <c r="E615" i="6"/>
  <c r="F615" i="6"/>
  <c r="E614" i="6"/>
  <c r="F614" i="6"/>
  <c r="E613" i="6"/>
  <c r="F613" i="6"/>
  <c r="E612" i="6"/>
  <c r="F612" i="6"/>
  <c r="E611" i="6"/>
  <c r="F611" i="6"/>
  <c r="E610" i="6"/>
  <c r="F610" i="6"/>
  <c r="E609" i="6"/>
  <c r="F609" i="6"/>
  <c r="E608" i="6"/>
  <c r="F608" i="6"/>
  <c r="E607" i="6"/>
  <c r="F607" i="6"/>
  <c r="E606" i="6"/>
  <c r="F606" i="6"/>
  <c r="E605" i="6"/>
  <c r="F605" i="6"/>
  <c r="E604" i="6"/>
  <c r="F604" i="6"/>
  <c r="E603" i="6"/>
  <c r="F603" i="6"/>
  <c r="E602" i="6"/>
  <c r="F602" i="6"/>
  <c r="E601" i="6"/>
  <c r="F601" i="6"/>
  <c r="E600" i="6"/>
  <c r="F600" i="6"/>
  <c r="E599" i="6"/>
  <c r="F599" i="6"/>
  <c r="E598" i="6"/>
  <c r="F598" i="6"/>
  <c r="E597" i="6"/>
  <c r="F597" i="6"/>
  <c r="E596" i="6"/>
  <c r="F596" i="6"/>
  <c r="E595" i="6"/>
  <c r="F595" i="6"/>
  <c r="E594" i="6"/>
  <c r="F594" i="6"/>
  <c r="E593" i="6"/>
  <c r="F593" i="6"/>
  <c r="E592" i="6"/>
  <c r="F592" i="6"/>
  <c r="E591" i="6"/>
  <c r="F591" i="6"/>
  <c r="E590" i="6"/>
  <c r="F590" i="6"/>
  <c r="E589" i="6"/>
  <c r="F589" i="6"/>
  <c r="E588" i="6"/>
  <c r="F588" i="6"/>
  <c r="E587" i="6"/>
  <c r="F587" i="6"/>
  <c r="E586" i="6"/>
  <c r="F586" i="6"/>
  <c r="E585" i="6"/>
  <c r="F585" i="6"/>
  <c r="E584" i="6"/>
  <c r="F584" i="6"/>
  <c r="E583" i="6"/>
  <c r="F583" i="6"/>
  <c r="E582" i="6"/>
  <c r="F582" i="6"/>
  <c r="E581" i="6"/>
  <c r="F581" i="6"/>
  <c r="E580" i="6"/>
  <c r="F580" i="6"/>
  <c r="E579" i="6"/>
  <c r="F579" i="6"/>
  <c r="E578" i="6"/>
  <c r="F578" i="6"/>
  <c r="E577" i="6"/>
  <c r="F577" i="6"/>
  <c r="E576" i="6"/>
  <c r="F576" i="6"/>
  <c r="E575" i="6"/>
  <c r="F575" i="6"/>
  <c r="E574" i="6"/>
  <c r="F574" i="6"/>
  <c r="E573" i="6"/>
  <c r="F573" i="6"/>
  <c r="E572" i="6"/>
  <c r="F572" i="6"/>
  <c r="E571" i="6"/>
  <c r="F571" i="6"/>
  <c r="E570" i="6"/>
  <c r="F570" i="6"/>
  <c r="E569" i="6"/>
  <c r="F569" i="6"/>
  <c r="E568" i="6"/>
  <c r="F568" i="6"/>
  <c r="E567" i="6"/>
  <c r="F567" i="6"/>
  <c r="E566" i="6"/>
  <c r="F566" i="6"/>
  <c r="E565" i="6"/>
  <c r="F565" i="6"/>
  <c r="E564" i="6"/>
  <c r="F564" i="6"/>
  <c r="E563" i="6"/>
  <c r="F563" i="6"/>
  <c r="E562" i="6"/>
  <c r="F562" i="6"/>
  <c r="E561" i="6"/>
  <c r="F561" i="6"/>
  <c r="E560" i="6"/>
  <c r="F560" i="6"/>
  <c r="E559" i="6"/>
  <c r="F559" i="6"/>
  <c r="E558" i="6"/>
  <c r="F558" i="6"/>
  <c r="E557" i="6"/>
  <c r="F557" i="6"/>
  <c r="E556" i="6"/>
  <c r="F556" i="6"/>
  <c r="E555" i="6"/>
  <c r="F555" i="6"/>
  <c r="E554" i="6"/>
  <c r="F554" i="6"/>
  <c r="E553" i="6"/>
  <c r="F553" i="6"/>
  <c r="E552" i="6"/>
  <c r="F552" i="6"/>
  <c r="E551" i="6"/>
  <c r="F551" i="6"/>
  <c r="E550" i="6"/>
  <c r="F550" i="6"/>
  <c r="E549" i="6"/>
  <c r="F549" i="6"/>
  <c r="E548" i="6"/>
  <c r="F548" i="6"/>
  <c r="E547" i="6"/>
  <c r="F547" i="6"/>
  <c r="E546" i="6"/>
  <c r="F546" i="6"/>
  <c r="E545" i="6"/>
  <c r="F545" i="6"/>
  <c r="E544" i="6"/>
  <c r="F544" i="6"/>
  <c r="E543" i="6"/>
  <c r="F543" i="6"/>
  <c r="E542" i="6"/>
  <c r="F542" i="6"/>
  <c r="E541" i="6"/>
  <c r="F541" i="6"/>
  <c r="E540" i="6"/>
  <c r="F540" i="6"/>
  <c r="E539" i="6"/>
  <c r="F539" i="6"/>
  <c r="E538" i="6"/>
  <c r="F538" i="6"/>
  <c r="E537" i="6"/>
  <c r="F537" i="6"/>
  <c r="E536" i="6"/>
  <c r="F536" i="6"/>
  <c r="E535" i="6"/>
  <c r="F535" i="6"/>
  <c r="E534" i="6"/>
  <c r="F534" i="6"/>
  <c r="E533" i="6"/>
  <c r="F533" i="6"/>
  <c r="E532" i="6"/>
  <c r="F532" i="6"/>
  <c r="E531" i="6"/>
  <c r="F531" i="6"/>
  <c r="E530" i="6"/>
  <c r="F530" i="6"/>
  <c r="E529" i="6"/>
  <c r="F529" i="6"/>
  <c r="E528" i="6"/>
  <c r="F528" i="6"/>
  <c r="E527" i="6"/>
  <c r="F527" i="6"/>
  <c r="E526" i="6"/>
  <c r="F526" i="6"/>
  <c r="E525" i="6"/>
  <c r="F525" i="6"/>
  <c r="E524" i="6"/>
  <c r="F524" i="6"/>
  <c r="E523" i="6"/>
  <c r="F523" i="6"/>
  <c r="E522" i="6"/>
  <c r="F522" i="6"/>
  <c r="E521" i="6"/>
  <c r="F521" i="6"/>
  <c r="E520" i="6"/>
  <c r="F520" i="6"/>
  <c r="E519" i="6"/>
  <c r="F519" i="6"/>
  <c r="E518" i="6"/>
  <c r="F518" i="6"/>
  <c r="E517" i="6"/>
  <c r="F517" i="6"/>
  <c r="E516" i="6"/>
  <c r="F516" i="6"/>
  <c r="E515" i="6"/>
  <c r="F515" i="6"/>
  <c r="E514" i="6"/>
  <c r="F514" i="6"/>
  <c r="E513" i="6"/>
  <c r="F513" i="6"/>
  <c r="E512" i="6"/>
  <c r="F512" i="6"/>
  <c r="E511" i="6"/>
  <c r="F511" i="6"/>
  <c r="E510" i="6"/>
  <c r="F510" i="6"/>
  <c r="E509" i="6"/>
  <c r="F509" i="6"/>
  <c r="E508" i="6"/>
  <c r="F508" i="6"/>
  <c r="E507" i="6"/>
  <c r="F507" i="6"/>
  <c r="E506" i="6"/>
  <c r="F506" i="6"/>
  <c r="E505" i="6"/>
  <c r="F505" i="6"/>
  <c r="E504" i="6"/>
  <c r="F504" i="6"/>
  <c r="E503" i="6"/>
  <c r="F503" i="6"/>
  <c r="E502" i="6"/>
  <c r="F502" i="6"/>
  <c r="E501" i="6"/>
  <c r="F501" i="6"/>
  <c r="E500" i="6"/>
  <c r="F500" i="6"/>
  <c r="E499" i="6"/>
  <c r="F499" i="6"/>
  <c r="E498" i="6"/>
  <c r="F498" i="6"/>
  <c r="E497" i="6"/>
  <c r="F497" i="6"/>
  <c r="E496" i="6"/>
  <c r="F496" i="6"/>
  <c r="E495" i="6"/>
  <c r="F495" i="6"/>
  <c r="E494" i="6"/>
  <c r="F494" i="6"/>
  <c r="E493" i="6"/>
  <c r="F493" i="6"/>
  <c r="E492" i="6"/>
  <c r="F492" i="6"/>
  <c r="E491" i="6"/>
  <c r="F491" i="6"/>
  <c r="E490" i="6"/>
  <c r="F490" i="6"/>
  <c r="E489" i="6"/>
  <c r="F489" i="6"/>
  <c r="E488" i="6"/>
  <c r="F488" i="6"/>
  <c r="E487" i="6"/>
  <c r="F487" i="6"/>
  <c r="E486" i="6"/>
  <c r="F486" i="6"/>
  <c r="E485" i="6"/>
  <c r="F485" i="6"/>
  <c r="E484" i="6"/>
  <c r="F484" i="6"/>
  <c r="E483" i="6"/>
  <c r="F483" i="6"/>
  <c r="E482" i="6"/>
  <c r="F482" i="6"/>
  <c r="E481" i="6"/>
  <c r="F481" i="6"/>
  <c r="E480" i="6"/>
  <c r="F480" i="6"/>
  <c r="E479" i="6"/>
  <c r="F479" i="6"/>
  <c r="E478" i="6"/>
  <c r="F478" i="6"/>
  <c r="E477" i="6"/>
  <c r="F477" i="6"/>
  <c r="E476" i="6"/>
  <c r="F476" i="6"/>
  <c r="E475" i="6"/>
  <c r="F475" i="6"/>
  <c r="E474" i="6"/>
  <c r="F474" i="6"/>
  <c r="E473" i="6"/>
  <c r="F473" i="6"/>
  <c r="E472" i="6"/>
  <c r="F472" i="6"/>
  <c r="E471" i="6"/>
  <c r="F471" i="6"/>
  <c r="E470" i="6"/>
  <c r="F470" i="6"/>
  <c r="E469" i="6"/>
  <c r="F469" i="6"/>
  <c r="E468" i="6"/>
  <c r="F468" i="6"/>
  <c r="E467" i="6"/>
  <c r="F467" i="6"/>
  <c r="E466" i="6"/>
  <c r="F466" i="6"/>
  <c r="E465" i="6"/>
  <c r="F465" i="6"/>
  <c r="E464" i="6"/>
  <c r="F464" i="6"/>
  <c r="E463" i="6"/>
  <c r="F463" i="6"/>
  <c r="E462" i="6"/>
  <c r="F462" i="6"/>
  <c r="E461" i="6"/>
  <c r="F461" i="6"/>
  <c r="E460" i="6"/>
  <c r="F460" i="6"/>
  <c r="E459" i="6"/>
  <c r="F459" i="6"/>
  <c r="E458" i="6"/>
  <c r="F458" i="6"/>
  <c r="E457" i="6"/>
  <c r="F457" i="6"/>
  <c r="E456" i="6"/>
  <c r="F456" i="6"/>
  <c r="E455" i="6"/>
  <c r="F455" i="6"/>
  <c r="E454" i="6"/>
  <c r="F454" i="6"/>
  <c r="E453" i="6"/>
  <c r="F453" i="6"/>
  <c r="E452" i="6"/>
  <c r="F452" i="6"/>
  <c r="E451" i="6"/>
  <c r="F451" i="6"/>
  <c r="E450" i="6"/>
  <c r="F450" i="6"/>
  <c r="E449" i="6"/>
  <c r="F449" i="6"/>
  <c r="E448" i="6"/>
  <c r="F448" i="6"/>
  <c r="E447" i="6"/>
  <c r="F447" i="6"/>
  <c r="E446" i="6"/>
  <c r="F446" i="6"/>
  <c r="E445" i="6"/>
  <c r="F445" i="6"/>
  <c r="E444" i="6"/>
  <c r="F444" i="6"/>
  <c r="E443" i="6"/>
  <c r="F443" i="6"/>
  <c r="E442" i="6"/>
  <c r="F442" i="6"/>
  <c r="E441" i="6"/>
  <c r="F441" i="6"/>
  <c r="E440" i="6"/>
  <c r="F440" i="6"/>
  <c r="E439" i="6"/>
  <c r="F439" i="6"/>
  <c r="E438" i="6"/>
  <c r="F438" i="6"/>
  <c r="E437" i="6"/>
  <c r="F437" i="6"/>
  <c r="E436" i="6"/>
  <c r="F436" i="6"/>
  <c r="E435" i="6"/>
  <c r="F435" i="6"/>
  <c r="E434" i="6"/>
  <c r="F434" i="6"/>
  <c r="E433" i="6"/>
  <c r="F433" i="6"/>
  <c r="E432" i="6"/>
  <c r="F432" i="6"/>
  <c r="E431" i="6"/>
  <c r="F431" i="6"/>
  <c r="E430" i="6"/>
  <c r="F430" i="6"/>
  <c r="E429" i="6"/>
  <c r="F429" i="6"/>
  <c r="E428" i="6"/>
  <c r="F428" i="6"/>
  <c r="E427" i="6"/>
  <c r="F427" i="6"/>
  <c r="E426" i="6"/>
  <c r="F426" i="6"/>
  <c r="E425" i="6"/>
  <c r="F425" i="6"/>
  <c r="E424" i="6"/>
  <c r="F424" i="6"/>
  <c r="E423" i="6"/>
  <c r="F423" i="6"/>
  <c r="E422" i="6"/>
  <c r="F422" i="6"/>
  <c r="E421" i="6"/>
  <c r="F421" i="6"/>
  <c r="E420" i="6"/>
  <c r="F420" i="6"/>
  <c r="E419" i="6"/>
  <c r="F419" i="6"/>
  <c r="E418" i="6"/>
  <c r="F418" i="6"/>
  <c r="E417" i="6"/>
  <c r="F417" i="6"/>
  <c r="E416" i="6"/>
  <c r="F416" i="6"/>
  <c r="E415" i="6"/>
  <c r="F415" i="6"/>
  <c r="E414" i="6"/>
  <c r="F414" i="6"/>
  <c r="E413" i="6"/>
  <c r="F413" i="6"/>
  <c r="E412" i="6"/>
  <c r="F412" i="6"/>
  <c r="E411" i="6"/>
  <c r="F411" i="6"/>
  <c r="E410" i="6"/>
  <c r="F410" i="6"/>
  <c r="E409" i="6"/>
  <c r="F409" i="6"/>
  <c r="E408" i="6"/>
  <c r="F408" i="6"/>
  <c r="E407" i="6"/>
  <c r="F407" i="6"/>
  <c r="E406" i="6"/>
  <c r="F406" i="6"/>
  <c r="E405" i="6"/>
  <c r="F405" i="6"/>
  <c r="E404" i="6"/>
  <c r="F404" i="6"/>
  <c r="E403" i="6"/>
  <c r="F403" i="6"/>
  <c r="E402" i="6"/>
  <c r="F402" i="6"/>
  <c r="E401" i="6"/>
  <c r="F401" i="6"/>
  <c r="E400" i="6"/>
  <c r="F400" i="6"/>
  <c r="E399" i="6"/>
  <c r="F399" i="6"/>
  <c r="E398" i="6"/>
  <c r="F398" i="6"/>
  <c r="E397" i="6"/>
  <c r="F397" i="6"/>
  <c r="E396" i="6"/>
  <c r="F396" i="6"/>
  <c r="E395" i="6"/>
  <c r="F395" i="6"/>
  <c r="E394" i="6"/>
  <c r="F394" i="6"/>
  <c r="E393" i="6"/>
  <c r="F393" i="6"/>
  <c r="E392" i="6"/>
  <c r="F392" i="6"/>
  <c r="E391" i="6"/>
  <c r="F391" i="6"/>
  <c r="E390" i="6"/>
  <c r="F390" i="6"/>
  <c r="E389" i="6"/>
  <c r="F389" i="6"/>
  <c r="E388" i="6"/>
  <c r="F388" i="6"/>
  <c r="E387" i="6"/>
  <c r="F387" i="6"/>
  <c r="E386" i="6"/>
  <c r="F386" i="6"/>
  <c r="E385" i="6"/>
  <c r="F385" i="6"/>
  <c r="E384" i="6"/>
  <c r="F384" i="6"/>
  <c r="E383" i="6"/>
  <c r="F383" i="6"/>
  <c r="E382" i="6"/>
  <c r="F382" i="6"/>
  <c r="E381" i="6"/>
  <c r="F381" i="6"/>
  <c r="E380" i="6"/>
  <c r="F380" i="6"/>
  <c r="E379" i="6"/>
  <c r="F379" i="6"/>
  <c r="E378" i="6"/>
  <c r="F378" i="6"/>
  <c r="E377" i="6"/>
  <c r="F377" i="6"/>
  <c r="E376" i="6"/>
  <c r="F376" i="6"/>
  <c r="E375" i="6"/>
  <c r="F375" i="6"/>
  <c r="E374" i="6"/>
  <c r="F374" i="6"/>
  <c r="E373" i="6"/>
  <c r="F373" i="6"/>
  <c r="E372" i="6"/>
  <c r="F372" i="6"/>
  <c r="E371" i="6"/>
  <c r="F371" i="6"/>
  <c r="E370" i="6"/>
  <c r="F370" i="6"/>
  <c r="E369" i="6"/>
  <c r="F369" i="6"/>
  <c r="E368" i="6"/>
  <c r="F368" i="6"/>
  <c r="E367" i="6"/>
  <c r="F367" i="6"/>
  <c r="E366" i="6"/>
  <c r="F366" i="6"/>
  <c r="E365" i="6"/>
  <c r="F365" i="6"/>
  <c r="E364" i="6"/>
  <c r="F364" i="6"/>
  <c r="E363" i="6"/>
  <c r="F363" i="6"/>
  <c r="E362" i="6"/>
  <c r="F362" i="6"/>
  <c r="E361" i="6"/>
  <c r="F361" i="6"/>
  <c r="E360" i="6"/>
  <c r="F360" i="6"/>
  <c r="E359" i="6"/>
  <c r="F359" i="6"/>
  <c r="E358" i="6"/>
  <c r="F358" i="6"/>
  <c r="E357" i="6"/>
  <c r="F357" i="6"/>
  <c r="E356" i="6"/>
  <c r="F356" i="6"/>
  <c r="E355" i="6"/>
  <c r="F355" i="6"/>
  <c r="E354" i="6"/>
  <c r="F354" i="6"/>
  <c r="E353" i="6"/>
  <c r="F353" i="6"/>
  <c r="E352" i="6"/>
  <c r="F352" i="6"/>
  <c r="E351" i="6"/>
  <c r="F351" i="6"/>
  <c r="E350" i="6"/>
  <c r="F350" i="6"/>
  <c r="E349" i="6"/>
  <c r="F349" i="6"/>
  <c r="E348" i="6"/>
  <c r="F348" i="6"/>
  <c r="E347" i="6"/>
  <c r="F347" i="6"/>
  <c r="E346" i="6"/>
  <c r="F346" i="6"/>
  <c r="E345" i="6"/>
  <c r="F345" i="6"/>
  <c r="E344" i="6"/>
  <c r="F344" i="6"/>
  <c r="E343" i="6"/>
  <c r="F343" i="6"/>
  <c r="E342" i="6"/>
  <c r="F342" i="6"/>
  <c r="E341" i="6"/>
  <c r="F341" i="6"/>
  <c r="E340" i="6"/>
  <c r="F340" i="6"/>
  <c r="E339" i="6"/>
  <c r="F339" i="6"/>
  <c r="E338" i="6"/>
  <c r="F338" i="6"/>
  <c r="E337" i="6"/>
  <c r="F337" i="6"/>
  <c r="E336" i="6"/>
  <c r="F336" i="6"/>
  <c r="E335" i="6"/>
  <c r="F335" i="6"/>
  <c r="E334" i="6"/>
  <c r="F334" i="6"/>
  <c r="E333" i="6"/>
  <c r="F333" i="6"/>
  <c r="E332" i="6"/>
  <c r="F332" i="6"/>
  <c r="E331" i="6"/>
  <c r="F331" i="6"/>
  <c r="E330" i="6"/>
  <c r="F330" i="6"/>
  <c r="E329" i="6"/>
  <c r="F329" i="6"/>
  <c r="E328" i="6"/>
  <c r="F328" i="6"/>
  <c r="E327" i="6"/>
  <c r="F327" i="6"/>
  <c r="E326" i="6"/>
  <c r="F326" i="6"/>
  <c r="E325" i="6"/>
  <c r="F325" i="6"/>
  <c r="E324" i="6"/>
  <c r="F324" i="6"/>
  <c r="E323" i="6"/>
  <c r="F323" i="6"/>
  <c r="E322" i="6"/>
  <c r="F322" i="6"/>
  <c r="E321" i="6"/>
  <c r="F321" i="6"/>
  <c r="E320" i="6"/>
  <c r="F320" i="6"/>
  <c r="E319" i="6"/>
  <c r="F319" i="6"/>
  <c r="E318" i="6"/>
  <c r="F318" i="6"/>
  <c r="E317" i="6"/>
  <c r="F317" i="6"/>
  <c r="E316" i="6"/>
  <c r="F316" i="6"/>
  <c r="E315" i="6"/>
  <c r="F315" i="6"/>
  <c r="E314" i="6"/>
  <c r="F314" i="6"/>
  <c r="E313" i="6"/>
  <c r="F313" i="6"/>
  <c r="E312" i="6"/>
  <c r="F312" i="6"/>
  <c r="E311" i="6"/>
  <c r="F311" i="6"/>
  <c r="E310" i="6"/>
  <c r="F310" i="6"/>
  <c r="E309" i="6"/>
  <c r="F309" i="6"/>
  <c r="E308" i="6"/>
  <c r="F308" i="6"/>
  <c r="E307" i="6"/>
  <c r="F307" i="6"/>
  <c r="E306" i="6"/>
  <c r="F306" i="6"/>
  <c r="E305" i="6"/>
  <c r="F305" i="6"/>
  <c r="E304" i="6"/>
  <c r="F304" i="6"/>
  <c r="E303" i="6"/>
  <c r="F303" i="6"/>
  <c r="E302" i="6"/>
  <c r="F302" i="6"/>
  <c r="E301" i="6"/>
  <c r="F301" i="6"/>
  <c r="E300" i="6"/>
  <c r="F300" i="6"/>
  <c r="E299" i="6"/>
  <c r="F299" i="6"/>
  <c r="E298" i="6"/>
  <c r="F298" i="6"/>
  <c r="E297" i="6"/>
  <c r="F297" i="6"/>
  <c r="E296" i="6"/>
  <c r="F296" i="6"/>
  <c r="E295" i="6"/>
  <c r="F295" i="6"/>
  <c r="E294" i="6"/>
  <c r="F294" i="6"/>
  <c r="E293" i="6"/>
  <c r="F293" i="6"/>
  <c r="E292" i="6"/>
  <c r="F292" i="6"/>
  <c r="E291" i="6"/>
  <c r="F291" i="6"/>
  <c r="E290" i="6"/>
  <c r="F290" i="6"/>
  <c r="E289" i="6"/>
  <c r="F289" i="6"/>
  <c r="E288" i="6"/>
  <c r="F288" i="6"/>
  <c r="E287" i="6"/>
  <c r="F287" i="6"/>
  <c r="E286" i="6"/>
  <c r="F286" i="6"/>
  <c r="E285" i="6"/>
  <c r="F285" i="6"/>
  <c r="E284" i="6"/>
  <c r="F284" i="6"/>
  <c r="E283" i="6"/>
  <c r="F283" i="6"/>
  <c r="E282" i="6"/>
  <c r="F282" i="6"/>
  <c r="E281" i="6"/>
  <c r="F281" i="6"/>
  <c r="E280" i="6"/>
  <c r="F280" i="6"/>
  <c r="E279" i="6"/>
  <c r="F279" i="6"/>
  <c r="E278" i="6"/>
  <c r="F278" i="6"/>
  <c r="E277" i="6"/>
  <c r="F277" i="6"/>
  <c r="E276" i="6"/>
  <c r="F276" i="6"/>
  <c r="E275" i="6"/>
  <c r="F275" i="6"/>
  <c r="E274" i="6"/>
  <c r="F274" i="6"/>
  <c r="E273" i="6"/>
  <c r="F273" i="6"/>
  <c r="E272" i="6"/>
  <c r="F272" i="6"/>
  <c r="E271" i="6"/>
  <c r="F271" i="6"/>
  <c r="E270" i="6"/>
  <c r="F270" i="6"/>
  <c r="E269" i="6"/>
  <c r="F269" i="6"/>
  <c r="E268" i="6"/>
  <c r="F268" i="6"/>
  <c r="E267" i="6"/>
  <c r="F267" i="6"/>
  <c r="E266" i="6"/>
  <c r="F266" i="6"/>
  <c r="E265" i="6"/>
  <c r="F265" i="6"/>
  <c r="E264" i="6"/>
  <c r="F264" i="6"/>
  <c r="E263" i="6"/>
  <c r="F263" i="6"/>
  <c r="E262" i="6"/>
  <c r="F262" i="6"/>
  <c r="E261" i="6"/>
  <c r="F261" i="6"/>
  <c r="E260" i="6"/>
  <c r="F260" i="6"/>
  <c r="E259" i="6"/>
  <c r="F259" i="6"/>
  <c r="E258" i="6"/>
  <c r="F258" i="6"/>
  <c r="E257" i="6"/>
  <c r="F257" i="6"/>
  <c r="E256" i="6"/>
  <c r="F256" i="6"/>
  <c r="E255" i="6"/>
  <c r="F255" i="6"/>
  <c r="E254" i="6"/>
  <c r="F254" i="6"/>
  <c r="E253" i="6"/>
  <c r="F253" i="6"/>
  <c r="E252" i="6"/>
  <c r="F252" i="6"/>
  <c r="E251" i="6"/>
  <c r="F251" i="6"/>
  <c r="E250" i="6"/>
  <c r="F250" i="6"/>
  <c r="E249" i="6"/>
  <c r="F249" i="6"/>
  <c r="E248" i="6"/>
  <c r="F248" i="6"/>
  <c r="E247" i="6"/>
  <c r="F247" i="6"/>
  <c r="E246" i="6"/>
  <c r="F246" i="6"/>
  <c r="E245" i="6"/>
  <c r="F245" i="6"/>
  <c r="E244" i="6"/>
  <c r="F244" i="6"/>
  <c r="E243" i="6"/>
  <c r="F243" i="6"/>
  <c r="E242" i="6"/>
  <c r="F242" i="6"/>
  <c r="E241" i="6"/>
  <c r="F241" i="6"/>
  <c r="E240" i="6"/>
  <c r="F240" i="6"/>
  <c r="E239" i="6"/>
  <c r="F239" i="6"/>
  <c r="E238" i="6"/>
  <c r="F238" i="6"/>
  <c r="E237" i="6"/>
  <c r="F237" i="6"/>
  <c r="E236" i="6"/>
  <c r="F236" i="6"/>
  <c r="E235" i="6"/>
  <c r="F235" i="6"/>
  <c r="E234" i="6"/>
  <c r="F234" i="6"/>
  <c r="E233" i="6"/>
  <c r="F233" i="6"/>
  <c r="E232" i="6"/>
  <c r="F232" i="6"/>
  <c r="E231" i="6"/>
  <c r="F231" i="6"/>
  <c r="E230" i="6"/>
  <c r="F230" i="6"/>
  <c r="E229" i="6"/>
  <c r="F229" i="6"/>
  <c r="E228" i="6"/>
  <c r="F228" i="6"/>
  <c r="E227" i="6"/>
  <c r="F227" i="6"/>
  <c r="E226" i="6"/>
  <c r="F226" i="6"/>
  <c r="E225" i="6"/>
  <c r="F225" i="6"/>
  <c r="E224" i="6"/>
  <c r="F224" i="6"/>
  <c r="E223" i="6"/>
  <c r="F223" i="6"/>
  <c r="E222" i="6"/>
  <c r="F222" i="6"/>
  <c r="E221" i="6"/>
  <c r="F221" i="6"/>
  <c r="E220" i="6"/>
  <c r="F220" i="6"/>
  <c r="E219" i="6"/>
  <c r="F219" i="6"/>
  <c r="E218" i="6"/>
  <c r="F218" i="6"/>
  <c r="E217" i="6"/>
  <c r="F217" i="6"/>
  <c r="E216" i="6"/>
  <c r="F216" i="6"/>
  <c r="E215" i="6"/>
  <c r="F215" i="6"/>
  <c r="E214" i="6"/>
  <c r="F214" i="6"/>
  <c r="E213" i="6"/>
  <c r="F213" i="6"/>
  <c r="E212" i="6"/>
  <c r="F212" i="6"/>
  <c r="E211" i="6"/>
  <c r="F211" i="6"/>
  <c r="E210" i="6"/>
  <c r="F210" i="6"/>
  <c r="E209" i="6"/>
  <c r="F209" i="6"/>
  <c r="E208" i="6"/>
  <c r="F208" i="6"/>
  <c r="E207" i="6"/>
  <c r="F207" i="6"/>
  <c r="E206" i="6"/>
  <c r="F206" i="6"/>
  <c r="E205" i="6"/>
  <c r="F205" i="6"/>
  <c r="E204" i="6"/>
  <c r="F204" i="6"/>
  <c r="E203" i="6"/>
  <c r="F203" i="6"/>
  <c r="E202" i="6"/>
  <c r="F202" i="6"/>
  <c r="E201" i="6"/>
  <c r="F201" i="6"/>
  <c r="E200" i="6"/>
  <c r="F200" i="6"/>
  <c r="E199" i="6"/>
  <c r="F199" i="6"/>
  <c r="E198" i="6"/>
  <c r="F198" i="6"/>
  <c r="E197" i="6"/>
  <c r="F197" i="6"/>
  <c r="E196" i="6"/>
  <c r="F196" i="6"/>
  <c r="E195" i="6"/>
  <c r="F195" i="6"/>
  <c r="E194" i="6"/>
  <c r="F194" i="6"/>
  <c r="E193" i="6"/>
  <c r="F193" i="6"/>
  <c r="E192" i="6"/>
  <c r="F192" i="6"/>
  <c r="E191" i="6"/>
  <c r="F191" i="6"/>
  <c r="E190" i="6"/>
  <c r="F190" i="6"/>
  <c r="E189" i="6"/>
  <c r="F189" i="6"/>
  <c r="E188" i="6"/>
  <c r="F188" i="6"/>
  <c r="E187" i="6"/>
  <c r="F187" i="6"/>
  <c r="E186" i="6"/>
  <c r="F186" i="6"/>
  <c r="E185" i="6"/>
  <c r="F185" i="6"/>
  <c r="E184" i="6"/>
  <c r="F184" i="6"/>
  <c r="E183" i="6"/>
  <c r="F183" i="6"/>
  <c r="E182" i="6"/>
  <c r="F182" i="6"/>
  <c r="E181" i="6"/>
  <c r="F181" i="6"/>
  <c r="E180" i="6"/>
  <c r="F180" i="6"/>
  <c r="E179" i="6"/>
  <c r="F179" i="6"/>
  <c r="E178" i="6"/>
  <c r="F178" i="6"/>
  <c r="E177" i="6"/>
  <c r="F177" i="6"/>
  <c r="E176" i="6"/>
  <c r="F176" i="6"/>
  <c r="E175" i="6"/>
  <c r="F175" i="6"/>
  <c r="E174" i="6"/>
  <c r="F174" i="6"/>
  <c r="E173" i="6"/>
  <c r="F173" i="6"/>
  <c r="E172" i="6"/>
  <c r="F172" i="6"/>
  <c r="E171" i="6"/>
  <c r="F171" i="6"/>
  <c r="E170" i="6"/>
  <c r="F170" i="6"/>
  <c r="E169" i="6"/>
  <c r="F169" i="6"/>
  <c r="E168" i="6"/>
  <c r="F168" i="6"/>
  <c r="E167" i="6"/>
  <c r="F167" i="6"/>
  <c r="E166" i="6"/>
  <c r="F166" i="6"/>
  <c r="E165" i="6"/>
  <c r="F165" i="6"/>
  <c r="E164" i="6"/>
  <c r="F164" i="6"/>
  <c r="E163" i="6"/>
  <c r="F163" i="6"/>
  <c r="E162" i="6"/>
  <c r="F162" i="6"/>
  <c r="E161" i="6"/>
  <c r="F161" i="6"/>
  <c r="E160" i="6"/>
  <c r="F160" i="6"/>
  <c r="E159" i="6"/>
  <c r="F159" i="6"/>
  <c r="E158" i="6"/>
  <c r="F158" i="6"/>
  <c r="E157" i="6"/>
  <c r="F157" i="6"/>
  <c r="E156" i="6"/>
  <c r="F156" i="6"/>
  <c r="E155" i="6"/>
  <c r="F155" i="6"/>
  <c r="E154" i="6"/>
  <c r="F154" i="6"/>
  <c r="E153" i="6"/>
  <c r="F153" i="6"/>
  <c r="E152" i="6"/>
  <c r="F152" i="6"/>
  <c r="E151" i="6"/>
  <c r="F151" i="6"/>
  <c r="E150" i="6"/>
  <c r="F150" i="6"/>
  <c r="E149" i="6"/>
  <c r="F149" i="6"/>
  <c r="E148" i="6"/>
  <c r="F148" i="6"/>
  <c r="E147" i="6"/>
  <c r="F147" i="6"/>
  <c r="E146" i="6"/>
  <c r="F146" i="6"/>
  <c r="E145" i="6"/>
  <c r="F145" i="6"/>
  <c r="E144" i="6"/>
  <c r="F144" i="6"/>
  <c r="E143" i="6"/>
  <c r="F143" i="6"/>
  <c r="E142" i="6"/>
  <c r="F142" i="6"/>
  <c r="E141" i="6"/>
  <c r="F141" i="6"/>
  <c r="E140" i="6"/>
  <c r="F140" i="6"/>
  <c r="E139" i="6"/>
  <c r="F139" i="6"/>
  <c r="E138" i="6"/>
  <c r="F138" i="6"/>
  <c r="E137" i="6"/>
  <c r="F137" i="6"/>
  <c r="E136" i="6"/>
  <c r="F136" i="6"/>
  <c r="E135" i="6"/>
  <c r="F135" i="6"/>
  <c r="E134" i="6"/>
  <c r="F134" i="6"/>
  <c r="E133" i="6"/>
  <c r="F133" i="6"/>
  <c r="E132" i="6"/>
  <c r="F132" i="6"/>
  <c r="E131" i="6"/>
  <c r="F131" i="6"/>
  <c r="E130" i="6"/>
  <c r="F130" i="6"/>
  <c r="E129" i="6"/>
  <c r="F129" i="6"/>
  <c r="E128" i="6"/>
  <c r="F128" i="6"/>
  <c r="E127" i="6"/>
  <c r="F127" i="6"/>
  <c r="E126" i="6"/>
  <c r="F126" i="6"/>
  <c r="E125" i="6"/>
  <c r="F125" i="6"/>
  <c r="E124" i="6"/>
  <c r="F124" i="6"/>
  <c r="E123" i="6"/>
  <c r="F123" i="6"/>
  <c r="E122" i="6"/>
  <c r="F122" i="6"/>
  <c r="E121" i="6"/>
  <c r="F121" i="6"/>
  <c r="E120" i="6"/>
  <c r="F120" i="6"/>
  <c r="E119" i="6"/>
  <c r="F119" i="6"/>
  <c r="E118" i="6"/>
  <c r="F118" i="6"/>
  <c r="E117" i="6"/>
  <c r="F117" i="6"/>
  <c r="E116" i="6"/>
  <c r="F116" i="6"/>
  <c r="E115" i="6"/>
  <c r="F115" i="6"/>
  <c r="E114" i="6"/>
  <c r="F114" i="6"/>
  <c r="E113" i="6"/>
  <c r="F113" i="6"/>
  <c r="E112" i="6"/>
  <c r="F112" i="6"/>
  <c r="E111" i="6"/>
  <c r="F111" i="6"/>
  <c r="E110" i="6"/>
  <c r="F110" i="6"/>
  <c r="E109" i="6"/>
  <c r="F109" i="6"/>
  <c r="E108" i="6"/>
  <c r="F108" i="6"/>
  <c r="E107" i="6"/>
  <c r="F107" i="6"/>
  <c r="E106" i="6"/>
  <c r="F106" i="6"/>
  <c r="E105" i="6"/>
  <c r="F105" i="6"/>
  <c r="E104" i="6"/>
  <c r="F104" i="6"/>
  <c r="E103" i="6"/>
  <c r="F103" i="6"/>
  <c r="E102" i="6"/>
  <c r="F102" i="6"/>
  <c r="E101" i="6"/>
  <c r="F101" i="6"/>
  <c r="E100" i="6"/>
  <c r="F100" i="6"/>
  <c r="E99" i="6"/>
  <c r="F99" i="6"/>
  <c r="E98" i="6"/>
  <c r="F98" i="6"/>
  <c r="E97" i="6"/>
  <c r="F97" i="6"/>
  <c r="E96" i="6"/>
  <c r="F96" i="6"/>
  <c r="E95" i="6"/>
  <c r="F95" i="6"/>
  <c r="E94" i="6"/>
  <c r="F94" i="6"/>
  <c r="E93" i="6"/>
  <c r="F93" i="6"/>
  <c r="E92" i="6"/>
  <c r="F92" i="6"/>
  <c r="E91" i="6"/>
  <c r="F91" i="6"/>
  <c r="E90" i="6"/>
  <c r="F90" i="6"/>
  <c r="E89" i="6"/>
  <c r="F89" i="6"/>
  <c r="E88" i="6"/>
  <c r="F88" i="6"/>
  <c r="E87" i="6"/>
  <c r="F87" i="6"/>
  <c r="E86" i="6"/>
  <c r="F86" i="6"/>
  <c r="E85" i="6"/>
  <c r="F85" i="6"/>
  <c r="E84" i="6"/>
  <c r="F84" i="6"/>
  <c r="E83" i="6"/>
  <c r="F83" i="6"/>
  <c r="E82" i="6"/>
  <c r="F82" i="6"/>
  <c r="E81" i="6"/>
  <c r="F81" i="6"/>
  <c r="E80" i="6"/>
  <c r="F80" i="6"/>
  <c r="E79" i="6"/>
  <c r="F79" i="6"/>
  <c r="E78" i="6"/>
  <c r="F78" i="6"/>
  <c r="E77" i="6"/>
  <c r="F77" i="6"/>
  <c r="E76" i="6"/>
  <c r="F76" i="6"/>
  <c r="E75" i="6"/>
  <c r="F75" i="6"/>
  <c r="E74" i="6"/>
  <c r="F74" i="6"/>
  <c r="E73" i="6"/>
  <c r="F73" i="6"/>
  <c r="E72" i="6"/>
  <c r="F72" i="6"/>
  <c r="E71" i="6"/>
  <c r="F71" i="6"/>
  <c r="E70" i="6"/>
  <c r="F70" i="6"/>
  <c r="E69" i="6"/>
  <c r="F69" i="6"/>
  <c r="E68" i="6"/>
  <c r="F68" i="6"/>
  <c r="E67" i="6"/>
  <c r="F67" i="6"/>
  <c r="E66" i="6"/>
  <c r="F66" i="6"/>
  <c r="E65" i="6"/>
  <c r="F65" i="6"/>
  <c r="E64" i="6"/>
  <c r="F64" i="6"/>
  <c r="E63" i="6"/>
  <c r="F63" i="6"/>
  <c r="E62" i="6"/>
  <c r="F62" i="6"/>
  <c r="E61" i="6"/>
  <c r="F61" i="6"/>
  <c r="E60" i="6"/>
  <c r="F60" i="6"/>
  <c r="E59" i="6"/>
  <c r="F59" i="6"/>
  <c r="E58" i="6"/>
  <c r="F58" i="6"/>
  <c r="E57" i="6"/>
  <c r="F57" i="6"/>
  <c r="E56" i="6"/>
  <c r="F56" i="6"/>
  <c r="E55" i="6"/>
  <c r="F55" i="6"/>
  <c r="E54" i="6"/>
  <c r="F54" i="6"/>
  <c r="E53" i="6"/>
  <c r="F53" i="6"/>
  <c r="E52" i="6"/>
  <c r="F52" i="6"/>
  <c r="E51" i="6"/>
  <c r="F51" i="6"/>
  <c r="E50" i="6"/>
  <c r="F50" i="6"/>
  <c r="E49" i="6"/>
  <c r="F49" i="6"/>
  <c r="E48" i="6"/>
  <c r="F48" i="6"/>
  <c r="E47" i="6"/>
  <c r="F47" i="6"/>
  <c r="E46" i="6"/>
  <c r="F46" i="6"/>
  <c r="E45" i="6"/>
  <c r="F45" i="6"/>
  <c r="E44" i="6"/>
  <c r="F44" i="6"/>
  <c r="E43" i="6"/>
  <c r="F43" i="6"/>
  <c r="E42" i="6"/>
  <c r="F42" i="6"/>
  <c r="E41" i="6"/>
  <c r="F41" i="6"/>
  <c r="E40" i="6"/>
  <c r="F40" i="6"/>
  <c r="E39" i="6"/>
  <c r="F39" i="6"/>
  <c r="E38" i="6"/>
  <c r="F38" i="6"/>
  <c r="E37" i="6"/>
  <c r="F37" i="6"/>
  <c r="E36" i="6"/>
  <c r="F36" i="6"/>
  <c r="E35" i="6"/>
  <c r="F35" i="6"/>
  <c r="E34" i="6"/>
  <c r="F34" i="6"/>
  <c r="E33" i="6"/>
  <c r="F33" i="6"/>
  <c r="E32" i="6"/>
  <c r="F32" i="6"/>
  <c r="E31" i="6"/>
  <c r="F31" i="6"/>
  <c r="E30" i="6"/>
  <c r="F30" i="6"/>
  <c r="E29" i="6"/>
  <c r="F29" i="6"/>
  <c r="E28" i="6"/>
  <c r="F28" i="6"/>
  <c r="E27" i="6"/>
  <c r="F27" i="6"/>
  <c r="E26" i="6"/>
  <c r="F26" i="6"/>
  <c r="E25" i="6"/>
  <c r="F25" i="6"/>
  <c r="E24" i="6"/>
  <c r="F24" i="6"/>
  <c r="E23" i="6"/>
  <c r="F23" i="6"/>
  <c r="E22" i="6"/>
  <c r="F22" i="6"/>
  <c r="E21" i="6"/>
  <c r="F21" i="6"/>
  <c r="E20" i="6"/>
  <c r="F20" i="6"/>
  <c r="E19" i="6"/>
  <c r="F19" i="6"/>
  <c r="E18" i="6"/>
  <c r="F18" i="6"/>
  <c r="E17" i="6"/>
  <c r="F17" i="6"/>
  <c r="E16" i="6"/>
  <c r="F16" i="6"/>
  <c r="E15" i="6"/>
  <c r="F15" i="6"/>
  <c r="E14" i="6"/>
  <c r="F14" i="6"/>
  <c r="E13" i="6"/>
  <c r="F13" i="6"/>
  <c r="E12" i="6"/>
  <c r="F12" i="6"/>
  <c r="E11" i="6"/>
  <c r="F11" i="6"/>
  <c r="E10" i="6"/>
  <c r="F10" i="6"/>
  <c r="E9" i="6"/>
  <c r="F9" i="6"/>
  <c r="E8" i="6"/>
  <c r="F8" i="6"/>
  <c r="E7" i="6"/>
  <c r="F7" i="6"/>
  <c r="E6" i="6"/>
  <c r="F6" i="6"/>
  <c r="E5" i="6"/>
  <c r="F5" i="6"/>
  <c r="E4" i="6"/>
  <c r="F4" i="6"/>
  <c r="E3" i="6"/>
  <c r="F3" i="6"/>
  <c r="A132" i="59"/>
  <c r="A131" i="59"/>
  <c r="A130" i="59"/>
  <c r="A129" i="59"/>
  <c r="A128" i="59"/>
  <c r="A127" i="59"/>
  <c r="N809" i="14"/>
  <c r="N3" i="6"/>
  <c r="O3" i="6"/>
  <c r="N4" i="6"/>
  <c r="O4" i="6"/>
  <c r="N5" i="6"/>
  <c r="P5" i="6"/>
  <c r="U5" i="6"/>
  <c r="P6" i="6"/>
  <c r="U6" i="6"/>
  <c r="N7" i="6"/>
  <c r="P7" i="6"/>
  <c r="U7" i="6"/>
  <c r="N8" i="6"/>
  <c r="O8" i="6"/>
  <c r="N9" i="6"/>
  <c r="O9" i="6"/>
  <c r="N10" i="6"/>
  <c r="O10" i="6"/>
  <c r="N11" i="6"/>
  <c r="P11" i="6"/>
  <c r="U11" i="6"/>
  <c r="N12" i="6"/>
  <c r="O12" i="6"/>
  <c r="O13" i="6"/>
  <c r="P13" i="6"/>
  <c r="U13" i="6"/>
  <c r="N14" i="6"/>
  <c r="O14" i="6"/>
  <c r="N15" i="6"/>
  <c r="O15" i="6"/>
  <c r="N16" i="6"/>
  <c r="O16" i="6"/>
  <c r="N17" i="6"/>
  <c r="P17" i="6"/>
  <c r="U17" i="6"/>
  <c r="N18" i="6"/>
  <c r="O18" i="6"/>
  <c r="N19" i="6"/>
  <c r="P19" i="6"/>
  <c r="U19" i="6"/>
  <c r="N21" i="6"/>
  <c r="O21" i="6"/>
  <c r="N22" i="6"/>
  <c r="O22" i="6"/>
  <c r="N23" i="6"/>
  <c r="N24" i="6"/>
  <c r="P24" i="6"/>
  <c r="U24" i="6"/>
  <c r="N25" i="6"/>
  <c r="N26" i="6"/>
  <c r="P26" i="6"/>
  <c r="U26" i="6"/>
  <c r="N27" i="6"/>
  <c r="O27" i="6"/>
  <c r="N28" i="6"/>
  <c r="O28" i="6"/>
  <c r="N29" i="6"/>
  <c r="P29" i="6"/>
  <c r="U29" i="6"/>
  <c r="N31" i="6"/>
  <c r="P31" i="6"/>
  <c r="N32" i="6"/>
  <c r="P32" i="6"/>
  <c r="U32" i="6"/>
  <c r="N33" i="6"/>
  <c r="P33" i="6"/>
  <c r="U33" i="6"/>
  <c r="N34" i="6"/>
  <c r="P34" i="6"/>
  <c r="U34" i="6"/>
  <c r="N35" i="6"/>
  <c r="P35" i="6"/>
  <c r="U35" i="6"/>
  <c r="N36" i="6"/>
  <c r="P36" i="6"/>
  <c r="U36" i="6"/>
  <c r="N37" i="6"/>
  <c r="P37" i="6"/>
  <c r="U37" i="6"/>
  <c r="N38" i="6"/>
  <c r="P38" i="6"/>
  <c r="U38" i="6"/>
  <c r="N39" i="6"/>
  <c r="P39" i="6"/>
  <c r="U39" i="6"/>
  <c r="N40" i="6"/>
  <c r="P40" i="6"/>
  <c r="U40" i="6"/>
  <c r="N41" i="6"/>
  <c r="P41" i="6"/>
  <c r="U41" i="6"/>
  <c r="P42" i="6"/>
  <c r="U42" i="6"/>
  <c r="N43" i="6"/>
  <c r="P43" i="6"/>
  <c r="U43" i="6"/>
  <c r="N44" i="6"/>
  <c r="P44" i="6"/>
  <c r="U44" i="6"/>
  <c r="N45" i="6"/>
  <c r="P45" i="6"/>
  <c r="U45" i="6"/>
  <c r="N46" i="6"/>
  <c r="P46" i="6"/>
  <c r="U46" i="6"/>
  <c r="N47" i="6"/>
  <c r="P47" i="6"/>
  <c r="U47" i="6"/>
  <c r="N48" i="6"/>
  <c r="P48" i="6"/>
  <c r="U48" i="6"/>
  <c r="N49" i="6"/>
  <c r="P49" i="6"/>
  <c r="U49" i="6"/>
  <c r="N50" i="6"/>
  <c r="P50" i="6"/>
  <c r="U50" i="6"/>
  <c r="N51" i="6"/>
  <c r="P51" i="6"/>
  <c r="U51" i="6"/>
  <c r="P52" i="6"/>
  <c r="U52" i="6"/>
  <c r="N53" i="6"/>
  <c r="P53" i="6"/>
  <c r="U53" i="6"/>
  <c r="V53" i="6"/>
  <c r="N54" i="6"/>
  <c r="P54" i="6"/>
  <c r="U54" i="6"/>
  <c r="N55" i="6"/>
  <c r="P55" i="6"/>
  <c r="U55" i="6"/>
  <c r="N56" i="6"/>
  <c r="P56" i="6"/>
  <c r="U56" i="6"/>
  <c r="N57" i="6"/>
  <c r="P57" i="6"/>
  <c r="U57" i="6"/>
  <c r="N58" i="6"/>
  <c r="P58" i="6"/>
  <c r="U58" i="6"/>
  <c r="N59" i="6"/>
  <c r="P59" i="6"/>
  <c r="U59" i="6"/>
  <c r="N60" i="6"/>
  <c r="P60" i="6"/>
  <c r="U60" i="6"/>
  <c r="N62" i="6"/>
  <c r="P62" i="6"/>
  <c r="U62" i="6"/>
  <c r="N63" i="6"/>
  <c r="P63" i="6"/>
  <c r="U63" i="6"/>
  <c r="N64" i="6"/>
  <c r="P64" i="6"/>
  <c r="U64" i="6"/>
  <c r="N65" i="6"/>
  <c r="P65" i="6"/>
  <c r="U65" i="6"/>
  <c r="N66" i="6"/>
  <c r="P66" i="6"/>
  <c r="U66" i="6"/>
  <c r="N67" i="6"/>
  <c r="P67" i="6"/>
  <c r="U67" i="6"/>
  <c r="N68" i="6"/>
  <c r="P68" i="6"/>
  <c r="U68" i="6"/>
  <c r="N69" i="6"/>
  <c r="P69" i="6"/>
  <c r="U69" i="6"/>
  <c r="N70" i="6"/>
  <c r="P70" i="6"/>
  <c r="U70" i="6"/>
  <c r="P71" i="6"/>
  <c r="U71" i="6"/>
  <c r="N72" i="6"/>
  <c r="P72" i="6"/>
  <c r="U72" i="6"/>
  <c r="N73" i="6"/>
  <c r="P73" i="6"/>
  <c r="U73" i="6"/>
  <c r="N74" i="6"/>
  <c r="P74" i="6"/>
  <c r="U74" i="6"/>
  <c r="N75" i="6"/>
  <c r="P75" i="6"/>
  <c r="U75" i="6"/>
  <c r="N76" i="6"/>
  <c r="P76" i="6"/>
  <c r="U76" i="6"/>
  <c r="N84" i="6"/>
  <c r="P84" i="6"/>
  <c r="U84" i="6"/>
  <c r="N85" i="6"/>
  <c r="P85" i="6"/>
  <c r="U85" i="6"/>
  <c r="N87" i="6"/>
  <c r="P87" i="6"/>
  <c r="U87" i="6"/>
  <c r="N88" i="6"/>
  <c r="P88" i="6"/>
  <c r="N89" i="6"/>
  <c r="P89" i="6"/>
  <c r="U89" i="6"/>
  <c r="N90" i="6"/>
  <c r="P90" i="6"/>
  <c r="U90" i="6"/>
  <c r="N91" i="6"/>
  <c r="P91" i="6"/>
  <c r="U91" i="6"/>
  <c r="N92" i="6"/>
  <c r="P92" i="6"/>
  <c r="U92" i="6"/>
  <c r="N93" i="6"/>
  <c r="P93" i="6"/>
  <c r="U93" i="6"/>
  <c r="N94" i="6"/>
  <c r="P94" i="6"/>
  <c r="U94" i="6"/>
  <c r="N95" i="6"/>
  <c r="P95" i="6"/>
  <c r="U95" i="6"/>
  <c r="N96" i="6"/>
  <c r="P96" i="6"/>
  <c r="U96" i="6"/>
  <c r="N97" i="6"/>
  <c r="P97" i="6"/>
  <c r="U97" i="6"/>
  <c r="N98" i="6"/>
  <c r="P98" i="6"/>
  <c r="U98" i="6"/>
  <c r="N99" i="6"/>
  <c r="P99" i="6"/>
  <c r="U99" i="6"/>
  <c r="N100" i="6"/>
  <c r="P100" i="6"/>
  <c r="U100" i="6"/>
  <c r="N102" i="6"/>
  <c r="P102" i="6"/>
  <c r="U102" i="6"/>
  <c r="N103" i="6"/>
  <c r="P103" i="6"/>
  <c r="U103" i="6"/>
  <c r="N104" i="6"/>
  <c r="P104" i="6"/>
  <c r="U104" i="6"/>
  <c r="N105" i="6"/>
  <c r="P105" i="6"/>
  <c r="U105" i="6"/>
  <c r="N106" i="6"/>
  <c r="P106" i="6"/>
  <c r="U106" i="6"/>
  <c r="N107" i="6"/>
  <c r="P107" i="6"/>
  <c r="U107" i="6"/>
  <c r="N108" i="6"/>
  <c r="P108" i="6"/>
  <c r="U108" i="6"/>
  <c r="N109" i="6"/>
  <c r="P109" i="6"/>
  <c r="U109" i="6"/>
  <c r="N112" i="6"/>
  <c r="P112" i="6"/>
  <c r="U112" i="6"/>
  <c r="N113" i="6"/>
  <c r="P113" i="6"/>
  <c r="U113" i="6"/>
  <c r="N114" i="6"/>
  <c r="P114" i="6"/>
  <c r="U114" i="6"/>
  <c r="N115" i="6"/>
  <c r="P115" i="6"/>
  <c r="U115" i="6"/>
  <c r="N116" i="6"/>
  <c r="P116" i="6"/>
  <c r="U116" i="6"/>
  <c r="N117" i="6"/>
  <c r="P117" i="6"/>
  <c r="U117" i="6"/>
  <c r="N118" i="6"/>
  <c r="P118" i="6"/>
  <c r="U118" i="6"/>
  <c r="N119" i="6"/>
  <c r="P119" i="6"/>
  <c r="U119" i="6"/>
  <c r="N120" i="6"/>
  <c r="P120" i="6"/>
  <c r="U120" i="6"/>
  <c r="N121" i="6"/>
  <c r="P121" i="6"/>
  <c r="U121" i="6"/>
  <c r="N122" i="6"/>
  <c r="P122" i="6"/>
  <c r="U122" i="6"/>
  <c r="N123" i="6"/>
  <c r="P123" i="6"/>
  <c r="U123" i="6"/>
  <c r="N124" i="6"/>
  <c r="P124" i="6"/>
  <c r="U124" i="6"/>
  <c r="N125" i="6"/>
  <c r="P125" i="6"/>
  <c r="U125" i="6"/>
  <c r="N126" i="6"/>
  <c r="P126" i="6"/>
  <c r="U126" i="6"/>
  <c r="N128" i="6"/>
  <c r="P128" i="6"/>
  <c r="U128" i="6"/>
  <c r="N129" i="6"/>
  <c r="P129" i="6"/>
  <c r="U129" i="6"/>
  <c r="N130" i="6"/>
  <c r="P130" i="6"/>
  <c r="U130" i="6"/>
  <c r="N131" i="6"/>
  <c r="P131" i="6"/>
  <c r="U131" i="6"/>
  <c r="N132" i="6"/>
  <c r="P132" i="6"/>
  <c r="U132" i="6"/>
  <c r="V132" i="6"/>
  <c r="N133" i="6"/>
  <c r="P133" i="6"/>
  <c r="U133" i="6"/>
  <c r="N134" i="6"/>
  <c r="P134" i="6"/>
  <c r="U134" i="6"/>
  <c r="N135" i="6"/>
  <c r="P135" i="6"/>
  <c r="U135" i="6"/>
  <c r="N136" i="6"/>
  <c r="P136" i="6"/>
  <c r="U136" i="6"/>
  <c r="V136" i="6"/>
  <c r="N137" i="6"/>
  <c r="P137" i="6"/>
  <c r="U137" i="6"/>
  <c r="N138" i="6"/>
  <c r="P138" i="6"/>
  <c r="U138" i="6"/>
  <c r="N139" i="6"/>
  <c r="P139" i="6"/>
  <c r="U139" i="6"/>
  <c r="N140" i="6"/>
  <c r="P140" i="6"/>
  <c r="U140" i="6"/>
  <c r="N141" i="6"/>
  <c r="P141" i="6"/>
  <c r="U141" i="6"/>
  <c r="N142" i="6"/>
  <c r="P142" i="6"/>
  <c r="U142" i="6"/>
  <c r="N143" i="6"/>
  <c r="P143" i="6"/>
  <c r="U143" i="6"/>
  <c r="N144" i="6"/>
  <c r="P144" i="6"/>
  <c r="U144" i="6"/>
  <c r="N145" i="6"/>
  <c r="P145" i="6"/>
  <c r="U145" i="6"/>
  <c r="N146" i="6"/>
  <c r="P146" i="6"/>
  <c r="N147" i="6"/>
  <c r="P147" i="6"/>
  <c r="U147" i="6"/>
  <c r="N148" i="6"/>
  <c r="P148" i="6"/>
  <c r="U148" i="6"/>
  <c r="N149" i="6"/>
  <c r="P149" i="6"/>
  <c r="U149" i="6"/>
  <c r="N150" i="6"/>
  <c r="P150" i="6"/>
  <c r="U150" i="6"/>
  <c r="N151" i="6"/>
  <c r="P151" i="6"/>
  <c r="U151" i="6"/>
  <c r="N152" i="6"/>
  <c r="P152" i="6"/>
  <c r="U152" i="6"/>
  <c r="N153" i="6"/>
  <c r="P153" i="6"/>
  <c r="U153" i="6"/>
  <c r="N154" i="6"/>
  <c r="P154" i="6"/>
  <c r="U154" i="6"/>
  <c r="N155" i="6"/>
  <c r="P155" i="6"/>
  <c r="U155" i="6"/>
  <c r="N156" i="6"/>
  <c r="P156" i="6"/>
  <c r="U156" i="6"/>
  <c r="N157" i="6"/>
  <c r="P157" i="6"/>
  <c r="U157" i="6"/>
  <c r="N158" i="6"/>
  <c r="P158" i="6"/>
  <c r="U158" i="6"/>
  <c r="N159" i="6"/>
  <c r="P159" i="6"/>
  <c r="U159" i="6"/>
  <c r="V159" i="6"/>
  <c r="N160" i="6"/>
  <c r="P160" i="6"/>
  <c r="U160" i="6"/>
  <c r="N161" i="6"/>
  <c r="P161" i="6"/>
  <c r="U161" i="6"/>
  <c r="N162" i="6"/>
  <c r="P162" i="6"/>
  <c r="U162" i="6"/>
  <c r="N163" i="6"/>
  <c r="P163" i="6"/>
  <c r="U163" i="6"/>
  <c r="N164" i="6"/>
  <c r="P164" i="6"/>
  <c r="U164" i="6"/>
  <c r="V164" i="6"/>
  <c r="N165" i="6"/>
  <c r="P165" i="6"/>
  <c r="N166" i="6"/>
  <c r="P166" i="6"/>
  <c r="U166" i="6"/>
  <c r="N167" i="6"/>
  <c r="P167" i="6"/>
  <c r="U167" i="6"/>
  <c r="N168" i="6"/>
  <c r="P168" i="6"/>
  <c r="U168" i="6"/>
  <c r="N169" i="6"/>
  <c r="P169" i="6"/>
  <c r="U169" i="6"/>
  <c r="V169" i="6"/>
  <c r="N170" i="6"/>
  <c r="P170" i="6"/>
  <c r="U170" i="6"/>
  <c r="N171" i="6"/>
  <c r="P171" i="6"/>
  <c r="U171" i="6"/>
  <c r="N172" i="6"/>
  <c r="P172" i="6"/>
  <c r="U172" i="6"/>
  <c r="N174" i="6"/>
  <c r="P174" i="6"/>
  <c r="U174" i="6"/>
  <c r="P175" i="6"/>
  <c r="U175" i="6"/>
  <c r="V175" i="6"/>
  <c r="N176" i="6"/>
  <c r="P176" i="6"/>
  <c r="U176" i="6"/>
  <c r="N177" i="6"/>
  <c r="P177" i="6"/>
  <c r="U177" i="6"/>
  <c r="N178" i="6"/>
  <c r="P178" i="6"/>
  <c r="U178" i="6"/>
  <c r="N179" i="6"/>
  <c r="P179" i="6"/>
  <c r="U179" i="6"/>
  <c r="N180" i="6"/>
  <c r="P180" i="6"/>
  <c r="U180" i="6"/>
  <c r="N181" i="6"/>
  <c r="P181" i="6"/>
  <c r="U181" i="6"/>
  <c r="N182" i="6"/>
  <c r="P182" i="6"/>
  <c r="U182" i="6"/>
  <c r="N183" i="6"/>
  <c r="P183" i="6"/>
  <c r="U183" i="6"/>
  <c r="N184" i="6"/>
  <c r="P184" i="6"/>
  <c r="U184" i="6"/>
  <c r="N185" i="6"/>
  <c r="P185" i="6"/>
  <c r="U185" i="6"/>
  <c r="N186" i="6"/>
  <c r="P186" i="6"/>
  <c r="U186" i="6"/>
  <c r="N187" i="6"/>
  <c r="P187" i="6"/>
  <c r="U187" i="6"/>
  <c r="N188" i="6"/>
  <c r="P188" i="6"/>
  <c r="U188" i="6"/>
  <c r="N189" i="6"/>
  <c r="P189" i="6"/>
  <c r="U189" i="6"/>
  <c r="N190" i="6"/>
  <c r="P190" i="6"/>
  <c r="U190" i="6"/>
  <c r="N191" i="6"/>
  <c r="P191" i="6"/>
  <c r="U191" i="6"/>
  <c r="N192" i="6"/>
  <c r="P192" i="6"/>
  <c r="U192" i="6"/>
  <c r="N193" i="6"/>
  <c r="P193" i="6"/>
  <c r="U193" i="6"/>
  <c r="N194" i="6"/>
  <c r="P194" i="6"/>
  <c r="U194" i="6"/>
  <c r="N195" i="6"/>
  <c r="P195" i="6"/>
  <c r="U195" i="6"/>
  <c r="N196" i="6"/>
  <c r="P196" i="6"/>
  <c r="U196" i="6"/>
  <c r="N197" i="6"/>
  <c r="P197" i="6"/>
  <c r="U197" i="6"/>
  <c r="N198" i="6"/>
  <c r="P198" i="6"/>
  <c r="U198" i="6"/>
  <c r="N199" i="6"/>
  <c r="P199" i="6"/>
  <c r="U199" i="6"/>
  <c r="N200" i="6"/>
  <c r="P200" i="6"/>
  <c r="U200" i="6"/>
  <c r="N201" i="6"/>
  <c r="P201" i="6"/>
  <c r="U201" i="6"/>
  <c r="N202" i="6"/>
  <c r="P202" i="6"/>
  <c r="U202" i="6"/>
  <c r="N203" i="6"/>
  <c r="P203" i="6"/>
  <c r="U203" i="6"/>
  <c r="N204" i="6"/>
  <c r="P204" i="6"/>
  <c r="U204" i="6"/>
  <c r="N205" i="6"/>
  <c r="P205" i="6"/>
  <c r="U205" i="6"/>
  <c r="N206" i="6"/>
  <c r="P206" i="6"/>
  <c r="U206" i="6"/>
  <c r="N207" i="6"/>
  <c r="P207" i="6"/>
  <c r="U207" i="6"/>
  <c r="N209" i="6"/>
  <c r="P209" i="6"/>
  <c r="U209" i="6"/>
  <c r="N210" i="6"/>
  <c r="P210" i="6"/>
  <c r="U210" i="6"/>
  <c r="N211" i="6"/>
  <c r="P211" i="6"/>
  <c r="U211" i="6"/>
  <c r="N212" i="6"/>
  <c r="P212" i="6"/>
  <c r="U212" i="6"/>
  <c r="N213" i="6"/>
  <c r="P213" i="6"/>
  <c r="U213" i="6"/>
  <c r="N214" i="6"/>
  <c r="P214" i="6"/>
  <c r="U214" i="6"/>
  <c r="N215" i="6"/>
  <c r="P215" i="6"/>
  <c r="U215" i="6"/>
  <c r="N216" i="6"/>
  <c r="P216" i="6"/>
  <c r="U216" i="6"/>
  <c r="N217" i="6"/>
  <c r="P217" i="6"/>
  <c r="U217" i="6"/>
  <c r="N218" i="6"/>
  <c r="P218" i="6"/>
  <c r="U218" i="6"/>
  <c r="N219" i="6"/>
  <c r="P219" i="6"/>
  <c r="U219" i="6"/>
  <c r="N220" i="6"/>
  <c r="P220" i="6"/>
  <c r="U220" i="6"/>
  <c r="N221" i="6"/>
  <c r="P221" i="6"/>
  <c r="U221" i="6"/>
  <c r="N222" i="6"/>
  <c r="P222" i="6"/>
  <c r="U222" i="6"/>
  <c r="N223" i="6"/>
  <c r="P223" i="6"/>
  <c r="U223" i="6"/>
  <c r="N224" i="6"/>
  <c r="P224" i="6"/>
  <c r="U224" i="6"/>
  <c r="N225" i="6"/>
  <c r="P225" i="6"/>
  <c r="U225" i="6"/>
  <c r="N226" i="6"/>
  <c r="P226" i="6"/>
  <c r="U226" i="6"/>
  <c r="N227" i="6"/>
  <c r="P227" i="6"/>
  <c r="U227" i="6"/>
  <c r="N228" i="6"/>
  <c r="P228" i="6"/>
  <c r="U228" i="6"/>
  <c r="N229" i="6"/>
  <c r="P229" i="6"/>
  <c r="U229" i="6"/>
  <c r="N230" i="6"/>
  <c r="P230" i="6"/>
  <c r="U230" i="6"/>
  <c r="N231" i="6"/>
  <c r="P231" i="6"/>
  <c r="U231" i="6"/>
  <c r="N232" i="6"/>
  <c r="P232" i="6"/>
  <c r="N233" i="6"/>
  <c r="P233" i="6"/>
  <c r="U233" i="6"/>
  <c r="N234" i="6"/>
  <c r="N235" i="6"/>
  <c r="P235" i="6"/>
  <c r="U235" i="6"/>
  <c r="N236" i="6"/>
  <c r="P236" i="6"/>
  <c r="U236" i="6"/>
  <c r="N237" i="6"/>
  <c r="P237" i="6"/>
  <c r="U237" i="6"/>
  <c r="N238" i="6"/>
  <c r="P238" i="6"/>
  <c r="U238" i="6"/>
  <c r="N239" i="6"/>
  <c r="P239" i="6"/>
  <c r="U239" i="6"/>
  <c r="N240" i="6"/>
  <c r="P240" i="6"/>
  <c r="U240" i="6"/>
  <c r="N241" i="6"/>
  <c r="P241" i="6"/>
  <c r="U241" i="6"/>
  <c r="V241" i="6"/>
  <c r="N242" i="6"/>
  <c r="P242" i="6"/>
  <c r="U242" i="6"/>
  <c r="V242" i="6"/>
  <c r="N243" i="6"/>
  <c r="P243" i="6"/>
  <c r="U243" i="6"/>
  <c r="N244" i="6"/>
  <c r="P244" i="6"/>
  <c r="U244" i="6"/>
  <c r="N245" i="6"/>
  <c r="P245" i="6"/>
  <c r="U245" i="6"/>
  <c r="N246" i="6"/>
  <c r="P246" i="6"/>
  <c r="U246" i="6"/>
  <c r="N247" i="6"/>
  <c r="P247" i="6"/>
  <c r="U247" i="6"/>
  <c r="N248" i="6"/>
  <c r="P248" i="6"/>
  <c r="U248" i="6"/>
  <c r="N249" i="6"/>
  <c r="P249" i="6"/>
  <c r="U249" i="6"/>
  <c r="N250" i="6"/>
  <c r="P250" i="6"/>
  <c r="U250" i="6"/>
  <c r="N251" i="6"/>
  <c r="P251" i="6"/>
  <c r="U251" i="6"/>
  <c r="N252" i="6"/>
  <c r="P252" i="6"/>
  <c r="U252" i="6"/>
  <c r="V252" i="6"/>
  <c r="N253" i="6"/>
  <c r="P253" i="6"/>
  <c r="N254" i="6"/>
  <c r="P254" i="6"/>
  <c r="U254" i="6"/>
  <c r="N255" i="6"/>
  <c r="P255" i="6"/>
  <c r="U255" i="6"/>
  <c r="N256" i="6"/>
  <c r="P256" i="6"/>
  <c r="U256" i="6"/>
  <c r="N257" i="6"/>
  <c r="P257" i="6"/>
  <c r="U257" i="6"/>
  <c r="N258" i="6"/>
  <c r="P258" i="6"/>
  <c r="U258" i="6"/>
  <c r="N259" i="6"/>
  <c r="P259" i="6"/>
  <c r="U259" i="6"/>
  <c r="N260" i="6"/>
  <c r="P260" i="6"/>
  <c r="U260" i="6"/>
  <c r="N261" i="6"/>
  <c r="P261" i="6"/>
  <c r="U261" i="6"/>
  <c r="N262" i="6"/>
  <c r="P262" i="6"/>
  <c r="U262" i="6"/>
  <c r="N263" i="6"/>
  <c r="P263" i="6"/>
  <c r="U263" i="6"/>
  <c r="N264" i="6"/>
  <c r="P264" i="6"/>
  <c r="U264" i="6"/>
  <c r="N265" i="6"/>
  <c r="P265" i="6"/>
  <c r="U265" i="6"/>
  <c r="N266" i="6"/>
  <c r="P266" i="6"/>
  <c r="U266" i="6"/>
  <c r="N267" i="6"/>
  <c r="P267" i="6"/>
  <c r="N268" i="6"/>
  <c r="P268" i="6"/>
  <c r="U268" i="6"/>
  <c r="N269" i="6"/>
  <c r="P269" i="6"/>
  <c r="U269" i="6"/>
  <c r="N270" i="6"/>
  <c r="P270" i="6"/>
  <c r="U270" i="6"/>
  <c r="N271" i="6"/>
  <c r="P271" i="6"/>
  <c r="U271" i="6"/>
  <c r="N272" i="6"/>
  <c r="P272" i="6"/>
  <c r="U272" i="6"/>
  <c r="N273" i="6"/>
  <c r="P273" i="6"/>
  <c r="U273" i="6"/>
  <c r="N274" i="6"/>
  <c r="P274" i="6"/>
  <c r="U274" i="6"/>
  <c r="N275" i="6"/>
  <c r="P275" i="6"/>
  <c r="U275" i="6"/>
  <c r="N276" i="6"/>
  <c r="P276" i="6"/>
  <c r="U276" i="6"/>
  <c r="V276" i="6"/>
  <c r="N277" i="6"/>
  <c r="P277" i="6"/>
  <c r="U277" i="6"/>
  <c r="N278" i="6"/>
  <c r="P278" i="6"/>
  <c r="U278" i="6"/>
  <c r="N279" i="6"/>
  <c r="P279" i="6"/>
  <c r="U279" i="6"/>
  <c r="N280" i="6"/>
  <c r="P280" i="6"/>
  <c r="U280" i="6"/>
  <c r="N281" i="6"/>
  <c r="P281" i="6"/>
  <c r="U281" i="6"/>
  <c r="N282" i="6"/>
  <c r="P282" i="6"/>
  <c r="U282" i="6"/>
  <c r="N283" i="6"/>
  <c r="P283" i="6"/>
  <c r="U283" i="6"/>
  <c r="N284" i="6"/>
  <c r="P284" i="6"/>
  <c r="U284" i="6"/>
  <c r="N285" i="6"/>
  <c r="P285" i="6"/>
  <c r="U285" i="6"/>
  <c r="V285" i="6"/>
  <c r="N286" i="6"/>
  <c r="P286" i="6"/>
  <c r="U286" i="6"/>
  <c r="N287" i="6"/>
  <c r="P287" i="6"/>
  <c r="U287" i="6"/>
  <c r="N288" i="6"/>
  <c r="P288" i="6"/>
  <c r="U288" i="6"/>
  <c r="N289" i="6"/>
  <c r="P289" i="6"/>
  <c r="U289" i="6"/>
  <c r="N290" i="6"/>
  <c r="N291" i="6"/>
  <c r="N292" i="6"/>
  <c r="P292" i="6"/>
  <c r="U292" i="6"/>
  <c r="V292" i="6"/>
  <c r="N294" i="6"/>
  <c r="P294" i="6"/>
  <c r="U294" i="6"/>
  <c r="N295" i="6"/>
  <c r="P295" i="6"/>
  <c r="U295" i="6"/>
  <c r="N296" i="6"/>
  <c r="P296" i="6"/>
  <c r="U296" i="6"/>
  <c r="N297" i="6"/>
  <c r="N298" i="6"/>
  <c r="P298" i="6"/>
  <c r="U298" i="6"/>
  <c r="O299" i="6"/>
  <c r="P299" i="6"/>
  <c r="U299" i="6"/>
  <c r="N300" i="6"/>
  <c r="O300" i="6"/>
  <c r="N301" i="6"/>
  <c r="O301" i="6"/>
  <c r="N302" i="6"/>
  <c r="O302" i="6"/>
  <c r="N303" i="6"/>
  <c r="O303" i="6"/>
  <c r="N304" i="6"/>
  <c r="O304" i="6"/>
  <c r="N305" i="6"/>
  <c r="O305" i="6"/>
  <c r="N306" i="6"/>
  <c r="P306" i="6"/>
  <c r="U306" i="6"/>
  <c r="V306" i="6"/>
  <c r="N307" i="6"/>
  <c r="N308" i="6"/>
  <c r="N309" i="6"/>
  <c r="P310" i="6"/>
  <c r="U310" i="6"/>
  <c r="N311" i="6"/>
  <c r="N312" i="6"/>
  <c r="O312" i="6"/>
  <c r="N314" i="6"/>
  <c r="P314" i="6"/>
  <c r="U314" i="6"/>
  <c r="N315" i="6"/>
  <c r="N316" i="6"/>
  <c r="N317" i="6"/>
  <c r="O317" i="6"/>
  <c r="N318" i="6"/>
  <c r="N319" i="6"/>
  <c r="P319" i="6"/>
  <c r="U319" i="6"/>
  <c r="N320" i="6"/>
  <c r="N321" i="6"/>
  <c r="P321" i="6"/>
  <c r="U321" i="6"/>
  <c r="N322" i="6"/>
  <c r="P322" i="6"/>
  <c r="U322" i="6"/>
  <c r="V322" i="6"/>
  <c r="N323" i="6"/>
  <c r="P323" i="6"/>
  <c r="U323" i="6"/>
  <c r="N324" i="6"/>
  <c r="P324" i="6"/>
  <c r="U324" i="6"/>
  <c r="N325" i="6"/>
  <c r="P325" i="6"/>
  <c r="U325" i="6"/>
  <c r="N326" i="6"/>
  <c r="P326" i="6"/>
  <c r="U326" i="6"/>
  <c r="N327" i="6"/>
  <c r="P327" i="6"/>
  <c r="U327" i="6"/>
  <c r="N328" i="6"/>
  <c r="N329" i="6"/>
  <c r="P329" i="6"/>
  <c r="U329" i="6"/>
  <c r="N330" i="6"/>
  <c r="P330" i="6"/>
  <c r="U330" i="6"/>
  <c r="N331" i="6"/>
  <c r="O331" i="6"/>
  <c r="P332" i="6"/>
  <c r="U332" i="6"/>
  <c r="N333" i="6"/>
  <c r="P333" i="6"/>
  <c r="U333" i="6"/>
  <c r="N334" i="6"/>
  <c r="P334" i="6"/>
  <c r="U334" i="6"/>
  <c r="V334" i="6"/>
  <c r="N335" i="6"/>
  <c r="N336" i="6"/>
  <c r="P336" i="6"/>
  <c r="U336" i="6"/>
  <c r="N337" i="6"/>
  <c r="P337" i="6"/>
  <c r="U337" i="6"/>
  <c r="N338" i="6"/>
  <c r="P338" i="6"/>
  <c r="U338" i="6"/>
  <c r="N339" i="6"/>
  <c r="P339" i="6"/>
  <c r="U339" i="6"/>
  <c r="N340" i="6"/>
  <c r="P340" i="6"/>
  <c r="P341" i="6"/>
  <c r="U341" i="6"/>
  <c r="N342" i="6"/>
  <c r="P342" i="6"/>
  <c r="U342" i="6"/>
  <c r="N343" i="6"/>
  <c r="P343" i="6"/>
  <c r="U343" i="6"/>
  <c r="O344" i="6"/>
  <c r="P344" i="6"/>
  <c r="U344" i="6"/>
  <c r="N345" i="6"/>
  <c r="O345" i="6"/>
  <c r="N346" i="6"/>
  <c r="O346" i="6"/>
  <c r="N347" i="6"/>
  <c r="P347" i="6"/>
  <c r="U347" i="6"/>
  <c r="N348" i="6"/>
  <c r="O348" i="6"/>
  <c r="N349" i="6"/>
  <c r="O349" i="6"/>
  <c r="N350" i="6"/>
  <c r="O350" i="6"/>
  <c r="N351" i="6"/>
  <c r="O351" i="6"/>
  <c r="N352" i="6"/>
  <c r="O352" i="6"/>
  <c r="N353" i="6"/>
  <c r="O353" i="6"/>
  <c r="O354" i="6"/>
  <c r="P354" i="6"/>
  <c r="U354" i="6"/>
  <c r="N355" i="6"/>
  <c r="P355" i="6"/>
  <c r="U355" i="6"/>
  <c r="N356" i="6"/>
  <c r="O356" i="6"/>
  <c r="N357" i="6"/>
  <c r="O357" i="6"/>
  <c r="N358" i="6"/>
  <c r="O358" i="6"/>
  <c r="N359" i="6"/>
  <c r="O359" i="6"/>
  <c r="N360" i="6"/>
  <c r="P360" i="6"/>
  <c r="N362" i="6"/>
  <c r="P362" i="6"/>
  <c r="U362" i="6"/>
  <c r="N363" i="6"/>
  <c r="P363" i="6"/>
  <c r="U363" i="6"/>
  <c r="N364" i="6"/>
  <c r="P364" i="6"/>
  <c r="U364" i="6"/>
  <c r="V364" i="6"/>
  <c r="N365" i="6"/>
  <c r="P365" i="6"/>
  <c r="U365" i="6"/>
  <c r="N366" i="6"/>
  <c r="P366" i="6"/>
  <c r="U366" i="6"/>
  <c r="N367" i="6"/>
  <c r="P367" i="6"/>
  <c r="U367" i="6"/>
  <c r="N368" i="6"/>
  <c r="P368" i="6"/>
  <c r="U368" i="6"/>
  <c r="N369" i="6"/>
  <c r="O369" i="6"/>
  <c r="P370" i="6"/>
  <c r="U370" i="6"/>
  <c r="O371" i="6"/>
  <c r="N372" i="6"/>
  <c r="O372" i="6"/>
  <c r="N373" i="6"/>
  <c r="O373" i="6"/>
  <c r="N374" i="6"/>
  <c r="P374" i="6"/>
  <c r="U374" i="6"/>
  <c r="N375" i="6"/>
  <c r="O375" i="6"/>
  <c r="N376" i="6"/>
  <c r="O376" i="6"/>
  <c r="N377" i="6"/>
  <c r="O377" i="6"/>
  <c r="N378" i="6"/>
  <c r="O378" i="6"/>
  <c r="N379" i="6"/>
  <c r="N381" i="6"/>
  <c r="P381" i="6"/>
  <c r="U381" i="6"/>
  <c r="N382" i="6"/>
  <c r="N383" i="6"/>
  <c r="N384" i="6"/>
  <c r="P384" i="6"/>
  <c r="U384" i="6"/>
  <c r="N385" i="6"/>
  <c r="N386" i="6"/>
  <c r="N387" i="6"/>
  <c r="N388" i="6"/>
  <c r="N389" i="6"/>
  <c r="N390" i="6"/>
  <c r="P390" i="6"/>
  <c r="U390" i="6"/>
  <c r="N391" i="6"/>
  <c r="N392" i="6"/>
  <c r="N393" i="6"/>
  <c r="N394" i="6"/>
  <c r="P394" i="6"/>
  <c r="U394" i="6"/>
  <c r="N395" i="6"/>
  <c r="P395" i="6"/>
  <c r="U395" i="6"/>
  <c r="N396" i="6"/>
  <c r="P396" i="6"/>
  <c r="U396" i="6"/>
  <c r="N397" i="6"/>
  <c r="P397" i="6"/>
  <c r="N398" i="6"/>
  <c r="P398" i="6"/>
  <c r="U398" i="6"/>
  <c r="N399" i="6"/>
  <c r="P399" i="6"/>
  <c r="U399" i="6"/>
  <c r="N400" i="6"/>
  <c r="P400" i="6"/>
  <c r="U400" i="6"/>
  <c r="N401" i="6"/>
  <c r="P401" i="6"/>
  <c r="U401" i="6"/>
  <c r="N402" i="6"/>
  <c r="P402" i="6"/>
  <c r="U402" i="6"/>
  <c r="N403" i="6"/>
  <c r="P403" i="6"/>
  <c r="U403" i="6"/>
  <c r="N404" i="6"/>
  <c r="P404" i="6"/>
  <c r="U404" i="6"/>
  <c r="N405" i="6"/>
  <c r="P405" i="6"/>
  <c r="U405" i="6"/>
  <c r="N406" i="6"/>
  <c r="P406" i="6"/>
  <c r="U406" i="6"/>
  <c r="V406" i="6"/>
  <c r="N407" i="6"/>
  <c r="P407" i="6"/>
  <c r="U407" i="6"/>
  <c r="N408" i="6"/>
  <c r="P408" i="6"/>
  <c r="U408" i="6"/>
  <c r="N409" i="6"/>
  <c r="P409" i="6"/>
  <c r="U409" i="6"/>
  <c r="N410" i="6"/>
  <c r="P410" i="6"/>
  <c r="U410" i="6"/>
  <c r="N411" i="6"/>
  <c r="P411" i="6"/>
  <c r="U411" i="6"/>
  <c r="V411" i="6"/>
  <c r="N412" i="6"/>
  <c r="P412" i="6"/>
  <c r="U412" i="6"/>
  <c r="V412" i="6"/>
  <c r="N413" i="6"/>
  <c r="P413" i="6"/>
  <c r="U413" i="6"/>
  <c r="N414" i="6"/>
  <c r="P414" i="6"/>
  <c r="U414" i="6"/>
  <c r="N415" i="6"/>
  <c r="P415" i="6"/>
  <c r="U415" i="6"/>
  <c r="N416" i="6"/>
  <c r="P416" i="6"/>
  <c r="U416" i="6"/>
  <c r="N417" i="6"/>
  <c r="P417" i="6"/>
  <c r="U417" i="6"/>
  <c r="V417" i="6"/>
  <c r="N418" i="6"/>
  <c r="P418" i="6"/>
  <c r="U418" i="6"/>
  <c r="N419" i="6"/>
  <c r="P419" i="6"/>
  <c r="U419" i="6"/>
  <c r="O420" i="6"/>
  <c r="P420" i="6"/>
  <c r="U420" i="6"/>
  <c r="N421" i="6"/>
  <c r="O421" i="6"/>
  <c r="N422" i="6"/>
  <c r="O422" i="6"/>
  <c r="N423" i="6"/>
  <c r="O423" i="6"/>
  <c r="N424" i="6"/>
  <c r="P424" i="6"/>
  <c r="U424" i="6"/>
  <c r="N425" i="6"/>
  <c r="P425" i="6"/>
  <c r="U425" i="6"/>
  <c r="N426" i="6"/>
  <c r="O426" i="6"/>
  <c r="N427" i="6"/>
  <c r="O427" i="6"/>
  <c r="N428" i="6"/>
  <c r="O428" i="6"/>
  <c r="N429" i="6"/>
  <c r="P429" i="6"/>
  <c r="U429" i="6"/>
  <c r="V429" i="6"/>
  <c r="N430" i="6"/>
  <c r="O430" i="6"/>
  <c r="N431" i="6"/>
  <c r="O431" i="6"/>
  <c r="N432" i="6"/>
  <c r="O432" i="6"/>
  <c r="N433" i="6"/>
  <c r="O433" i="6"/>
  <c r="N434" i="6"/>
  <c r="P434" i="6"/>
  <c r="U434" i="6"/>
  <c r="N435" i="6"/>
  <c r="P435" i="6"/>
  <c r="U435" i="6"/>
  <c r="N436" i="6"/>
  <c r="O436" i="6"/>
  <c r="N437" i="6"/>
  <c r="P437" i="6"/>
  <c r="U437" i="6"/>
  <c r="N438" i="6"/>
  <c r="P438" i="6"/>
  <c r="U438" i="6"/>
  <c r="N439" i="6"/>
  <c r="P439" i="6"/>
  <c r="U439" i="6"/>
  <c r="N440" i="6"/>
  <c r="P440" i="6"/>
  <c r="U440" i="6"/>
  <c r="N441" i="6"/>
  <c r="P441" i="6"/>
  <c r="U441" i="6"/>
  <c r="N442" i="6"/>
  <c r="N443" i="6"/>
  <c r="P443" i="6"/>
  <c r="U443" i="6"/>
  <c r="N444" i="6"/>
  <c r="P444" i="6"/>
  <c r="U444" i="6"/>
  <c r="N445" i="6"/>
  <c r="P445" i="6"/>
  <c r="U445" i="6"/>
  <c r="N446" i="6"/>
  <c r="N447" i="6"/>
  <c r="P448" i="6"/>
  <c r="U448" i="6"/>
  <c r="P449" i="6"/>
  <c r="U449" i="6"/>
  <c r="V449" i="6"/>
  <c r="N450" i="6"/>
  <c r="N451" i="6"/>
  <c r="N452" i="6"/>
  <c r="P452" i="6"/>
  <c r="U452" i="6"/>
  <c r="N453" i="6"/>
  <c r="P453" i="6"/>
  <c r="U453" i="6"/>
  <c r="N454" i="6"/>
  <c r="P454" i="6"/>
  <c r="U454" i="6"/>
  <c r="N455" i="6"/>
  <c r="P455" i="6"/>
  <c r="U455" i="6"/>
  <c r="N456" i="6"/>
  <c r="N457" i="6"/>
  <c r="N458" i="6"/>
  <c r="N459" i="6"/>
  <c r="O459" i="6"/>
  <c r="N460" i="6"/>
  <c r="P460" i="6"/>
  <c r="U460" i="6"/>
  <c r="P461" i="6"/>
  <c r="U461" i="6"/>
  <c r="N462" i="6"/>
  <c r="O462" i="6"/>
  <c r="P463" i="6"/>
  <c r="U463" i="6"/>
  <c r="V463" i="6"/>
  <c r="N464" i="6"/>
  <c r="O464" i="6"/>
  <c r="O465" i="6"/>
  <c r="P465" i="6"/>
  <c r="U465" i="6"/>
  <c r="N466" i="6"/>
  <c r="P466" i="6"/>
  <c r="U466" i="6"/>
  <c r="N467" i="6"/>
  <c r="N468" i="6"/>
  <c r="N469" i="6"/>
  <c r="N470" i="6"/>
  <c r="P471" i="6"/>
  <c r="U471" i="6"/>
  <c r="N472" i="6"/>
  <c r="O472" i="6"/>
  <c r="O473" i="6"/>
  <c r="P473" i="6"/>
  <c r="N474" i="6"/>
  <c r="P474" i="6"/>
  <c r="U474" i="6"/>
  <c r="N475" i="6"/>
  <c r="O475" i="6"/>
  <c r="P476" i="6"/>
  <c r="U476" i="6"/>
  <c r="N477" i="6"/>
  <c r="P477" i="6"/>
  <c r="U477" i="6"/>
  <c r="V477" i="6"/>
  <c r="N478" i="6"/>
  <c r="N480" i="6"/>
  <c r="P480" i="6"/>
  <c r="U480" i="6"/>
  <c r="N481" i="6"/>
  <c r="P481" i="6"/>
  <c r="U481" i="6"/>
  <c r="N482" i="6"/>
  <c r="O482" i="6"/>
  <c r="N483" i="6"/>
  <c r="P483" i="6"/>
  <c r="U483" i="6"/>
  <c r="N484" i="6"/>
  <c r="O484" i="6"/>
  <c r="O485" i="6"/>
  <c r="P485" i="6"/>
  <c r="U485" i="6"/>
  <c r="N486" i="6"/>
  <c r="N487" i="6"/>
  <c r="O487" i="6"/>
  <c r="N488" i="6"/>
  <c r="O488" i="6"/>
  <c r="N489" i="6"/>
  <c r="O489" i="6"/>
  <c r="N490" i="6"/>
  <c r="O490" i="6"/>
  <c r="N491" i="6"/>
  <c r="P491" i="6"/>
  <c r="U491" i="6"/>
  <c r="N492" i="6"/>
  <c r="P492" i="6"/>
  <c r="U492" i="6"/>
  <c r="N493" i="6"/>
  <c r="O493" i="6"/>
  <c r="O494" i="6"/>
  <c r="N495" i="6"/>
  <c r="O495" i="6"/>
  <c r="N496" i="6"/>
  <c r="O496" i="6"/>
  <c r="N497" i="6"/>
  <c r="O497" i="6"/>
  <c r="N498" i="6"/>
  <c r="O498" i="6"/>
  <c r="N499" i="6"/>
  <c r="O499" i="6"/>
  <c r="N501" i="6"/>
  <c r="O501" i="6"/>
  <c r="N502" i="6"/>
  <c r="P502" i="6"/>
  <c r="U502" i="6"/>
  <c r="N503" i="6"/>
  <c r="P503" i="6"/>
  <c r="U503" i="6"/>
  <c r="N505" i="6"/>
  <c r="P505" i="6"/>
  <c r="N506" i="6"/>
  <c r="P506" i="6"/>
  <c r="U506" i="6"/>
  <c r="V506" i="6"/>
  <c r="N507" i="6"/>
  <c r="P507" i="6"/>
  <c r="U507" i="6"/>
  <c r="N508" i="6"/>
  <c r="P508" i="6"/>
  <c r="U508" i="6"/>
  <c r="N509" i="6"/>
  <c r="P509" i="6"/>
  <c r="U509" i="6"/>
  <c r="P512" i="6"/>
  <c r="U512" i="6"/>
  <c r="V512" i="6"/>
  <c r="N513" i="6"/>
  <c r="O513" i="6"/>
  <c r="P514" i="6"/>
  <c r="U514" i="6"/>
  <c r="N515" i="6"/>
  <c r="O515" i="6"/>
  <c r="P516" i="6"/>
  <c r="U516" i="6"/>
  <c r="O517" i="6"/>
  <c r="P517" i="6"/>
  <c r="U517" i="6"/>
  <c r="N518" i="6"/>
  <c r="O518" i="6"/>
  <c r="N519" i="6"/>
  <c r="P519" i="6"/>
  <c r="U519" i="6"/>
  <c r="N520" i="6"/>
  <c r="P520" i="6"/>
  <c r="U520" i="6"/>
  <c r="P521" i="6"/>
  <c r="U521" i="6"/>
  <c r="N522" i="6"/>
  <c r="P522" i="6"/>
  <c r="U522" i="6"/>
  <c r="P523" i="6"/>
  <c r="U523" i="6"/>
  <c r="N524" i="6"/>
  <c r="N525" i="6"/>
  <c r="N526" i="6"/>
  <c r="P526" i="6"/>
  <c r="U526" i="6"/>
  <c r="N527" i="6"/>
  <c r="N528" i="6"/>
  <c r="P528" i="6"/>
  <c r="U528" i="6"/>
  <c r="N529" i="6"/>
  <c r="N530" i="6"/>
  <c r="N531" i="6"/>
  <c r="N532" i="6"/>
  <c r="P532" i="6"/>
  <c r="U532" i="6"/>
  <c r="N533" i="6"/>
  <c r="N534" i="6"/>
  <c r="P534" i="6"/>
  <c r="U534" i="6"/>
  <c r="N535" i="6"/>
  <c r="N536" i="6"/>
  <c r="N537" i="6"/>
  <c r="N538" i="6"/>
  <c r="P538" i="6"/>
  <c r="U538" i="6"/>
  <c r="N539" i="6"/>
  <c r="N540" i="6"/>
  <c r="P540" i="6"/>
  <c r="U540" i="6"/>
  <c r="P541" i="6"/>
  <c r="U541" i="6"/>
  <c r="N542" i="6"/>
  <c r="P542" i="6"/>
  <c r="U542" i="6"/>
  <c r="N543" i="6"/>
  <c r="O543" i="6"/>
  <c r="N544" i="6"/>
  <c r="P544" i="6"/>
  <c r="U544" i="6"/>
  <c r="N545" i="6"/>
  <c r="P545" i="6"/>
  <c r="U545" i="6"/>
  <c r="N546" i="6"/>
  <c r="P546" i="6"/>
  <c r="U546" i="6"/>
  <c r="N547" i="6"/>
  <c r="P547" i="6"/>
  <c r="U547" i="6"/>
  <c r="N548" i="6"/>
  <c r="N549" i="6"/>
  <c r="O549" i="6"/>
  <c r="N550" i="6"/>
  <c r="P550" i="6"/>
  <c r="U550" i="6"/>
  <c r="N551" i="6"/>
  <c r="P551" i="6"/>
  <c r="U551" i="6"/>
  <c r="N552" i="6"/>
  <c r="P552" i="6"/>
  <c r="U552" i="6"/>
  <c r="V552" i="6"/>
  <c r="N553" i="6"/>
  <c r="P553" i="6"/>
  <c r="U553" i="6"/>
  <c r="N554" i="6"/>
  <c r="P554" i="6"/>
  <c r="U554" i="6"/>
  <c r="N555" i="6"/>
  <c r="O555" i="6"/>
  <c r="N556" i="6"/>
  <c r="N557" i="6"/>
  <c r="O557" i="6"/>
  <c r="N558" i="6"/>
  <c r="O558" i="6"/>
  <c r="N559" i="6"/>
  <c r="O559" i="6"/>
  <c r="N560" i="6"/>
  <c r="O560" i="6"/>
  <c r="N561" i="6"/>
  <c r="N562" i="6"/>
  <c r="N563" i="6"/>
  <c r="O563" i="6"/>
  <c r="N564" i="6"/>
  <c r="O564" i="6"/>
  <c r="N565" i="6"/>
  <c r="O565" i="6"/>
  <c r="N566" i="6"/>
  <c r="O566" i="6"/>
  <c r="N567" i="6"/>
  <c r="O567" i="6"/>
  <c r="N568" i="6"/>
  <c r="N569" i="6"/>
  <c r="N570" i="6"/>
  <c r="O570" i="6"/>
  <c r="N571" i="6"/>
  <c r="O571" i="6"/>
  <c r="N572" i="6"/>
  <c r="O572" i="6"/>
  <c r="N573" i="6"/>
  <c r="O573" i="6"/>
  <c r="N574" i="6"/>
  <c r="O574" i="6"/>
  <c r="N575" i="6"/>
  <c r="P575" i="6"/>
  <c r="U575" i="6"/>
  <c r="N576" i="6"/>
  <c r="N577" i="6"/>
  <c r="P577" i="6"/>
  <c r="U577" i="6"/>
  <c r="N578" i="6"/>
  <c r="P578" i="6"/>
  <c r="U578" i="6"/>
  <c r="N579" i="6"/>
  <c r="P579" i="6"/>
  <c r="U579" i="6"/>
  <c r="N580" i="6"/>
  <c r="O580" i="6"/>
  <c r="P581" i="6"/>
  <c r="U581" i="6"/>
  <c r="V581" i="6"/>
  <c r="N582" i="6"/>
  <c r="P582" i="6"/>
  <c r="U582" i="6"/>
  <c r="N583" i="6"/>
  <c r="P583" i="6"/>
  <c r="U583" i="6"/>
  <c r="N584" i="6"/>
  <c r="P584" i="6"/>
  <c r="U584" i="6"/>
  <c r="N585" i="6"/>
  <c r="N586" i="6"/>
  <c r="O586" i="6"/>
  <c r="N587" i="6"/>
  <c r="P587" i="6"/>
  <c r="U587" i="6"/>
  <c r="N588" i="6"/>
  <c r="P588" i="6"/>
  <c r="U588" i="6"/>
  <c r="N589" i="6"/>
  <c r="P589" i="6"/>
  <c r="U589" i="6"/>
  <c r="N590" i="6"/>
  <c r="P590" i="6"/>
  <c r="U590" i="6"/>
  <c r="N591" i="6"/>
  <c r="P591" i="6"/>
  <c r="U591" i="6"/>
  <c r="N593" i="6"/>
  <c r="P593" i="6"/>
  <c r="U593" i="6"/>
  <c r="N594" i="6"/>
  <c r="P594" i="6"/>
  <c r="U594" i="6"/>
  <c r="N595" i="6"/>
  <c r="P595" i="6"/>
  <c r="N596" i="6"/>
  <c r="P596" i="6"/>
  <c r="U596" i="6"/>
  <c r="V596" i="6"/>
  <c r="N597" i="6"/>
  <c r="P597" i="6"/>
  <c r="U597" i="6"/>
  <c r="N598" i="6"/>
  <c r="P598" i="6"/>
  <c r="U598" i="6"/>
  <c r="N599" i="6"/>
  <c r="P599" i="6"/>
  <c r="U599" i="6"/>
  <c r="N600" i="6"/>
  <c r="P600" i="6"/>
  <c r="U600" i="6"/>
  <c r="N601" i="6"/>
  <c r="P601" i="6"/>
  <c r="U601" i="6"/>
  <c r="V601" i="6"/>
  <c r="N602" i="6"/>
  <c r="P602" i="6"/>
  <c r="U602" i="6"/>
  <c r="N603" i="6"/>
  <c r="P603" i="6"/>
  <c r="U603" i="6"/>
  <c r="N604" i="6"/>
  <c r="P604" i="6"/>
  <c r="U604" i="6"/>
  <c r="N605" i="6"/>
  <c r="P605" i="6"/>
  <c r="U605" i="6"/>
  <c r="N606" i="6"/>
  <c r="P606" i="6"/>
  <c r="U606" i="6"/>
  <c r="N607" i="6"/>
  <c r="P607" i="6"/>
  <c r="U607" i="6"/>
  <c r="V607" i="6"/>
  <c r="N608" i="6"/>
  <c r="P608" i="6"/>
  <c r="U608" i="6"/>
  <c r="V608" i="6"/>
  <c r="N609" i="6"/>
  <c r="P609" i="6"/>
  <c r="U609" i="6"/>
  <c r="N610" i="6"/>
  <c r="P610" i="6"/>
  <c r="U610" i="6"/>
  <c r="N611" i="6"/>
  <c r="P611" i="6"/>
  <c r="U611" i="6"/>
  <c r="V611" i="6"/>
  <c r="N612" i="6"/>
  <c r="P612" i="6"/>
  <c r="U612" i="6"/>
  <c r="N613" i="6"/>
  <c r="P613" i="6"/>
  <c r="U613" i="6"/>
  <c r="N614" i="6"/>
  <c r="P614" i="6"/>
  <c r="U614" i="6"/>
  <c r="V614" i="6"/>
  <c r="N615" i="6"/>
  <c r="P615" i="6"/>
  <c r="U615" i="6"/>
  <c r="N616" i="6"/>
  <c r="P616" i="6"/>
  <c r="U616" i="6"/>
  <c r="N617" i="6"/>
  <c r="P617" i="6"/>
  <c r="U617" i="6"/>
  <c r="V617" i="6"/>
  <c r="N618" i="6"/>
  <c r="P618" i="6"/>
  <c r="U618" i="6"/>
  <c r="N619" i="6"/>
  <c r="P619" i="6"/>
  <c r="U619" i="6"/>
  <c r="N620" i="6"/>
  <c r="P620" i="6"/>
  <c r="U620" i="6"/>
  <c r="N621" i="6"/>
  <c r="P621" i="6"/>
  <c r="U621" i="6"/>
  <c r="N622" i="6"/>
  <c r="P622" i="6"/>
  <c r="U622" i="6"/>
  <c r="N623" i="6"/>
  <c r="P623" i="6"/>
  <c r="U623" i="6"/>
  <c r="V623" i="6"/>
  <c r="N624" i="6"/>
  <c r="P624" i="6"/>
  <c r="U624" i="6"/>
  <c r="N625" i="6"/>
  <c r="P625" i="6"/>
  <c r="U625" i="6"/>
  <c r="N626" i="6"/>
  <c r="P626" i="6"/>
  <c r="U626" i="6"/>
  <c r="V626" i="6"/>
  <c r="O627" i="6"/>
  <c r="P627" i="6"/>
  <c r="U627" i="6"/>
  <c r="N628" i="6"/>
  <c r="O628" i="6"/>
  <c r="N629" i="6"/>
  <c r="O629" i="6"/>
  <c r="N630" i="6"/>
  <c r="N631" i="6"/>
  <c r="N632" i="6"/>
  <c r="O632" i="6"/>
  <c r="N633" i="6"/>
  <c r="N634" i="6"/>
  <c r="O634" i="6"/>
  <c r="N635" i="6"/>
  <c r="O635" i="6"/>
  <c r="N636" i="6"/>
  <c r="O636" i="6"/>
  <c r="N637" i="6"/>
  <c r="N638" i="6"/>
  <c r="P639" i="6"/>
  <c r="U639" i="6"/>
  <c r="V639" i="6"/>
  <c r="P640" i="6"/>
  <c r="U640" i="6"/>
  <c r="N641" i="6"/>
  <c r="P641" i="6"/>
  <c r="N642" i="6"/>
  <c r="P642" i="6"/>
  <c r="U642" i="6"/>
  <c r="N643" i="6"/>
  <c r="P643" i="6"/>
  <c r="U643" i="6"/>
  <c r="N644" i="6"/>
  <c r="O644" i="6"/>
  <c r="N645" i="6"/>
  <c r="O645" i="6"/>
  <c r="N646" i="6"/>
  <c r="O646" i="6"/>
  <c r="N647" i="6"/>
  <c r="O647" i="6"/>
  <c r="N648" i="6"/>
  <c r="O648" i="6"/>
  <c r="N649" i="6"/>
  <c r="P649" i="6"/>
  <c r="U649" i="6"/>
  <c r="N650" i="6"/>
  <c r="O650" i="6"/>
  <c r="N651" i="6"/>
  <c r="O651" i="6"/>
  <c r="N652" i="6"/>
  <c r="O652" i="6"/>
  <c r="N653" i="6"/>
  <c r="O653" i="6"/>
  <c r="N654" i="6"/>
  <c r="O654" i="6"/>
  <c r="N655" i="6"/>
  <c r="O655" i="6"/>
  <c r="N656" i="6"/>
  <c r="N657" i="6"/>
  <c r="O657" i="6"/>
  <c r="O658" i="6"/>
  <c r="N659" i="6"/>
  <c r="O659" i="6"/>
  <c r="N661" i="6"/>
  <c r="O661" i="6"/>
  <c r="N662" i="6"/>
  <c r="N663" i="6"/>
  <c r="N664" i="6"/>
  <c r="N665" i="6"/>
  <c r="O665" i="6"/>
  <c r="N666" i="6"/>
  <c r="N667" i="6"/>
  <c r="O667" i="6"/>
  <c r="N668" i="6"/>
  <c r="P668" i="6"/>
  <c r="U668" i="6"/>
  <c r="N669" i="6"/>
  <c r="N670" i="6"/>
  <c r="O670" i="6"/>
  <c r="N671" i="6"/>
  <c r="P672" i="6"/>
  <c r="U672" i="6"/>
  <c r="N673" i="6"/>
  <c r="O673" i="6"/>
  <c r="N674" i="6"/>
  <c r="P674" i="6"/>
  <c r="U674" i="6"/>
  <c r="V674" i="6"/>
  <c r="O675" i="6"/>
  <c r="P675" i="6"/>
  <c r="U675" i="6"/>
  <c r="N676" i="6"/>
  <c r="O676" i="6"/>
  <c r="N677" i="6"/>
  <c r="O677" i="6"/>
  <c r="O679" i="6"/>
  <c r="N680" i="6"/>
  <c r="P680" i="6"/>
  <c r="U680" i="6"/>
  <c r="O681" i="6"/>
  <c r="P681" i="6"/>
  <c r="U681" i="6"/>
  <c r="N682" i="6"/>
  <c r="P682" i="6"/>
  <c r="U682" i="6"/>
  <c r="N683" i="6"/>
  <c r="P683" i="6"/>
  <c r="U683" i="6"/>
  <c r="O684" i="6"/>
  <c r="P684" i="6"/>
  <c r="U684" i="6"/>
  <c r="N685" i="6"/>
  <c r="O685" i="6"/>
  <c r="N686" i="6"/>
  <c r="O686" i="6"/>
  <c r="N687" i="6"/>
  <c r="N688" i="6"/>
  <c r="N689" i="6"/>
  <c r="O689" i="6"/>
  <c r="N690" i="6"/>
  <c r="N691" i="6"/>
  <c r="O691" i="6"/>
  <c r="N692" i="6"/>
  <c r="O692" i="6"/>
  <c r="N693" i="6"/>
  <c r="O693" i="6"/>
  <c r="N694" i="6"/>
  <c r="N695" i="6"/>
  <c r="N696" i="6"/>
  <c r="O696" i="6"/>
  <c r="N697" i="6"/>
  <c r="P697" i="6"/>
  <c r="U697" i="6"/>
  <c r="N698" i="6"/>
  <c r="O698" i="6"/>
  <c r="N699" i="6"/>
  <c r="O699" i="6"/>
  <c r="N701" i="6"/>
  <c r="P701" i="6"/>
  <c r="U701" i="6"/>
  <c r="V701" i="6"/>
  <c r="N702" i="6"/>
  <c r="P702" i="6"/>
  <c r="U702" i="6"/>
  <c r="N703" i="6"/>
  <c r="P703" i="6"/>
  <c r="U703" i="6"/>
  <c r="V703" i="6"/>
  <c r="N704" i="6"/>
  <c r="P704" i="6"/>
  <c r="U704" i="6"/>
  <c r="N705" i="6"/>
  <c r="P705" i="6"/>
  <c r="U705" i="6"/>
  <c r="V705" i="6"/>
  <c r="N706" i="6"/>
  <c r="P706" i="6"/>
  <c r="U706" i="6"/>
  <c r="V706" i="6"/>
  <c r="N707" i="6"/>
  <c r="P707" i="6"/>
  <c r="U707" i="6"/>
  <c r="V707" i="6"/>
  <c r="N708" i="6"/>
  <c r="P708" i="6"/>
  <c r="U708" i="6"/>
  <c r="N709" i="6"/>
  <c r="P709" i="6"/>
  <c r="U709" i="6"/>
  <c r="N710" i="6"/>
  <c r="P710" i="6"/>
  <c r="U710" i="6"/>
  <c r="N711" i="6"/>
  <c r="P711" i="6"/>
  <c r="U711" i="6"/>
  <c r="V711" i="6"/>
  <c r="N712" i="6"/>
  <c r="P712" i="6"/>
  <c r="U712" i="6"/>
  <c r="N713" i="6"/>
  <c r="P713" i="6"/>
  <c r="U713" i="6"/>
  <c r="V713" i="6"/>
  <c r="N714" i="6"/>
  <c r="P714" i="6"/>
  <c r="U714" i="6"/>
  <c r="N715" i="6"/>
  <c r="P715" i="6"/>
  <c r="U715" i="6"/>
  <c r="N716" i="6"/>
  <c r="P716" i="6"/>
  <c r="U716" i="6"/>
  <c r="N717" i="6"/>
  <c r="P717" i="6"/>
  <c r="U717" i="6"/>
  <c r="N718" i="6"/>
  <c r="P718" i="6"/>
  <c r="U718" i="6"/>
  <c r="N719" i="6"/>
  <c r="P719" i="6"/>
  <c r="U719" i="6"/>
  <c r="N720" i="6"/>
  <c r="P720" i="6"/>
  <c r="U720" i="6"/>
  <c r="N721" i="6"/>
  <c r="P721" i="6"/>
  <c r="U721" i="6"/>
  <c r="N722" i="6"/>
  <c r="P722" i="6"/>
  <c r="U722" i="6"/>
  <c r="N723" i="6"/>
  <c r="P723" i="6"/>
  <c r="U723" i="6"/>
  <c r="N724" i="6"/>
  <c r="P724" i="6"/>
  <c r="U724" i="6"/>
  <c r="N725" i="6"/>
  <c r="P725" i="6"/>
  <c r="U725" i="6"/>
  <c r="N726" i="6"/>
  <c r="P726" i="6"/>
  <c r="U726" i="6"/>
  <c r="V726" i="6"/>
  <c r="N727" i="6"/>
  <c r="P727" i="6"/>
  <c r="U727" i="6"/>
  <c r="N728" i="6"/>
  <c r="P728" i="6"/>
  <c r="U728" i="6"/>
  <c r="N730" i="6"/>
  <c r="P730" i="6"/>
  <c r="U730" i="6"/>
  <c r="V730" i="6"/>
  <c r="N731" i="6"/>
  <c r="P731" i="6"/>
  <c r="U731" i="6"/>
  <c r="N732" i="6"/>
  <c r="P732" i="6"/>
  <c r="U732" i="6"/>
  <c r="N733" i="6"/>
  <c r="P733" i="6"/>
  <c r="U733" i="6"/>
  <c r="N734" i="6"/>
  <c r="P734" i="6"/>
  <c r="U734" i="6"/>
  <c r="N735" i="6"/>
  <c r="P735" i="6"/>
  <c r="U735" i="6"/>
  <c r="N736" i="6"/>
  <c r="P736" i="6"/>
  <c r="U736" i="6"/>
  <c r="N737" i="6"/>
  <c r="P737" i="6"/>
  <c r="U737" i="6"/>
  <c r="N738" i="6"/>
  <c r="P738" i="6"/>
  <c r="U738" i="6"/>
  <c r="N739" i="6"/>
  <c r="P739" i="6"/>
  <c r="U739" i="6"/>
  <c r="N740" i="6"/>
  <c r="P740" i="6"/>
  <c r="U740" i="6"/>
  <c r="N741" i="6"/>
  <c r="P741" i="6"/>
  <c r="U741" i="6"/>
  <c r="N742" i="6"/>
  <c r="P742" i="6"/>
  <c r="U742" i="6"/>
  <c r="N743" i="6"/>
  <c r="P743" i="6"/>
  <c r="U743" i="6"/>
  <c r="N744" i="6"/>
  <c r="P744" i="6"/>
  <c r="U744" i="6"/>
  <c r="N745" i="6"/>
  <c r="P745" i="6"/>
  <c r="U745" i="6"/>
  <c r="V745" i="6"/>
  <c r="N746" i="6"/>
  <c r="P746" i="6"/>
  <c r="U746" i="6"/>
  <c r="N747" i="6"/>
  <c r="P747" i="6"/>
  <c r="U747" i="6"/>
  <c r="N748" i="6"/>
  <c r="P748" i="6"/>
  <c r="U748" i="6"/>
  <c r="V748" i="6"/>
  <c r="N749" i="6"/>
  <c r="P749" i="6"/>
  <c r="U749" i="6"/>
  <c r="V749" i="6"/>
  <c r="N750" i="6"/>
  <c r="P750" i="6"/>
  <c r="U750" i="6"/>
  <c r="N751" i="6"/>
  <c r="P751" i="6"/>
  <c r="U751" i="6"/>
  <c r="N752" i="6"/>
  <c r="P752" i="6"/>
  <c r="U752" i="6"/>
  <c r="N753" i="6"/>
  <c r="P753" i="6"/>
  <c r="U753" i="6"/>
  <c r="V753" i="6"/>
  <c r="N754" i="6"/>
  <c r="P754" i="6"/>
  <c r="U754" i="6"/>
  <c r="V754" i="6"/>
  <c r="N755" i="6"/>
  <c r="P755" i="6"/>
  <c r="U755" i="6"/>
  <c r="N756" i="6"/>
  <c r="P756" i="6"/>
  <c r="U756" i="6"/>
  <c r="N757" i="6"/>
  <c r="P757" i="6"/>
  <c r="U757" i="6"/>
  <c r="N758" i="6"/>
  <c r="P758" i="6"/>
  <c r="U758" i="6"/>
  <c r="N759" i="6"/>
  <c r="P759" i="6"/>
  <c r="U759" i="6"/>
  <c r="V759" i="6"/>
  <c r="N760" i="6"/>
  <c r="P760" i="6"/>
  <c r="U760" i="6"/>
  <c r="V760" i="6"/>
  <c r="N761" i="6"/>
  <c r="P761" i="6"/>
  <c r="U761" i="6"/>
  <c r="N762" i="6"/>
  <c r="P762" i="6"/>
  <c r="U762" i="6"/>
  <c r="N763" i="6"/>
  <c r="P763" i="6"/>
  <c r="U763" i="6"/>
  <c r="N764" i="6"/>
  <c r="P764" i="6"/>
  <c r="U764" i="6"/>
  <c r="N765" i="6"/>
  <c r="P765" i="6"/>
  <c r="U765" i="6"/>
  <c r="N766" i="6"/>
  <c r="P766" i="6"/>
  <c r="U766" i="6"/>
  <c r="N767" i="6"/>
  <c r="P767" i="6"/>
  <c r="U767" i="6"/>
  <c r="N768" i="6"/>
  <c r="P768" i="6"/>
  <c r="U768" i="6"/>
  <c r="N769" i="6"/>
  <c r="P769" i="6"/>
  <c r="U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P786" i="6"/>
  <c r="U786" i="6"/>
  <c r="P787" i="6"/>
  <c r="U787" i="6"/>
  <c r="N789" i="6"/>
  <c r="O789" i="6"/>
  <c r="P790" i="6"/>
  <c r="U790" i="6"/>
  <c r="N792" i="6"/>
  <c r="O792" i="6"/>
  <c r="P793" i="6"/>
  <c r="U793" i="6"/>
  <c r="N794" i="6"/>
  <c r="P794" i="6"/>
  <c r="U794" i="6"/>
  <c r="O795" i="6"/>
  <c r="P795" i="6"/>
  <c r="U795" i="6"/>
  <c r="N796" i="6"/>
  <c r="N797" i="6"/>
  <c r="O797" i="6"/>
  <c r="N798" i="6"/>
  <c r="O798" i="6"/>
  <c r="N799" i="6"/>
  <c r="O799" i="6"/>
  <c r="N800" i="6"/>
  <c r="P800" i="6"/>
  <c r="U800" i="6"/>
  <c r="V800" i="6"/>
  <c r="N801" i="6"/>
  <c r="O801" i="6"/>
  <c r="N802" i="6"/>
  <c r="P802" i="6"/>
  <c r="U802" i="6"/>
  <c r="N803" i="6"/>
  <c r="O803" i="6"/>
  <c r="N804" i="6"/>
  <c r="O804" i="6"/>
  <c r="N805" i="6"/>
  <c r="O805" i="6"/>
  <c r="N806" i="6"/>
  <c r="O806" i="6"/>
  <c r="N807" i="6"/>
  <c r="O807" i="6"/>
  <c r="N808" i="6"/>
  <c r="P808" i="6"/>
  <c r="U808" i="6"/>
  <c r="V808" i="6"/>
  <c r="N809" i="6"/>
  <c r="P809" i="6"/>
  <c r="U809" i="6"/>
  <c r="N810" i="6"/>
  <c r="P810" i="6"/>
  <c r="P811" i="6"/>
  <c r="U811" i="6"/>
  <c r="N812" i="6"/>
  <c r="P812" i="6"/>
  <c r="U812" i="6"/>
  <c r="N813" i="6"/>
  <c r="P813" i="6"/>
  <c r="U813" i="6"/>
  <c r="N814" i="6"/>
  <c r="P814" i="6"/>
  <c r="U814" i="6"/>
  <c r="P815" i="6"/>
  <c r="U815" i="6"/>
  <c r="N816" i="6"/>
  <c r="P816" i="6"/>
  <c r="N817" i="6"/>
  <c r="P817" i="6"/>
  <c r="U817" i="6"/>
  <c r="N818" i="6"/>
  <c r="P818" i="6"/>
  <c r="U818" i="6"/>
  <c r="N819" i="6"/>
  <c r="P819" i="6"/>
  <c r="U819" i="6"/>
  <c r="N820" i="6"/>
  <c r="P820" i="6"/>
  <c r="U820" i="6"/>
  <c r="N821" i="6"/>
  <c r="P821" i="6"/>
  <c r="U821" i="6"/>
  <c r="N822" i="6"/>
  <c r="P822" i="6"/>
  <c r="U822" i="6"/>
  <c r="N823" i="6"/>
  <c r="P823" i="6"/>
  <c r="U823" i="6"/>
  <c r="V823" i="6"/>
  <c r="N824" i="6"/>
  <c r="P824" i="6"/>
  <c r="U824" i="6"/>
  <c r="N825" i="6"/>
  <c r="P825" i="6"/>
  <c r="U825" i="6"/>
  <c r="N826" i="6"/>
  <c r="P826" i="6"/>
  <c r="U826" i="6"/>
  <c r="N827" i="6"/>
  <c r="P827" i="6"/>
  <c r="U827" i="6"/>
  <c r="N828" i="6"/>
  <c r="P828" i="6"/>
  <c r="U828" i="6"/>
  <c r="N829" i="6"/>
  <c r="P829" i="6"/>
  <c r="U829" i="6"/>
  <c r="N830" i="6"/>
  <c r="P830" i="6"/>
  <c r="U830" i="6"/>
  <c r="N831" i="6"/>
  <c r="P831" i="6"/>
  <c r="U831" i="6"/>
  <c r="N832" i="6"/>
  <c r="P832" i="6"/>
  <c r="U832" i="6"/>
  <c r="V832" i="6"/>
  <c r="N833" i="6"/>
  <c r="P833" i="6"/>
  <c r="U833" i="6"/>
  <c r="N834" i="6"/>
  <c r="O834" i="6"/>
  <c r="N835" i="6"/>
  <c r="O835" i="6"/>
  <c r="N836" i="6"/>
  <c r="O836" i="6"/>
  <c r="N837" i="6"/>
  <c r="P837" i="6"/>
  <c r="U837" i="6"/>
  <c r="O838" i="6"/>
  <c r="P838" i="6"/>
  <c r="U838" i="6"/>
  <c r="N839" i="6"/>
  <c r="O839" i="6"/>
  <c r="N841" i="6"/>
  <c r="O841" i="6"/>
  <c r="N842" i="6"/>
  <c r="P842" i="6"/>
  <c r="U842" i="6"/>
  <c r="N843" i="6"/>
  <c r="O843" i="6"/>
  <c r="N844" i="6"/>
  <c r="O844" i="6"/>
  <c r="O845" i="6"/>
  <c r="P845" i="6"/>
  <c r="U845" i="6"/>
  <c r="P846" i="6"/>
  <c r="U846" i="6"/>
  <c r="V846" i="6"/>
  <c r="N847" i="6"/>
  <c r="O847" i="6"/>
  <c r="N848" i="6"/>
  <c r="P848" i="6"/>
  <c r="P849" i="6"/>
  <c r="U849" i="6"/>
  <c r="N850" i="6"/>
  <c r="P850" i="6"/>
  <c r="U850" i="6"/>
  <c r="N851" i="6"/>
  <c r="P851" i="6"/>
  <c r="U851" i="6"/>
  <c r="N852" i="6"/>
  <c r="P852" i="6"/>
  <c r="U852" i="6"/>
  <c r="N853" i="6"/>
  <c r="P853" i="6"/>
  <c r="U853" i="6"/>
  <c r="N854" i="6"/>
  <c r="P854" i="6"/>
  <c r="U854" i="6"/>
  <c r="N855" i="6"/>
  <c r="P855" i="6"/>
  <c r="U855" i="6"/>
  <c r="N856" i="6"/>
  <c r="P856" i="6"/>
  <c r="U856" i="6"/>
  <c r="P857" i="6"/>
  <c r="U857" i="6"/>
  <c r="N858" i="6"/>
  <c r="P858" i="6"/>
  <c r="U858" i="6"/>
  <c r="V858" i="6"/>
  <c r="N859" i="6"/>
  <c r="P859" i="6"/>
  <c r="U859" i="6"/>
  <c r="N860" i="6"/>
  <c r="P860" i="6"/>
  <c r="U860" i="6"/>
  <c r="N861" i="6"/>
  <c r="P861" i="6"/>
  <c r="U861" i="6"/>
  <c r="V861" i="6"/>
  <c r="N862" i="6"/>
  <c r="P862" i="6"/>
  <c r="U862" i="6"/>
  <c r="N863" i="6"/>
  <c r="P863" i="6"/>
  <c r="U863" i="6"/>
  <c r="N864" i="6"/>
  <c r="P864" i="6"/>
  <c r="U864" i="6"/>
  <c r="N865" i="6"/>
  <c r="P865" i="6"/>
  <c r="U865" i="6"/>
  <c r="N866" i="6"/>
  <c r="P866" i="6"/>
  <c r="U866" i="6"/>
  <c r="N867" i="6"/>
  <c r="P867" i="6"/>
  <c r="U867" i="6"/>
  <c r="N868" i="6"/>
  <c r="P868" i="6"/>
  <c r="U868" i="6"/>
  <c r="N869" i="6"/>
  <c r="P869" i="6"/>
  <c r="U869" i="6"/>
  <c r="N870" i="6"/>
  <c r="O870" i="6"/>
  <c r="O871" i="6"/>
  <c r="P871" i="6"/>
  <c r="U871" i="6"/>
  <c r="V871" i="6"/>
  <c r="N872" i="6"/>
  <c r="O872" i="6"/>
  <c r="N873" i="6"/>
  <c r="P873" i="6"/>
  <c r="U873" i="6"/>
  <c r="N874" i="6"/>
  <c r="P874" i="6"/>
  <c r="U874" i="6"/>
  <c r="N875" i="6"/>
  <c r="O875" i="6"/>
  <c r="N876" i="6"/>
  <c r="O876" i="6"/>
  <c r="N877" i="6"/>
  <c r="N878" i="6"/>
  <c r="O878" i="6"/>
  <c r="N879" i="6"/>
  <c r="O879" i="6"/>
  <c r="N880" i="6"/>
  <c r="N881" i="6"/>
  <c r="P881" i="6"/>
  <c r="U881" i="6"/>
  <c r="P882" i="6"/>
  <c r="U882" i="6"/>
  <c r="N883" i="6"/>
  <c r="N884" i="6"/>
  <c r="N885" i="6"/>
  <c r="O885" i="6"/>
  <c r="N886" i="6"/>
  <c r="P886" i="6"/>
  <c r="U886" i="6"/>
  <c r="N887" i="6"/>
  <c r="N888" i="6"/>
  <c r="P888" i="6"/>
  <c r="U888" i="6"/>
  <c r="N889" i="6"/>
  <c r="N890" i="6"/>
  <c r="N891" i="6"/>
  <c r="O891" i="6"/>
  <c r="N892" i="6"/>
  <c r="N893" i="6"/>
  <c r="P893" i="6"/>
  <c r="U893" i="6"/>
  <c r="N894" i="6"/>
  <c r="N895" i="6"/>
  <c r="P895" i="6"/>
  <c r="U895" i="6"/>
  <c r="N896" i="6"/>
  <c r="N897" i="6"/>
  <c r="O897" i="6"/>
  <c r="N898" i="6"/>
  <c r="N899" i="6"/>
  <c r="N900" i="6"/>
  <c r="P900" i="6"/>
  <c r="U900" i="6"/>
  <c r="N901" i="6"/>
  <c r="N902" i="6"/>
  <c r="P902" i="6"/>
  <c r="U902" i="6"/>
  <c r="N903" i="6"/>
  <c r="O903" i="6"/>
  <c r="P904" i="6"/>
  <c r="U904" i="6"/>
  <c r="N905" i="6"/>
  <c r="O905" i="6"/>
  <c r="N906" i="6"/>
  <c r="N907" i="6"/>
  <c r="N909" i="6"/>
  <c r="O909" i="6"/>
  <c r="O910" i="6"/>
  <c r="P910" i="6"/>
  <c r="U910" i="6"/>
  <c r="N911" i="6"/>
  <c r="P911" i="6"/>
  <c r="U911" i="6"/>
  <c r="P913" i="6"/>
  <c r="U913" i="6"/>
  <c r="P914" i="6"/>
  <c r="U914" i="6"/>
  <c r="N915" i="6"/>
  <c r="P915" i="6"/>
  <c r="U915" i="6"/>
  <c r="N916" i="6"/>
  <c r="P916" i="6"/>
  <c r="U916" i="6"/>
  <c r="N918" i="6"/>
  <c r="P918" i="6"/>
  <c r="U918" i="6"/>
  <c r="N919" i="6"/>
  <c r="P919" i="6"/>
  <c r="U919" i="6"/>
  <c r="V919" i="6"/>
  <c r="N920" i="6"/>
  <c r="P920" i="6"/>
  <c r="U920" i="6"/>
  <c r="N921" i="6"/>
  <c r="P921" i="6"/>
  <c r="U921" i="6"/>
  <c r="N922" i="6"/>
  <c r="P922" i="6"/>
  <c r="U922" i="6"/>
  <c r="N923" i="6"/>
  <c r="P923" i="6"/>
  <c r="U923" i="6"/>
  <c r="N924" i="6"/>
  <c r="P924" i="6"/>
  <c r="N925" i="6"/>
  <c r="P925" i="6"/>
  <c r="U925" i="6"/>
  <c r="N926" i="6"/>
  <c r="P926" i="6"/>
  <c r="U926" i="6"/>
  <c r="N927" i="6"/>
  <c r="P927" i="6"/>
  <c r="U927" i="6"/>
  <c r="V927" i="6"/>
  <c r="N928" i="6"/>
  <c r="P928" i="6"/>
  <c r="U928" i="6"/>
  <c r="V928" i="6"/>
  <c r="N929" i="6"/>
  <c r="P929" i="6"/>
  <c r="U929" i="6"/>
  <c r="N930" i="6"/>
  <c r="P930" i="6"/>
  <c r="U930" i="6"/>
  <c r="V930" i="6"/>
  <c r="N931" i="6"/>
  <c r="P931" i="6"/>
  <c r="U931" i="6"/>
  <c r="O932" i="6"/>
  <c r="P932" i="6"/>
  <c r="U932" i="6"/>
  <c r="N933" i="6"/>
  <c r="P933" i="6"/>
  <c r="O934" i="6"/>
  <c r="P934" i="6"/>
  <c r="U934" i="6"/>
  <c r="N935" i="6"/>
  <c r="P935" i="6"/>
  <c r="U935" i="6"/>
  <c r="N937" i="6"/>
  <c r="O937" i="6"/>
  <c r="N938" i="6"/>
  <c r="O938" i="6"/>
  <c r="N939" i="6"/>
  <c r="P939" i="6"/>
  <c r="U939" i="6"/>
  <c r="O940" i="6"/>
  <c r="P940" i="6"/>
  <c r="U940" i="6"/>
  <c r="N941" i="6"/>
  <c r="O941" i="6"/>
  <c r="P942" i="6"/>
  <c r="U942" i="6"/>
  <c r="N943" i="6"/>
  <c r="P943" i="6"/>
  <c r="U943" i="6"/>
  <c r="N944" i="6"/>
  <c r="O944" i="6"/>
  <c r="N945" i="6"/>
  <c r="P945" i="6"/>
  <c r="U945" i="6"/>
  <c r="N946" i="6"/>
  <c r="P946" i="6"/>
  <c r="U946" i="6"/>
  <c r="V946" i="6"/>
  <c r="N948" i="6"/>
  <c r="N949" i="6"/>
  <c r="P949" i="6"/>
  <c r="U949" i="6"/>
  <c r="N950" i="6"/>
  <c r="P950" i="6"/>
  <c r="U950" i="6"/>
  <c r="N951" i="6"/>
  <c r="P951" i="6"/>
  <c r="U951" i="6"/>
  <c r="N952" i="6"/>
  <c r="N953" i="6"/>
  <c r="N954" i="6"/>
  <c r="N955" i="6"/>
  <c r="P955" i="6"/>
  <c r="U955" i="6"/>
  <c r="P956" i="6"/>
  <c r="U956" i="6"/>
  <c r="V956" i="6"/>
  <c r="N957" i="6"/>
  <c r="P957" i="6"/>
  <c r="U957" i="6"/>
  <c r="N958" i="6"/>
  <c r="P958" i="6"/>
  <c r="U958" i="6"/>
  <c r="N959" i="6"/>
  <c r="P959" i="6"/>
  <c r="U959" i="6"/>
  <c r="N960" i="6"/>
  <c r="P960" i="6"/>
  <c r="U960" i="6"/>
  <c r="N961" i="6"/>
  <c r="P961" i="6"/>
  <c r="U961" i="6"/>
  <c r="N962" i="6"/>
  <c r="P962" i="6"/>
  <c r="N963" i="6"/>
  <c r="P963" i="6"/>
  <c r="U963" i="6"/>
  <c r="N964" i="6"/>
  <c r="P964" i="6"/>
  <c r="U964" i="6"/>
  <c r="V964" i="6"/>
  <c r="N965" i="6"/>
  <c r="O965" i="6"/>
  <c r="N966" i="6"/>
  <c r="O966" i="6"/>
  <c r="N967" i="6"/>
  <c r="O967" i="6"/>
  <c r="N968" i="6"/>
  <c r="O968" i="6"/>
  <c r="N969" i="6"/>
  <c r="O969" i="6"/>
  <c r="N970" i="6"/>
  <c r="O970" i="6"/>
  <c r="N971" i="6"/>
  <c r="O971" i="6"/>
  <c r="N972" i="6"/>
  <c r="O972" i="6"/>
  <c r="N973" i="6"/>
  <c r="O973" i="6"/>
  <c r="N974" i="6"/>
  <c r="O974" i="6"/>
  <c r="N975" i="6"/>
  <c r="O975" i="6"/>
  <c r="N976" i="6"/>
  <c r="O976" i="6"/>
  <c r="N977" i="6"/>
  <c r="O977" i="6"/>
  <c r="N978" i="6"/>
  <c r="O978" i="6"/>
  <c r="P979" i="6"/>
  <c r="U979" i="6"/>
  <c r="V979" i="6"/>
  <c r="N980" i="6"/>
  <c r="P980" i="6"/>
  <c r="U980" i="6"/>
  <c r="V980" i="6"/>
  <c r="O981" i="6"/>
  <c r="N982" i="6"/>
  <c r="O982" i="6"/>
  <c r="N983" i="6"/>
  <c r="P983" i="6"/>
  <c r="U983" i="6"/>
  <c r="N985" i="6"/>
  <c r="P985" i="6"/>
  <c r="U985" i="6"/>
  <c r="P986" i="6"/>
  <c r="U986" i="6"/>
  <c r="N987" i="6"/>
  <c r="O987" i="6"/>
  <c r="O988" i="6"/>
  <c r="P988" i="6"/>
  <c r="N989" i="6"/>
  <c r="P989" i="6"/>
  <c r="U989" i="6"/>
  <c r="P990" i="6"/>
  <c r="U990" i="6"/>
  <c r="V990" i="6"/>
  <c r="N991" i="6"/>
  <c r="O991" i="6"/>
  <c r="N992" i="6"/>
  <c r="O992" i="6"/>
  <c r="N993" i="6"/>
  <c r="N994" i="6"/>
  <c r="O994" i="6"/>
  <c r="N995" i="6"/>
  <c r="O995" i="6"/>
  <c r="N996" i="6"/>
  <c r="O996" i="6"/>
  <c r="N997" i="6"/>
  <c r="O997" i="6"/>
  <c r="N998" i="6"/>
  <c r="O998" i="6"/>
  <c r="N1000" i="6"/>
  <c r="O1000" i="6"/>
  <c r="N1001" i="6"/>
  <c r="O1001" i="6"/>
  <c r="N1002" i="6"/>
  <c r="O1002" i="6"/>
  <c r="N1003" i="6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N1017" i="6"/>
  <c r="O1017" i="6"/>
  <c r="N1018" i="6"/>
  <c r="N1019" i="6"/>
  <c r="P1019" i="6"/>
  <c r="U1019" i="6"/>
  <c r="V1019" i="6"/>
  <c r="N1021" i="6"/>
  <c r="O1021" i="6"/>
  <c r="N1022" i="6"/>
  <c r="O1022" i="6"/>
  <c r="N1023" i="6"/>
  <c r="O1023" i="6"/>
  <c r="N1024" i="6"/>
  <c r="N1025" i="6"/>
  <c r="P1025" i="6"/>
  <c r="U1025" i="6"/>
  <c r="N1026" i="6"/>
  <c r="O1026" i="6"/>
  <c r="N1027" i="6"/>
  <c r="P1027" i="6"/>
  <c r="U1027" i="6"/>
  <c r="N1028" i="6"/>
  <c r="O1028" i="6"/>
  <c r="N1029" i="6"/>
  <c r="O1029" i="6"/>
  <c r="N1030" i="6"/>
  <c r="O1030" i="6"/>
  <c r="N1031" i="6"/>
  <c r="N1032" i="6"/>
  <c r="N1033" i="6"/>
  <c r="O1033" i="6"/>
  <c r="N1034" i="6"/>
  <c r="H117" i="14"/>
  <c r="O1036" i="6"/>
  <c r="P1036" i="6"/>
  <c r="U1036" i="6"/>
  <c r="N1035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/>
  <c r="U1056" i="6"/>
  <c r="N1057" i="6"/>
  <c r="P1057" i="6"/>
  <c r="U1057" i="6"/>
  <c r="P1058" i="6"/>
  <c r="U1058" i="6"/>
  <c r="P1059" i="6"/>
  <c r="U1059" i="6"/>
  <c r="V1059" i="6"/>
  <c r="N1060" i="6"/>
  <c r="P1060" i="6"/>
  <c r="U1060" i="6"/>
  <c r="N1061" i="6"/>
  <c r="P1061" i="6"/>
  <c r="U1061" i="6"/>
  <c r="N1062" i="6"/>
  <c r="P1062" i="6"/>
  <c r="U1062" i="6"/>
  <c r="N1063" i="6"/>
  <c r="P1063" i="6"/>
  <c r="N1064" i="6"/>
  <c r="P1064" i="6"/>
  <c r="U1064" i="6"/>
  <c r="N1065" i="6"/>
  <c r="P1065" i="6"/>
  <c r="U1065" i="6"/>
  <c r="N1066" i="6"/>
  <c r="P1066" i="6"/>
  <c r="U1066" i="6"/>
  <c r="N1067" i="6"/>
  <c r="P1067" i="6"/>
  <c r="U1067" i="6"/>
  <c r="N1068" i="6"/>
  <c r="P1068" i="6"/>
  <c r="U1068" i="6"/>
  <c r="O1069" i="6"/>
  <c r="P1069" i="6"/>
  <c r="U1069" i="6"/>
  <c r="N1070" i="6"/>
  <c r="P1070" i="6"/>
  <c r="U1070" i="6"/>
  <c r="N1071" i="6"/>
  <c r="O1071" i="6"/>
  <c r="N1072" i="6"/>
  <c r="O1072" i="6"/>
  <c r="N1073" i="6"/>
  <c r="N1074" i="6"/>
  <c r="N1075" i="6"/>
  <c r="O1075" i="6"/>
  <c r="N1076" i="6"/>
  <c r="O1076" i="6"/>
  <c r="N1077" i="6"/>
  <c r="O1077" i="6"/>
  <c r="N1078" i="6"/>
  <c r="O1078" i="6"/>
  <c r="N1079" i="6"/>
  <c r="N1080" i="6"/>
  <c r="N1081" i="6"/>
  <c r="O1081" i="6"/>
  <c r="N1082" i="6"/>
  <c r="P1082" i="6"/>
  <c r="U1082" i="6"/>
  <c r="V1082" i="6"/>
  <c r="N1084" i="6"/>
  <c r="O1084" i="6"/>
  <c r="P1085" i="6"/>
  <c r="U1085" i="6"/>
  <c r="O1086" i="6"/>
  <c r="P1086" i="6"/>
  <c r="U1086" i="6"/>
  <c r="N1087" i="6"/>
  <c r="O1087" i="6"/>
  <c r="O1088" i="6"/>
  <c r="P1088" i="6"/>
  <c r="U1088" i="6"/>
  <c r="N1089" i="6"/>
  <c r="P1089" i="6"/>
  <c r="U1089" i="6"/>
  <c r="N1090" i="6"/>
  <c r="O1090" i="6"/>
  <c r="N1091" i="6"/>
  <c r="O1091" i="6"/>
  <c r="N1092" i="6"/>
  <c r="O1092" i="6"/>
  <c r="N1093" i="6"/>
  <c r="O1093" i="6"/>
  <c r="P1094" i="6"/>
  <c r="U1094" i="6"/>
  <c r="N1095" i="6"/>
  <c r="O1095" i="6"/>
  <c r="P1096" i="6"/>
  <c r="U1096" i="6"/>
  <c r="N1097" i="6"/>
  <c r="P1097" i="6"/>
  <c r="U1097" i="6"/>
  <c r="N1098" i="6"/>
  <c r="P1098" i="6"/>
  <c r="N1099" i="6"/>
  <c r="O1099" i="6"/>
  <c r="N1100" i="6"/>
  <c r="O1100" i="6"/>
  <c r="N1101" i="6"/>
  <c r="O1101" i="6"/>
  <c r="N1102" i="6"/>
  <c r="P1102" i="6"/>
  <c r="U1102" i="6"/>
  <c r="N1103" i="6"/>
  <c r="O1103" i="6"/>
  <c r="N1104" i="6"/>
  <c r="O1104" i="6"/>
  <c r="O1105" i="6"/>
  <c r="P1105" i="6"/>
  <c r="U1105" i="6"/>
  <c r="N1106" i="6"/>
  <c r="O1106" i="6"/>
  <c r="N1107" i="6"/>
  <c r="P1107" i="6"/>
  <c r="U1107" i="6"/>
  <c r="N1108" i="6"/>
  <c r="O1108" i="6"/>
  <c r="N1109" i="6"/>
  <c r="O1109" i="6"/>
  <c r="N1110" i="6"/>
  <c r="O1110" i="6"/>
  <c r="N1111" i="6"/>
  <c r="P1111" i="6"/>
  <c r="U1111" i="6"/>
  <c r="N1112" i="6"/>
  <c r="P1112" i="6"/>
  <c r="N1113" i="6"/>
  <c r="P1113" i="6"/>
  <c r="U1113" i="6"/>
  <c r="N1114" i="6"/>
  <c r="P1114" i="6"/>
  <c r="U1114" i="6"/>
  <c r="N1145" i="6"/>
  <c r="O1145" i="6"/>
  <c r="O1146" i="6"/>
  <c r="P1146" i="6"/>
  <c r="U1146" i="6"/>
  <c r="P1147" i="6"/>
  <c r="U1147" i="6"/>
  <c r="N1149" i="6"/>
  <c r="O1149" i="6"/>
  <c r="N1150" i="6"/>
  <c r="P1150" i="6"/>
  <c r="U1150" i="6"/>
  <c r="V1150" i="6"/>
  <c r="N1151" i="6"/>
  <c r="O1151" i="6"/>
  <c r="P1152" i="6"/>
  <c r="U1152" i="6"/>
  <c r="N1153" i="6"/>
  <c r="O1153" i="6"/>
  <c r="N1154" i="6"/>
  <c r="P1154" i="6"/>
  <c r="U1154" i="6"/>
  <c r="O1155" i="6"/>
  <c r="N1156" i="6"/>
  <c r="O1156" i="6"/>
  <c r="O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O1172" i="6"/>
  <c r="N1173" i="6"/>
  <c r="P1173" i="6"/>
  <c r="U1173" i="6"/>
  <c r="N1174" i="6"/>
  <c r="O1174" i="6"/>
  <c r="P1175" i="6"/>
  <c r="U1175" i="6"/>
  <c r="N1176" i="6"/>
  <c r="P1176" i="6"/>
  <c r="U1176" i="6"/>
  <c r="N1177" i="6"/>
  <c r="P1177" i="6"/>
  <c r="U1177" i="6"/>
  <c r="N1178" i="6"/>
  <c r="P1178" i="6"/>
  <c r="U1178" i="6"/>
  <c r="N1179" i="6"/>
  <c r="P1179" i="6"/>
  <c r="U1179" i="6"/>
  <c r="N1180" i="6"/>
  <c r="O1180" i="6"/>
  <c r="O1181" i="6"/>
  <c r="P1181" i="6"/>
  <c r="U1181" i="6"/>
  <c r="P1182" i="6"/>
  <c r="U1182" i="6"/>
  <c r="N1183" i="6"/>
  <c r="O1183" i="6"/>
  <c r="N1184" i="6"/>
  <c r="P1184" i="6"/>
  <c r="U1184" i="6"/>
  <c r="N1185" i="6"/>
  <c r="P1185" i="6"/>
  <c r="U1185" i="6"/>
  <c r="N1186" i="6"/>
  <c r="P1186" i="6"/>
  <c r="U1186" i="6"/>
  <c r="N1187" i="6"/>
  <c r="O1187" i="6"/>
  <c r="N1188" i="6"/>
  <c r="P1188" i="6"/>
  <c r="U1188" i="6"/>
  <c r="N1189" i="6"/>
  <c r="O1189" i="6"/>
  <c r="N1190" i="6"/>
  <c r="P1190" i="6"/>
  <c r="U1190" i="6"/>
  <c r="N1191" i="6"/>
  <c r="O1191" i="6"/>
  <c r="O1192" i="6"/>
  <c r="N1193" i="6"/>
  <c r="O1193" i="6"/>
  <c r="N1195" i="6"/>
  <c r="O1195" i="6"/>
  <c r="N1196" i="6"/>
  <c r="O1196" i="6"/>
  <c r="N1197" i="6"/>
  <c r="O1197" i="6"/>
  <c r="N1198" i="6"/>
  <c r="O1198" i="6"/>
  <c r="N1199" i="6"/>
  <c r="O1199" i="6"/>
  <c r="N1200" i="6"/>
  <c r="P1200" i="6"/>
  <c r="U1200" i="6"/>
  <c r="O1201" i="6"/>
  <c r="O1202" i="6"/>
  <c r="O1203" i="6"/>
  <c r="O1205" i="6"/>
  <c r="O1207" i="6"/>
  <c r="O1208" i="6"/>
  <c r="O1209" i="6"/>
  <c r="O1210" i="6"/>
  <c r="O1211" i="6"/>
  <c r="O1213" i="6"/>
  <c r="O1214" i="6"/>
  <c r="O1215" i="6"/>
  <c r="N1217" i="6"/>
  <c r="N1218" i="6"/>
  <c r="P1218" i="6"/>
  <c r="U1218" i="6"/>
  <c r="P1219" i="6"/>
  <c r="U1219" i="6"/>
  <c r="N1220" i="6"/>
  <c r="O1220" i="6"/>
  <c r="N1221" i="6"/>
  <c r="O1221" i="6"/>
  <c r="N1223" i="6"/>
  <c r="O1223" i="6"/>
  <c r="N1224" i="6"/>
  <c r="O1224" i="6"/>
  <c r="N1225" i="6"/>
  <c r="O1225" i="6"/>
  <c r="N1226" i="6"/>
  <c r="O1226" i="6"/>
  <c r="O1227" i="6"/>
  <c r="N1228" i="6"/>
  <c r="O1228" i="6"/>
  <c r="N1229" i="6"/>
  <c r="O1229" i="6"/>
  <c r="N1230" i="6"/>
  <c r="P1230" i="6"/>
  <c r="U1230" i="6"/>
  <c r="N1231" i="6"/>
  <c r="O1231" i="6"/>
  <c r="N1232" i="6"/>
  <c r="P1232" i="6"/>
  <c r="U1232" i="6"/>
  <c r="N1233" i="6"/>
  <c r="O1233" i="6"/>
  <c r="N1234" i="6"/>
  <c r="O1234" i="6"/>
  <c r="O1235" i="6"/>
  <c r="N1236" i="6"/>
  <c r="P1236" i="6"/>
  <c r="U1236" i="6"/>
  <c r="N1238" i="6"/>
  <c r="P1238" i="6"/>
  <c r="U1238" i="6"/>
  <c r="N1306" i="6"/>
  <c r="P1306" i="6"/>
  <c r="U1306" i="6"/>
  <c r="N1307" i="6"/>
  <c r="P1307" i="6"/>
  <c r="U1307" i="6"/>
  <c r="N1308" i="6"/>
  <c r="P1308" i="6"/>
  <c r="U1308" i="6"/>
  <c r="N1309" i="6"/>
  <c r="P1309" i="6"/>
  <c r="U1309" i="6"/>
  <c r="N1310" i="6"/>
  <c r="P1310" i="6"/>
  <c r="U1310" i="6"/>
  <c r="P1311" i="6"/>
  <c r="U1311" i="6"/>
  <c r="N1312" i="6"/>
  <c r="P1312" i="6"/>
  <c r="U1312" i="6"/>
  <c r="N1313" i="6"/>
  <c r="P1313" i="6"/>
  <c r="U1313" i="6"/>
  <c r="N1314" i="6"/>
  <c r="P1314" i="6"/>
  <c r="U1314" i="6"/>
  <c r="N1315" i="6"/>
  <c r="P1315" i="6"/>
  <c r="U1315" i="6"/>
  <c r="N1316" i="6"/>
  <c r="P1316" i="6"/>
  <c r="P1317" i="6"/>
  <c r="U1317" i="6"/>
  <c r="P1318" i="6"/>
  <c r="U1318" i="6"/>
  <c r="O1320" i="6"/>
  <c r="P1320" i="6"/>
  <c r="U1320" i="6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P1328" i="6"/>
  <c r="U1328" i="6"/>
  <c r="V1328" i="6"/>
  <c r="N1329" i="6"/>
  <c r="O1329" i="6"/>
  <c r="O1330" i="6"/>
  <c r="P1330" i="6"/>
  <c r="U1330" i="6"/>
  <c r="N1331" i="6"/>
  <c r="O1331" i="6"/>
  <c r="N1332" i="6"/>
  <c r="O1332" i="6"/>
  <c r="N1333" i="6"/>
  <c r="O1333" i="6"/>
  <c r="N1334" i="6"/>
  <c r="O1334" i="6"/>
  <c r="N1335" i="6"/>
  <c r="O1335" i="6"/>
  <c r="N1336" i="6"/>
  <c r="P1336" i="6"/>
  <c r="U1336" i="6"/>
  <c r="N1338" i="6"/>
  <c r="O1338" i="6"/>
  <c r="P1339" i="6"/>
  <c r="U1339" i="6"/>
  <c r="N1340" i="6"/>
  <c r="P1340" i="6"/>
  <c r="N1341" i="6"/>
  <c r="O1341" i="6"/>
  <c r="N1342" i="6"/>
  <c r="P1342" i="6"/>
  <c r="U1342" i="6"/>
  <c r="O1343" i="6"/>
  <c r="P1343" i="6"/>
  <c r="U1343" i="6"/>
  <c r="P1344" i="6"/>
  <c r="U1344" i="6"/>
  <c r="O1345" i="6"/>
  <c r="P1345" i="6"/>
  <c r="U1345" i="6"/>
  <c r="N1346" i="6"/>
  <c r="P1346" i="6"/>
  <c r="U1346" i="6"/>
  <c r="O1347" i="6"/>
  <c r="O1349" i="6"/>
  <c r="O1351" i="6"/>
  <c r="O1352" i="6"/>
  <c r="O1353" i="6"/>
  <c r="O1356" i="6"/>
  <c r="O1357" i="6"/>
  <c r="O1358" i="6"/>
  <c r="O1359" i="6"/>
  <c r="P1403" i="6"/>
  <c r="U1403" i="6"/>
  <c r="N1404" i="6"/>
  <c r="O1404" i="6"/>
  <c r="N1405" i="6"/>
  <c r="O1405" i="6"/>
  <c r="N1406" i="6"/>
  <c r="P1406" i="6"/>
  <c r="U1406" i="6"/>
  <c r="N1407" i="6"/>
  <c r="P1407" i="6"/>
  <c r="U1407" i="6"/>
  <c r="N1408" i="6"/>
  <c r="P1408" i="6"/>
  <c r="U1408" i="6"/>
  <c r="N1409" i="6"/>
  <c r="P1409" i="6"/>
  <c r="U1409" i="6"/>
  <c r="P1410" i="6"/>
  <c r="U1410" i="6"/>
  <c r="O1411" i="6"/>
  <c r="P1411" i="6"/>
  <c r="U1411" i="6"/>
  <c r="N1412" i="6"/>
  <c r="P1412" i="6"/>
  <c r="U1412" i="6"/>
  <c r="O1413" i="6"/>
  <c r="P1413" i="6"/>
  <c r="U1413" i="6"/>
  <c r="N1414" i="6"/>
  <c r="P1414" i="6"/>
  <c r="U1414" i="6"/>
  <c r="N1415" i="6"/>
  <c r="O1415" i="6"/>
  <c r="N1416" i="6"/>
  <c r="O1416" i="6"/>
  <c r="P1417" i="6"/>
  <c r="U1417" i="6"/>
  <c r="N1418" i="6"/>
  <c r="O1418" i="6"/>
  <c r="P1419" i="6"/>
  <c r="U1419" i="6"/>
  <c r="N1420" i="6"/>
  <c r="O1420" i="6"/>
  <c r="N1421" i="6"/>
  <c r="P1421" i="6"/>
  <c r="U1421" i="6"/>
  <c r="N1422" i="6"/>
  <c r="P1422" i="6"/>
  <c r="U1422" i="6"/>
  <c r="V1422" i="6"/>
  <c r="N1423" i="6"/>
  <c r="O1423" i="6"/>
  <c r="O1424" i="6"/>
  <c r="P1424" i="6"/>
  <c r="U1424" i="6"/>
  <c r="N1425" i="6"/>
  <c r="O1425" i="6"/>
  <c r="N1426" i="6"/>
  <c r="P1426" i="6"/>
  <c r="U1426" i="6"/>
  <c r="O1428" i="6"/>
  <c r="O1429" i="6"/>
  <c r="O1432" i="6"/>
  <c r="O1433" i="6"/>
  <c r="O1434" i="6"/>
  <c r="O1436" i="6"/>
  <c r="O1437" i="6"/>
  <c r="O1438" i="6"/>
  <c r="O1440" i="6"/>
  <c r="O1441" i="6"/>
  <c r="N1442" i="6"/>
  <c r="O1442" i="6"/>
  <c r="N1443" i="6"/>
  <c r="O1443" i="6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P1468" i="6"/>
  <c r="U1468" i="6"/>
  <c r="V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O1481" i="6"/>
  <c r="O1482" i="6"/>
  <c r="O1483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N1499" i="6"/>
  <c r="P1499" i="6"/>
  <c r="U1499" i="6"/>
  <c r="P1500" i="6"/>
  <c r="U1500" i="6"/>
  <c r="N1501" i="6"/>
  <c r="O1501" i="6"/>
  <c r="N1502" i="6"/>
  <c r="O1502" i="6"/>
  <c r="N1503" i="6"/>
  <c r="N1505" i="6"/>
  <c r="O1505" i="6"/>
  <c r="N1506" i="6"/>
  <c r="O1506" i="6"/>
  <c r="N1507" i="6"/>
  <c r="P1507" i="6"/>
  <c r="U1507" i="6"/>
  <c r="N1508" i="6"/>
  <c r="O1508" i="6"/>
  <c r="P1509" i="6"/>
  <c r="U1509" i="6"/>
  <c r="P1510" i="6"/>
  <c r="U1510" i="6"/>
  <c r="N1511" i="6"/>
  <c r="O1511" i="6"/>
  <c r="N1512" i="6"/>
  <c r="O1512" i="6"/>
  <c r="N1513" i="6"/>
  <c r="O1513" i="6"/>
  <c r="N1514" i="6"/>
  <c r="O1514" i="6"/>
  <c r="N1515" i="6"/>
  <c r="O1515" i="6"/>
  <c r="N1516" i="6"/>
  <c r="O1516" i="6"/>
  <c r="N1517" i="6"/>
  <c r="O1517" i="6"/>
  <c r="N1518" i="6"/>
  <c r="O1518" i="6"/>
  <c r="N1519" i="6"/>
  <c r="O1519" i="6"/>
  <c r="N1520" i="6"/>
  <c r="O1520" i="6"/>
  <c r="N1521" i="6"/>
  <c r="O1521" i="6"/>
  <c r="N1522" i="6"/>
  <c r="O1522" i="6"/>
  <c r="N1523" i="6"/>
  <c r="O1523" i="6"/>
  <c r="N1524" i="6"/>
  <c r="O1524" i="6"/>
  <c r="N1525" i="6"/>
  <c r="O1525" i="6"/>
  <c r="N1526" i="6"/>
  <c r="O1526" i="6"/>
  <c r="N1527" i="6"/>
  <c r="O1527" i="6"/>
  <c r="N1528" i="6"/>
  <c r="O1528" i="6"/>
  <c r="N1529" i="6"/>
  <c r="P1529" i="6"/>
  <c r="U1529" i="6"/>
  <c r="P1530" i="6"/>
  <c r="U1530" i="6"/>
  <c r="N1531" i="6"/>
  <c r="P1531" i="6"/>
  <c r="U1531" i="6"/>
  <c r="N1532" i="6"/>
  <c r="P1532" i="6"/>
  <c r="U1532" i="6"/>
  <c r="V1532" i="6"/>
  <c r="N1533" i="6"/>
  <c r="P1533" i="6"/>
  <c r="U1533" i="6"/>
  <c r="N1534" i="6"/>
  <c r="P1534" i="6"/>
  <c r="U1534" i="6"/>
  <c r="N1535" i="6"/>
  <c r="P1535" i="6"/>
  <c r="U1535" i="6"/>
  <c r="N1536" i="6"/>
  <c r="N1537" i="6"/>
  <c r="P1537" i="6"/>
  <c r="U1537" i="6"/>
  <c r="N1538" i="6"/>
  <c r="P1538" i="6"/>
  <c r="U1538" i="6"/>
  <c r="N1539" i="6"/>
  <c r="P1539" i="6"/>
  <c r="U1539" i="6"/>
  <c r="N1540" i="6"/>
  <c r="P1540" i="6"/>
  <c r="U1540" i="6"/>
  <c r="N1541" i="6"/>
  <c r="P1541" i="6"/>
  <c r="U1541" i="6"/>
  <c r="N1542" i="6"/>
  <c r="N1543" i="6"/>
  <c r="P1543" i="6"/>
  <c r="U1543" i="6"/>
  <c r="V1543" i="6"/>
  <c r="N1544" i="6"/>
  <c r="P1544" i="6"/>
  <c r="U1544" i="6"/>
  <c r="N1545" i="6"/>
  <c r="P1545" i="6"/>
  <c r="U1545" i="6"/>
  <c r="N1546" i="6"/>
  <c r="P1546" i="6"/>
  <c r="U1546" i="6"/>
  <c r="P1584" i="6"/>
  <c r="U1584" i="6"/>
  <c r="V1584" i="6"/>
  <c r="N1585" i="6"/>
  <c r="O1585" i="6"/>
  <c r="N1586" i="6"/>
  <c r="O1586" i="6"/>
  <c r="N1587" i="6"/>
  <c r="O1587" i="6"/>
  <c r="P1588" i="6"/>
  <c r="U1588" i="6"/>
  <c r="P1589" i="6"/>
  <c r="U1589" i="6"/>
  <c r="N1590" i="6"/>
  <c r="O1590" i="6"/>
  <c r="P1591" i="6"/>
  <c r="U1591" i="6"/>
  <c r="N1592" i="6"/>
  <c r="O1592" i="6"/>
  <c r="N1593" i="6"/>
  <c r="P1593" i="6"/>
  <c r="U1593" i="6"/>
  <c r="P1594" i="6"/>
  <c r="U1594" i="6"/>
  <c r="N1595" i="6"/>
  <c r="P1595" i="6"/>
  <c r="U1595" i="6"/>
  <c r="N1596" i="6"/>
  <c r="P1596" i="6"/>
  <c r="U1596" i="6"/>
  <c r="N1597" i="6"/>
  <c r="P1597" i="6"/>
  <c r="U1597" i="6"/>
  <c r="O1598" i="6"/>
  <c r="P1598" i="6"/>
  <c r="U1598" i="6"/>
  <c r="N1600" i="6"/>
  <c r="O1600" i="6"/>
  <c r="N1607" i="6"/>
  <c r="O1626" i="6"/>
  <c r="N1627" i="6"/>
  <c r="O1627" i="6"/>
  <c r="N1628" i="6"/>
  <c r="O1628" i="6"/>
  <c r="N1629" i="6"/>
  <c r="N1630" i="6"/>
  <c r="O1630" i="6"/>
  <c r="N1631" i="6"/>
  <c r="O1631" i="6"/>
  <c r="N1632" i="6"/>
  <c r="O1632" i="6"/>
  <c r="N1633" i="6"/>
  <c r="N1634" i="6"/>
  <c r="O1634" i="6"/>
  <c r="N1635" i="6"/>
  <c r="O1635" i="6"/>
  <c r="N1636" i="6"/>
  <c r="P1636" i="6"/>
  <c r="U1636" i="6"/>
  <c r="N1637" i="6"/>
  <c r="O1637" i="6"/>
  <c r="N1638" i="6"/>
  <c r="O1638" i="6"/>
  <c r="N1639" i="6"/>
  <c r="P1639" i="6"/>
  <c r="U1639" i="6"/>
  <c r="N1640" i="6"/>
  <c r="P1640" i="6"/>
  <c r="U1640" i="6"/>
  <c r="N1641" i="6"/>
  <c r="P1641" i="6"/>
  <c r="U1641" i="6"/>
  <c r="N1643" i="6"/>
  <c r="P1643" i="6"/>
  <c r="U1643" i="6"/>
  <c r="N1644" i="6"/>
  <c r="P1644" i="6"/>
  <c r="U1644" i="6"/>
  <c r="N1645" i="6"/>
  <c r="P1645" i="6"/>
  <c r="U1645" i="6"/>
  <c r="N1646" i="6"/>
  <c r="P1646" i="6"/>
  <c r="U1646" i="6"/>
  <c r="N1647" i="6"/>
  <c r="P1647" i="6"/>
  <c r="U1647" i="6"/>
  <c r="P1648" i="6"/>
  <c r="U1648" i="6"/>
  <c r="V1648" i="6"/>
  <c r="N1649" i="6"/>
  <c r="O1649" i="6"/>
  <c r="O1650" i="6"/>
  <c r="P1650" i="6"/>
  <c r="U1650" i="6"/>
  <c r="P1651" i="6"/>
  <c r="U1651" i="6"/>
  <c r="O223" i="14"/>
  <c r="N1652" i="6"/>
  <c r="O1652" i="6"/>
  <c r="P1653" i="6"/>
  <c r="U1653" i="6"/>
  <c r="N1654" i="6"/>
  <c r="P1654" i="6"/>
  <c r="U1654" i="6"/>
  <c r="V1654" i="6"/>
  <c r="N1655" i="6"/>
  <c r="P1655" i="6"/>
  <c r="U1655" i="6"/>
  <c r="P1656" i="6"/>
  <c r="U1656" i="6"/>
  <c r="N1657" i="6"/>
  <c r="O1657" i="6"/>
  <c r="N1658" i="6"/>
  <c r="O1658" i="6"/>
  <c r="N1659" i="6"/>
  <c r="O1659" i="6"/>
  <c r="N1660" i="6"/>
  <c r="P1660" i="6"/>
  <c r="U1660" i="6"/>
  <c r="V1660" i="6"/>
  <c r="N1661" i="6"/>
  <c r="O1661" i="6"/>
  <c r="N1662" i="6"/>
  <c r="P1662" i="6"/>
  <c r="U1662" i="6"/>
  <c r="N1663" i="6"/>
  <c r="P1663" i="6"/>
  <c r="U1663" i="6"/>
  <c r="N1664" i="6"/>
  <c r="O1664" i="6"/>
  <c r="N1665" i="6"/>
  <c r="O1665" i="6"/>
  <c r="N1666" i="6"/>
  <c r="O1666" i="6"/>
  <c r="N1667" i="6"/>
  <c r="P1667" i="6"/>
  <c r="U1667" i="6"/>
  <c r="N1668" i="6"/>
  <c r="O1668" i="6"/>
  <c r="O1669" i="6"/>
  <c r="O1671" i="6"/>
  <c r="O1672" i="6"/>
  <c r="O1674" i="6"/>
  <c r="O1675" i="6"/>
  <c r="O1676" i="6"/>
  <c r="O1677" i="6"/>
  <c r="O1680" i="6"/>
  <c r="O1681" i="6"/>
  <c r="O1682" i="6"/>
  <c r="N1683" i="6"/>
  <c r="O1683" i="6"/>
  <c r="N1684" i="6"/>
  <c r="N1685" i="6"/>
  <c r="O1685" i="6"/>
  <c r="N1686" i="6"/>
  <c r="N1687" i="6"/>
  <c r="N1688" i="6"/>
  <c r="O1688" i="6"/>
  <c r="N1689" i="6"/>
  <c r="O1689" i="6"/>
  <c r="N1690" i="6"/>
  <c r="N1691" i="6"/>
  <c r="O1691" i="6"/>
  <c r="P1692" i="6"/>
  <c r="U1692" i="6"/>
  <c r="N1693" i="6"/>
  <c r="N1694" i="6"/>
  <c r="O1694" i="6"/>
  <c r="N1695" i="6"/>
  <c r="O1695" i="6"/>
  <c r="N1696" i="6"/>
  <c r="N1697" i="6"/>
  <c r="O1697" i="6"/>
  <c r="N1698" i="6"/>
  <c r="O1699" i="6"/>
  <c r="P1699" i="6"/>
  <c r="U1699" i="6"/>
  <c r="N1700" i="6"/>
  <c r="O1700" i="6"/>
  <c r="N1701" i="6"/>
  <c r="O1701" i="6"/>
  <c r="N1702" i="6"/>
  <c r="O1702" i="6"/>
  <c r="N1703" i="6"/>
  <c r="O1703" i="6"/>
  <c r="N1704" i="6"/>
  <c r="P1704" i="6"/>
  <c r="U1704" i="6"/>
  <c r="V1704" i="6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O1714" i="6"/>
  <c r="P1714" i="6"/>
  <c r="U1714" i="6"/>
  <c r="N1715" i="6"/>
  <c r="O1715" i="6"/>
  <c r="P1716" i="6"/>
  <c r="U1716" i="6"/>
  <c r="P1717" i="6"/>
  <c r="U1717" i="6"/>
  <c r="N1718" i="6"/>
  <c r="P1718" i="6"/>
  <c r="U1718" i="6"/>
  <c r="N1719" i="6"/>
  <c r="P1719" i="6"/>
  <c r="U1719" i="6"/>
  <c r="P1720" i="6"/>
  <c r="U1720" i="6"/>
  <c r="N1721" i="6"/>
  <c r="P1721" i="6"/>
  <c r="N1722" i="6"/>
  <c r="O1722" i="6"/>
  <c r="N1723" i="6"/>
  <c r="O1723" i="6"/>
  <c r="P1724" i="6"/>
  <c r="U1724" i="6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O1731" i="6"/>
  <c r="P1731" i="6"/>
  <c r="U1731" i="6"/>
  <c r="N1732" i="6"/>
  <c r="O1732" i="6"/>
  <c r="N1733" i="6"/>
  <c r="P1733" i="6"/>
  <c r="U1733" i="6"/>
  <c r="N1734" i="6"/>
  <c r="O1734" i="6"/>
  <c r="N1735" i="6"/>
  <c r="P1735" i="6"/>
  <c r="U1735" i="6"/>
  <c r="N1736" i="6"/>
  <c r="P1736" i="6"/>
  <c r="U1736" i="6"/>
  <c r="V1736" i="6"/>
  <c r="N1737" i="6"/>
  <c r="O1737" i="6"/>
  <c r="N1738" i="6"/>
  <c r="O1738" i="6"/>
  <c r="N1739" i="6"/>
  <c r="P1739" i="6"/>
  <c r="U1739" i="6"/>
  <c r="V1739" i="6"/>
  <c r="N1740" i="6"/>
  <c r="O1740" i="6"/>
  <c r="N1741" i="6"/>
  <c r="P1741" i="6"/>
  <c r="U1741" i="6"/>
  <c r="N1742" i="6"/>
  <c r="P1742" i="6"/>
  <c r="U1742" i="6"/>
  <c r="V1742" i="6"/>
  <c r="N1779" i="6"/>
  <c r="O1779" i="6"/>
  <c r="N1780" i="6"/>
  <c r="O1780" i="6"/>
  <c r="P1781" i="6"/>
  <c r="U1781" i="6"/>
  <c r="V1781" i="6"/>
  <c r="N1782" i="6"/>
  <c r="O1782" i="6"/>
  <c r="N1783" i="6"/>
  <c r="O1783" i="6"/>
  <c r="N1784" i="6"/>
  <c r="O1784" i="6"/>
  <c r="N1785" i="6"/>
  <c r="N1786" i="6"/>
  <c r="P1803" i="6"/>
  <c r="U1803" i="6"/>
  <c r="P1804" i="6"/>
  <c r="U1804" i="6"/>
  <c r="N1806" i="6"/>
  <c r="P1807" i="6"/>
  <c r="U1807" i="6"/>
  <c r="N1808" i="6"/>
  <c r="O1808" i="6"/>
  <c r="N1809" i="6"/>
  <c r="P1809" i="6"/>
  <c r="U1809" i="6"/>
  <c r="O1810" i="6"/>
  <c r="P1810" i="6"/>
  <c r="U1810" i="6"/>
  <c r="N1811" i="6"/>
  <c r="O1811" i="6"/>
  <c r="P1812" i="6"/>
  <c r="U1812" i="6"/>
  <c r="V1812" i="6"/>
  <c r="N1813" i="6"/>
  <c r="O1813" i="6"/>
  <c r="P1814" i="6"/>
  <c r="U1814" i="6"/>
  <c r="P1815" i="6"/>
  <c r="U1815" i="6"/>
  <c r="N1816" i="6"/>
  <c r="P1816" i="6"/>
  <c r="N1817" i="6"/>
  <c r="P1817" i="6"/>
  <c r="U1817" i="6"/>
  <c r="P1818" i="6"/>
  <c r="U1818" i="6"/>
  <c r="P1819" i="6"/>
  <c r="U1819" i="6"/>
  <c r="N1820" i="6"/>
  <c r="P1820" i="6"/>
  <c r="U1820" i="6"/>
  <c r="N1821" i="6"/>
  <c r="O1821" i="6"/>
  <c r="N1822" i="6"/>
  <c r="O1822" i="6"/>
  <c r="N1823" i="6"/>
  <c r="O1823" i="6"/>
  <c r="N1824" i="6"/>
  <c r="O1824" i="6"/>
  <c r="N1825" i="6"/>
  <c r="O1825" i="6"/>
  <c r="O1826" i="6"/>
  <c r="O1827" i="6"/>
  <c r="O1828" i="6"/>
  <c r="O1831" i="6"/>
  <c r="O1832" i="6"/>
  <c r="O1833" i="6"/>
  <c r="O1835" i="6"/>
  <c r="O1837" i="6"/>
  <c r="O1838" i="6"/>
  <c r="O1839" i="6"/>
  <c r="O1841" i="6"/>
  <c r="O1843" i="6"/>
  <c r="O1845" i="6"/>
  <c r="O1846" i="6"/>
  <c r="O1849" i="6"/>
  <c r="O1850" i="6"/>
  <c r="O1851" i="6"/>
  <c r="O1854" i="6"/>
  <c r="N1855" i="6"/>
  <c r="O1855" i="6"/>
  <c r="N1856" i="6"/>
  <c r="O1856" i="6"/>
  <c r="O1857" i="6"/>
  <c r="P1857" i="6"/>
  <c r="U1857" i="6"/>
  <c r="V1857" i="6"/>
  <c r="N1858" i="6"/>
  <c r="O1858" i="6"/>
  <c r="N1859" i="6"/>
  <c r="O1859" i="6"/>
  <c r="N1860" i="6"/>
  <c r="O1860" i="6"/>
  <c r="N1861" i="6"/>
  <c r="O1861" i="6"/>
  <c r="N1862" i="6"/>
  <c r="O1862" i="6"/>
  <c r="N1863" i="6"/>
  <c r="P1863" i="6"/>
  <c r="U1863" i="6"/>
  <c r="V1863" i="6"/>
  <c r="N1864" i="6"/>
  <c r="P1864" i="6"/>
  <c r="P1865" i="6"/>
  <c r="U1865" i="6"/>
  <c r="N1866" i="6"/>
  <c r="P1866" i="6"/>
  <c r="U1866" i="6"/>
  <c r="P1867" i="6"/>
  <c r="U1867" i="6"/>
  <c r="N1868" i="6"/>
  <c r="N1869" i="6"/>
  <c r="N1870" i="6"/>
  <c r="N1871" i="6"/>
  <c r="N1872" i="6"/>
  <c r="P1872" i="6"/>
  <c r="U1872" i="6"/>
  <c r="N1873" i="6"/>
  <c r="O1873" i="6"/>
  <c r="N1875" i="6"/>
  <c r="O1875" i="6"/>
  <c r="O1876" i="6"/>
  <c r="P1876" i="6"/>
  <c r="U1876" i="6"/>
  <c r="N1877" i="6"/>
  <c r="P1877" i="6"/>
  <c r="U1877" i="6"/>
  <c r="P1878" i="6"/>
  <c r="U1878" i="6"/>
  <c r="N1879" i="6"/>
  <c r="P1879" i="6"/>
  <c r="U1879" i="6"/>
  <c r="N1880" i="6"/>
  <c r="P1880" i="6"/>
  <c r="U1880" i="6"/>
  <c r="N1881" i="6"/>
  <c r="P1881" i="6"/>
  <c r="U1881" i="6"/>
  <c r="N1882" i="6"/>
  <c r="O1882" i="6"/>
  <c r="N1883" i="6"/>
  <c r="O1883" i="6"/>
  <c r="P1884" i="6"/>
  <c r="U1884" i="6"/>
  <c r="O1885" i="6"/>
  <c r="N1886" i="6"/>
  <c r="O1886" i="6"/>
  <c r="N1887" i="6"/>
  <c r="P1887" i="6"/>
  <c r="U1887" i="6"/>
  <c r="N1888" i="6"/>
  <c r="O1888" i="6"/>
  <c r="O1889" i="6"/>
  <c r="P1889" i="6"/>
  <c r="U1889" i="6"/>
  <c r="N1890" i="6"/>
  <c r="P1890" i="6"/>
  <c r="U1890" i="6"/>
  <c r="P1891" i="6"/>
  <c r="U1891" i="6"/>
  <c r="N1892" i="6"/>
  <c r="P1892" i="6"/>
  <c r="U1892" i="6"/>
  <c r="N1893" i="6"/>
  <c r="P1893" i="6"/>
  <c r="U1893" i="6"/>
  <c r="O1894" i="6"/>
  <c r="P1894" i="6"/>
  <c r="P1895" i="6"/>
  <c r="U1895" i="6"/>
  <c r="V1895" i="6"/>
  <c r="N1896" i="6"/>
  <c r="O1896" i="6"/>
  <c r="N1897" i="6"/>
  <c r="P1897" i="6"/>
  <c r="U1897" i="6"/>
  <c r="N1898" i="6"/>
  <c r="P1898" i="6"/>
  <c r="U1898" i="6"/>
  <c r="P1899" i="6"/>
  <c r="U1899" i="6"/>
  <c r="N1900" i="6"/>
  <c r="P1900" i="6"/>
  <c r="U1900" i="6"/>
  <c r="P1901" i="6"/>
  <c r="U1901" i="6"/>
  <c r="N1902" i="6"/>
  <c r="O1902" i="6"/>
  <c r="N1903" i="6"/>
  <c r="P1903" i="6"/>
  <c r="U1903" i="6"/>
  <c r="N1905" i="6"/>
  <c r="O1905" i="6"/>
  <c r="N1906" i="6"/>
  <c r="O1906" i="6"/>
  <c r="N1907" i="6"/>
  <c r="O1907" i="6"/>
  <c r="N1908" i="6"/>
  <c r="O1908" i="6"/>
  <c r="N1909" i="6"/>
  <c r="O1909" i="6"/>
  <c r="N1910" i="6"/>
  <c r="N1911" i="6"/>
  <c r="O1911" i="6"/>
  <c r="N1912" i="6"/>
  <c r="O1912" i="6"/>
  <c r="N1913" i="6"/>
  <c r="O1913" i="6"/>
  <c r="N1914" i="6"/>
  <c r="P1914" i="6"/>
  <c r="U1914" i="6"/>
  <c r="P1915" i="6"/>
  <c r="U1915" i="6"/>
  <c r="N1917" i="6"/>
  <c r="O1917" i="6"/>
  <c r="P1918" i="6"/>
  <c r="U1918" i="6"/>
  <c r="N1919" i="6"/>
  <c r="P1919" i="6"/>
  <c r="U1919" i="6"/>
  <c r="N1920" i="6"/>
  <c r="O1920" i="6"/>
  <c r="N1921" i="6"/>
  <c r="O1921" i="6"/>
  <c r="P1922" i="6"/>
  <c r="U1922" i="6"/>
  <c r="N1923" i="6"/>
  <c r="P1923" i="6"/>
  <c r="U1923" i="6"/>
  <c r="V1923" i="6"/>
  <c r="N1924" i="6"/>
  <c r="P1924" i="6"/>
  <c r="U1924" i="6"/>
  <c r="N1925" i="6"/>
  <c r="P1925" i="6"/>
  <c r="U1925" i="6"/>
  <c r="N1926" i="6"/>
  <c r="O1926" i="6"/>
  <c r="N1927" i="6"/>
  <c r="P1927" i="6"/>
  <c r="U1927" i="6"/>
  <c r="N1928" i="6"/>
  <c r="O1928" i="6"/>
  <c r="N1929" i="6"/>
  <c r="P1929" i="6"/>
  <c r="U1929" i="6"/>
  <c r="V1929" i="6"/>
  <c r="N1930" i="6"/>
  <c r="P1930" i="6"/>
  <c r="U1930" i="6"/>
  <c r="N1931" i="6"/>
  <c r="O1931" i="6"/>
  <c r="N1932" i="6"/>
  <c r="H277" i="14"/>
  <c r="O1932" i="6"/>
  <c r="N1933" i="6"/>
  <c r="N1934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P1947" i="6"/>
  <c r="U1947" i="6"/>
  <c r="N1948" i="6"/>
  <c r="O1948" i="6"/>
  <c r="O1949" i="6"/>
  <c r="P1949" i="6"/>
  <c r="U1949" i="6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O1956" i="6"/>
  <c r="P1956" i="6"/>
  <c r="U1956" i="6"/>
  <c r="N1957" i="6"/>
  <c r="O1957" i="6"/>
  <c r="N1958" i="6"/>
  <c r="P1958" i="6"/>
  <c r="U1958" i="6"/>
  <c r="N1959" i="6"/>
  <c r="O1959" i="6"/>
  <c r="N1960" i="6"/>
  <c r="O1960" i="6"/>
  <c r="N1961" i="6"/>
  <c r="P1961" i="6"/>
  <c r="U1961" i="6"/>
  <c r="N1962" i="6"/>
  <c r="O1962" i="6"/>
  <c r="N1963" i="6"/>
  <c r="O1963" i="6"/>
  <c r="N1964" i="6"/>
  <c r="P1964" i="6"/>
  <c r="U1964" i="6"/>
  <c r="N1965" i="6"/>
  <c r="O1965" i="6"/>
  <c r="N1966" i="6"/>
  <c r="N1967" i="6"/>
  <c r="O1967" i="6"/>
  <c r="N1968" i="6"/>
  <c r="O1968" i="6"/>
  <c r="N1969" i="6"/>
  <c r="O1969" i="6"/>
  <c r="N1970" i="6"/>
  <c r="O1970" i="6"/>
  <c r="N1971" i="6"/>
  <c r="P1971" i="6"/>
  <c r="U1971" i="6"/>
  <c r="N1972" i="6"/>
  <c r="O1972" i="6"/>
  <c r="P1973" i="6"/>
  <c r="U1973" i="6"/>
  <c r="N1974" i="6"/>
  <c r="O1974" i="6"/>
  <c r="N1975" i="6"/>
  <c r="O1975" i="6"/>
  <c r="N1976" i="6"/>
  <c r="O1976" i="6"/>
  <c r="N1977" i="6"/>
  <c r="P1977" i="6"/>
  <c r="U1977" i="6"/>
  <c r="V1977" i="6"/>
  <c r="N1978" i="6"/>
  <c r="O1978" i="6"/>
  <c r="N1979" i="6"/>
  <c r="O1979" i="6"/>
  <c r="N1980" i="6"/>
  <c r="O1980" i="6"/>
  <c r="N1981" i="6"/>
  <c r="O1981" i="6"/>
  <c r="P1982" i="6"/>
  <c r="U1982" i="6"/>
  <c r="N1983" i="6"/>
  <c r="P1983" i="6"/>
  <c r="N1984" i="6"/>
  <c r="O1984" i="6"/>
  <c r="N1985" i="6"/>
  <c r="O1985" i="6"/>
  <c r="O1986" i="6"/>
  <c r="P1986" i="6"/>
  <c r="U1986" i="6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O1994" i="6"/>
  <c r="P1994" i="6"/>
  <c r="U1994" i="6"/>
  <c r="N1995" i="6"/>
  <c r="P1995" i="6"/>
  <c r="U1995" i="6"/>
  <c r="V1995" i="6"/>
  <c r="N1996" i="6"/>
  <c r="O1996" i="6"/>
  <c r="N1997" i="6"/>
  <c r="O1997" i="6"/>
  <c r="N1998" i="6"/>
  <c r="P1998" i="6"/>
  <c r="U1998" i="6"/>
  <c r="N1999" i="6"/>
  <c r="O1999" i="6"/>
  <c r="N2000" i="6"/>
  <c r="P2000" i="6"/>
  <c r="U2000" i="6"/>
  <c r="V2000" i="6"/>
  <c r="N2001" i="6"/>
  <c r="O2001" i="6"/>
  <c r="N2002" i="6"/>
  <c r="P2002" i="6"/>
  <c r="U2002" i="6"/>
  <c r="N2003" i="6"/>
  <c r="O2003" i="6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P2010" i="6"/>
  <c r="U2010" i="6"/>
  <c r="N2011" i="6"/>
  <c r="O2011" i="6"/>
  <c r="N2012" i="6"/>
  <c r="N2013" i="6"/>
  <c r="N2014" i="6"/>
  <c r="P2014" i="6"/>
  <c r="U2014" i="6"/>
  <c r="N2015" i="6"/>
  <c r="O2015" i="6"/>
  <c r="N2016" i="6"/>
  <c r="N2017" i="6"/>
  <c r="O2017" i="6"/>
  <c r="N2018" i="6"/>
  <c r="O2018" i="6"/>
  <c r="N2019" i="6"/>
  <c r="O2019" i="6"/>
  <c r="N2020" i="6"/>
  <c r="N2021" i="6"/>
  <c r="O2021" i="6"/>
  <c r="P2022" i="6"/>
  <c r="U2022" i="6"/>
  <c r="N2023" i="6"/>
  <c r="N2024" i="6"/>
  <c r="N2025" i="6"/>
  <c r="O2025" i="6"/>
  <c r="N2026" i="6"/>
  <c r="O2026" i="6"/>
  <c r="P2027" i="6"/>
  <c r="U2027" i="6"/>
  <c r="N2028" i="6"/>
  <c r="P2028" i="6"/>
  <c r="U2028" i="6"/>
  <c r="N2029" i="6"/>
  <c r="P2029" i="6"/>
  <c r="U2029" i="6"/>
  <c r="N2030" i="6"/>
  <c r="P2030" i="6"/>
  <c r="P2031" i="6"/>
  <c r="U2031" i="6"/>
  <c r="V2031" i="6"/>
  <c r="N2032" i="6"/>
  <c r="P2032" i="6"/>
  <c r="U2032" i="6"/>
  <c r="N2033" i="6"/>
  <c r="O2033" i="6"/>
  <c r="N2034" i="6"/>
  <c r="O2034" i="6"/>
  <c r="P2035" i="6"/>
  <c r="U2035" i="6"/>
  <c r="N2036" i="6"/>
  <c r="P2036" i="6"/>
  <c r="U2036" i="6"/>
  <c r="P2037" i="6"/>
  <c r="U2037" i="6"/>
  <c r="N2038" i="6"/>
  <c r="P2038" i="6"/>
  <c r="U2038" i="6"/>
  <c r="N2040" i="6"/>
  <c r="P2040" i="6"/>
  <c r="U2040" i="6"/>
  <c r="N2041" i="6"/>
  <c r="P2041" i="6"/>
  <c r="U2041" i="6"/>
  <c r="P2042" i="6"/>
  <c r="U2042" i="6"/>
  <c r="N2043" i="6"/>
  <c r="P2043" i="6"/>
  <c r="N2044" i="6"/>
  <c r="N2045" i="6"/>
  <c r="N2046" i="6"/>
  <c r="P2046" i="6"/>
  <c r="U2046" i="6"/>
  <c r="P2047" i="6"/>
  <c r="U2047" i="6"/>
  <c r="P2048" i="6"/>
  <c r="U2048" i="6"/>
  <c r="N2049" i="6"/>
  <c r="N2050" i="6"/>
  <c r="N2051" i="6"/>
  <c r="P2051" i="6"/>
  <c r="U2051" i="6"/>
  <c r="N2052" i="6"/>
  <c r="O2052" i="6"/>
  <c r="N2053" i="6"/>
  <c r="P2053" i="6"/>
  <c r="U2053" i="6"/>
  <c r="N2054" i="6"/>
  <c r="P2054" i="6"/>
  <c r="U2054" i="6"/>
  <c r="N2055" i="6"/>
  <c r="P2055" i="6"/>
  <c r="U2055" i="6"/>
  <c r="N2056" i="6"/>
  <c r="P2056" i="6"/>
  <c r="U2056" i="6"/>
  <c r="N2057" i="6"/>
  <c r="N2058" i="6"/>
  <c r="O2058" i="6"/>
  <c r="N2059" i="6"/>
  <c r="H293" i="14"/>
  <c r="O2062" i="6"/>
  <c r="N2060" i="6"/>
  <c r="N2061" i="6"/>
  <c r="N2062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P2075" i="6"/>
  <c r="U2075" i="6"/>
  <c r="V2075" i="6"/>
  <c r="N2076" i="6"/>
  <c r="O2076" i="6"/>
  <c r="O2077" i="6"/>
  <c r="N2078" i="6"/>
  <c r="P2078" i="6"/>
  <c r="U2078" i="6"/>
  <c r="O2079" i="6"/>
  <c r="P2079" i="6"/>
  <c r="U2079" i="6"/>
  <c r="N2080" i="6"/>
  <c r="P2080" i="6"/>
  <c r="U2080" i="6"/>
  <c r="N2081" i="6"/>
  <c r="O2081" i="6"/>
  <c r="O2082" i="6"/>
  <c r="P2082" i="6"/>
  <c r="U2082" i="6"/>
  <c r="P2083" i="6"/>
  <c r="U2083" i="6"/>
  <c r="N2084" i="6"/>
  <c r="P2084" i="6"/>
  <c r="U2084" i="6"/>
  <c r="P2085" i="6"/>
  <c r="U2085" i="6"/>
  <c r="N2086" i="6"/>
  <c r="O2086" i="6"/>
  <c r="N2087" i="6"/>
  <c r="P2087" i="6"/>
  <c r="U2087" i="6"/>
  <c r="P2088" i="6"/>
  <c r="U2088" i="6"/>
  <c r="V2088" i="6"/>
  <c r="P2089" i="6"/>
  <c r="U2089" i="6"/>
  <c r="N2090" i="6"/>
  <c r="O2090" i="6"/>
  <c r="N2091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P2105" i="6"/>
  <c r="U2105" i="6"/>
  <c r="N2106" i="6"/>
  <c r="O2106" i="6"/>
  <c r="N2107" i="6"/>
  <c r="O2107" i="6"/>
  <c r="N2108" i="6"/>
  <c r="O2108" i="6"/>
  <c r="N2109" i="6"/>
  <c r="O2109" i="6"/>
  <c r="N2110" i="6"/>
  <c r="O2110" i="6"/>
  <c r="N2111" i="6"/>
  <c r="O2111" i="6"/>
  <c r="N2112" i="6"/>
  <c r="N2113" i="6"/>
  <c r="O2113" i="6"/>
  <c r="N2114" i="6"/>
  <c r="O2114" i="6"/>
  <c r="N2115" i="6"/>
  <c r="N2116" i="6"/>
  <c r="O2116" i="6"/>
  <c r="N2117" i="6"/>
  <c r="O2117" i="6"/>
  <c r="N2118" i="6"/>
  <c r="P2118" i="6"/>
  <c r="U2118" i="6"/>
  <c r="V2118" i="6"/>
  <c r="N2119" i="6"/>
  <c r="O2119" i="6"/>
  <c r="N2120" i="6"/>
  <c r="P2120" i="6"/>
  <c r="U2120" i="6"/>
  <c r="V2120" i="6"/>
  <c r="O2121" i="6"/>
  <c r="P2121" i="6"/>
  <c r="U2121" i="6"/>
  <c r="N2122" i="6"/>
  <c r="O2122" i="6"/>
  <c r="N2123" i="6"/>
  <c r="O2123" i="6"/>
  <c r="N2124" i="6"/>
  <c r="O2124" i="6"/>
  <c r="N2125" i="6"/>
  <c r="P2125" i="6"/>
  <c r="U2125" i="6"/>
  <c r="N2126" i="6"/>
  <c r="P2126" i="6"/>
  <c r="U2126" i="6"/>
  <c r="N2127" i="6"/>
  <c r="O2127" i="6"/>
  <c r="N2128" i="6"/>
  <c r="O2128" i="6"/>
  <c r="N2129" i="6"/>
  <c r="O2129" i="6"/>
  <c r="N2130" i="6"/>
  <c r="P2130" i="6"/>
  <c r="U2130" i="6"/>
  <c r="N2131" i="6"/>
  <c r="O2131" i="6"/>
  <c r="N2132" i="6"/>
  <c r="P2132" i="6"/>
  <c r="U2132" i="6"/>
  <c r="N2133" i="6"/>
  <c r="O2133" i="6"/>
  <c r="N2134" i="6"/>
  <c r="O2134" i="6"/>
  <c r="P2135" i="6"/>
  <c r="U2135" i="6"/>
  <c r="N2136" i="6"/>
  <c r="O2136" i="6"/>
  <c r="N2137" i="6"/>
  <c r="O2137" i="6"/>
  <c r="N2138" i="6"/>
  <c r="P2138" i="6"/>
  <c r="U2138" i="6"/>
  <c r="N2139" i="6"/>
  <c r="O2139" i="6"/>
  <c r="N2140" i="6"/>
  <c r="O2140" i="6"/>
  <c r="N2141" i="6"/>
  <c r="O2141" i="6"/>
  <c r="N2142" i="6"/>
  <c r="O2142" i="6"/>
  <c r="N2143" i="6"/>
  <c r="O2143" i="6"/>
  <c r="P2144" i="6"/>
  <c r="U2144" i="6"/>
  <c r="N2145" i="6"/>
  <c r="O2145" i="6"/>
  <c r="N2146" i="6"/>
  <c r="O2146" i="6"/>
  <c r="N2147" i="6"/>
  <c r="O2147" i="6"/>
  <c r="N2148" i="6"/>
  <c r="O2148" i="6"/>
  <c r="N2149" i="6"/>
  <c r="O2149" i="6"/>
  <c r="P2150" i="6"/>
  <c r="U2150" i="6"/>
  <c r="N2151" i="6"/>
  <c r="P2151" i="6"/>
  <c r="N2152" i="6"/>
  <c r="N2153" i="6"/>
  <c r="P2153" i="6"/>
  <c r="U2153" i="6"/>
  <c r="N2154" i="6"/>
  <c r="O2155" i="6"/>
  <c r="P2156" i="6"/>
  <c r="U2156" i="6"/>
  <c r="P2157" i="6"/>
  <c r="U2157" i="6"/>
  <c r="N2158" i="6"/>
  <c r="O2158" i="6"/>
  <c r="N2159" i="6"/>
  <c r="O2159" i="6"/>
  <c r="P2160" i="6"/>
  <c r="U2160" i="6"/>
  <c r="N2161" i="6"/>
  <c r="P2161" i="6"/>
  <c r="U2161" i="6"/>
  <c r="N2162" i="6"/>
  <c r="O2162" i="6"/>
  <c r="N2163" i="6"/>
  <c r="O2163" i="6"/>
  <c r="N2164" i="6"/>
  <c r="O2164" i="6"/>
  <c r="N2165" i="6"/>
  <c r="O2165" i="6"/>
  <c r="N2166" i="6"/>
  <c r="P2166" i="6"/>
  <c r="U2166" i="6"/>
  <c r="N2167" i="6"/>
  <c r="O2167" i="6"/>
  <c r="N2168" i="6"/>
  <c r="P2168" i="6"/>
  <c r="U2168" i="6"/>
  <c r="O2169" i="6"/>
  <c r="P2169" i="6"/>
  <c r="U2169" i="6"/>
  <c r="N2170" i="6"/>
  <c r="O2170" i="6"/>
  <c r="N2171" i="6"/>
  <c r="O2171" i="6"/>
  <c r="N2172" i="6"/>
  <c r="O2172" i="6"/>
  <c r="N2173" i="6"/>
  <c r="O2173" i="6"/>
  <c r="N2174" i="6"/>
  <c r="O2174" i="6"/>
  <c r="N2175" i="6"/>
  <c r="O2175" i="6"/>
  <c r="N2176" i="6"/>
  <c r="P2176" i="6"/>
  <c r="U2176" i="6"/>
  <c r="N2177" i="6"/>
  <c r="O2177" i="6"/>
  <c r="N2178" i="6"/>
  <c r="O2178" i="6"/>
  <c r="N2179" i="6"/>
  <c r="P2179" i="6"/>
  <c r="U2179" i="6"/>
  <c r="N2180" i="6"/>
  <c r="O2180" i="6"/>
  <c r="N2181" i="6"/>
  <c r="P2182" i="6"/>
  <c r="U2182" i="6"/>
  <c r="N2183" i="6"/>
  <c r="P2183" i="6"/>
  <c r="U2183" i="6"/>
  <c r="N2184" i="6"/>
  <c r="P2184" i="6"/>
  <c r="U2184" i="6"/>
  <c r="N2185" i="6"/>
  <c r="P2185" i="6"/>
  <c r="U2185" i="6"/>
  <c r="N2186" i="6"/>
  <c r="O2186" i="6"/>
  <c r="N2187" i="6"/>
  <c r="P2187" i="6"/>
  <c r="U2187" i="6"/>
  <c r="V2187" i="6"/>
  <c r="N2188" i="6"/>
  <c r="P2189" i="6"/>
  <c r="U2189" i="6"/>
  <c r="N2190" i="6"/>
  <c r="O2190" i="6"/>
  <c r="N2191" i="6"/>
  <c r="O2191" i="6"/>
  <c r="N2192" i="6"/>
  <c r="N2193" i="6"/>
  <c r="N2194" i="6"/>
  <c r="O2194" i="6"/>
  <c r="N2195" i="6"/>
  <c r="N2196" i="6"/>
  <c r="O2196" i="6"/>
  <c r="N2197" i="6"/>
  <c r="O2197" i="6"/>
  <c r="N2198" i="6"/>
  <c r="O2198" i="6"/>
  <c r="N2199" i="6"/>
  <c r="O2199" i="6"/>
  <c r="O2200" i="6"/>
  <c r="P2200" i="6"/>
  <c r="U2200" i="6"/>
  <c r="N2201" i="6"/>
  <c r="O2201" i="6"/>
  <c r="N2202" i="6"/>
  <c r="O2202" i="6"/>
  <c r="N2203" i="6"/>
  <c r="O2203" i="6"/>
  <c r="N2204" i="6"/>
  <c r="P2204" i="6"/>
  <c r="U2204" i="6"/>
  <c r="N2205" i="6"/>
  <c r="N2206" i="6"/>
  <c r="O2206" i="6"/>
  <c r="N2207" i="6"/>
  <c r="O2207" i="6"/>
  <c r="N2208" i="6"/>
  <c r="O2208" i="6"/>
  <c r="N2209" i="6"/>
  <c r="N2210" i="6"/>
  <c r="N2211" i="6"/>
  <c r="O2211" i="6"/>
  <c r="N2212" i="6"/>
  <c r="P2212" i="6"/>
  <c r="U2212" i="6"/>
  <c r="N2213" i="6"/>
  <c r="N2214" i="6"/>
  <c r="O2214" i="6"/>
  <c r="N2215" i="6"/>
  <c r="O2215" i="6"/>
  <c r="N2216" i="6"/>
  <c r="N2217" i="6"/>
  <c r="O2217" i="6"/>
  <c r="P2218" i="6"/>
  <c r="U2218" i="6"/>
  <c r="N2219" i="6"/>
  <c r="N2220" i="6"/>
  <c r="O2220" i="6"/>
  <c r="N2221" i="6"/>
  <c r="N2222" i="6"/>
  <c r="N2223" i="6"/>
  <c r="O2223" i="6"/>
  <c r="N2224" i="6"/>
  <c r="O2224" i="6"/>
  <c r="P2225" i="6"/>
  <c r="U2225" i="6"/>
  <c r="P2226" i="6"/>
  <c r="U2226" i="6"/>
  <c r="P2227" i="6"/>
  <c r="U2227" i="6"/>
  <c r="P2228" i="6"/>
  <c r="U2228" i="6"/>
  <c r="P2229" i="6"/>
  <c r="U2229" i="6"/>
  <c r="P2230" i="6"/>
  <c r="U2230" i="6"/>
  <c r="P2231" i="6"/>
  <c r="U2231" i="6"/>
  <c r="P2232" i="6"/>
  <c r="U2232" i="6"/>
  <c r="P2233" i="6"/>
  <c r="U2233" i="6"/>
  <c r="N2234" i="6"/>
  <c r="P2234" i="6"/>
  <c r="U2234" i="6"/>
  <c r="P2235" i="6"/>
  <c r="U2235" i="6"/>
  <c r="N2236" i="6"/>
  <c r="P2236" i="6"/>
  <c r="U2236" i="6"/>
  <c r="N2237" i="6"/>
  <c r="P2237" i="6"/>
  <c r="U2237" i="6"/>
  <c r="N2239" i="6"/>
  <c r="P2239" i="6"/>
  <c r="U2239" i="6"/>
  <c r="P2240" i="6"/>
  <c r="U2240" i="6"/>
  <c r="N2241" i="6"/>
  <c r="P2241" i="6"/>
  <c r="U2241" i="6"/>
  <c r="O2242" i="6"/>
  <c r="P2242" i="6"/>
  <c r="U2242" i="6"/>
  <c r="N2243" i="6"/>
  <c r="O2243" i="6"/>
  <c r="N2244" i="6"/>
  <c r="P2244" i="6"/>
  <c r="U2244" i="6"/>
  <c r="P2245" i="6"/>
  <c r="U2245" i="6"/>
  <c r="P2246" i="6"/>
  <c r="U2246" i="6"/>
  <c r="P2247" i="6"/>
  <c r="U2247" i="6"/>
  <c r="N2248" i="6"/>
  <c r="O2248" i="6"/>
  <c r="O2249" i="6"/>
  <c r="P2249" i="6"/>
  <c r="U2249" i="6"/>
  <c r="N2250" i="6"/>
  <c r="P2250" i="6"/>
  <c r="U2250" i="6"/>
  <c r="P2251" i="6"/>
  <c r="U2251" i="6"/>
  <c r="P2252" i="6"/>
  <c r="U2252" i="6"/>
  <c r="O340" i="14"/>
  <c r="N2254" i="6"/>
  <c r="O2254" i="6"/>
  <c r="N2255" i="6"/>
  <c r="O2255" i="6"/>
  <c r="N2256" i="6"/>
  <c r="O2256" i="6"/>
  <c r="N2257" i="6"/>
  <c r="O2257" i="6"/>
  <c r="N2258" i="6"/>
  <c r="N2259" i="6"/>
  <c r="O2259" i="6"/>
  <c r="N2260" i="6"/>
  <c r="O2260" i="6"/>
  <c r="N2261" i="6"/>
  <c r="O2261" i="6"/>
  <c r="N2262" i="6"/>
  <c r="N2263" i="6"/>
  <c r="P2263" i="6"/>
  <c r="U2263" i="6"/>
  <c r="V2263" i="6"/>
  <c r="N2264" i="6"/>
  <c r="O2264" i="6"/>
  <c r="N2265" i="6"/>
  <c r="O2265" i="6"/>
  <c r="N2266" i="6"/>
  <c r="O2266" i="6"/>
  <c r="N2267" i="6"/>
  <c r="O2267" i="6"/>
  <c r="N2268" i="6"/>
  <c r="P2268" i="6"/>
  <c r="U2268" i="6"/>
  <c r="O2269" i="6"/>
  <c r="P2269" i="6"/>
  <c r="U2269" i="6"/>
  <c r="N2270" i="6"/>
  <c r="O2270" i="6"/>
  <c r="N2271" i="6"/>
  <c r="O2271" i="6"/>
  <c r="N2272" i="6"/>
  <c r="P2272" i="6"/>
  <c r="U2272" i="6"/>
  <c r="V2272" i="6"/>
  <c r="N2273" i="6"/>
  <c r="O2273" i="6"/>
  <c r="N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P2281" i="6"/>
  <c r="U2281" i="6"/>
  <c r="V2281" i="6"/>
  <c r="N2282" i="6"/>
  <c r="O2282" i="6"/>
  <c r="N2283" i="6"/>
  <c r="O2283" i="6"/>
  <c r="N2284" i="6"/>
  <c r="O2284" i="6"/>
  <c r="N2285" i="6"/>
  <c r="O2285" i="6"/>
  <c r="O2286" i="6"/>
  <c r="N2287" i="6"/>
  <c r="O2287" i="6"/>
  <c r="N2288" i="6"/>
  <c r="N2289" i="6"/>
  <c r="P2290" i="6"/>
  <c r="U2290" i="6"/>
  <c r="N2291" i="6"/>
  <c r="O2291" i="6"/>
  <c r="N2292" i="6"/>
  <c r="O2292" i="6"/>
  <c r="N2293" i="6"/>
  <c r="O2293" i="6"/>
  <c r="O2294" i="6"/>
  <c r="N2295" i="6"/>
  <c r="O2295" i="6"/>
  <c r="N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P2304" i="6"/>
  <c r="U2304" i="6"/>
  <c r="N2305" i="6"/>
  <c r="N2306" i="6"/>
  <c r="O2306" i="6"/>
  <c r="N2307" i="6"/>
  <c r="O2307" i="6"/>
  <c r="N2308" i="6"/>
  <c r="N2309" i="6"/>
  <c r="P2309" i="6"/>
  <c r="U2309" i="6"/>
  <c r="N2310" i="6"/>
  <c r="O2310" i="6"/>
  <c r="N2311" i="6"/>
  <c r="N2312" i="6"/>
  <c r="O2312" i="6"/>
  <c r="N2313" i="6"/>
  <c r="O2313" i="6"/>
  <c r="N2314" i="6"/>
  <c r="O2314" i="6"/>
  <c r="N2315" i="6"/>
  <c r="N2316" i="6"/>
  <c r="P2316" i="6"/>
  <c r="U2316" i="6"/>
  <c r="N2317" i="6"/>
  <c r="O2317" i="6"/>
  <c r="N2318" i="6"/>
  <c r="O2318" i="6"/>
  <c r="N2319" i="6"/>
  <c r="N2320" i="6"/>
  <c r="O2320" i="6"/>
  <c r="N2321" i="6"/>
  <c r="O2321" i="6"/>
  <c r="N2322" i="6"/>
  <c r="N2323" i="6"/>
  <c r="N2324" i="6"/>
  <c r="O2324" i="6"/>
  <c r="N2325" i="6"/>
  <c r="O2325" i="6"/>
  <c r="N2326" i="6"/>
  <c r="P2326" i="6"/>
  <c r="U2326" i="6"/>
  <c r="N2327" i="6"/>
  <c r="P2327" i="6"/>
  <c r="U2327" i="6"/>
  <c r="N2328" i="6"/>
  <c r="P2328" i="6"/>
  <c r="U2328" i="6"/>
  <c r="O2329" i="6"/>
  <c r="P2329" i="6"/>
  <c r="U2329" i="6"/>
  <c r="V2329" i="6"/>
  <c r="N2330" i="6"/>
  <c r="O2330" i="6"/>
  <c r="N2331" i="6"/>
  <c r="P2331" i="6"/>
  <c r="U2331" i="6"/>
  <c r="O2332" i="6"/>
  <c r="P2332" i="6"/>
  <c r="N2333" i="6"/>
  <c r="P2333" i="6"/>
  <c r="U2333" i="6"/>
  <c r="V2333" i="6"/>
  <c r="N2334" i="6"/>
  <c r="O2334" i="6"/>
  <c r="N2335" i="6"/>
  <c r="P2335" i="6"/>
  <c r="U2335" i="6"/>
  <c r="N2336" i="6"/>
  <c r="N2337" i="6"/>
  <c r="N2338" i="6"/>
  <c r="O2338" i="6"/>
  <c r="N2340" i="6"/>
  <c r="O2340" i="6"/>
  <c r="N2341" i="6"/>
  <c r="N2342" i="6"/>
  <c r="N2343" i="6"/>
  <c r="O2343" i="6"/>
  <c r="P2344" i="6"/>
  <c r="U2344" i="6"/>
  <c r="V2344" i="6"/>
  <c r="N2345" i="6"/>
  <c r="N2346" i="6"/>
  <c r="P2346" i="6"/>
  <c r="U2346" i="6"/>
  <c r="N2347" i="6"/>
  <c r="O2347" i="6"/>
  <c r="N2348" i="6"/>
  <c r="O2348" i="6"/>
  <c r="N2349" i="6"/>
  <c r="O2349" i="6"/>
  <c r="N2350" i="6"/>
  <c r="O2350" i="6"/>
  <c r="N2351" i="6"/>
  <c r="O2351" i="6"/>
  <c r="N2352" i="6"/>
  <c r="N2353" i="6"/>
  <c r="N2354" i="6"/>
  <c r="O2354" i="6"/>
  <c r="N2355" i="6"/>
  <c r="O2355" i="6"/>
  <c r="N2356" i="6"/>
  <c r="O2356" i="6"/>
  <c r="N2357" i="6"/>
  <c r="O2357" i="6"/>
  <c r="N2358" i="6"/>
  <c r="O2358" i="6"/>
  <c r="N2359" i="6"/>
  <c r="N2360" i="6"/>
  <c r="N2361" i="6"/>
  <c r="O2361" i="6"/>
  <c r="P2362" i="6"/>
  <c r="U2362" i="6"/>
  <c r="O354" i="14"/>
  <c r="N2363" i="6"/>
  <c r="P2363" i="6"/>
  <c r="U2363" i="6"/>
  <c r="N2364" i="6"/>
  <c r="P2364" i="6"/>
  <c r="U2364" i="6"/>
  <c r="P2365" i="6"/>
  <c r="U2365" i="6"/>
  <c r="N2366" i="6"/>
  <c r="O2366" i="6"/>
  <c r="N2367" i="6"/>
  <c r="O2367" i="6"/>
  <c r="N2368" i="6"/>
  <c r="O2368" i="6"/>
  <c r="N2369" i="6"/>
  <c r="O2369" i="6"/>
  <c r="O2370" i="6"/>
  <c r="P2370" i="6"/>
  <c r="U2370" i="6"/>
  <c r="N2371" i="6"/>
  <c r="N2372" i="6"/>
  <c r="P2372" i="6"/>
  <c r="U2372" i="6"/>
  <c r="N2373" i="6"/>
  <c r="P2373" i="6"/>
  <c r="U2373" i="6"/>
  <c r="N2374" i="6"/>
  <c r="O2374" i="6"/>
  <c r="N2375" i="6"/>
  <c r="O2375" i="6"/>
  <c r="N2376" i="6"/>
  <c r="O2376" i="6"/>
  <c r="N2377" i="6"/>
  <c r="O2377" i="6"/>
  <c r="N2378" i="6"/>
  <c r="P2378" i="6"/>
  <c r="U2378" i="6"/>
  <c r="V2378" i="6"/>
  <c r="N2379" i="6"/>
  <c r="P2379" i="6"/>
  <c r="U2379" i="6"/>
  <c r="N2380" i="6"/>
  <c r="O2380" i="6"/>
  <c r="N2381" i="6"/>
  <c r="O2381" i="6"/>
  <c r="N2382" i="6"/>
  <c r="O2382" i="6"/>
  <c r="N2383" i="6"/>
  <c r="O2383" i="6"/>
  <c r="N2384" i="6"/>
  <c r="O2384" i="6"/>
  <c r="N2385" i="6"/>
  <c r="P2385" i="6"/>
  <c r="U2385" i="6"/>
  <c r="N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O2393" i="6"/>
  <c r="P2393" i="6"/>
  <c r="U2393" i="6"/>
  <c r="N2394" i="6"/>
  <c r="P2394" i="6"/>
  <c r="U2394" i="6"/>
  <c r="N2395" i="6"/>
  <c r="N2396" i="6"/>
  <c r="O2396" i="6"/>
  <c r="N2397" i="6"/>
  <c r="N2398" i="6"/>
  <c r="O2398" i="6"/>
  <c r="N2399" i="6"/>
  <c r="O2399" i="6"/>
  <c r="N2400" i="6"/>
  <c r="O2400" i="6"/>
  <c r="N2401" i="6"/>
  <c r="N2402" i="6"/>
  <c r="O2402" i="6"/>
  <c r="N2403" i="6"/>
  <c r="O2403" i="6"/>
  <c r="N2404" i="6"/>
  <c r="O2404" i="6"/>
  <c r="N2405" i="6"/>
  <c r="P2405" i="6"/>
  <c r="U2405" i="6"/>
  <c r="N2407" i="6"/>
  <c r="O2407" i="6"/>
  <c r="N2408" i="6"/>
  <c r="N2409" i="6"/>
  <c r="O2409" i="6"/>
  <c r="N2410" i="6"/>
  <c r="O2410" i="6"/>
  <c r="N2411" i="6"/>
  <c r="O2411" i="6"/>
  <c r="N2412" i="6"/>
  <c r="P2412" i="6"/>
  <c r="U2412" i="6"/>
  <c r="N2413" i="6"/>
  <c r="P2413" i="6"/>
  <c r="U2413" i="6"/>
  <c r="N2414" i="6"/>
  <c r="O2414" i="6"/>
  <c r="N2415" i="6"/>
  <c r="N2416" i="6"/>
  <c r="O2416" i="6"/>
  <c r="N2417" i="6"/>
  <c r="O2417" i="6"/>
  <c r="N2418" i="6"/>
  <c r="O2418" i="6"/>
  <c r="N2419" i="6"/>
  <c r="N2420" i="6"/>
  <c r="N2421" i="6"/>
  <c r="O2421" i="6"/>
  <c r="N2422" i="6"/>
  <c r="O2422" i="6"/>
  <c r="N2423" i="6"/>
  <c r="O2423" i="6"/>
  <c r="P2424" i="6"/>
  <c r="U2424" i="6"/>
  <c r="N2425" i="6"/>
  <c r="O2425" i="6"/>
  <c r="N2426" i="6"/>
  <c r="O2426" i="6"/>
  <c r="N2427" i="6"/>
  <c r="O2427" i="6"/>
  <c r="N2428" i="6"/>
  <c r="P2428" i="6"/>
  <c r="U2428" i="6"/>
  <c r="N2429" i="6"/>
  <c r="P2429" i="6"/>
  <c r="U2429" i="6"/>
  <c r="P2430" i="6"/>
  <c r="U2430" i="6"/>
  <c r="P2431" i="6"/>
  <c r="U2431" i="6"/>
  <c r="N2432" i="6"/>
  <c r="O2432" i="6"/>
  <c r="N2433" i="6"/>
  <c r="O2433" i="6"/>
  <c r="N2434" i="6"/>
  <c r="O2434" i="6"/>
  <c r="N2435" i="6"/>
  <c r="P2435" i="6"/>
  <c r="U2435" i="6"/>
  <c r="N2436" i="6"/>
  <c r="O2436" i="6"/>
  <c r="N2437" i="6"/>
  <c r="O2437" i="6"/>
  <c r="N2438" i="6"/>
  <c r="P2438" i="6"/>
  <c r="U2438" i="6"/>
  <c r="P2439" i="6"/>
  <c r="U2439" i="6"/>
  <c r="N2440" i="6"/>
  <c r="P2440" i="6"/>
  <c r="U2440" i="6"/>
  <c r="N2441" i="6"/>
  <c r="P2441" i="6"/>
  <c r="U2441" i="6"/>
  <c r="P2442" i="6"/>
  <c r="U2442" i="6"/>
  <c r="N2443" i="6"/>
  <c r="P2443" i="6"/>
  <c r="U2443" i="6"/>
  <c r="N2444" i="6"/>
  <c r="P2444" i="6"/>
  <c r="U2444" i="6"/>
  <c r="P2445" i="6"/>
  <c r="U2445" i="6"/>
  <c r="N2446" i="6"/>
  <c r="P2446" i="6"/>
  <c r="U2446" i="6"/>
  <c r="N2447" i="6"/>
  <c r="P2447" i="6"/>
  <c r="U2447" i="6"/>
  <c r="N2449" i="6"/>
  <c r="P2449" i="6"/>
  <c r="U2449" i="6"/>
  <c r="N2450" i="6"/>
  <c r="O2450" i="6"/>
  <c r="N2451" i="6"/>
  <c r="O2451" i="6"/>
  <c r="N2452" i="6"/>
  <c r="O2452" i="6"/>
  <c r="N2453" i="6"/>
  <c r="O2453" i="6"/>
  <c r="N2454" i="6"/>
  <c r="O2454" i="6"/>
  <c r="N2455" i="6"/>
  <c r="P2455" i="6"/>
  <c r="U2455" i="6"/>
  <c r="N2456" i="6"/>
  <c r="P2456" i="6"/>
  <c r="U2456" i="6"/>
  <c r="N2457" i="6"/>
  <c r="O2457" i="6"/>
  <c r="N2458" i="6"/>
  <c r="O2458" i="6"/>
  <c r="N2459" i="6"/>
  <c r="O2459" i="6"/>
  <c r="N2460" i="6"/>
  <c r="O2460" i="6"/>
  <c r="N2461" i="6"/>
  <c r="O2461" i="6"/>
  <c r="N2462" i="6"/>
  <c r="P2462" i="6"/>
  <c r="U2462" i="6"/>
  <c r="N2463" i="6"/>
  <c r="O2463" i="6"/>
  <c r="N2464" i="6"/>
  <c r="O2464" i="6"/>
  <c r="N2465" i="6"/>
  <c r="O2465" i="6"/>
  <c r="O2466" i="6"/>
  <c r="P2466" i="6"/>
  <c r="U2466" i="6"/>
  <c r="N2467" i="6"/>
  <c r="O2467" i="6"/>
  <c r="N2468" i="6"/>
  <c r="P2468" i="6"/>
  <c r="U2468" i="6"/>
  <c r="V2468" i="6"/>
  <c r="N2469" i="6"/>
  <c r="O2469" i="6"/>
  <c r="N2470" i="6"/>
  <c r="N2471" i="6"/>
  <c r="P2471" i="6"/>
  <c r="U2471" i="6"/>
  <c r="N2472" i="6"/>
  <c r="O2472" i="6"/>
  <c r="O2473" i="6"/>
  <c r="P2473" i="6"/>
  <c r="U2473" i="6"/>
  <c r="N2474" i="6"/>
  <c r="O2474" i="6"/>
  <c r="N2475" i="6"/>
  <c r="O2475" i="6"/>
  <c r="N2476" i="6"/>
  <c r="P2476" i="6"/>
  <c r="U2476" i="6"/>
  <c r="N2477" i="6"/>
  <c r="P2477" i="6"/>
  <c r="U2477" i="6"/>
  <c r="N2478" i="6"/>
  <c r="O2478" i="6"/>
  <c r="N2479" i="6"/>
  <c r="O2479" i="6"/>
  <c r="N2480" i="6"/>
  <c r="O2480" i="6"/>
  <c r="N2481" i="6"/>
  <c r="O2481" i="6"/>
  <c r="N2482" i="6"/>
  <c r="P2482" i="6"/>
  <c r="U2482" i="6"/>
  <c r="O2483" i="6"/>
  <c r="P2483" i="6"/>
  <c r="U2483" i="6"/>
  <c r="N2484" i="6"/>
  <c r="N2485" i="6"/>
  <c r="O2485" i="6"/>
  <c r="N2486" i="6"/>
  <c r="O2486" i="6"/>
  <c r="N2487" i="6"/>
  <c r="O2487" i="6"/>
  <c r="N2488" i="6"/>
  <c r="O2488" i="6"/>
  <c r="N2489" i="6"/>
  <c r="O2489" i="6"/>
  <c r="N2490" i="6"/>
  <c r="N2491" i="6"/>
  <c r="O2491" i="6"/>
  <c r="N2492" i="6"/>
  <c r="O2492" i="6"/>
  <c r="N2493" i="6"/>
  <c r="O2493" i="6"/>
  <c r="N2494" i="6"/>
  <c r="O2494" i="6"/>
  <c r="N2495" i="6"/>
  <c r="O2495" i="6"/>
  <c r="N2496" i="6"/>
  <c r="O2496" i="6"/>
  <c r="N2497" i="6"/>
  <c r="P2497" i="6"/>
  <c r="U2497" i="6"/>
  <c r="V2497" i="6"/>
  <c r="N2498" i="6"/>
  <c r="O2498" i="6"/>
  <c r="N2499" i="6"/>
  <c r="N2500" i="6"/>
  <c r="O2500" i="6"/>
  <c r="N2501" i="6"/>
  <c r="O2501" i="6"/>
  <c r="N2502" i="6"/>
  <c r="O2502" i="6"/>
  <c r="N2503" i="6"/>
  <c r="O2503" i="6"/>
  <c r="N2505" i="6"/>
  <c r="O2505" i="6"/>
  <c r="N2506" i="6"/>
  <c r="O2506" i="6"/>
  <c r="N2507" i="6"/>
  <c r="O2507" i="6"/>
  <c r="N2508" i="6"/>
  <c r="O2508" i="6"/>
  <c r="N2509" i="6"/>
  <c r="O2509" i="6"/>
  <c r="N2510" i="6"/>
  <c r="P2510" i="6"/>
  <c r="U2510" i="6"/>
  <c r="N2511" i="6"/>
  <c r="O2511" i="6"/>
  <c r="N2513" i="6"/>
  <c r="O2513" i="6"/>
  <c r="N2514" i="6"/>
  <c r="O2514" i="6"/>
  <c r="N2515" i="6"/>
  <c r="O2515" i="6"/>
  <c r="N2516" i="6"/>
  <c r="O2516" i="6"/>
  <c r="N2517" i="6"/>
  <c r="O2517" i="6"/>
  <c r="N2518" i="6"/>
  <c r="H375" i="14"/>
  <c r="O2523" i="6"/>
  <c r="N2519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P2533" i="6"/>
  <c r="U2533" i="6"/>
  <c r="N2534" i="6"/>
  <c r="P2534" i="6"/>
  <c r="U2534" i="6"/>
  <c r="P2535" i="6"/>
  <c r="U2535" i="6"/>
  <c r="N2536" i="6"/>
  <c r="O2536" i="6"/>
  <c r="N2537" i="6"/>
  <c r="O2537" i="6"/>
  <c r="N2538" i="6"/>
  <c r="O2538" i="6"/>
  <c r="N2539" i="6"/>
  <c r="O2539" i="6"/>
  <c r="N2540" i="6"/>
  <c r="N2541" i="6"/>
  <c r="O2541" i="6"/>
  <c r="N2542" i="6"/>
  <c r="O2542" i="6"/>
  <c r="N2543" i="6"/>
  <c r="O2543" i="6"/>
  <c r="N2544" i="6"/>
  <c r="O2544" i="6"/>
  <c r="N2545" i="6"/>
  <c r="O2545" i="6"/>
  <c r="N2546" i="6"/>
  <c r="O2546" i="6"/>
  <c r="N2547" i="6"/>
  <c r="O2547" i="6"/>
  <c r="N2548" i="6"/>
  <c r="O2548" i="6"/>
  <c r="N2549" i="6"/>
  <c r="O2549" i="6"/>
  <c r="N2550" i="6"/>
  <c r="O2550" i="6"/>
  <c r="N2551" i="6"/>
  <c r="O2551" i="6"/>
  <c r="N2552" i="6"/>
  <c r="O2552" i="6"/>
  <c r="N2553" i="6"/>
  <c r="O2553" i="6"/>
  <c r="N2554" i="6"/>
  <c r="O2554" i="6"/>
  <c r="N2555" i="6"/>
  <c r="O2555" i="6"/>
  <c r="N2556" i="6"/>
  <c r="O2556" i="6"/>
  <c r="N2557" i="6"/>
  <c r="O2557" i="6"/>
  <c r="H379" i="14"/>
  <c r="O2559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H380" i="14"/>
  <c r="O2574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P2586" i="6"/>
  <c r="U2586" i="6"/>
  <c r="N2587" i="6"/>
  <c r="P2587" i="6"/>
  <c r="U2587" i="6"/>
  <c r="V2587" i="6"/>
  <c r="P2588" i="6"/>
  <c r="U2588" i="6"/>
  <c r="N2589" i="6"/>
  <c r="P2589" i="6"/>
  <c r="U2589" i="6"/>
  <c r="P2590" i="6"/>
  <c r="U2590" i="6"/>
  <c r="N2591" i="6"/>
  <c r="P2591" i="6"/>
  <c r="U2591" i="6"/>
  <c r="V2591" i="6"/>
  <c r="P2592" i="6"/>
  <c r="U2592" i="6"/>
  <c r="N2593" i="6"/>
  <c r="P2593" i="6"/>
  <c r="U2593" i="6"/>
  <c r="N2594" i="6"/>
  <c r="P2594" i="6"/>
  <c r="U2594" i="6"/>
  <c r="N2595" i="6"/>
  <c r="P2595" i="6"/>
  <c r="U2595" i="6"/>
  <c r="P2596" i="6"/>
  <c r="U2596" i="6"/>
  <c r="N2597" i="6"/>
  <c r="P2597" i="6"/>
  <c r="U2597" i="6"/>
  <c r="N2598" i="6"/>
  <c r="P2598" i="6"/>
  <c r="U2598" i="6"/>
  <c r="N2599" i="6"/>
  <c r="H386" i="14"/>
  <c r="O2600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H387" i="14"/>
  <c r="O2615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53" i="6"/>
  <c r="N2641" i="6"/>
  <c r="N2642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61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/>
  <c r="U2672" i="6"/>
  <c r="N2673" i="6"/>
  <c r="P2673" i="6"/>
  <c r="U2673" i="6"/>
  <c r="P2674" i="6"/>
  <c r="U2674" i="6"/>
  <c r="N2675" i="6"/>
  <c r="P2675" i="6"/>
  <c r="N2676" i="6"/>
  <c r="P2676" i="6"/>
  <c r="U2676" i="6"/>
  <c r="N2677" i="6"/>
  <c r="P2677" i="6"/>
  <c r="U2677" i="6"/>
  <c r="N2678" i="6"/>
  <c r="P2678" i="6"/>
  <c r="U2678" i="6"/>
  <c r="N2679" i="6"/>
  <c r="N2680" i="6"/>
  <c r="O2680" i="6"/>
  <c r="N2681" i="6"/>
  <c r="O2681" i="6"/>
  <c r="N2682" i="6"/>
  <c r="N2683" i="6"/>
  <c r="N2684" i="6"/>
  <c r="P2684" i="6"/>
  <c r="U2684" i="6"/>
  <c r="N2685" i="6"/>
  <c r="H392" i="14"/>
  <c r="O2694" i="6"/>
  <c r="N2686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H393" i="14"/>
  <c r="O2707" i="6"/>
  <c r="N2704" i="6"/>
  <c r="N2705" i="6"/>
  <c r="N2706" i="6"/>
  <c r="N2708" i="6"/>
  <c r="N2709" i="6"/>
  <c r="N2710" i="6"/>
  <c r="N2711" i="6"/>
  <c r="N2712" i="6"/>
  <c r="N2713" i="6"/>
  <c r="N2714" i="6"/>
  <c r="N2715" i="6"/>
  <c r="O2715" i="6"/>
  <c r="N2716" i="6"/>
  <c r="P2716" i="6"/>
  <c r="U2716" i="6"/>
  <c r="N2717" i="6"/>
  <c r="N2718" i="6"/>
  <c r="O2718" i="6"/>
  <c r="N2719" i="6"/>
  <c r="N2721" i="6"/>
  <c r="O2721" i="6"/>
  <c r="N2722" i="6"/>
  <c r="O2722" i="6"/>
  <c r="N2723" i="6"/>
  <c r="P2723" i="6"/>
  <c r="U2723" i="6"/>
  <c r="N2724" i="6"/>
  <c r="N2725" i="6"/>
  <c r="N2726" i="6"/>
  <c r="O2726" i="6"/>
  <c r="N2727" i="6"/>
  <c r="O2727" i="6"/>
  <c r="N2728" i="6"/>
  <c r="N2729" i="6"/>
  <c r="O2729" i="6"/>
  <c r="N2730" i="6"/>
  <c r="N2731" i="6"/>
  <c r="N2732" i="6"/>
  <c r="P2732" i="6"/>
  <c r="U2732" i="6"/>
  <c r="N2733" i="6"/>
  <c r="P2733" i="6"/>
  <c r="U2733" i="6"/>
  <c r="N2734" i="6"/>
  <c r="P2734" i="6"/>
  <c r="U2734" i="6"/>
  <c r="N2735" i="6"/>
  <c r="P2735" i="6"/>
  <c r="U2735" i="6"/>
  <c r="N2736" i="6"/>
  <c r="O2736" i="6"/>
  <c r="N2737" i="6"/>
  <c r="P2737" i="6"/>
  <c r="U2737" i="6"/>
  <c r="N2738" i="6"/>
  <c r="P2738" i="6"/>
  <c r="U2738" i="6"/>
  <c r="N2739" i="6"/>
  <c r="P2739" i="6"/>
  <c r="U2739" i="6"/>
  <c r="N2740" i="6"/>
  <c r="N2741" i="6"/>
  <c r="P2741" i="6"/>
  <c r="U2741" i="6"/>
  <c r="N2742" i="6"/>
  <c r="O2742" i="6"/>
  <c r="N2743" i="6"/>
  <c r="P2743" i="6"/>
  <c r="U2743" i="6"/>
  <c r="N2744" i="6"/>
  <c r="O2744" i="6"/>
  <c r="N2745" i="6"/>
  <c r="H396" i="14"/>
  <c r="O2763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7" i="6"/>
  <c r="N2768" i="6"/>
  <c r="N2769" i="6"/>
  <c r="N2770" i="6"/>
  <c r="P2770" i="6"/>
  <c r="U2770" i="6"/>
  <c r="N2771" i="6"/>
  <c r="P2771" i="6"/>
  <c r="U2771" i="6"/>
  <c r="O2772" i="6"/>
  <c r="P2772" i="6"/>
  <c r="U2772" i="6"/>
  <c r="N2773" i="6"/>
  <c r="O2773" i="6"/>
  <c r="N2774" i="6"/>
  <c r="P2774" i="6"/>
  <c r="U2774" i="6"/>
  <c r="N2775" i="6"/>
  <c r="P2775" i="6"/>
  <c r="U2775" i="6"/>
  <c r="N2776" i="6"/>
  <c r="P2776" i="6"/>
  <c r="U2776" i="6"/>
  <c r="N2777" i="6"/>
  <c r="P2777" i="6"/>
  <c r="U2777" i="6"/>
  <c r="N2778" i="6"/>
  <c r="O2778" i="6"/>
  <c r="N2779" i="6"/>
  <c r="O2779" i="6"/>
  <c r="N2780" i="6"/>
  <c r="O2780" i="6"/>
  <c r="N2781" i="6"/>
  <c r="P2781" i="6"/>
  <c r="U2781" i="6"/>
  <c r="P2782" i="6"/>
  <c r="U2782" i="6"/>
  <c r="N2784" i="6"/>
  <c r="O2784" i="6"/>
  <c r="N2785" i="6"/>
  <c r="O2785" i="6"/>
  <c r="N2786" i="6"/>
  <c r="O2786" i="6"/>
  <c r="N2787" i="6"/>
  <c r="O2787" i="6"/>
  <c r="N2788" i="6"/>
  <c r="N2789" i="6"/>
  <c r="O2789" i="6"/>
  <c r="N2790" i="6"/>
  <c r="N2791" i="6"/>
  <c r="O2791" i="6"/>
  <c r="N2792" i="6"/>
  <c r="O2792" i="6"/>
  <c r="N2793" i="6"/>
  <c r="O2793" i="6"/>
  <c r="N2794" i="6"/>
  <c r="O2794" i="6"/>
  <c r="N2795" i="6"/>
  <c r="O2795" i="6"/>
  <c r="N2796" i="6"/>
  <c r="O2796" i="6"/>
  <c r="N2798" i="6"/>
  <c r="N2799" i="6"/>
  <c r="N2800" i="6"/>
  <c r="N2802" i="6"/>
  <c r="N2803" i="6"/>
  <c r="N2804" i="6"/>
  <c r="N2805" i="6"/>
  <c r="N2806" i="6"/>
  <c r="N2807" i="6"/>
  <c r="N2808" i="6"/>
  <c r="P2808" i="6"/>
  <c r="U2808" i="6"/>
  <c r="P2809" i="6"/>
  <c r="U2809" i="6"/>
  <c r="N2810" i="6"/>
  <c r="P2810" i="6"/>
  <c r="U2810" i="6"/>
  <c r="N2811" i="6"/>
  <c r="P2811" i="6"/>
  <c r="U2811" i="6"/>
  <c r="V2811" i="6"/>
  <c r="N2812" i="6"/>
  <c r="P2812" i="6"/>
  <c r="U2812" i="6"/>
  <c r="N2813" i="6"/>
  <c r="P2813" i="6"/>
  <c r="P2814" i="6"/>
  <c r="U2814" i="6"/>
  <c r="P2815" i="6"/>
  <c r="U2815" i="6"/>
  <c r="N2816" i="6"/>
  <c r="P2817" i="6"/>
  <c r="U2817" i="6"/>
  <c r="N2818" i="6"/>
  <c r="O2818" i="6"/>
  <c r="P2819" i="6"/>
  <c r="U2819" i="6"/>
  <c r="N2820" i="6"/>
  <c r="O2820" i="6"/>
  <c r="N2821" i="6"/>
  <c r="O2821" i="6"/>
  <c r="N2822" i="6"/>
  <c r="O2822" i="6"/>
  <c r="N2823" i="6"/>
  <c r="O2823" i="6"/>
  <c r="N2824" i="6"/>
  <c r="O2824" i="6"/>
  <c r="N2825" i="6"/>
  <c r="P2825" i="6"/>
  <c r="U2825" i="6"/>
  <c r="N2826" i="6"/>
  <c r="O2826" i="6"/>
  <c r="N2827" i="6"/>
  <c r="N2828" i="6"/>
  <c r="O2828" i="6"/>
  <c r="N2829" i="6"/>
  <c r="P2829" i="6"/>
  <c r="U2829" i="6"/>
  <c r="N2830" i="6"/>
  <c r="P2830" i="6"/>
  <c r="U2830" i="6"/>
  <c r="N2831" i="6"/>
  <c r="O2831" i="6"/>
  <c r="N2832" i="6"/>
  <c r="O2832" i="6"/>
  <c r="N2833" i="6"/>
  <c r="P2833" i="6"/>
  <c r="U2833" i="6"/>
  <c r="N2834" i="6"/>
  <c r="P2834" i="6"/>
  <c r="U2834" i="6"/>
  <c r="N2835" i="6"/>
  <c r="N2836" i="6"/>
  <c r="N2837" i="6"/>
  <c r="P2837" i="6"/>
  <c r="U2837" i="6"/>
  <c r="N2838" i="6"/>
  <c r="N2839" i="6"/>
  <c r="O2839" i="6"/>
  <c r="N2840" i="6"/>
  <c r="N2841" i="6"/>
  <c r="O2841" i="6"/>
  <c r="N2842" i="6"/>
  <c r="O2842" i="6"/>
  <c r="N2843" i="6"/>
  <c r="O2843" i="6"/>
  <c r="N2844" i="6"/>
  <c r="N2845" i="6"/>
  <c r="O2845" i="6"/>
  <c r="N2846" i="6"/>
  <c r="P2846" i="6"/>
  <c r="U2846" i="6"/>
  <c r="N2847" i="6"/>
  <c r="N2848" i="6"/>
  <c r="O2848" i="6"/>
  <c r="O2849" i="6"/>
  <c r="P2849" i="6"/>
  <c r="U2849" i="6"/>
  <c r="N2850" i="6"/>
  <c r="O2850" i="6"/>
  <c r="N2851" i="6"/>
  <c r="O2851" i="6"/>
  <c r="N2852" i="6"/>
  <c r="N2853" i="6"/>
  <c r="P2853" i="6"/>
  <c r="U2853" i="6"/>
  <c r="N2854" i="6"/>
  <c r="O2854" i="6"/>
  <c r="N2855" i="6"/>
  <c r="P2855" i="6"/>
  <c r="U2855" i="6"/>
  <c r="N2856" i="6"/>
  <c r="P2856" i="6"/>
  <c r="U2856" i="6"/>
  <c r="V2856" i="6"/>
  <c r="N2857" i="6"/>
  <c r="O2857" i="6"/>
  <c r="N2858" i="6"/>
  <c r="O2858" i="6"/>
  <c r="N2859" i="6"/>
  <c r="P2859" i="6"/>
  <c r="U2859" i="6"/>
  <c r="N2860" i="6"/>
  <c r="P2860" i="6"/>
  <c r="U2860" i="6"/>
  <c r="N2861" i="6"/>
  <c r="P2861" i="6"/>
  <c r="U2861" i="6"/>
  <c r="N2862" i="6"/>
  <c r="P2862" i="6"/>
  <c r="U2862" i="6"/>
  <c r="N2863" i="6"/>
  <c r="O2863" i="6"/>
  <c r="N2864" i="6"/>
  <c r="O2864" i="6"/>
  <c r="N2865" i="6"/>
  <c r="O2865" i="6"/>
  <c r="N2866" i="6"/>
  <c r="N2867" i="6"/>
  <c r="P2867" i="6"/>
  <c r="U2867" i="6"/>
  <c r="N2868" i="6"/>
  <c r="P2868" i="6"/>
  <c r="U2868" i="6"/>
  <c r="N2869" i="6"/>
  <c r="O2869" i="6"/>
  <c r="N2870" i="6"/>
  <c r="O2870" i="6"/>
  <c r="N2871" i="6"/>
  <c r="O2871" i="6"/>
  <c r="N2872" i="6"/>
  <c r="P2872" i="6"/>
  <c r="U2872" i="6"/>
  <c r="N2874" i="6"/>
  <c r="P2874" i="6"/>
  <c r="U2874" i="6"/>
  <c r="N2875" i="6"/>
  <c r="N2876" i="6"/>
  <c r="P2876" i="6"/>
  <c r="U2876" i="6"/>
  <c r="N2877" i="6"/>
  <c r="P2877" i="6"/>
  <c r="U2877" i="6"/>
  <c r="N2878" i="6"/>
  <c r="P2878" i="6"/>
  <c r="U2878" i="6"/>
  <c r="N2879" i="6"/>
  <c r="O2879" i="6"/>
  <c r="N2880" i="6"/>
  <c r="N2881" i="6"/>
  <c r="P2881" i="6"/>
  <c r="U2881" i="6"/>
  <c r="N2882" i="6"/>
  <c r="P2882" i="6"/>
  <c r="U2882" i="6"/>
  <c r="N2883" i="6"/>
  <c r="O2883" i="6"/>
  <c r="N2884" i="6"/>
  <c r="N2885" i="6"/>
  <c r="O2885" i="6"/>
  <c r="N2886" i="6"/>
  <c r="P2886" i="6"/>
  <c r="U2886" i="6"/>
  <c r="N2887" i="6"/>
  <c r="N2888" i="6"/>
  <c r="N2889" i="6"/>
  <c r="N2890" i="6"/>
  <c r="O2891" i="6"/>
  <c r="P2891" i="6"/>
  <c r="U2891" i="6"/>
  <c r="N2892" i="6"/>
  <c r="O2892" i="6"/>
  <c r="N2893" i="6"/>
  <c r="P2893" i="6"/>
  <c r="U2893" i="6"/>
  <c r="N2894" i="6"/>
  <c r="P2894" i="6"/>
  <c r="U2894" i="6"/>
  <c r="N2895" i="6"/>
  <c r="P2895" i="6"/>
  <c r="U2895" i="6"/>
  <c r="N2896" i="6"/>
  <c r="N2897" i="6"/>
  <c r="O2897" i="6"/>
  <c r="N2898" i="6"/>
  <c r="O2898" i="6"/>
  <c r="N2899" i="6"/>
  <c r="O2899" i="6"/>
  <c r="N2900" i="6"/>
  <c r="N2901" i="6"/>
  <c r="N2902" i="6"/>
  <c r="N2903" i="6"/>
  <c r="O2903" i="6"/>
  <c r="N2904" i="6"/>
  <c r="O2904" i="6"/>
  <c r="N2905" i="6"/>
  <c r="O2905" i="6"/>
  <c r="N2906" i="6"/>
  <c r="P2906" i="6"/>
  <c r="U2906" i="6"/>
  <c r="N2907" i="6"/>
  <c r="P2907" i="6"/>
  <c r="U2907" i="6"/>
  <c r="N2908" i="6"/>
  <c r="P2908" i="6"/>
  <c r="U2908" i="6"/>
  <c r="N2909" i="6"/>
  <c r="P2909" i="6"/>
  <c r="U2909" i="6"/>
  <c r="V2909" i="6"/>
  <c r="N2910" i="6"/>
  <c r="P2910" i="6"/>
  <c r="U2910" i="6"/>
  <c r="V2910" i="6"/>
  <c r="N2911" i="6"/>
  <c r="P2911" i="6"/>
  <c r="U2911" i="6"/>
  <c r="P2912" i="6"/>
  <c r="U2912" i="6"/>
  <c r="N2913" i="6"/>
  <c r="O2913" i="6"/>
  <c r="N2914" i="6"/>
  <c r="N2915" i="6"/>
  <c r="P2915" i="6"/>
  <c r="U2915" i="6"/>
  <c r="N2916" i="6"/>
  <c r="P2916" i="6"/>
  <c r="U2916" i="6"/>
  <c r="N2917" i="6"/>
  <c r="O2917" i="6"/>
  <c r="N2918" i="6"/>
  <c r="P2918" i="6"/>
  <c r="U2918" i="6"/>
  <c r="N2919" i="6"/>
  <c r="O2919" i="6"/>
  <c r="N2920" i="6"/>
  <c r="P2920" i="6"/>
  <c r="U2920" i="6"/>
  <c r="N2921" i="6"/>
  <c r="P2921" i="6"/>
  <c r="U2921" i="6"/>
  <c r="N2922" i="6"/>
  <c r="N2923" i="6"/>
  <c r="O2923" i="6"/>
  <c r="O2924" i="6"/>
  <c r="P2924" i="6"/>
  <c r="U2924" i="6"/>
  <c r="N2925" i="6"/>
  <c r="O2925" i="6"/>
  <c r="N2926" i="6"/>
  <c r="O2926" i="6"/>
  <c r="N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P2935" i="6"/>
  <c r="U2935" i="6"/>
  <c r="N2936" i="6"/>
  <c r="N2937" i="6"/>
  <c r="O2937" i="6"/>
  <c r="N2938" i="6"/>
  <c r="O2938" i="6"/>
  <c r="N2939" i="6"/>
  <c r="O2939" i="6"/>
  <c r="N2940" i="6"/>
  <c r="O2940" i="6"/>
  <c r="N2941" i="6"/>
  <c r="N2942" i="6"/>
  <c r="P2942" i="6"/>
  <c r="U2942" i="6"/>
  <c r="N2943" i="6"/>
  <c r="O2943" i="6"/>
  <c r="N2944" i="6"/>
  <c r="O2944" i="6"/>
  <c r="N2945" i="6"/>
  <c r="O2945" i="6"/>
  <c r="N2946" i="6"/>
  <c r="O2946" i="6"/>
  <c r="N2947" i="6"/>
  <c r="N2948" i="6"/>
  <c r="N2949" i="6"/>
  <c r="O2949" i="6"/>
  <c r="N2950" i="6"/>
  <c r="P2950" i="6"/>
  <c r="U2950" i="6"/>
  <c r="N2951" i="6"/>
  <c r="O2951" i="6"/>
  <c r="N2952" i="6"/>
  <c r="O2952" i="6"/>
  <c r="N2953" i="6"/>
  <c r="P2953" i="6"/>
  <c r="U2953" i="6"/>
  <c r="N2954" i="6"/>
  <c r="O2954" i="6"/>
  <c r="N2955" i="6"/>
  <c r="P2955" i="6"/>
  <c r="U2955" i="6"/>
  <c r="P2956" i="6"/>
  <c r="U2956" i="6"/>
  <c r="N2957" i="6"/>
  <c r="O2957" i="6"/>
  <c r="N2958" i="6"/>
  <c r="O2958" i="6"/>
  <c r="N2959" i="6"/>
  <c r="O2959" i="6"/>
  <c r="N2960" i="6"/>
  <c r="O2960" i="6"/>
  <c r="N2961" i="6"/>
  <c r="P2961" i="6"/>
  <c r="U2961" i="6"/>
  <c r="V2961" i="6"/>
  <c r="N2962" i="6"/>
  <c r="P2962" i="6"/>
  <c r="U2962" i="6"/>
  <c r="N2963" i="6"/>
  <c r="O2963" i="6"/>
  <c r="N2964" i="6"/>
  <c r="O2964" i="6"/>
  <c r="N2965" i="6"/>
  <c r="O2965" i="6"/>
  <c r="N2966" i="6"/>
  <c r="O2966" i="6"/>
  <c r="N2967" i="6"/>
  <c r="P2967" i="6"/>
  <c r="U2967" i="6"/>
  <c r="N2968" i="6"/>
  <c r="N2969" i="6"/>
  <c r="N2971" i="6"/>
  <c r="P2971" i="6"/>
  <c r="U2971" i="6"/>
  <c r="N2972" i="6"/>
  <c r="P2972" i="6"/>
  <c r="U2972" i="6"/>
  <c r="N2973" i="6"/>
  <c r="N2974" i="6"/>
  <c r="O2974" i="6"/>
  <c r="O2975" i="6"/>
  <c r="P2975" i="6"/>
  <c r="U2975" i="6"/>
  <c r="N2976" i="6"/>
  <c r="O2976" i="6"/>
  <c r="N2977" i="6"/>
  <c r="O2977" i="6"/>
  <c r="N2978" i="6"/>
  <c r="O2978" i="6"/>
  <c r="N2979" i="6"/>
  <c r="P2979" i="6"/>
  <c r="U2979" i="6"/>
  <c r="N2980" i="6"/>
  <c r="O2980" i="6"/>
  <c r="N2981" i="6"/>
  <c r="O2981" i="6"/>
  <c r="N2982" i="6"/>
  <c r="O2982" i="6"/>
  <c r="N2983" i="6"/>
  <c r="O2983" i="6"/>
  <c r="N2984" i="6"/>
  <c r="O2984" i="6"/>
  <c r="N2985" i="6"/>
  <c r="O2985" i="6"/>
  <c r="P2986" i="6"/>
  <c r="U2986" i="6"/>
  <c r="P2987" i="6"/>
  <c r="U2987" i="6"/>
  <c r="V2987" i="6"/>
  <c r="N2988" i="6"/>
  <c r="P2988" i="6"/>
  <c r="U2988" i="6"/>
  <c r="P2989" i="6"/>
  <c r="U2989" i="6"/>
  <c r="N2990" i="6"/>
  <c r="P2990" i="6"/>
  <c r="U2990" i="6"/>
  <c r="N2991" i="6"/>
  <c r="P2991" i="6"/>
  <c r="U2991" i="6"/>
  <c r="N2992" i="6"/>
  <c r="P2992" i="6"/>
  <c r="U2992" i="6"/>
  <c r="N2993" i="6"/>
  <c r="P2993" i="6"/>
  <c r="U2993" i="6"/>
  <c r="P2994" i="6"/>
  <c r="U2994" i="6"/>
  <c r="N2995" i="6"/>
  <c r="P2995" i="6"/>
  <c r="U2995" i="6"/>
  <c r="N2996" i="6"/>
  <c r="N2997" i="6"/>
  <c r="P2997" i="6"/>
  <c r="U2997" i="6"/>
  <c r="N2998" i="6"/>
  <c r="P2998" i="6"/>
  <c r="U2998" i="6"/>
  <c r="N2999" i="6"/>
  <c r="O2999" i="6"/>
  <c r="N3000" i="6"/>
  <c r="N3001" i="6"/>
  <c r="O3001" i="6"/>
  <c r="N3002" i="6"/>
  <c r="P3002" i="6"/>
  <c r="U3002" i="6"/>
  <c r="N3003" i="6"/>
  <c r="N3004" i="6"/>
  <c r="N3005" i="6"/>
  <c r="O3005" i="6"/>
  <c r="N3006" i="6"/>
  <c r="P3006" i="6"/>
  <c r="U3006" i="6"/>
  <c r="N3007" i="6"/>
  <c r="O3007" i="6"/>
  <c r="N3009" i="6"/>
  <c r="P3009" i="6"/>
  <c r="U3009" i="6"/>
  <c r="N3010" i="6"/>
  <c r="P3010" i="6"/>
  <c r="U3010" i="6"/>
  <c r="N3011" i="6"/>
  <c r="P3011" i="6"/>
  <c r="U3011" i="6"/>
  <c r="V3011" i="6"/>
  <c r="N3012" i="6"/>
  <c r="P3012" i="6"/>
  <c r="U3012" i="6"/>
  <c r="N3013" i="6"/>
  <c r="P3013" i="6"/>
  <c r="U3013" i="6"/>
  <c r="N3014" i="6"/>
  <c r="P3014" i="6"/>
  <c r="U3014" i="6"/>
  <c r="N3015" i="6"/>
  <c r="P3015" i="6"/>
  <c r="U3015" i="6"/>
  <c r="N3016" i="6"/>
  <c r="P3016" i="6"/>
  <c r="U3016" i="6"/>
  <c r="N3017" i="6"/>
  <c r="O3017" i="6"/>
  <c r="N3018" i="6"/>
  <c r="O3018" i="6"/>
  <c r="N3019" i="6"/>
  <c r="O3019" i="6"/>
  <c r="N3020" i="6"/>
  <c r="O3020" i="6"/>
  <c r="N3021" i="6"/>
  <c r="P3021" i="6"/>
  <c r="U3021" i="6"/>
  <c r="N3022" i="6"/>
  <c r="O3022" i="6"/>
  <c r="N3023" i="6"/>
  <c r="N3024" i="6"/>
  <c r="P3024" i="6"/>
  <c r="U3024" i="6"/>
  <c r="V3024" i="6"/>
  <c r="N3025" i="6"/>
  <c r="O3025" i="6"/>
  <c r="O3026" i="6"/>
  <c r="P3026" i="6"/>
  <c r="U3026" i="6"/>
  <c r="N3027" i="6"/>
  <c r="P3027" i="6"/>
  <c r="U3027" i="6"/>
  <c r="N3028" i="6"/>
  <c r="P3028" i="6"/>
  <c r="U3028" i="6"/>
  <c r="N3029" i="6"/>
  <c r="P3029" i="6"/>
  <c r="U3029" i="6"/>
  <c r="N3030" i="6"/>
  <c r="P3030" i="6"/>
  <c r="U3030" i="6"/>
  <c r="N3031" i="6"/>
  <c r="O3031" i="6"/>
  <c r="N3032" i="6"/>
  <c r="O3032" i="6"/>
  <c r="N3033" i="6"/>
  <c r="O3033" i="6"/>
  <c r="N3034" i="6"/>
  <c r="O3034" i="6"/>
  <c r="N3035" i="6"/>
  <c r="O3035" i="6"/>
  <c r="N3036" i="6"/>
  <c r="O3036" i="6"/>
  <c r="N3037" i="6"/>
  <c r="P3037" i="6"/>
  <c r="U3037" i="6"/>
  <c r="N3038" i="6"/>
  <c r="P3038" i="6"/>
  <c r="U3038" i="6"/>
  <c r="N3039" i="6"/>
  <c r="O3039" i="6"/>
  <c r="N3040" i="6"/>
  <c r="O3040" i="6"/>
  <c r="N3041" i="6"/>
  <c r="O3041" i="6"/>
  <c r="N3042" i="6"/>
  <c r="O3042" i="6"/>
  <c r="N3043" i="6"/>
  <c r="P3043" i="6"/>
  <c r="U3043" i="6"/>
  <c r="P3044" i="6"/>
  <c r="U3044" i="6"/>
  <c r="N3045" i="6"/>
  <c r="O3045" i="6"/>
  <c r="N3046" i="6"/>
  <c r="O3046" i="6"/>
  <c r="N3047" i="6"/>
  <c r="O3047" i="6"/>
  <c r="N3048" i="6"/>
  <c r="O3048" i="6"/>
  <c r="N3049" i="6"/>
  <c r="O3049" i="6"/>
  <c r="N3050" i="6"/>
  <c r="P3050" i="6"/>
  <c r="U3050" i="6"/>
  <c r="N3051" i="6"/>
  <c r="P3051" i="6"/>
  <c r="U3051" i="6"/>
  <c r="V3051" i="6"/>
  <c r="N3052" i="6"/>
  <c r="O3052" i="6"/>
  <c r="O3053" i="6"/>
  <c r="P3053" i="6"/>
  <c r="U3053" i="6"/>
  <c r="N3054" i="6"/>
  <c r="O3054" i="6"/>
  <c r="N3055" i="6"/>
  <c r="O3055" i="6"/>
  <c r="N3056" i="6"/>
  <c r="O3056" i="6"/>
  <c r="N3057" i="6"/>
  <c r="P3057" i="6"/>
  <c r="U3057" i="6"/>
  <c r="N3058" i="6"/>
  <c r="N3059" i="6"/>
  <c r="O3059" i="6"/>
  <c r="N3060" i="6"/>
  <c r="O3060" i="6"/>
  <c r="N3061" i="6"/>
  <c r="O3061" i="6"/>
  <c r="P3062" i="6"/>
  <c r="U3062" i="6"/>
  <c r="N3063" i="6"/>
  <c r="P3063" i="6"/>
  <c r="N3064" i="6"/>
  <c r="P3064" i="6"/>
  <c r="U3064" i="6"/>
  <c r="P3065" i="6"/>
  <c r="U3065" i="6"/>
  <c r="N3066" i="6"/>
  <c r="P3066" i="6"/>
  <c r="U3066" i="6"/>
  <c r="N3067" i="6"/>
  <c r="P3067" i="6"/>
  <c r="U3067" i="6"/>
  <c r="N3068" i="6"/>
  <c r="P3068" i="6"/>
  <c r="U3068" i="6"/>
  <c r="P3069" i="6"/>
  <c r="U3069" i="6"/>
  <c r="P3070" i="6"/>
  <c r="U3070" i="6"/>
  <c r="N3071" i="6"/>
  <c r="P3071" i="6"/>
  <c r="U3071" i="6"/>
  <c r="N3072" i="6"/>
  <c r="P3072" i="6"/>
  <c r="U3072" i="6"/>
  <c r="N3073" i="6"/>
  <c r="P3073" i="6"/>
  <c r="U3073" i="6"/>
  <c r="V3073" i="6"/>
  <c r="N3074" i="6"/>
  <c r="P3074" i="6"/>
  <c r="U3074" i="6"/>
  <c r="P3075" i="6"/>
  <c r="U3075" i="6"/>
  <c r="N3076" i="6"/>
  <c r="N3077" i="6"/>
  <c r="O3077" i="6"/>
  <c r="N3078" i="6"/>
  <c r="O3078" i="6"/>
  <c r="N3079" i="6"/>
  <c r="O3079" i="6"/>
  <c r="N3080" i="6"/>
  <c r="N3081" i="6"/>
  <c r="P3081" i="6"/>
  <c r="U3081" i="6"/>
  <c r="N3082" i="6"/>
  <c r="O3082" i="6"/>
  <c r="N3083" i="6"/>
  <c r="O3083" i="6"/>
  <c r="N3084" i="6"/>
  <c r="O3084" i="6"/>
  <c r="N3085" i="6"/>
  <c r="O3085" i="6"/>
  <c r="N3086" i="6"/>
  <c r="P3086" i="6"/>
  <c r="U3086" i="6"/>
  <c r="N3087" i="6"/>
  <c r="N3088" i="6"/>
  <c r="N3089" i="6"/>
  <c r="P3089" i="6"/>
  <c r="U3089" i="6"/>
  <c r="N3090" i="6"/>
  <c r="O3091" i="6"/>
  <c r="P3091" i="6"/>
  <c r="U3091" i="6"/>
  <c r="N3092" i="6"/>
  <c r="O3092" i="6"/>
  <c r="N3093" i="6"/>
  <c r="O3093" i="6"/>
  <c r="N3094" i="6"/>
  <c r="P3094" i="6"/>
  <c r="U3094" i="6"/>
  <c r="V3094" i="6"/>
  <c r="N3095" i="6"/>
  <c r="P3095" i="6"/>
  <c r="U3095" i="6"/>
  <c r="N3096" i="6"/>
  <c r="O3096" i="6"/>
  <c r="N3097" i="6"/>
  <c r="O3097" i="6"/>
  <c r="N3098" i="6"/>
  <c r="O3098" i="6"/>
  <c r="N3099" i="6"/>
  <c r="O3099" i="6"/>
  <c r="N3100" i="6"/>
  <c r="P3100" i="6"/>
  <c r="U3100" i="6"/>
  <c r="N3101" i="6"/>
  <c r="P3101" i="6"/>
  <c r="U3101" i="6"/>
  <c r="N3102" i="6"/>
  <c r="P3102" i="6"/>
  <c r="U3102" i="6"/>
  <c r="V3102" i="6"/>
  <c r="N3103" i="6"/>
  <c r="O3103" i="6"/>
  <c r="N3104" i="6"/>
  <c r="O3104" i="6"/>
  <c r="N3105" i="6"/>
  <c r="O3105" i="6"/>
  <c r="N3106" i="6"/>
  <c r="O3106" i="6"/>
  <c r="N3107" i="6"/>
  <c r="O3107" i="6"/>
  <c r="N3108" i="6"/>
  <c r="P3109" i="6"/>
  <c r="U3109" i="6"/>
  <c r="N3110" i="6"/>
  <c r="P3110" i="6"/>
  <c r="U3110" i="6"/>
  <c r="N3111" i="6"/>
  <c r="O3111" i="6"/>
  <c r="N3112" i="6"/>
  <c r="O3112" i="6"/>
  <c r="N3113" i="6"/>
  <c r="O3113" i="6"/>
  <c r="N3114" i="6"/>
  <c r="N3115" i="6"/>
  <c r="P3115" i="6"/>
  <c r="U3115" i="6"/>
  <c r="N3116" i="6"/>
  <c r="P3116" i="6"/>
  <c r="U3116" i="6"/>
  <c r="N3117" i="6"/>
  <c r="O3117" i="6"/>
  <c r="N3118" i="6"/>
  <c r="O3118" i="6"/>
  <c r="N3119" i="6"/>
  <c r="O3119" i="6"/>
  <c r="N3120" i="6"/>
  <c r="N3121" i="6"/>
  <c r="P3121" i="6"/>
  <c r="U3121" i="6"/>
  <c r="N3122" i="6"/>
  <c r="P3122" i="6"/>
  <c r="U3122" i="6"/>
  <c r="P3123" i="6"/>
  <c r="U3123" i="6"/>
  <c r="N3124" i="6"/>
  <c r="P3124" i="6"/>
  <c r="U3124" i="6"/>
  <c r="V3124" i="6"/>
  <c r="N3125" i="6"/>
  <c r="O3125" i="6"/>
  <c r="N3126" i="6"/>
  <c r="O3126" i="6"/>
  <c r="N3127" i="6"/>
  <c r="O3127" i="6"/>
  <c r="N3128" i="6"/>
  <c r="P3128" i="6"/>
  <c r="U3128" i="6"/>
  <c r="N3129" i="6"/>
  <c r="O3129" i="6"/>
  <c r="N3130" i="6"/>
  <c r="O3130" i="6"/>
  <c r="N3131" i="6"/>
  <c r="O3131" i="6"/>
  <c r="P3132" i="6"/>
  <c r="U3132" i="6"/>
  <c r="N3133" i="6"/>
  <c r="O3133" i="6"/>
  <c r="N3134" i="6"/>
  <c r="O3134" i="6"/>
  <c r="N3135" i="6"/>
  <c r="O3135" i="6"/>
  <c r="N3136" i="6"/>
  <c r="O3136" i="6"/>
  <c r="N3137" i="6"/>
  <c r="O3137" i="6"/>
  <c r="N3138" i="6"/>
  <c r="O3138" i="6"/>
  <c r="N3139" i="6"/>
  <c r="O3139" i="6"/>
  <c r="N3140" i="6"/>
  <c r="O3140" i="6"/>
  <c r="N3141" i="6"/>
  <c r="O3141" i="6"/>
  <c r="N3142" i="6"/>
  <c r="P3142" i="6"/>
  <c r="U3142" i="6"/>
  <c r="N3143" i="6"/>
  <c r="P3143" i="6"/>
  <c r="U3143" i="6"/>
  <c r="N3144" i="6"/>
  <c r="O3144" i="6"/>
  <c r="N3145" i="6"/>
  <c r="O3145" i="6"/>
  <c r="N3146" i="6"/>
  <c r="O3146" i="6"/>
  <c r="N3147" i="6"/>
  <c r="O3147" i="6"/>
  <c r="N3148" i="6"/>
  <c r="O3148" i="6"/>
  <c r="N3149" i="6"/>
  <c r="P3149" i="6"/>
  <c r="P3150" i="6"/>
  <c r="U3150" i="6"/>
  <c r="N3151" i="6"/>
  <c r="P3151" i="6"/>
  <c r="U3151" i="6"/>
  <c r="N3152" i="6"/>
  <c r="P3152" i="6"/>
  <c r="U3152" i="6"/>
  <c r="N3153" i="6"/>
  <c r="P3153" i="6"/>
  <c r="U3153" i="6"/>
  <c r="N3154" i="6"/>
  <c r="P3154" i="6"/>
  <c r="U3154" i="6"/>
  <c r="N3155" i="6"/>
  <c r="P3155" i="6"/>
  <c r="U3155" i="6"/>
  <c r="N3156" i="6"/>
  <c r="P3156" i="6"/>
  <c r="U3156" i="6"/>
  <c r="N3157" i="6"/>
  <c r="P3157" i="6"/>
  <c r="U3157" i="6"/>
  <c r="N3158" i="6"/>
  <c r="P3158" i="6"/>
  <c r="U3158" i="6"/>
  <c r="N3159" i="6"/>
  <c r="P3159" i="6"/>
  <c r="U3159" i="6"/>
  <c r="P3160" i="6"/>
  <c r="U3160" i="6"/>
  <c r="P3161" i="6"/>
  <c r="U3161" i="6"/>
  <c r="O444" i="14"/>
  <c r="P3162" i="6"/>
  <c r="U3162" i="6"/>
  <c r="V3162" i="6"/>
  <c r="N3163" i="6"/>
  <c r="P3163" i="6"/>
  <c r="U3163" i="6"/>
  <c r="P3164" i="6"/>
  <c r="U3164" i="6"/>
  <c r="N3165" i="6"/>
  <c r="P3165" i="6"/>
  <c r="U3165" i="6"/>
  <c r="P3166" i="6"/>
  <c r="U3166" i="6"/>
  <c r="N3167" i="6"/>
  <c r="P3167" i="6"/>
  <c r="P3168" i="6"/>
  <c r="U3168" i="6"/>
  <c r="N3169" i="6"/>
  <c r="P3169" i="6"/>
  <c r="P3170" i="6"/>
  <c r="U3170" i="6"/>
  <c r="N3171" i="6"/>
  <c r="P3171" i="6"/>
  <c r="U3171" i="6"/>
  <c r="P3172" i="6"/>
  <c r="U3172" i="6"/>
  <c r="N3173" i="6"/>
  <c r="P3173" i="6"/>
  <c r="U3173" i="6"/>
  <c r="N3174" i="6"/>
  <c r="P3174" i="6"/>
  <c r="U3174" i="6"/>
  <c r="N3175" i="6"/>
  <c r="P3175" i="6"/>
  <c r="U3175" i="6"/>
  <c r="N3176" i="6"/>
  <c r="P3176" i="6"/>
  <c r="U3176" i="6"/>
  <c r="N3177" i="6"/>
  <c r="P3177" i="6"/>
  <c r="U3177" i="6"/>
  <c r="N3178" i="6"/>
  <c r="P3178" i="6"/>
  <c r="U3178" i="6"/>
  <c r="N3179" i="6"/>
  <c r="P3179" i="6"/>
  <c r="U3179" i="6"/>
  <c r="N3180" i="6"/>
  <c r="P3180" i="6"/>
  <c r="U3180" i="6"/>
  <c r="P3181" i="6"/>
  <c r="U3181" i="6"/>
  <c r="N3183" i="6"/>
  <c r="O3183" i="6"/>
  <c r="N3184" i="6"/>
  <c r="P3184" i="6"/>
  <c r="U3184" i="6"/>
  <c r="N3185" i="6"/>
  <c r="P3185" i="6"/>
  <c r="U3185" i="6"/>
  <c r="V3185" i="6"/>
  <c r="N3186" i="6"/>
  <c r="P3186" i="6"/>
  <c r="U3186" i="6"/>
  <c r="N3187" i="6"/>
  <c r="O3187" i="6"/>
  <c r="N3188" i="6"/>
  <c r="P3188" i="6"/>
  <c r="U3188" i="6"/>
  <c r="N3189" i="6"/>
  <c r="O3189" i="6"/>
  <c r="N3190" i="6"/>
  <c r="N3191" i="6"/>
  <c r="O3191" i="6"/>
  <c r="O3192" i="6"/>
  <c r="P3192" i="6"/>
  <c r="U3192" i="6"/>
  <c r="V3192" i="6"/>
  <c r="N3193" i="6"/>
  <c r="O3193" i="6"/>
  <c r="N3194" i="6"/>
  <c r="P3194" i="6"/>
  <c r="U3194" i="6"/>
  <c r="N3195" i="6"/>
  <c r="O3195" i="6"/>
  <c r="N3196" i="6"/>
  <c r="O3196" i="6"/>
  <c r="N3197" i="6"/>
  <c r="O3197" i="6"/>
  <c r="N3198" i="6"/>
  <c r="N3199" i="6"/>
  <c r="O3199" i="6"/>
  <c r="N3200" i="6"/>
  <c r="O3200" i="6"/>
  <c r="N3201" i="6"/>
  <c r="O3201" i="6"/>
  <c r="N3202" i="6"/>
  <c r="O3202" i="6"/>
  <c r="N3203" i="6"/>
  <c r="O3203" i="6"/>
  <c r="N3204" i="6"/>
  <c r="O3204" i="6"/>
  <c r="N3205" i="6"/>
  <c r="O3205" i="6"/>
  <c r="N3206" i="6"/>
  <c r="O3206" i="6"/>
  <c r="N3207" i="6"/>
  <c r="O3207" i="6"/>
  <c r="O3208" i="6"/>
  <c r="P3208" i="6"/>
  <c r="U3208" i="6"/>
  <c r="N3209" i="6"/>
  <c r="P3209" i="6"/>
  <c r="U3209" i="6"/>
  <c r="N3210" i="6"/>
  <c r="O3210" i="6"/>
  <c r="N3211" i="6"/>
  <c r="N3212" i="6"/>
  <c r="O3212" i="6"/>
  <c r="N3213" i="6"/>
  <c r="O3213" i="6"/>
  <c r="N3214" i="6"/>
  <c r="P3214" i="6"/>
  <c r="U3214" i="6"/>
  <c r="V3214" i="6"/>
  <c r="N3215" i="6"/>
  <c r="O3215" i="6"/>
  <c r="N3216" i="6"/>
  <c r="P3216" i="6"/>
  <c r="U3216" i="6"/>
  <c r="N3217" i="6"/>
  <c r="P3217" i="6"/>
  <c r="U3217" i="6"/>
  <c r="N3218" i="6"/>
  <c r="P3218" i="6"/>
  <c r="U3218" i="6"/>
  <c r="N3219" i="6"/>
  <c r="O3219" i="6"/>
  <c r="N3220" i="6"/>
  <c r="O3220" i="6"/>
  <c r="N3221" i="6"/>
  <c r="P3221" i="6"/>
  <c r="U3221" i="6"/>
  <c r="N3222" i="6"/>
  <c r="O3222" i="6"/>
  <c r="N3223" i="6"/>
  <c r="O3223" i="6"/>
  <c r="N3224" i="6"/>
  <c r="O3224" i="6"/>
  <c r="N3225" i="6"/>
  <c r="O3225" i="6"/>
  <c r="N3226" i="6"/>
  <c r="O3226" i="6"/>
  <c r="N3227" i="6"/>
  <c r="P3227" i="6"/>
  <c r="U3227" i="6"/>
  <c r="N3228" i="6"/>
  <c r="O3228" i="6"/>
  <c r="N3229" i="6"/>
  <c r="P3229" i="6"/>
  <c r="U3229" i="6"/>
  <c r="N3230" i="6"/>
  <c r="O3230" i="6"/>
  <c r="N3231" i="6"/>
  <c r="P3231" i="6"/>
  <c r="U3231" i="6"/>
  <c r="N3232" i="6"/>
  <c r="O3232" i="6"/>
  <c r="O3233" i="6"/>
  <c r="P3233" i="6"/>
  <c r="U3233" i="6"/>
  <c r="V3233" i="6"/>
  <c r="N3234" i="6"/>
  <c r="P3234" i="6"/>
  <c r="U3234" i="6"/>
  <c r="N3235" i="6"/>
  <c r="O3235" i="6"/>
  <c r="N3236" i="6"/>
  <c r="N3237" i="6"/>
  <c r="O3237" i="6"/>
  <c r="N3238" i="6"/>
  <c r="O3238" i="6"/>
  <c r="N3239" i="6"/>
  <c r="O3239" i="6"/>
  <c r="N3240" i="6"/>
  <c r="N3241" i="6"/>
  <c r="O3241" i="6"/>
  <c r="N3242" i="6"/>
  <c r="O3242" i="6"/>
  <c r="N3243" i="6"/>
  <c r="O3243" i="6"/>
  <c r="O3244" i="6"/>
  <c r="P3244" i="6"/>
  <c r="U3244" i="6"/>
  <c r="N3245" i="6"/>
  <c r="O3245" i="6"/>
  <c r="N3246" i="6"/>
  <c r="O3246" i="6"/>
  <c r="N3247" i="6"/>
  <c r="P3247" i="6"/>
  <c r="U3247" i="6"/>
  <c r="N3248" i="6"/>
  <c r="N3249" i="6"/>
  <c r="O3249" i="6"/>
  <c r="N3250" i="6"/>
  <c r="O3250" i="6"/>
  <c r="N3251" i="6"/>
  <c r="O3251" i="6"/>
  <c r="N3252" i="6"/>
  <c r="O3252" i="6"/>
  <c r="N3253" i="6"/>
  <c r="O3253" i="6"/>
  <c r="N3254" i="6"/>
  <c r="O3254" i="6"/>
  <c r="O3255" i="6"/>
  <c r="P3255" i="6"/>
  <c r="U3255" i="6"/>
  <c r="N3256" i="6"/>
  <c r="P3256" i="6"/>
  <c r="U3256" i="6"/>
  <c r="N3257" i="6"/>
  <c r="N3258" i="6"/>
  <c r="O3258" i="6"/>
  <c r="N3259" i="6"/>
  <c r="P3259" i="6"/>
  <c r="U3259" i="6"/>
  <c r="N3260" i="6"/>
  <c r="O3260" i="6"/>
  <c r="N3261" i="6"/>
  <c r="P3261" i="6"/>
  <c r="U3261" i="6"/>
  <c r="N3262" i="6"/>
  <c r="O3262" i="6"/>
  <c r="N3263" i="6"/>
  <c r="O3263" i="6"/>
  <c r="N3264" i="6"/>
  <c r="O3264" i="6"/>
  <c r="N3265" i="6"/>
  <c r="O3265" i="6"/>
  <c r="N3266" i="6"/>
  <c r="O3266" i="6"/>
  <c r="N3267" i="6"/>
  <c r="O3267" i="6"/>
  <c r="N3268" i="6"/>
  <c r="O3268" i="6"/>
  <c r="N3269" i="6"/>
  <c r="O3269" i="6"/>
  <c r="N3270" i="6"/>
  <c r="O3270" i="6"/>
  <c r="N3271" i="6"/>
  <c r="N3272" i="6"/>
  <c r="O3272" i="6"/>
  <c r="N3273" i="6"/>
  <c r="O3273" i="6"/>
  <c r="N3274" i="6"/>
  <c r="O3274" i="6"/>
  <c r="N3275" i="6"/>
  <c r="O3275" i="6"/>
  <c r="H461" i="14"/>
  <c r="O3276" i="6"/>
  <c r="P3276" i="6"/>
  <c r="U3276" i="6"/>
  <c r="N3277" i="6"/>
  <c r="N3278" i="6"/>
  <c r="N3279" i="6"/>
  <c r="N3280" i="6"/>
  <c r="N3281" i="6"/>
  <c r="N3282" i="6"/>
  <c r="N3283" i="6"/>
  <c r="N3284" i="6"/>
  <c r="N3285" i="6"/>
  <c r="N3286" i="6"/>
  <c r="N3287" i="6"/>
  <c r="P3287" i="6"/>
  <c r="U3287" i="6"/>
  <c r="N3288" i="6"/>
  <c r="P3288" i="6"/>
  <c r="U3288" i="6"/>
  <c r="N3289" i="6"/>
  <c r="P3289" i="6"/>
  <c r="U3289" i="6"/>
  <c r="N3290" i="6"/>
  <c r="P3290" i="6"/>
  <c r="U3290" i="6"/>
  <c r="N3291" i="6"/>
  <c r="H463" i="14"/>
  <c r="O3292" i="6"/>
  <c r="N3293" i="6"/>
  <c r="N3294" i="6"/>
  <c r="N3295" i="6"/>
  <c r="N3296" i="6"/>
  <c r="N3297" i="6"/>
  <c r="N3298" i="6"/>
  <c r="N3299" i="6"/>
  <c r="N3300" i="6"/>
  <c r="N3301" i="6"/>
  <c r="N3302" i="6"/>
  <c r="N3303" i="6"/>
  <c r="O3303" i="6"/>
  <c r="N3304" i="6"/>
  <c r="O3304" i="6"/>
  <c r="N3305" i="6"/>
  <c r="O3305" i="6"/>
  <c r="N3306" i="6"/>
  <c r="O3306" i="6"/>
  <c r="N3307" i="6"/>
  <c r="O3307" i="6"/>
  <c r="N3308" i="6"/>
  <c r="O3308" i="6"/>
  <c r="N3309" i="6"/>
  <c r="O3309" i="6"/>
  <c r="N3310" i="6"/>
  <c r="O3310" i="6"/>
  <c r="N3311" i="6"/>
  <c r="O3311" i="6"/>
  <c r="N3312" i="6"/>
  <c r="O3312" i="6"/>
  <c r="N3313" i="6"/>
  <c r="O3313" i="6"/>
  <c r="N3314" i="6"/>
  <c r="O3314" i="6"/>
  <c r="N3315" i="6"/>
  <c r="N3316" i="6"/>
  <c r="O3316" i="6"/>
  <c r="N3317" i="6"/>
  <c r="H465" i="14"/>
  <c r="O3319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5" i="6"/>
  <c r="N3336" i="6"/>
  <c r="P3336" i="6"/>
  <c r="U3336" i="6"/>
  <c r="N3337" i="6"/>
  <c r="P3337" i="6"/>
  <c r="U3337" i="6"/>
  <c r="N3338" i="6"/>
  <c r="P3338" i="6"/>
  <c r="U3338" i="6"/>
  <c r="N3339" i="6"/>
  <c r="P3339" i="6"/>
  <c r="U3339" i="6"/>
  <c r="N3340" i="6"/>
  <c r="P3340" i="6"/>
  <c r="N3341" i="6"/>
  <c r="P3341" i="6"/>
  <c r="N3342" i="6"/>
  <c r="P3342" i="6"/>
  <c r="U3342" i="6"/>
  <c r="O3343" i="6"/>
  <c r="O3344" i="6"/>
  <c r="O3345" i="6"/>
  <c r="O3347" i="6"/>
  <c r="O3348" i="6"/>
  <c r="O3349" i="6"/>
  <c r="P3350" i="6"/>
  <c r="U3350" i="6"/>
  <c r="N3351" i="6"/>
  <c r="P3351" i="6"/>
  <c r="U3351" i="6"/>
  <c r="N3352" i="6"/>
  <c r="P3352" i="6"/>
  <c r="U3352" i="6"/>
  <c r="N3353" i="6"/>
  <c r="P3353" i="6"/>
  <c r="U3353" i="6"/>
  <c r="N3354" i="6"/>
  <c r="P3354" i="6"/>
  <c r="U3354" i="6"/>
  <c r="N3355" i="6"/>
  <c r="P3355" i="6"/>
  <c r="U3355" i="6"/>
  <c r="N3356" i="6"/>
  <c r="P3356" i="6"/>
  <c r="U3356" i="6"/>
  <c r="N3357" i="6"/>
  <c r="P3357" i="6"/>
  <c r="U3357" i="6"/>
  <c r="P3358" i="6"/>
  <c r="U3358" i="6"/>
  <c r="N3359" i="6"/>
  <c r="P3359" i="6"/>
  <c r="U3359" i="6"/>
  <c r="N3360" i="6"/>
  <c r="P3360" i="6"/>
  <c r="U3360" i="6"/>
  <c r="H472" i="14"/>
  <c r="O3362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H473" i="14"/>
  <c r="O3380" i="6"/>
  <c r="N3380" i="6"/>
  <c r="N3381" i="6"/>
  <c r="N3382" i="6"/>
  <c r="N3383" i="6"/>
  <c r="N3384" i="6"/>
  <c r="N3385" i="6"/>
  <c r="N3386" i="6"/>
  <c r="N3387" i="6"/>
  <c r="N3388" i="6"/>
  <c r="N3389" i="6"/>
  <c r="N3390" i="6"/>
  <c r="O3391" i="6"/>
  <c r="P3391" i="6"/>
  <c r="U3391" i="6"/>
  <c r="N3392" i="6"/>
  <c r="O3392" i="6"/>
  <c r="N3393" i="6"/>
  <c r="O3393" i="6"/>
  <c r="N3394" i="6"/>
  <c r="P3394" i="6"/>
  <c r="U3394" i="6"/>
  <c r="N3395" i="6"/>
  <c r="O3395" i="6"/>
  <c r="N3396" i="6"/>
  <c r="P3396" i="6"/>
  <c r="U3396" i="6"/>
  <c r="V3396" i="6"/>
  <c r="N3397" i="6"/>
  <c r="O3397" i="6"/>
  <c r="N3398" i="6"/>
  <c r="P3398" i="6"/>
  <c r="U3398" i="6"/>
  <c r="N3399" i="6"/>
  <c r="P3399" i="6"/>
  <c r="U3399" i="6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N3412" i="6"/>
  <c r="P3412" i="6"/>
  <c r="U3412" i="6"/>
  <c r="V3412" i="6"/>
  <c r="N3414" i="6"/>
  <c r="P3414" i="6"/>
  <c r="U3414" i="6"/>
  <c r="N3415" i="6"/>
  <c r="H477" i="14"/>
  <c r="O3415" i="6"/>
  <c r="N3416" i="6"/>
  <c r="N3417" i="6"/>
  <c r="N3418" i="6"/>
  <c r="N3419" i="6"/>
  <c r="N3420" i="6"/>
  <c r="N3421" i="6"/>
  <c r="N3422" i="6"/>
  <c r="N3423" i="6"/>
  <c r="N3424" i="6"/>
  <c r="N3425" i="6"/>
  <c r="N3426" i="6"/>
  <c r="H478" i="14"/>
  <c r="O3427" i="6"/>
  <c r="P3427" i="6"/>
  <c r="U3427" i="6"/>
  <c r="V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O3442" i="6"/>
  <c r="N3443" i="6"/>
  <c r="O3443" i="6"/>
  <c r="N3444" i="6"/>
  <c r="O3444" i="6"/>
  <c r="N3445" i="6"/>
  <c r="O3445" i="6"/>
  <c r="N3446" i="6"/>
  <c r="O3446" i="6"/>
  <c r="N3447" i="6"/>
  <c r="O3447" i="6"/>
  <c r="N3448" i="6"/>
  <c r="O3448" i="6"/>
  <c r="N3449" i="6"/>
  <c r="O3449" i="6"/>
  <c r="N3450" i="6"/>
  <c r="O3450" i="6"/>
  <c r="N3451" i="6"/>
  <c r="O3451" i="6"/>
  <c r="N3452" i="6"/>
  <c r="O3452" i="6"/>
  <c r="N3453" i="6"/>
  <c r="O3453" i="6"/>
  <c r="N3454" i="6"/>
  <c r="H480" i="14"/>
  <c r="O3462" i="6"/>
  <c r="N3455" i="6"/>
  <c r="N3456" i="6"/>
  <c r="N3457" i="6"/>
  <c r="N3458" i="6"/>
  <c r="N3460" i="6"/>
  <c r="N3461" i="6"/>
  <c r="N3462" i="6"/>
  <c r="N3463" i="6"/>
  <c r="N3464" i="6"/>
  <c r="N3465" i="6"/>
  <c r="N3466" i="6"/>
  <c r="N3467" i="6"/>
  <c r="H481" i="14"/>
  <c r="O3467" i="6"/>
  <c r="N3468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6" i="6"/>
  <c r="P3486" i="6"/>
  <c r="U3486" i="6"/>
  <c r="N3482" i="6"/>
  <c r="N3483" i="6"/>
  <c r="N3484" i="6"/>
  <c r="N3485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N3504" i="6"/>
  <c r="P3504" i="6"/>
  <c r="U3504" i="6"/>
  <c r="N3505" i="6"/>
  <c r="O3505" i="6"/>
  <c r="N3506" i="6"/>
  <c r="P3506" i="6"/>
  <c r="U3506" i="6"/>
  <c r="V3506" i="6"/>
  <c r="N3507" i="6"/>
  <c r="N3508" i="6"/>
  <c r="P3508" i="6"/>
  <c r="U3508" i="6"/>
  <c r="N3509" i="6"/>
  <c r="O3509" i="6"/>
  <c r="N3510" i="6"/>
  <c r="P3510" i="6"/>
  <c r="U3510" i="6"/>
  <c r="N3511" i="6"/>
  <c r="O3511" i="6"/>
  <c r="N3512" i="6"/>
  <c r="N3513" i="6"/>
  <c r="P3514" i="6"/>
  <c r="U3514" i="6"/>
  <c r="N3515" i="6"/>
  <c r="P3515" i="6"/>
  <c r="U3515" i="6"/>
  <c r="N3516" i="6"/>
  <c r="P3516" i="6"/>
  <c r="U3516" i="6"/>
  <c r="V3516" i="6"/>
  <c r="N3517" i="6"/>
  <c r="P3517" i="6"/>
  <c r="U3517" i="6"/>
  <c r="P3518" i="6"/>
  <c r="U3518" i="6"/>
  <c r="P3519" i="6"/>
  <c r="U3519" i="6"/>
  <c r="P3520" i="6"/>
  <c r="U3520" i="6"/>
  <c r="N3521" i="6"/>
  <c r="P3521" i="6"/>
  <c r="U3521" i="6"/>
  <c r="N3523" i="6"/>
  <c r="P3523" i="6"/>
  <c r="N3524" i="6"/>
  <c r="P3524" i="6"/>
  <c r="U3524" i="6"/>
  <c r="N3525" i="6"/>
  <c r="P3525" i="6"/>
  <c r="U3525" i="6"/>
  <c r="P3526" i="6"/>
  <c r="U3526" i="6"/>
  <c r="N3527" i="6"/>
  <c r="P3527" i="6"/>
  <c r="U3527" i="6"/>
  <c r="V3527" i="6"/>
  <c r="P3528" i="6"/>
  <c r="U3528" i="6"/>
  <c r="P3529" i="6"/>
  <c r="U3529" i="6"/>
  <c r="V3529" i="6"/>
  <c r="P3530" i="6"/>
  <c r="U3530" i="6"/>
  <c r="P3531" i="6"/>
  <c r="U3531" i="6"/>
  <c r="P3532" i="6"/>
  <c r="U3532" i="6"/>
  <c r="N3533" i="6"/>
  <c r="H495" i="14"/>
  <c r="O3542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H496" i="14"/>
  <c r="O3549" i="6"/>
  <c r="P3549" i="6"/>
  <c r="U3549" i="6"/>
  <c r="N3550" i="6"/>
  <c r="N3551" i="6"/>
  <c r="N3552" i="6"/>
  <c r="N3553" i="6"/>
  <c r="N3554" i="6"/>
  <c r="N3555" i="6"/>
  <c r="N3556" i="6"/>
  <c r="N3557" i="6"/>
  <c r="N3558" i="6"/>
  <c r="N3559" i="6"/>
  <c r="H497" i="14"/>
  <c r="O3562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P3574" i="6"/>
  <c r="U3574" i="6"/>
  <c r="N3575" i="6"/>
  <c r="P3575" i="6"/>
  <c r="U3575" i="6"/>
  <c r="V3575" i="6"/>
  <c r="N3576" i="6"/>
  <c r="P3576" i="6"/>
  <c r="U3576" i="6"/>
  <c r="N3578" i="6"/>
  <c r="P3578" i="6"/>
  <c r="U3578" i="6"/>
  <c r="V3578" i="6"/>
  <c r="N3579" i="6"/>
  <c r="P3579" i="6"/>
  <c r="U3579" i="6"/>
  <c r="V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H500" i="14"/>
  <c r="O3596" i="6"/>
  <c r="N3595" i="6"/>
  <c r="N3596" i="6"/>
  <c r="N3597" i="6"/>
  <c r="N3598" i="6"/>
  <c r="N3599" i="6"/>
  <c r="N3600" i="6"/>
  <c r="N3601" i="6"/>
  <c r="N3602" i="6"/>
  <c r="N3603" i="6"/>
  <c r="P3603" i="6"/>
  <c r="U3603" i="6"/>
  <c r="P3604" i="6"/>
  <c r="U3604" i="6"/>
  <c r="P3605" i="6"/>
  <c r="U3605" i="6"/>
  <c r="P3606" i="6"/>
  <c r="U3606" i="6"/>
  <c r="N3607" i="6"/>
  <c r="P3607" i="6"/>
  <c r="U3607" i="6"/>
  <c r="N3608" i="6"/>
  <c r="P3608" i="6"/>
  <c r="N3610" i="6"/>
  <c r="P3610" i="6"/>
  <c r="U3610" i="6"/>
  <c r="N3611" i="6"/>
  <c r="P3611" i="6"/>
  <c r="U3611" i="6"/>
  <c r="V3611" i="6"/>
  <c r="N3612" i="6"/>
  <c r="P3612" i="6"/>
  <c r="N3613" i="6"/>
  <c r="P3613" i="6"/>
  <c r="U3613" i="6"/>
  <c r="V3613" i="6"/>
  <c r="N3614" i="6"/>
  <c r="P3614" i="6"/>
  <c r="U3614" i="6"/>
  <c r="N3615" i="6"/>
  <c r="P3615" i="6"/>
  <c r="U3615" i="6"/>
  <c r="P3616" i="6"/>
  <c r="U3616" i="6"/>
  <c r="P3617" i="6"/>
  <c r="U3617" i="6"/>
  <c r="P3618" i="6"/>
  <c r="U3618" i="6"/>
  <c r="O510" i="14"/>
  <c r="N3619" i="6"/>
  <c r="H502" i="14"/>
  <c r="O3621" i="6"/>
  <c r="N3620" i="6"/>
  <c r="N3621" i="6"/>
  <c r="N3622" i="6"/>
  <c r="N3623" i="6"/>
  <c r="N3625" i="6"/>
  <c r="N3626" i="6"/>
  <c r="N3627" i="6"/>
  <c r="N3628" i="6"/>
  <c r="N3629" i="6"/>
  <c r="H511" i="14"/>
  <c r="O3630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5" i="6"/>
  <c r="N3646" i="6"/>
  <c r="H512" i="14"/>
  <c r="O3647" i="6"/>
  <c r="N3647" i="6"/>
  <c r="N3649" i="6"/>
  <c r="N3650" i="6"/>
  <c r="N3651" i="6"/>
  <c r="N3652" i="6"/>
  <c r="N3653" i="6"/>
  <c r="N3654" i="6"/>
  <c r="N3655" i="6"/>
  <c r="H513" i="14"/>
  <c r="O3657" i="6"/>
  <c r="N3656" i="6"/>
  <c r="N3657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/>
  <c r="N3670" i="6"/>
  <c r="P3670" i="6"/>
  <c r="U3670" i="6"/>
  <c r="N3671" i="6"/>
  <c r="P3671" i="6"/>
  <c r="U3671" i="6"/>
  <c r="N3672" i="6"/>
  <c r="P3672" i="6"/>
  <c r="U3672" i="6"/>
  <c r="V3672" i="6"/>
  <c r="N3673" i="6"/>
  <c r="P3673" i="6"/>
  <c r="U3673" i="6"/>
  <c r="P3674" i="6"/>
  <c r="U3674" i="6"/>
  <c r="N3675" i="6"/>
  <c r="P3675" i="6"/>
  <c r="U3675" i="6"/>
  <c r="N3676" i="6"/>
  <c r="P3676" i="6"/>
  <c r="U3676" i="6"/>
  <c r="P3677" i="6"/>
  <c r="U3677" i="6"/>
  <c r="P3678" i="6"/>
  <c r="U3678" i="6"/>
  <c r="N3680" i="6"/>
  <c r="H519" i="14"/>
  <c r="O3682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H520" i="14"/>
  <c r="O3692" i="6"/>
  <c r="N3693" i="6"/>
  <c r="N3695" i="6"/>
  <c r="N3696" i="6"/>
  <c r="N3697" i="6"/>
  <c r="N3698" i="6"/>
  <c r="N3699" i="6"/>
  <c r="N3700" i="6"/>
  <c r="N3701" i="6"/>
  <c r="N3702" i="6"/>
  <c r="H521" i="14"/>
  <c r="O3703" i="6"/>
  <c r="P3703" i="6"/>
  <c r="U3703" i="6"/>
  <c r="V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H522" i="14"/>
  <c r="O3716" i="6"/>
  <c r="P3716" i="6"/>
  <c r="U3716" i="6"/>
  <c r="N3717" i="6"/>
  <c r="N3718" i="6"/>
  <c r="N3719" i="6"/>
  <c r="N3720" i="6"/>
  <c r="N3722" i="6"/>
  <c r="N3723" i="6"/>
  <c r="N3724" i="6"/>
  <c r="N3725" i="6"/>
  <c r="N3726" i="6"/>
  <c r="N3727" i="6"/>
  <c r="N3728" i="6"/>
  <c r="P3728" i="6"/>
  <c r="U3728" i="6"/>
  <c r="V3728" i="6"/>
  <c r="N3729" i="6"/>
  <c r="P3729" i="6"/>
  <c r="U3729" i="6"/>
  <c r="P3730" i="6"/>
  <c r="U3730" i="6"/>
  <c r="V3730" i="6"/>
  <c r="N3731" i="6"/>
  <c r="P3731" i="6"/>
  <c r="U3731" i="6"/>
  <c r="N3732" i="6"/>
  <c r="P3732" i="6"/>
  <c r="N3733" i="6"/>
  <c r="P3733" i="6"/>
  <c r="U3733" i="6"/>
  <c r="V3733" i="6"/>
  <c r="N3734" i="6"/>
  <c r="P3734" i="6"/>
  <c r="U3734" i="6"/>
  <c r="N3735" i="6"/>
  <c r="P3735" i="6"/>
  <c r="N3736" i="6"/>
  <c r="P3736" i="6"/>
  <c r="U3736" i="6"/>
  <c r="V3736" i="6"/>
  <c r="N3737" i="6"/>
  <c r="H525" i="14"/>
  <c r="O3741" i="6"/>
  <c r="N3738" i="6"/>
  <c r="N3740" i="6"/>
  <c r="N3741" i="6"/>
  <c r="N3742" i="6"/>
  <c r="N3743" i="6"/>
  <c r="N3744" i="6"/>
  <c r="N3745" i="6"/>
  <c r="N3746" i="6"/>
  <c r="H526" i="14"/>
  <c r="O3750" i="6"/>
  <c r="N3747" i="6"/>
  <c r="N3749" i="6"/>
  <c r="N3750" i="6"/>
  <c r="N3751" i="6"/>
  <c r="N3752" i="6"/>
  <c r="N3753" i="6"/>
  <c r="N3754" i="6"/>
  <c r="N3755" i="6"/>
  <c r="N3756" i="6"/>
  <c r="N3757" i="6"/>
  <c r="N3758" i="6"/>
  <c r="H527" i="14"/>
  <c r="O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P3773" i="6"/>
  <c r="U3773" i="6"/>
  <c r="N3774" i="6"/>
  <c r="P3774" i="6"/>
  <c r="U3774" i="6"/>
  <c r="N3775" i="6"/>
  <c r="P3775" i="6"/>
  <c r="U3775" i="6"/>
  <c r="N3776" i="6"/>
  <c r="P3776" i="6"/>
  <c r="U3776" i="6"/>
  <c r="V3776" i="6"/>
  <c r="N3777" i="6"/>
  <c r="P3777" i="6"/>
  <c r="U3777" i="6"/>
  <c r="V3777" i="6"/>
  <c r="P3778" i="6"/>
  <c r="U3778" i="6"/>
  <c r="V3778" i="6"/>
  <c r="P3779" i="6"/>
  <c r="U3779" i="6"/>
  <c r="N3780" i="6"/>
  <c r="P3780" i="6"/>
  <c r="U3780" i="6"/>
  <c r="N3781" i="6"/>
  <c r="P3781" i="6"/>
  <c r="U3781" i="6"/>
  <c r="P3782" i="6"/>
  <c r="U3782" i="6"/>
  <c r="N3783" i="6"/>
  <c r="P3783" i="6"/>
  <c r="U3783" i="6"/>
  <c r="V3783" i="6"/>
  <c r="N3784" i="6"/>
  <c r="P3784" i="6"/>
  <c r="U3784" i="6"/>
  <c r="N3785" i="6"/>
  <c r="P3785" i="6"/>
  <c r="U3785" i="6"/>
  <c r="N3786" i="6"/>
  <c r="P3786" i="6"/>
  <c r="N3787" i="6"/>
  <c r="P3787" i="6"/>
  <c r="U3787" i="6"/>
  <c r="N3788" i="6"/>
  <c r="P3788" i="6"/>
  <c r="U3788" i="6"/>
  <c r="V3788" i="6"/>
  <c r="P3789" i="6"/>
  <c r="U3789" i="6"/>
  <c r="V3789" i="6"/>
  <c r="P3790" i="6"/>
  <c r="U3790" i="6"/>
  <c r="N3791" i="6"/>
  <c r="P3791" i="6"/>
  <c r="N3792" i="6"/>
  <c r="P3792" i="6"/>
  <c r="U3792" i="6"/>
  <c r="N3793" i="6"/>
  <c r="P3793" i="6"/>
  <c r="U3793" i="6"/>
  <c r="N3794" i="6"/>
  <c r="P3794" i="6"/>
  <c r="U3794" i="6"/>
  <c r="V3794" i="6"/>
  <c r="N3795" i="6"/>
  <c r="P3795" i="6"/>
  <c r="U3795" i="6"/>
  <c r="V3795" i="6"/>
  <c r="N3796" i="6"/>
  <c r="P3796" i="6"/>
  <c r="U3796" i="6"/>
  <c r="N3798" i="6"/>
  <c r="P3798" i="6"/>
  <c r="U3798" i="6"/>
  <c r="N3799" i="6"/>
  <c r="P3799" i="6"/>
  <c r="U3799" i="6"/>
  <c r="N3800" i="6"/>
  <c r="P3800" i="6"/>
  <c r="U3800" i="6"/>
  <c r="V3800" i="6"/>
  <c r="P3801" i="6"/>
  <c r="U3801" i="6"/>
  <c r="O537" i="14"/>
  <c r="P3802" i="6"/>
  <c r="U3802" i="6"/>
  <c r="N3803" i="6"/>
  <c r="H538" i="14"/>
  <c r="O3808" i="6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H539" i="14"/>
  <c r="O3821" i="6"/>
  <c r="N3818" i="6"/>
  <c r="N3819" i="6"/>
  <c r="N3821" i="6"/>
  <c r="N3822" i="6"/>
  <c r="N3823" i="6"/>
  <c r="N3824" i="6"/>
  <c r="N3825" i="6"/>
  <c r="N3826" i="6"/>
  <c r="H540" i="14"/>
  <c r="O3829" i="6"/>
  <c r="N3828" i="6"/>
  <c r="N3829" i="6"/>
  <c r="N3830" i="6"/>
  <c r="N3831" i="6"/>
  <c r="N3832" i="6"/>
  <c r="N3833" i="6"/>
  <c r="H541" i="14"/>
  <c r="O3838" i="6"/>
  <c r="P3838" i="6"/>
  <c r="U3838" i="6"/>
  <c r="N3834" i="6"/>
  <c r="N3835" i="6"/>
  <c r="N3836" i="6"/>
  <c r="N3837" i="6"/>
  <c r="N3839" i="6"/>
  <c r="N3840" i="6"/>
  <c r="N3841" i="6"/>
  <c r="N3842" i="6"/>
  <c r="H542" i="14"/>
  <c r="O3844" i="6"/>
  <c r="P3844" i="6"/>
  <c r="U3844" i="6"/>
  <c r="V3844" i="6"/>
  <c r="N3854" i="6"/>
  <c r="O3854" i="6"/>
  <c r="N3855" i="6"/>
  <c r="O3855" i="6"/>
  <c r="N3856" i="6"/>
  <c r="O3856" i="6"/>
  <c r="N3857" i="6"/>
  <c r="O3857" i="6"/>
  <c r="N3858" i="6"/>
  <c r="H544" i="14"/>
  <c r="O3859" i="6"/>
  <c r="N3859" i="6"/>
  <c r="N3860" i="6"/>
  <c r="N3861" i="6"/>
  <c r="N3862" i="6"/>
  <c r="N3863" i="6"/>
  <c r="N3864" i="6"/>
  <c r="N3865" i="6"/>
  <c r="N3866" i="6"/>
  <c r="N3867" i="6"/>
  <c r="N3868" i="6"/>
  <c r="H545" i="14"/>
  <c r="O3870" i="6"/>
  <c r="N3869" i="6"/>
  <c r="N3870" i="6"/>
  <c r="N3871" i="6"/>
  <c r="N3872" i="6"/>
  <c r="N3874" i="6"/>
  <c r="N3875" i="6"/>
  <c r="H546" i="14"/>
  <c r="O3888" i="6"/>
  <c r="N3876" i="6"/>
  <c r="N3877" i="6"/>
  <c r="N3878" i="6"/>
  <c r="N3879" i="6"/>
  <c r="N3880" i="6"/>
  <c r="N3881" i="6"/>
  <c r="N3883" i="6"/>
  <c r="N3884" i="6"/>
  <c r="N3885" i="6"/>
  <c r="N3886" i="6"/>
  <c r="N3887" i="6"/>
  <c r="N3888" i="6"/>
  <c r="N3889" i="6"/>
  <c r="H547" i="14"/>
  <c r="O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/>
  <c r="P3918" i="6"/>
  <c r="U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P3930" i="6"/>
  <c r="U3930" i="6"/>
  <c r="N3931" i="6"/>
  <c r="P3931" i="6"/>
  <c r="U3931" i="6"/>
  <c r="N3932" i="6"/>
  <c r="P3932" i="6"/>
  <c r="U3932" i="6"/>
  <c r="N3933" i="6"/>
  <c r="O3933" i="6"/>
  <c r="P3934" i="6"/>
  <c r="U3934" i="6"/>
  <c r="V3934" i="6"/>
  <c r="N3935" i="6"/>
  <c r="P3935" i="6"/>
  <c r="U3935" i="6"/>
  <c r="N3936" i="6"/>
  <c r="P3936" i="6"/>
  <c r="U3936" i="6"/>
  <c r="N3937" i="6"/>
  <c r="P3937" i="6"/>
  <c r="U3937" i="6"/>
  <c r="N3938" i="6"/>
  <c r="P3938" i="6"/>
  <c r="U3938" i="6"/>
  <c r="N3939" i="6"/>
  <c r="O3939" i="6"/>
  <c r="N3940" i="6"/>
  <c r="P3940" i="6"/>
  <c r="U3940" i="6"/>
  <c r="V3940" i="6"/>
  <c r="N3941" i="6"/>
  <c r="P3941" i="6"/>
  <c r="U3941" i="6"/>
  <c r="V3941" i="6"/>
  <c r="N3942" i="6"/>
  <c r="P3942" i="6"/>
  <c r="U3942" i="6"/>
  <c r="N3943" i="6"/>
  <c r="P3943" i="6"/>
  <c r="P3944" i="6"/>
  <c r="U3944" i="6"/>
  <c r="V3944" i="6"/>
  <c r="P3945" i="6"/>
  <c r="U3945" i="6"/>
  <c r="O552" i="14"/>
  <c r="N3946" i="6"/>
  <c r="O3946" i="6"/>
  <c r="N3947" i="6"/>
  <c r="O3947" i="6"/>
  <c r="N3948" i="6"/>
  <c r="N3949" i="6"/>
  <c r="P3949" i="6"/>
  <c r="U3949" i="6"/>
  <c r="N3950" i="6"/>
  <c r="O3950" i="6"/>
  <c r="N3952" i="6"/>
  <c r="N3953" i="6"/>
  <c r="O3953" i="6"/>
  <c r="O3957" i="6"/>
  <c r="O3958" i="6"/>
  <c r="N3963" i="6"/>
  <c r="P3963" i="6"/>
  <c r="U3963" i="6"/>
  <c r="V3963" i="6"/>
  <c r="P3964" i="6"/>
  <c r="U3964" i="6"/>
  <c r="N3965" i="6"/>
  <c r="P3965" i="6"/>
  <c r="U3965" i="6"/>
  <c r="N3966" i="6"/>
  <c r="P3966" i="6"/>
  <c r="U3966" i="6"/>
  <c r="N3967" i="6"/>
  <c r="P3967" i="6"/>
  <c r="U3967" i="6"/>
  <c r="P3968" i="6"/>
  <c r="U3968" i="6"/>
  <c r="V3968" i="6"/>
  <c r="N3969" i="6"/>
  <c r="H559" i="14"/>
  <c r="O3977" i="6"/>
  <c r="N3970" i="6"/>
  <c r="N3971" i="6"/>
  <c r="N3972" i="6"/>
  <c r="N3973" i="6"/>
  <c r="N3974" i="6"/>
  <c r="N3975" i="6"/>
  <c r="N3977" i="6"/>
  <c r="N3978" i="6"/>
  <c r="N3979" i="6"/>
  <c r="N3980" i="6"/>
  <c r="N3981" i="6"/>
  <c r="N3982" i="6"/>
  <c r="H560" i="14"/>
  <c r="O3982" i="6"/>
  <c r="N3984" i="6"/>
  <c r="N3985" i="6"/>
  <c r="N3986" i="6"/>
  <c r="N3987" i="6"/>
  <c r="N3988" i="6"/>
  <c r="N3989" i="6"/>
  <c r="H561" i="14"/>
  <c r="O3990" i="6"/>
  <c r="N3990" i="6"/>
  <c r="N3991" i="6"/>
  <c r="N3992" i="6"/>
  <c r="N3994" i="6"/>
  <c r="N3995" i="6"/>
  <c r="N3996" i="6"/>
  <c r="N3997" i="6"/>
  <c r="N3998" i="6"/>
  <c r="N3999" i="6"/>
  <c r="N4000" i="6"/>
  <c r="N4001" i="6"/>
  <c r="H562" i="14"/>
  <c r="O4001" i="6"/>
  <c r="N4002" i="6"/>
  <c r="N4003" i="6"/>
  <c r="N4004" i="6"/>
  <c r="N4005" i="6"/>
  <c r="N4006" i="6"/>
  <c r="N4007" i="6"/>
  <c r="N4008" i="6"/>
  <c r="N4010" i="6"/>
  <c r="N4011" i="6"/>
  <c r="O4011" i="6"/>
  <c r="N4012" i="6"/>
  <c r="P4012" i="6"/>
  <c r="U4012" i="6"/>
  <c r="N4013" i="6"/>
  <c r="O4013" i="6"/>
  <c r="N4014" i="6"/>
  <c r="O4014" i="6"/>
  <c r="N4015" i="6"/>
  <c r="O4015" i="6"/>
  <c r="P4016" i="6"/>
  <c r="U4016" i="6"/>
  <c r="N4017" i="6"/>
  <c r="O4017" i="6"/>
  <c r="N4018" i="6"/>
  <c r="P4018" i="6"/>
  <c r="U4018" i="6"/>
  <c r="V4018" i="6"/>
  <c r="O4019" i="6"/>
  <c r="P4019" i="6"/>
  <c r="U4019" i="6"/>
  <c r="N4020" i="6"/>
  <c r="N4021" i="6"/>
  <c r="P4021" i="6"/>
  <c r="U4021" i="6"/>
  <c r="N4022" i="6"/>
  <c r="P4022" i="6"/>
  <c r="U4022" i="6"/>
  <c r="V4022" i="6"/>
  <c r="N4023" i="6"/>
  <c r="P4023" i="6"/>
  <c r="U4023" i="6"/>
  <c r="V4023" i="6"/>
  <c r="N4024" i="6"/>
  <c r="P4024" i="6"/>
  <c r="U4024" i="6"/>
  <c r="V4024" i="6"/>
  <c r="N4025" i="6"/>
  <c r="O4025" i="6"/>
  <c r="N4026" i="6"/>
  <c r="P4026" i="6"/>
  <c r="U4026" i="6"/>
  <c r="N4027" i="6"/>
  <c r="P4027" i="6"/>
  <c r="U4027" i="6"/>
  <c r="N4028" i="6"/>
  <c r="N4029" i="6"/>
  <c r="P4029" i="6"/>
  <c r="U4029" i="6"/>
  <c r="V4029" i="6"/>
  <c r="N4030" i="6"/>
  <c r="N4031" i="6"/>
  <c r="P4031" i="6"/>
  <c r="U4031" i="6"/>
  <c r="N4032" i="6"/>
  <c r="P4032" i="6"/>
  <c r="U4032" i="6"/>
  <c r="N4033" i="6"/>
  <c r="P4033" i="6"/>
  <c r="U4033" i="6"/>
  <c r="V4033" i="6"/>
  <c r="N4034" i="6"/>
  <c r="P4034" i="6"/>
  <c r="U4034" i="6"/>
  <c r="V4034" i="6"/>
  <c r="N4035" i="6"/>
  <c r="O4035" i="6"/>
  <c r="N4036" i="6"/>
  <c r="P4036" i="6"/>
  <c r="U4036" i="6"/>
  <c r="N4037" i="6"/>
  <c r="P4037" i="6"/>
  <c r="U4037" i="6"/>
  <c r="N4038" i="6"/>
  <c r="O4039" i="6"/>
  <c r="O4040" i="6"/>
  <c r="O4042" i="6"/>
  <c r="O4043" i="6"/>
  <c r="O4044" i="6"/>
  <c r="O4045" i="6"/>
  <c r="N4046" i="6"/>
  <c r="P4046" i="6"/>
  <c r="P4047" i="6"/>
  <c r="U4047" i="6"/>
  <c r="P4048" i="6"/>
  <c r="U4048" i="6"/>
  <c r="N4049" i="6"/>
  <c r="P4049" i="6"/>
  <c r="U4049" i="6"/>
  <c r="N4050" i="6"/>
  <c r="P4050" i="6"/>
  <c r="N4051" i="6"/>
  <c r="P4051" i="6"/>
  <c r="U4051" i="6"/>
  <c r="N4052" i="6"/>
  <c r="P4052" i="6"/>
  <c r="U4052" i="6"/>
  <c r="V4052" i="6"/>
  <c r="N4053" i="6"/>
  <c r="P4053" i="6"/>
  <c r="N4054" i="6"/>
  <c r="O4054" i="6"/>
  <c r="N4055" i="6"/>
  <c r="O4055" i="6"/>
  <c r="N4056" i="6"/>
  <c r="O4056" i="6"/>
  <c r="N4057" i="6"/>
  <c r="O4057" i="6"/>
  <c r="N4058" i="6"/>
  <c r="O4058" i="6"/>
  <c r="N4059" i="6"/>
  <c r="O4059" i="6"/>
  <c r="N4060" i="6"/>
  <c r="O4060" i="6"/>
  <c r="N4061" i="6"/>
  <c r="O4061" i="6"/>
  <c r="N4062" i="6"/>
  <c r="H570" i="14"/>
  <c r="O4064" i="6"/>
  <c r="P4064" i="6"/>
  <c r="U4064" i="6"/>
  <c r="N4063" i="6"/>
  <c r="N4065" i="6"/>
  <c r="N4066" i="6"/>
  <c r="N4067" i="6"/>
  <c r="N4068" i="6"/>
  <c r="N4069" i="6"/>
  <c r="N4070" i="6"/>
  <c r="N4071" i="6"/>
  <c r="N4072" i="6"/>
  <c r="N4073" i="6"/>
  <c r="N4074" i="6"/>
  <c r="H571" i="14"/>
  <c r="O4076" i="6"/>
  <c r="N4076" i="6"/>
  <c r="N4077" i="6"/>
  <c r="N4078" i="6"/>
  <c r="N4079" i="6"/>
  <c r="N4080" i="6"/>
  <c r="H572" i="14"/>
  <c r="O4082" i="6"/>
  <c r="N4082" i="6"/>
  <c r="N4083" i="6"/>
  <c r="N4084" i="6"/>
  <c r="N4085" i="6"/>
  <c r="N4086" i="6"/>
  <c r="N4087" i="6"/>
  <c r="N4088" i="6"/>
  <c r="N4089" i="6"/>
  <c r="N4090" i="6"/>
  <c r="N4091" i="6"/>
  <c r="P4091" i="6"/>
  <c r="N4092" i="6"/>
  <c r="P4092" i="6"/>
  <c r="U4092" i="6"/>
  <c r="V4092" i="6"/>
  <c r="N4093" i="6"/>
  <c r="P4093" i="6"/>
  <c r="U4093" i="6"/>
  <c r="P4094" i="6"/>
  <c r="U4094" i="6"/>
  <c r="P4095" i="6"/>
  <c r="U4095" i="6"/>
  <c r="N4096" i="6"/>
  <c r="P4096" i="6"/>
  <c r="P4097" i="6"/>
  <c r="U4097" i="6"/>
  <c r="N4098" i="6"/>
  <c r="P4098" i="6"/>
  <c r="P4099" i="6"/>
  <c r="U4099" i="6"/>
  <c r="V4099" i="6"/>
  <c r="N4100" i="6"/>
  <c r="P4100" i="6"/>
  <c r="U4100" i="6"/>
  <c r="N4101" i="6"/>
  <c r="P4101" i="6"/>
  <c r="U4101" i="6"/>
  <c r="P4102" i="6"/>
  <c r="U4102" i="6"/>
  <c r="P4103" i="6"/>
  <c r="U4103" i="6"/>
  <c r="V4103" i="6"/>
  <c r="P4104" i="6"/>
  <c r="U4104" i="6"/>
  <c r="V4104" i="6"/>
  <c r="P4105" i="6"/>
  <c r="U4105" i="6"/>
  <c r="N4106" i="6"/>
  <c r="P4106" i="6"/>
  <c r="U4106" i="6"/>
  <c r="P4107" i="6"/>
  <c r="U4107" i="6"/>
  <c r="N4108" i="6"/>
  <c r="P4108" i="6"/>
  <c r="U4108" i="6"/>
  <c r="V4108" i="6"/>
  <c r="N4109" i="6"/>
  <c r="P4109" i="6"/>
  <c r="U4109" i="6"/>
  <c r="N4110" i="6"/>
  <c r="P4110" i="6"/>
  <c r="U4110" i="6"/>
  <c r="V4110" i="6"/>
  <c r="N4111" i="6"/>
  <c r="P4111" i="6"/>
  <c r="U4111" i="6"/>
  <c r="N4112" i="6"/>
  <c r="H584" i="14"/>
  <c r="O4114" i="6"/>
  <c r="N4113" i="6"/>
  <c r="N4114" i="6"/>
  <c r="N4115" i="6"/>
  <c r="N4116" i="6"/>
  <c r="N4117" i="6"/>
  <c r="N4118" i="6"/>
  <c r="N4119" i="6"/>
  <c r="N4120" i="6"/>
  <c r="N4121" i="6"/>
  <c r="N4122" i="6"/>
  <c r="N4123" i="6"/>
  <c r="N4124" i="6"/>
  <c r="H585" i="14"/>
  <c r="O4139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H586" i="14"/>
  <c r="N4141" i="6"/>
  <c r="N4142" i="6"/>
  <c r="N4143" i="6"/>
  <c r="N4144" i="6"/>
  <c r="N4145" i="6"/>
  <c r="N4146" i="6"/>
  <c r="N4147" i="6"/>
  <c r="N4148" i="6"/>
  <c r="N4149" i="6"/>
  <c r="N4150" i="6"/>
  <c r="N4151" i="6"/>
  <c r="O4151" i="6"/>
  <c r="N4152" i="6"/>
  <c r="N4153" i="6"/>
  <c r="H587" i="14"/>
  <c r="O4156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H588" i="14"/>
  <c r="O4169" i="6"/>
  <c r="P4169" i="6"/>
  <c r="U4169" i="6"/>
  <c r="N4179" i="6"/>
  <c r="H589" i="14"/>
  <c r="O4186" i="6"/>
  <c r="N4180" i="6"/>
  <c r="N4181" i="6"/>
  <c r="N4182" i="6"/>
  <c r="N4183" i="6"/>
  <c r="N4185" i="6"/>
  <c r="N4186" i="6"/>
  <c r="N4187" i="6"/>
  <c r="N4188" i="6"/>
  <c r="N4189" i="6"/>
  <c r="N4190" i="6"/>
  <c r="N4191" i="6"/>
  <c r="H590" i="14"/>
  <c r="N4192" i="6"/>
  <c r="N4193" i="6"/>
  <c r="N4194" i="6"/>
  <c r="N4195" i="6"/>
  <c r="N4196" i="6"/>
  <c r="O4196" i="6"/>
  <c r="N4197" i="6"/>
  <c r="N4198" i="6"/>
  <c r="N4199" i="6"/>
  <c r="N4200" i="6"/>
  <c r="O4200" i="6"/>
  <c r="N4201" i="6"/>
  <c r="O4201" i="6"/>
  <c r="N4202" i="6"/>
  <c r="O4202" i="6"/>
  <c r="N4203" i="6"/>
  <c r="O4203" i="6"/>
  <c r="N4204" i="6"/>
  <c r="O4204" i="6"/>
  <c r="N4205" i="6"/>
  <c r="O4205" i="6"/>
  <c r="N4206" i="6"/>
  <c r="O4206" i="6"/>
  <c r="N4207" i="6"/>
  <c r="O4207" i="6"/>
  <c r="N4208" i="6"/>
  <c r="O4208" i="6"/>
  <c r="N4209" i="6"/>
  <c r="O4209" i="6"/>
  <c r="N4210" i="6"/>
  <c r="O4210" i="6"/>
  <c r="N4211" i="6"/>
  <c r="P4211" i="6"/>
  <c r="P4212" i="6"/>
  <c r="U4212" i="6"/>
  <c r="N4213" i="6"/>
  <c r="P4213" i="6"/>
  <c r="U4213" i="6"/>
  <c r="P4214" i="6"/>
  <c r="U4214" i="6"/>
  <c r="V4214" i="6"/>
  <c r="N4215" i="6"/>
  <c r="N4216" i="6"/>
  <c r="P4216" i="6"/>
  <c r="N4217" i="6"/>
  <c r="P4217" i="6"/>
  <c r="U4217" i="6"/>
  <c r="N4218" i="6"/>
  <c r="P4218" i="6"/>
  <c r="U4218" i="6"/>
  <c r="P4219" i="6"/>
  <c r="U4219" i="6"/>
  <c r="N4220" i="6"/>
  <c r="P4220" i="6"/>
  <c r="U4220" i="6"/>
  <c r="N4221" i="6"/>
  <c r="H595" i="14"/>
  <c r="O4222" i="6"/>
  <c r="P4222" i="6"/>
  <c r="U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H596" i="14"/>
  <c r="O4235" i="6"/>
  <c r="N4235" i="6"/>
  <c r="N4236" i="6"/>
  <c r="N4237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H597" i="14"/>
  <c r="O4258" i="6"/>
  <c r="N4251" i="6"/>
  <c r="N4252" i="6"/>
  <c r="N4253" i="6"/>
  <c r="N4254" i="6"/>
  <c r="N4256" i="6"/>
  <c r="N4257" i="6"/>
  <c r="N4258" i="6"/>
  <c r="N4259" i="6"/>
  <c r="N4260" i="6"/>
  <c r="N4261" i="6"/>
  <c r="N4262" i="6"/>
  <c r="H598" i="14"/>
  <c r="O4268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O4276" i="6"/>
  <c r="N4277" i="6"/>
  <c r="O4277" i="6"/>
  <c r="N4278" i="6"/>
  <c r="O4278" i="6"/>
  <c r="N4279" i="6"/>
  <c r="O4279" i="6"/>
  <c r="N4280" i="6"/>
  <c r="O4280" i="6"/>
  <c r="N4281" i="6"/>
  <c r="O4281" i="6"/>
  <c r="N4282" i="6"/>
  <c r="O4282" i="6"/>
  <c r="N4283" i="6"/>
  <c r="O4283" i="6"/>
  <c r="N4284" i="6"/>
  <c r="O4284" i="6"/>
  <c r="N4285" i="6"/>
  <c r="O4285" i="6"/>
  <c r="N4286" i="6"/>
  <c r="O4286" i="6"/>
  <c r="N4287" i="6"/>
  <c r="O4287" i="6"/>
  <c r="N4288" i="6"/>
  <c r="O4288" i="6"/>
  <c r="N4289" i="6"/>
  <c r="O4289" i="6"/>
  <c r="N4290" i="6"/>
  <c r="O4290" i="6"/>
  <c r="N4291" i="6"/>
  <c r="O4291" i="6"/>
  <c r="N4292" i="6"/>
  <c r="O4292" i="6"/>
  <c r="N4293" i="6"/>
  <c r="O4293" i="6"/>
  <c r="N4294" i="6"/>
  <c r="O4294" i="6"/>
  <c r="N4295" i="6"/>
  <c r="O4295" i="6"/>
  <c r="N4296" i="6"/>
  <c r="O4296" i="6"/>
  <c r="N4297" i="6"/>
  <c r="O4297" i="6"/>
  <c r="N4298" i="6"/>
  <c r="N4299" i="6"/>
  <c r="O4299" i="6"/>
  <c r="N4300" i="6"/>
  <c r="O4300" i="6"/>
  <c r="N4301" i="6"/>
  <c r="O4301" i="6"/>
  <c r="N4302" i="6"/>
  <c r="N4303" i="6"/>
  <c r="O4303" i="6"/>
  <c r="N4304" i="6"/>
  <c r="O4304" i="6"/>
  <c r="N4305" i="6"/>
  <c r="O4305" i="6"/>
  <c r="N4306" i="6"/>
  <c r="O4306" i="6"/>
  <c r="N4307" i="6"/>
  <c r="O4307" i="6"/>
  <c r="N4308" i="6"/>
  <c r="O4308" i="6"/>
  <c r="N4309" i="6"/>
  <c r="O4309" i="6"/>
  <c r="N4311" i="6"/>
  <c r="O4311" i="6"/>
  <c r="H602" i="14"/>
  <c r="O4320" i="6"/>
  <c r="N4313" i="6"/>
  <c r="N4314" i="6"/>
  <c r="N4315" i="6"/>
  <c r="N4316" i="6"/>
  <c r="N4317" i="6"/>
  <c r="N4318" i="6"/>
  <c r="N4319" i="6"/>
  <c r="N4320" i="6"/>
  <c r="N4321" i="6"/>
  <c r="N4322" i="6"/>
  <c r="O4323" i="6"/>
  <c r="N4324" i="6"/>
  <c r="O4324" i="6"/>
  <c r="N4325" i="6"/>
  <c r="P4325" i="6"/>
  <c r="U4325" i="6"/>
  <c r="V4325" i="6"/>
  <c r="O4326" i="6"/>
  <c r="P4326" i="6"/>
  <c r="U4326" i="6"/>
  <c r="N4327" i="6"/>
  <c r="P4327" i="6"/>
  <c r="U4327" i="6"/>
  <c r="N4328" i="6"/>
  <c r="P4328" i="6"/>
  <c r="U4328" i="6"/>
  <c r="N4329" i="6"/>
  <c r="O4329" i="6"/>
  <c r="N4330" i="6"/>
  <c r="O4330" i="6"/>
  <c r="N4331" i="6"/>
  <c r="O4331" i="6"/>
  <c r="H604" i="14"/>
  <c r="O4334" i="6"/>
  <c r="N4333" i="6"/>
  <c r="N4334" i="6"/>
  <c r="N4335" i="6"/>
  <c r="N4336" i="6"/>
  <c r="N4337" i="6"/>
  <c r="N4338" i="6"/>
  <c r="N4339" i="6"/>
  <c r="N4340" i="6"/>
  <c r="N4341" i="6"/>
  <c r="N4342" i="6"/>
  <c r="N4343" i="6"/>
  <c r="H605" i="14"/>
  <c r="O4345" i="6"/>
  <c r="N4345" i="6"/>
  <c r="N4346" i="6"/>
  <c r="N4347" i="6"/>
  <c r="N4348" i="6"/>
  <c r="N4349" i="6"/>
  <c r="N4350" i="6"/>
  <c r="N4351" i="6"/>
  <c r="N4352" i="6"/>
  <c r="N4353" i="6"/>
  <c r="N4354" i="6"/>
  <c r="N4355" i="6"/>
  <c r="N4357" i="6"/>
  <c r="O4357" i="6"/>
  <c r="N4358" i="6"/>
  <c r="O4358" i="6"/>
  <c r="N4359" i="6"/>
  <c r="O4359" i="6"/>
  <c r="N4360" i="6"/>
  <c r="N4361" i="6"/>
  <c r="O4361" i="6"/>
  <c r="N4362" i="6"/>
  <c r="N4363" i="6"/>
  <c r="O4363" i="6"/>
  <c r="N4364" i="6"/>
  <c r="O4364" i="6"/>
  <c r="N4365" i="6"/>
  <c r="O4365" i="6"/>
  <c r="N4366" i="6"/>
  <c r="P4366" i="6"/>
  <c r="U4366" i="6"/>
  <c r="P4367" i="6"/>
  <c r="U4367" i="6"/>
  <c r="V4367" i="6"/>
  <c r="N4368" i="6"/>
  <c r="P4368" i="6"/>
  <c r="U4368" i="6"/>
  <c r="V4368" i="6"/>
  <c r="P4369" i="6"/>
  <c r="U4369" i="6"/>
  <c r="N4370" i="6"/>
  <c r="P4370" i="6"/>
  <c r="U4370" i="6"/>
  <c r="P4371" i="6"/>
  <c r="U4371" i="6"/>
  <c r="N4372" i="6"/>
  <c r="P4372" i="6"/>
  <c r="U4372" i="6"/>
  <c r="P4373" i="6"/>
  <c r="U4373" i="6"/>
  <c r="N4374" i="6"/>
  <c r="P4374" i="6"/>
  <c r="U4374" i="6"/>
  <c r="P4375" i="6"/>
  <c r="U4375" i="6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O4385" i="6"/>
  <c r="N4386" i="6"/>
  <c r="O4386" i="6"/>
  <c r="N4387" i="6"/>
  <c r="O4387" i="6"/>
  <c r="N4388" i="6"/>
  <c r="O4388" i="6"/>
  <c r="N4389" i="6"/>
  <c r="O4389" i="6"/>
  <c r="N4390" i="6"/>
  <c r="O4390" i="6"/>
  <c r="N4391" i="6"/>
  <c r="O4391" i="6"/>
  <c r="N4392" i="6"/>
  <c r="O4392" i="6"/>
  <c r="N4393" i="6"/>
  <c r="O4393" i="6"/>
  <c r="N4394" i="6"/>
  <c r="O4394" i="6"/>
  <c r="N4395" i="6"/>
  <c r="H614" i="14"/>
  <c r="O4395" i="6"/>
  <c r="N4396" i="6"/>
  <c r="N4398" i="6"/>
  <c r="N4399" i="6"/>
  <c r="N4400" i="6"/>
  <c r="N4401" i="6"/>
  <c r="N4402" i="6"/>
  <c r="N4403" i="6"/>
  <c r="N4404" i="6"/>
  <c r="H615" i="14"/>
  <c r="O4409" i="6"/>
  <c r="N4406" i="6"/>
  <c r="N4407" i="6"/>
  <c r="N4408" i="6"/>
  <c r="N4409" i="6"/>
  <c r="N4410" i="6"/>
  <c r="N4411" i="6"/>
  <c r="N4412" i="6"/>
  <c r="N4413" i="6"/>
  <c r="H616" i="14"/>
  <c r="O4417" i="6"/>
  <c r="N4415" i="6"/>
  <c r="N4416" i="6"/>
  <c r="N4417" i="6"/>
  <c r="N4418" i="6"/>
  <c r="N4419" i="6"/>
  <c r="N4420" i="6"/>
  <c r="N4421" i="6"/>
  <c r="N4422" i="6"/>
  <c r="H617" i="14"/>
  <c r="O4422" i="6"/>
  <c r="N4423" i="6"/>
  <c r="N4425" i="6"/>
  <c r="N4426" i="6"/>
  <c r="N4427" i="6"/>
  <c r="N4428" i="6"/>
  <c r="P4429" i="6"/>
  <c r="U4429" i="6"/>
  <c r="N4430" i="6"/>
  <c r="P4430" i="6"/>
  <c r="U4430" i="6"/>
  <c r="P4431" i="6"/>
  <c r="U4431" i="6"/>
  <c r="N4432" i="6"/>
  <c r="H620" i="14"/>
  <c r="O4436" i="6"/>
  <c r="N4433" i="6"/>
  <c r="N4435" i="6"/>
  <c r="N4436" i="6"/>
  <c r="N4437" i="6"/>
  <c r="N4438" i="6"/>
  <c r="N4439" i="6"/>
  <c r="N4440" i="6"/>
  <c r="N4441" i="6"/>
  <c r="H621" i="14"/>
  <c r="O4445" i="6"/>
  <c r="N4442" i="6"/>
  <c r="N4444" i="6"/>
  <c r="N4445" i="6"/>
  <c r="N4446" i="6"/>
  <c r="N4447" i="6"/>
  <c r="N4448" i="6"/>
  <c r="H622" i="14"/>
  <c r="O4451" i="6"/>
  <c r="N4450" i="6"/>
  <c r="N4451" i="6"/>
  <c r="N4452" i="6"/>
  <c r="N4453" i="6"/>
  <c r="H623" i="14"/>
  <c r="O4454" i="6"/>
  <c r="P4454" i="6"/>
  <c r="U4454" i="6"/>
  <c r="V4454" i="6"/>
  <c r="N4455" i="6"/>
  <c r="N4456" i="6"/>
  <c r="N4457" i="6"/>
  <c r="N4458" i="6"/>
  <c r="N4459" i="6"/>
  <c r="N4460" i="6"/>
  <c r="N4461" i="6"/>
  <c r="N4462" i="6"/>
  <c r="H624" i="14"/>
  <c r="O4466" i="6"/>
  <c r="N4463" i="6"/>
  <c r="N4465" i="6"/>
  <c r="N4466" i="6"/>
  <c r="N4467" i="6"/>
  <c r="N4468" i="6"/>
  <c r="N4469" i="6"/>
  <c r="N4470" i="6"/>
  <c r="N4471" i="6"/>
  <c r="H625" i="14"/>
  <c r="O4475" i="6"/>
  <c r="N4472" i="6"/>
  <c r="N4474" i="6"/>
  <c r="N4475" i="6"/>
  <c r="N4476" i="6"/>
  <c r="N4477" i="6"/>
  <c r="N4478" i="6"/>
  <c r="N4479" i="6"/>
  <c r="N4480" i="6"/>
  <c r="N4481" i="6"/>
  <c r="N4482" i="6"/>
  <c r="H626" i="14"/>
  <c r="O4484" i="6"/>
  <c r="N4484" i="6"/>
  <c r="N4485" i="6"/>
  <c r="N4486" i="6"/>
  <c r="N4487" i="6"/>
  <c r="N4488" i="6"/>
  <c r="N4489" i="6"/>
  <c r="P4489" i="6"/>
  <c r="U4489" i="6"/>
  <c r="P4490" i="6"/>
  <c r="U4490" i="6"/>
  <c r="N4491" i="6"/>
  <c r="P4491" i="6"/>
  <c r="P4492" i="6"/>
  <c r="N4493" i="6"/>
  <c r="P4493" i="6"/>
  <c r="U4493" i="6"/>
  <c r="P4494" i="6"/>
  <c r="U4494" i="6"/>
  <c r="N4495" i="6"/>
  <c r="P4495" i="6"/>
  <c r="U4495" i="6"/>
  <c r="H630" i="14"/>
  <c r="O4497" i="6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2" i="6"/>
  <c r="P4512" i="6"/>
  <c r="U4512" i="6"/>
  <c r="N4511" i="6"/>
  <c r="N4513" i="6"/>
  <c r="N4514" i="6"/>
  <c r="N4515" i="6"/>
  <c r="N4516" i="6"/>
  <c r="H632" i="14"/>
  <c r="O4517" i="6"/>
  <c r="N4517" i="6"/>
  <c r="N4519" i="6"/>
  <c r="N4520" i="6"/>
  <c r="N4521" i="6"/>
  <c r="N4522" i="6"/>
  <c r="H633" i="14"/>
  <c r="O4532" i="6"/>
  <c r="N4524" i="6"/>
  <c r="N4525" i="6"/>
  <c r="N4526" i="6"/>
  <c r="N4527" i="6"/>
  <c r="N4528" i="6"/>
  <c r="N4529" i="6"/>
  <c r="N4530" i="6"/>
  <c r="N4531" i="6"/>
  <c r="N4532" i="6"/>
  <c r="N4533" i="6"/>
  <c r="O4533" i="6"/>
  <c r="N4534" i="6"/>
  <c r="P4534" i="6"/>
  <c r="U4534" i="6"/>
  <c r="N4535" i="6"/>
  <c r="O4535" i="6"/>
  <c r="P4536" i="6"/>
  <c r="U4536" i="6"/>
  <c r="V4536" i="6"/>
  <c r="N4537" i="6"/>
  <c r="O4537" i="6"/>
  <c r="N4538" i="6"/>
  <c r="O4538" i="6"/>
  <c r="N4539" i="6"/>
  <c r="O4539" i="6"/>
  <c r="N4540" i="6"/>
  <c r="P4540" i="6"/>
  <c r="U4540" i="6"/>
  <c r="V4540" i="6"/>
  <c r="N4541" i="6"/>
  <c r="O4541" i="6"/>
  <c r="N4542" i="6"/>
  <c r="P4542" i="6"/>
  <c r="U4542" i="6"/>
  <c r="P4543" i="6"/>
  <c r="U4543" i="6"/>
  <c r="P4544" i="6"/>
  <c r="P4545" i="6"/>
  <c r="U4545" i="6"/>
  <c r="V4545" i="6"/>
  <c r="P4546" i="6"/>
  <c r="U4546" i="6"/>
  <c r="V4546" i="6"/>
  <c r="P4547" i="6"/>
  <c r="U4547" i="6"/>
  <c r="V4547" i="6"/>
  <c r="P4548" i="6"/>
  <c r="U4548" i="6"/>
  <c r="P4549" i="6"/>
  <c r="U4549" i="6"/>
  <c r="P4550" i="6"/>
  <c r="U4550" i="6"/>
  <c r="P4551" i="6"/>
  <c r="U4551" i="6"/>
  <c r="V4551" i="6"/>
  <c r="P4552" i="6"/>
  <c r="U4552" i="6"/>
  <c r="V4552" i="6"/>
  <c r="N4553" i="6"/>
  <c r="P4553" i="6"/>
  <c r="U4553" i="6"/>
  <c r="N4554" i="6"/>
  <c r="O4554" i="6"/>
  <c r="N4555" i="6"/>
  <c r="O4555" i="6"/>
  <c r="N4556" i="6"/>
  <c r="O4556" i="6"/>
  <c r="N4557" i="6"/>
  <c r="O4557" i="6"/>
  <c r="N4558" i="6"/>
  <c r="P4558" i="6"/>
  <c r="U4558" i="6"/>
  <c r="N4559" i="6"/>
  <c r="O4559" i="6"/>
  <c r="N4560" i="6"/>
  <c r="N4561" i="6"/>
  <c r="O4561" i="6"/>
  <c r="N4562" i="6"/>
  <c r="O4562" i="6"/>
  <c r="N4563" i="6"/>
  <c r="O4563" i="6"/>
  <c r="N4564" i="6"/>
  <c r="O4564" i="6"/>
  <c r="N4565" i="6"/>
  <c r="N4566" i="6"/>
  <c r="O4566" i="6"/>
  <c r="N4567" i="6"/>
  <c r="O4567" i="6"/>
  <c r="N4568" i="6"/>
  <c r="O4568" i="6"/>
  <c r="O4569" i="6"/>
  <c r="P4569" i="6"/>
  <c r="U4569" i="6"/>
  <c r="V4569" i="6"/>
  <c r="N4570" i="6"/>
  <c r="O4570" i="6"/>
  <c r="N4571" i="6"/>
  <c r="N4572" i="6"/>
  <c r="N4573" i="6"/>
  <c r="P4573" i="6"/>
  <c r="U4573" i="6"/>
  <c r="V4573" i="6"/>
  <c r="N4574" i="6"/>
  <c r="O4574" i="6"/>
  <c r="N4575" i="6"/>
  <c r="O4575" i="6"/>
  <c r="N4576" i="6"/>
  <c r="O4576" i="6"/>
  <c r="N4577" i="6"/>
  <c r="N4578" i="6"/>
  <c r="P4578" i="6"/>
  <c r="U4578" i="6"/>
  <c r="N4579" i="6"/>
  <c r="P4579" i="6"/>
  <c r="U4579" i="6"/>
  <c r="V4579" i="6"/>
  <c r="N4580" i="6"/>
  <c r="P4580" i="6"/>
  <c r="U4580" i="6"/>
  <c r="V4580" i="6"/>
  <c r="N4581" i="6"/>
  <c r="P4582" i="6"/>
  <c r="U4582" i="6"/>
  <c r="N4583" i="6"/>
  <c r="N4584" i="6"/>
  <c r="N4585" i="6"/>
  <c r="N4586" i="6"/>
  <c r="P4586" i="6"/>
  <c r="U4586" i="6"/>
  <c r="N4587" i="6"/>
  <c r="P4587" i="6"/>
  <c r="U4587" i="6"/>
  <c r="N4588" i="6"/>
  <c r="N4589" i="6"/>
  <c r="O4589" i="6"/>
  <c r="N4590" i="6"/>
  <c r="O4590" i="6"/>
  <c r="P4591" i="6"/>
  <c r="U4591" i="6"/>
  <c r="V4591" i="6"/>
  <c r="N4592" i="6"/>
  <c r="O4592" i="6"/>
  <c r="N4593" i="6"/>
  <c r="O4593" i="6"/>
  <c r="N4594" i="6"/>
  <c r="P4594" i="6"/>
  <c r="U4594" i="6"/>
  <c r="N4595" i="6"/>
  <c r="P4595" i="6"/>
  <c r="U4595" i="6"/>
  <c r="V4595" i="6"/>
  <c r="N4596" i="6"/>
  <c r="O4596" i="6"/>
  <c r="N4597" i="6"/>
  <c r="O4597" i="6"/>
  <c r="N4598" i="6"/>
  <c r="O4598" i="6"/>
  <c r="N4599" i="6"/>
  <c r="P4599" i="6"/>
  <c r="U4599" i="6"/>
  <c r="N4600" i="6"/>
  <c r="O4600" i="6"/>
  <c r="N4601" i="6"/>
  <c r="P4601" i="6"/>
  <c r="U4601" i="6"/>
  <c r="N4602" i="6"/>
  <c r="O4602" i="6"/>
  <c r="N4603" i="6"/>
  <c r="O4603" i="6"/>
  <c r="N4604" i="6"/>
  <c r="O4604" i="6"/>
  <c r="N4605" i="6"/>
  <c r="O4605" i="6"/>
  <c r="N4606" i="6"/>
  <c r="O4606" i="6"/>
  <c r="N4607" i="6"/>
  <c r="N4608" i="6"/>
  <c r="O4608" i="6"/>
  <c r="P4609" i="6"/>
  <c r="U4609" i="6"/>
  <c r="V4609" i="6"/>
  <c r="N4610" i="6"/>
  <c r="O4610" i="6"/>
  <c r="N4611" i="6"/>
  <c r="P4611" i="6"/>
  <c r="U4611" i="6"/>
  <c r="N4612" i="6"/>
  <c r="O4612" i="6"/>
  <c r="N4613" i="6"/>
  <c r="N4614" i="6"/>
  <c r="N4615" i="6"/>
  <c r="N4616" i="6"/>
  <c r="P4616" i="6"/>
  <c r="U4616" i="6"/>
  <c r="V4616" i="6"/>
  <c r="O4617" i="6"/>
  <c r="P4617" i="6"/>
  <c r="U4617" i="6"/>
  <c r="N4618" i="6"/>
  <c r="P4618" i="6"/>
  <c r="U4618" i="6"/>
  <c r="N4619" i="6"/>
  <c r="O4619" i="6"/>
  <c r="O4620" i="6"/>
  <c r="P4620" i="6"/>
  <c r="U4620" i="6"/>
  <c r="V4620" i="6"/>
  <c r="N4621" i="6"/>
  <c r="O4621" i="6"/>
  <c r="N4622" i="6"/>
  <c r="P4622" i="6"/>
  <c r="U4622" i="6"/>
  <c r="N4623" i="6"/>
  <c r="N4624" i="6"/>
  <c r="O4624" i="6"/>
  <c r="N4625" i="6"/>
  <c r="N4626" i="6"/>
  <c r="O4626" i="6"/>
  <c r="N4627" i="6"/>
  <c r="O4627" i="6"/>
  <c r="N4628" i="6"/>
  <c r="O4628" i="6"/>
  <c r="N4629" i="6"/>
  <c r="O4629" i="6"/>
  <c r="N4630" i="6"/>
  <c r="O4630" i="6"/>
  <c r="O4631" i="6"/>
  <c r="P4631" i="6"/>
  <c r="U4631" i="6"/>
  <c r="V4631" i="6"/>
  <c r="N4632" i="6"/>
  <c r="O4632" i="6"/>
  <c r="N4633" i="6"/>
  <c r="P4633" i="6"/>
  <c r="U4633" i="6"/>
  <c r="N4634" i="6"/>
  <c r="O4634" i="6"/>
  <c r="N4635" i="6"/>
  <c r="O4635" i="6"/>
  <c r="N4636" i="6"/>
  <c r="O4636" i="6"/>
  <c r="N4637" i="6"/>
  <c r="O4637" i="6"/>
  <c r="N4638" i="6"/>
  <c r="O4638" i="6"/>
  <c r="N4639" i="6"/>
  <c r="O4639" i="6"/>
  <c r="N4640" i="6"/>
  <c r="O4640" i="6"/>
  <c r="N4641" i="6"/>
  <c r="O4641" i="6"/>
  <c r="N4642" i="6"/>
  <c r="O4642" i="6"/>
  <c r="N4643" i="6"/>
  <c r="O4643" i="6"/>
  <c r="N4644" i="6"/>
  <c r="P4644" i="6"/>
  <c r="U4644" i="6"/>
  <c r="V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N4651" i="6"/>
  <c r="P4651" i="6"/>
  <c r="U4651" i="6"/>
  <c r="V4651" i="6"/>
  <c r="N4652" i="6"/>
  <c r="O4652" i="6"/>
  <c r="N4653" i="6"/>
  <c r="O4653" i="6"/>
  <c r="N4654" i="6"/>
  <c r="O4654" i="6"/>
  <c r="N4655" i="6"/>
  <c r="N4656" i="6"/>
  <c r="P4656" i="6"/>
  <c r="U4656" i="6"/>
  <c r="N4657" i="6"/>
  <c r="P4657" i="6"/>
  <c r="U4657" i="6"/>
  <c r="N4658" i="6"/>
  <c r="O4658" i="6"/>
  <c r="O4659" i="6"/>
  <c r="P4659" i="6"/>
  <c r="U4659" i="6"/>
  <c r="V4659" i="6"/>
  <c r="N4660" i="6"/>
  <c r="O4660" i="6"/>
  <c r="N4661" i="6"/>
  <c r="P4661" i="6"/>
  <c r="U4661" i="6"/>
  <c r="V4661" i="6"/>
  <c r="N4662" i="6"/>
  <c r="O4662" i="6"/>
  <c r="O4663" i="6"/>
  <c r="N4664" i="6"/>
  <c r="O4664" i="6"/>
  <c r="N4665" i="6"/>
  <c r="P4665" i="6"/>
  <c r="U4665" i="6"/>
  <c r="N4666" i="6"/>
  <c r="P4666" i="6"/>
  <c r="U4666" i="6"/>
  <c r="V4666" i="6"/>
  <c r="N4667" i="6"/>
  <c r="P4667" i="6"/>
  <c r="U4667" i="6"/>
  <c r="V4667" i="6"/>
  <c r="N4668" i="6"/>
  <c r="O4668" i="6"/>
  <c r="N4669" i="6"/>
  <c r="O4669" i="6"/>
  <c r="N4670" i="6"/>
  <c r="O4670" i="6"/>
  <c r="N4671" i="6"/>
  <c r="O4671" i="6"/>
  <c r="N4672" i="6"/>
  <c r="O4672" i="6"/>
  <c r="O4673" i="6"/>
  <c r="P4673" i="6"/>
  <c r="U4673" i="6"/>
  <c r="V4673" i="6"/>
  <c r="N4674" i="6"/>
  <c r="O4674" i="6"/>
  <c r="N4675" i="6"/>
  <c r="P4675" i="6"/>
  <c r="U4675" i="6"/>
  <c r="V4675" i="6"/>
  <c r="N4676" i="6"/>
  <c r="O4676" i="6"/>
  <c r="N4677" i="6"/>
  <c r="O4677" i="6"/>
  <c r="N4678" i="6"/>
  <c r="O4678" i="6"/>
  <c r="P4679" i="6"/>
  <c r="U4679" i="6"/>
  <c r="P4680" i="6"/>
  <c r="U4680" i="6"/>
  <c r="P4681" i="6"/>
  <c r="U4681" i="6"/>
  <c r="V4681" i="6"/>
  <c r="P4682" i="6"/>
  <c r="U4682" i="6"/>
  <c r="V4682" i="6"/>
  <c r="P4683" i="6"/>
  <c r="U4683" i="6"/>
  <c r="V4683" i="6"/>
  <c r="P4684" i="6"/>
  <c r="U4684" i="6"/>
  <c r="P4685" i="6"/>
  <c r="U4685" i="6"/>
  <c r="N4686" i="6"/>
  <c r="O4686" i="6"/>
  <c r="N4687" i="6"/>
  <c r="P4687" i="6"/>
  <c r="U4687" i="6"/>
  <c r="N4688" i="6"/>
  <c r="N4689" i="6"/>
  <c r="N4690" i="6"/>
  <c r="O4690" i="6"/>
  <c r="N4691" i="6"/>
  <c r="O4691" i="6"/>
  <c r="N4692" i="6"/>
  <c r="O4692" i="6"/>
  <c r="N4693" i="6"/>
  <c r="P4693" i="6"/>
  <c r="U4693" i="6"/>
  <c r="V4693" i="6"/>
  <c r="N4694" i="6"/>
  <c r="P4694" i="6"/>
  <c r="U4694" i="6"/>
  <c r="V4694" i="6"/>
  <c r="N4695" i="6"/>
  <c r="O4695" i="6"/>
  <c r="N4696" i="6"/>
  <c r="P4696" i="6"/>
  <c r="U4696" i="6"/>
  <c r="V4696" i="6"/>
  <c r="P4697" i="6"/>
  <c r="U4697" i="6"/>
  <c r="N4698" i="6"/>
  <c r="P4698" i="6"/>
  <c r="U4698" i="6"/>
  <c r="V4698" i="6"/>
  <c r="N4699" i="6"/>
  <c r="P4699" i="6"/>
  <c r="U4699" i="6"/>
  <c r="N4700" i="6"/>
  <c r="O4700" i="6"/>
  <c r="N4701" i="6"/>
  <c r="O4701" i="6"/>
  <c r="N4702" i="6"/>
  <c r="O4702" i="6"/>
  <c r="N4703" i="6"/>
  <c r="P4703" i="6"/>
  <c r="U4703" i="6"/>
  <c r="V4703" i="6"/>
  <c r="N4704" i="6"/>
  <c r="P4704" i="6"/>
  <c r="U4704" i="6"/>
  <c r="V4704" i="6"/>
  <c r="N4705" i="6"/>
  <c r="P4705" i="6"/>
  <c r="N4706" i="6"/>
  <c r="P4706" i="6"/>
  <c r="U4706" i="6"/>
  <c r="N4707" i="6"/>
  <c r="P4707" i="6"/>
  <c r="U4707" i="6"/>
  <c r="V4707" i="6"/>
  <c r="P4708" i="6"/>
  <c r="U4708" i="6"/>
  <c r="V4708" i="6"/>
  <c r="N4709" i="6"/>
  <c r="P4709" i="6"/>
  <c r="U4709" i="6"/>
  <c r="V4709" i="6"/>
  <c r="N4710" i="6"/>
  <c r="N4711" i="6"/>
  <c r="N4712" i="6"/>
  <c r="O4712" i="6"/>
  <c r="N4713" i="6"/>
  <c r="P4713" i="6"/>
  <c r="U4713" i="6"/>
  <c r="V4713" i="6"/>
  <c r="N4714" i="6"/>
  <c r="O4714" i="6"/>
  <c r="N4715" i="6"/>
  <c r="O4715" i="6"/>
  <c r="N4716" i="6"/>
  <c r="N4717" i="6"/>
  <c r="P4717" i="6"/>
  <c r="U4717" i="6"/>
  <c r="V4717" i="6"/>
  <c r="N4718" i="6"/>
  <c r="O4718" i="6"/>
  <c r="N4719" i="6"/>
  <c r="O4719" i="6"/>
  <c r="N4720" i="6"/>
  <c r="P4720" i="6"/>
  <c r="U4720" i="6"/>
  <c r="V4720" i="6"/>
  <c r="N4721" i="6"/>
  <c r="O4721" i="6"/>
  <c r="N4722" i="6"/>
  <c r="O4722" i="6"/>
  <c r="N4723" i="6"/>
  <c r="N4724" i="6"/>
  <c r="O4724" i="6"/>
  <c r="N4725" i="6"/>
  <c r="N4726" i="6"/>
  <c r="P4726" i="6"/>
  <c r="U4726" i="6"/>
  <c r="V4726" i="6"/>
  <c r="N4727" i="6"/>
  <c r="O4728" i="6"/>
  <c r="P4728" i="6"/>
  <c r="U4728" i="6"/>
  <c r="N4729" i="6"/>
  <c r="O4729" i="6"/>
  <c r="N4730" i="6"/>
  <c r="O4730" i="6"/>
  <c r="N4731" i="6"/>
  <c r="O4731" i="6"/>
  <c r="N4732" i="6"/>
  <c r="O4732" i="6"/>
  <c r="N4733" i="6"/>
  <c r="O4733" i="6"/>
  <c r="N4734" i="6"/>
  <c r="P4734" i="6"/>
  <c r="U4734" i="6"/>
  <c r="V4734" i="6"/>
  <c r="N4735" i="6"/>
  <c r="O4735" i="6"/>
  <c r="N4736" i="6"/>
  <c r="O4736" i="6"/>
  <c r="N4737" i="6"/>
  <c r="O4737" i="6"/>
  <c r="N4738" i="6"/>
  <c r="O4738" i="6"/>
  <c r="N4739" i="6"/>
  <c r="O4739" i="6"/>
  <c r="N4740" i="6"/>
  <c r="O4740" i="6"/>
  <c r="N4741" i="6"/>
  <c r="O4741" i="6"/>
  <c r="N4742" i="6"/>
  <c r="O4742" i="6"/>
  <c r="N4743" i="6"/>
  <c r="O4743" i="6"/>
  <c r="N4744" i="6"/>
  <c r="O4744" i="6"/>
  <c r="N4745" i="6"/>
  <c r="P4745" i="6"/>
  <c r="U4745" i="6"/>
  <c r="N4746" i="6"/>
  <c r="O4746" i="6"/>
  <c r="N4747" i="6"/>
  <c r="O4747" i="6"/>
  <c r="N4748" i="6"/>
  <c r="O4748" i="6"/>
  <c r="N4749" i="6"/>
  <c r="O4749" i="6"/>
  <c r="N4750" i="6"/>
  <c r="O4750" i="6"/>
  <c r="N4751" i="6"/>
  <c r="P4751" i="6"/>
  <c r="P4752" i="6"/>
  <c r="U4752" i="6"/>
  <c r="V4752" i="6"/>
  <c r="P4753" i="6"/>
  <c r="U4753" i="6"/>
  <c r="V4753" i="6"/>
  <c r="P4754" i="6"/>
  <c r="U4754" i="6"/>
  <c r="N4755" i="6"/>
  <c r="P4755" i="6"/>
  <c r="U4755" i="6"/>
  <c r="V4755" i="6"/>
  <c r="O4756" i="6"/>
  <c r="P4756" i="6"/>
  <c r="U4756" i="6"/>
  <c r="V4756" i="6"/>
  <c r="N4757" i="6"/>
  <c r="P4757" i="6"/>
  <c r="U4757" i="6"/>
  <c r="V4757" i="6"/>
  <c r="N4758" i="6"/>
  <c r="O4758" i="6"/>
  <c r="N4759" i="6"/>
  <c r="O4759" i="6"/>
  <c r="N4760" i="6"/>
  <c r="P4760" i="6"/>
  <c r="U4760" i="6"/>
  <c r="V4760" i="6"/>
  <c r="N4761" i="6"/>
  <c r="P4761" i="6"/>
  <c r="U4761" i="6"/>
  <c r="N4762" i="6"/>
  <c r="P4762" i="6"/>
  <c r="U4762" i="6"/>
  <c r="V4762" i="6"/>
  <c r="N4763" i="6"/>
  <c r="O4763" i="6"/>
  <c r="N4764" i="6"/>
  <c r="P4764" i="6"/>
  <c r="U4764" i="6"/>
  <c r="V4764" i="6"/>
  <c r="J663" i="14"/>
  <c r="O4765" i="6"/>
  <c r="O4766" i="6"/>
  <c r="O4767" i="6"/>
  <c r="O4768" i="6"/>
  <c r="O4770" i="6"/>
  <c r="O4772" i="6"/>
  <c r="O4773" i="6"/>
  <c r="O4774" i="6"/>
  <c r="O4775" i="6"/>
  <c r="N4776" i="6"/>
  <c r="O4776" i="6"/>
  <c r="N4777" i="6"/>
  <c r="O4777" i="6"/>
  <c r="N4778" i="6"/>
  <c r="O4778" i="6"/>
  <c r="N4779" i="6"/>
  <c r="O4779" i="6"/>
  <c r="N4780" i="6"/>
  <c r="P4780" i="6"/>
  <c r="U4780" i="6"/>
  <c r="V4780" i="6"/>
  <c r="N4781" i="6"/>
  <c r="P4781" i="6"/>
  <c r="U4781" i="6"/>
  <c r="V4781" i="6"/>
  <c r="N4782" i="6"/>
  <c r="O4782" i="6"/>
  <c r="N4783" i="6"/>
  <c r="N4784" i="6"/>
  <c r="P4784" i="6"/>
  <c r="U4784" i="6"/>
  <c r="N4785" i="6"/>
  <c r="O4785" i="6"/>
  <c r="O4786" i="6"/>
  <c r="P4786" i="6"/>
  <c r="U4786" i="6"/>
  <c r="V4786" i="6"/>
  <c r="N4787" i="6"/>
  <c r="O4787" i="6"/>
  <c r="N4788" i="6"/>
  <c r="N4789" i="6"/>
  <c r="O4789" i="6"/>
  <c r="N4790" i="6"/>
  <c r="O4790" i="6"/>
  <c r="N4791" i="6"/>
  <c r="O4791" i="6"/>
  <c r="N4792" i="6"/>
  <c r="O4792" i="6"/>
  <c r="N4793" i="6"/>
  <c r="O4793" i="6"/>
  <c r="N4794" i="6"/>
  <c r="N4795" i="6"/>
  <c r="O4795" i="6"/>
  <c r="N4796" i="6"/>
  <c r="O4796" i="6"/>
  <c r="N4797" i="6"/>
  <c r="P4797" i="6"/>
  <c r="U4797" i="6"/>
  <c r="V4797" i="6"/>
  <c r="N4798" i="6"/>
  <c r="P4798" i="6"/>
  <c r="U4798" i="6"/>
  <c r="V4798" i="6"/>
  <c r="N4799" i="6"/>
  <c r="P4799" i="6"/>
  <c r="U4799" i="6"/>
  <c r="N4800" i="6"/>
  <c r="O4800" i="6"/>
  <c r="N4801" i="6"/>
  <c r="P4801" i="6"/>
  <c r="U4801" i="6"/>
  <c r="V4801" i="6"/>
  <c r="N4802" i="6"/>
  <c r="P4802" i="6"/>
  <c r="U4802" i="6"/>
  <c r="V4802" i="6"/>
  <c r="N4803" i="6"/>
  <c r="P4803" i="6"/>
  <c r="U4803" i="6"/>
  <c r="V4803" i="6"/>
  <c r="N4804" i="6"/>
  <c r="O4804" i="6"/>
  <c r="N4805" i="6"/>
  <c r="P4805" i="6"/>
  <c r="U4805" i="6"/>
  <c r="P4806" i="6"/>
  <c r="U4806" i="6"/>
  <c r="V4806" i="6"/>
  <c r="N4807" i="6"/>
  <c r="P4807" i="6"/>
  <c r="U4807" i="6"/>
  <c r="V4807" i="6"/>
  <c r="N4808" i="6"/>
  <c r="O4808" i="6"/>
  <c r="N4809" i="6"/>
  <c r="O4809" i="6"/>
  <c r="N4810" i="6"/>
  <c r="O4810" i="6"/>
  <c r="N4811" i="6"/>
  <c r="P4811" i="6"/>
  <c r="U4811" i="6"/>
  <c r="V4811" i="6"/>
  <c r="N4812" i="6"/>
  <c r="O4812" i="6"/>
  <c r="N4813" i="6"/>
  <c r="O4813" i="6"/>
  <c r="N4814" i="6"/>
  <c r="O4814" i="6"/>
  <c r="N4815" i="6"/>
  <c r="O4815" i="6"/>
  <c r="N4816" i="6"/>
  <c r="P4816" i="6"/>
  <c r="U4816" i="6"/>
  <c r="N4817" i="6"/>
  <c r="P4817" i="6"/>
  <c r="U4817" i="6"/>
  <c r="N4818" i="6"/>
  <c r="O4818" i="6"/>
  <c r="O4819" i="6"/>
  <c r="O4820" i="6"/>
  <c r="N4825" i="6"/>
  <c r="P4825" i="6"/>
  <c r="U4825" i="6"/>
  <c r="N4827" i="6"/>
  <c r="P4827" i="6"/>
  <c r="U4827" i="6"/>
  <c r="P4838" i="6"/>
  <c r="U4838" i="6"/>
  <c r="V4838" i="6"/>
  <c r="N4839" i="6"/>
  <c r="P4839" i="6"/>
  <c r="U4839" i="6"/>
  <c r="V4839" i="6"/>
  <c r="N4840" i="6"/>
  <c r="O4840" i="6"/>
  <c r="N4841" i="6"/>
  <c r="O4841" i="6"/>
  <c r="N4842" i="6"/>
  <c r="O4842" i="6"/>
  <c r="N4843" i="6"/>
  <c r="N4844" i="6"/>
  <c r="O4844" i="6"/>
  <c r="N4845" i="6"/>
  <c r="O4845" i="6"/>
  <c r="N4846" i="6"/>
  <c r="O4846" i="6"/>
  <c r="N4847" i="6"/>
  <c r="O4847" i="6"/>
  <c r="N4848" i="6"/>
  <c r="O4848" i="6"/>
  <c r="N4849" i="6"/>
  <c r="P4849" i="6"/>
  <c r="U4849" i="6"/>
  <c r="V4849" i="6"/>
  <c r="N4850" i="6"/>
  <c r="N4851" i="6"/>
  <c r="P4851" i="6"/>
  <c r="N4852" i="6"/>
  <c r="P4852" i="6"/>
  <c r="U4852" i="6"/>
  <c r="V4852" i="6"/>
  <c r="N4853" i="6"/>
  <c r="P4853" i="6"/>
  <c r="U4853" i="6"/>
  <c r="N4854" i="6"/>
  <c r="P4854" i="6"/>
  <c r="U4854" i="6"/>
  <c r="V4854" i="6"/>
  <c r="P4855" i="6"/>
  <c r="U4855" i="6"/>
  <c r="V4855" i="6"/>
  <c r="N4856" i="6"/>
  <c r="P4856" i="6"/>
  <c r="U4856" i="6"/>
  <c r="V4856" i="6"/>
  <c r="N4857" i="6"/>
  <c r="N4858" i="6"/>
  <c r="P4858" i="6"/>
  <c r="U4858" i="6"/>
  <c r="V4858" i="6"/>
  <c r="N4859" i="6"/>
  <c r="P4859" i="6"/>
  <c r="U4859" i="6"/>
  <c r="V4859" i="6"/>
  <c r="N4860" i="6"/>
  <c r="P4860" i="6"/>
  <c r="U4860" i="6"/>
  <c r="V4860" i="6"/>
  <c r="N4861" i="6"/>
  <c r="P4861" i="6"/>
  <c r="U4861" i="6"/>
  <c r="V4861" i="6"/>
  <c r="N4862" i="6"/>
  <c r="O4862" i="6"/>
  <c r="N4863" i="6"/>
  <c r="O4863" i="6"/>
  <c r="N4864" i="6"/>
  <c r="O4864" i="6"/>
  <c r="P4865" i="6"/>
  <c r="U4865" i="6"/>
  <c r="V4865" i="6"/>
  <c r="N4866" i="6"/>
  <c r="O4866" i="6"/>
  <c r="N4867" i="6"/>
  <c r="O4867" i="6"/>
  <c r="N4868" i="6"/>
  <c r="O4868" i="6"/>
  <c r="N4869" i="6"/>
  <c r="O4869" i="6"/>
  <c r="N4870" i="6"/>
  <c r="O4870" i="6"/>
  <c r="O4871" i="6"/>
  <c r="P4871" i="6"/>
  <c r="U4871" i="6"/>
  <c r="V4871" i="6"/>
  <c r="N4872" i="6"/>
  <c r="O4872" i="6"/>
  <c r="N4873" i="6"/>
  <c r="P4873" i="6"/>
  <c r="U4873" i="6"/>
  <c r="V4873" i="6"/>
  <c r="N4874" i="6"/>
  <c r="P4874" i="6"/>
  <c r="U4874" i="6"/>
  <c r="V4874" i="6"/>
  <c r="N4875" i="6"/>
  <c r="O4875" i="6"/>
  <c r="N4876" i="6"/>
  <c r="O4876" i="6"/>
  <c r="N4877" i="6"/>
  <c r="O4877" i="6"/>
  <c r="N4878" i="6"/>
  <c r="P4878" i="6"/>
  <c r="U4878" i="6"/>
  <c r="V4878" i="6"/>
  <c r="N4879" i="6"/>
  <c r="O4879" i="6"/>
  <c r="N4880" i="6"/>
  <c r="O4880" i="6"/>
  <c r="N4881" i="6"/>
  <c r="P4881" i="6"/>
  <c r="U4881" i="6"/>
  <c r="V4881" i="6"/>
  <c r="N4882" i="6"/>
  <c r="P4882" i="6"/>
  <c r="U4882" i="6"/>
  <c r="V4882" i="6"/>
  <c r="P4883" i="6"/>
  <c r="U4883" i="6"/>
  <c r="V4883" i="6"/>
  <c r="N4884" i="6"/>
  <c r="O4884" i="6"/>
  <c r="N4885" i="6"/>
  <c r="O4885" i="6"/>
  <c r="N4886" i="6"/>
  <c r="O4886" i="6"/>
  <c r="N4887" i="6"/>
  <c r="P4887" i="6"/>
  <c r="U4887" i="6"/>
  <c r="V4887" i="6"/>
  <c r="N4888" i="6"/>
  <c r="O4888" i="6"/>
  <c r="N4890" i="6"/>
  <c r="N4891" i="6"/>
  <c r="N4892" i="6"/>
  <c r="O4892" i="6"/>
  <c r="N4893" i="6"/>
  <c r="P4893" i="6"/>
  <c r="U4893" i="6"/>
  <c r="V4893" i="6"/>
  <c r="N4894" i="6"/>
  <c r="P4894" i="6"/>
  <c r="U4894" i="6"/>
  <c r="V4894" i="6"/>
  <c r="N4895" i="6"/>
  <c r="N4896" i="6"/>
  <c r="O4896" i="6"/>
  <c r="N4897" i="6"/>
  <c r="N4898" i="6"/>
  <c r="O4898" i="6"/>
  <c r="N4899" i="6"/>
  <c r="O4899" i="6"/>
  <c r="N4900" i="6"/>
  <c r="O4900" i="6"/>
  <c r="N4901" i="6"/>
  <c r="O4901" i="6"/>
  <c r="N4902" i="6"/>
  <c r="O4902" i="6"/>
  <c r="N4903" i="6"/>
  <c r="O4903" i="6"/>
  <c r="N4904" i="6"/>
  <c r="O4904" i="6"/>
  <c r="N4905" i="6"/>
  <c r="P4905" i="6"/>
  <c r="U4905" i="6"/>
  <c r="V4905" i="6"/>
  <c r="N4906" i="6"/>
  <c r="O4906" i="6"/>
  <c r="N4907" i="6"/>
  <c r="O4907" i="6"/>
  <c r="N4908" i="6"/>
  <c r="O4908" i="6"/>
  <c r="N4909" i="6"/>
  <c r="O4909" i="6"/>
  <c r="N4910" i="6"/>
  <c r="O4910" i="6"/>
  <c r="N4911" i="6"/>
  <c r="O4911" i="6"/>
  <c r="N4912" i="6"/>
  <c r="O4912" i="6"/>
  <c r="N4913" i="6"/>
  <c r="P4913" i="6"/>
  <c r="U4913" i="6"/>
  <c r="O4914" i="6"/>
  <c r="P4914" i="6"/>
  <c r="U4914" i="6"/>
  <c r="V4914" i="6"/>
  <c r="N4915" i="6"/>
  <c r="O4915" i="6"/>
  <c r="O4916" i="6"/>
  <c r="P4916" i="6"/>
  <c r="U4916" i="6"/>
  <c r="V4916" i="6"/>
  <c r="N4917" i="6"/>
  <c r="O4917" i="6"/>
  <c r="N4918" i="6"/>
  <c r="O4918" i="6"/>
  <c r="N4919" i="6"/>
  <c r="O4919" i="6"/>
  <c r="N4920" i="6"/>
  <c r="O4920" i="6"/>
  <c r="N4921" i="6"/>
  <c r="P4921" i="6"/>
  <c r="U4921" i="6"/>
  <c r="V4921" i="6"/>
  <c r="N4922" i="6"/>
  <c r="P4922" i="6"/>
  <c r="U4922" i="6"/>
  <c r="N4923" i="6"/>
  <c r="N4924" i="6"/>
  <c r="P4924" i="6"/>
  <c r="U4924" i="6"/>
  <c r="V4924" i="6"/>
  <c r="P4925" i="6"/>
  <c r="U4925" i="6"/>
  <c r="V4925" i="6"/>
  <c r="N4926" i="6"/>
  <c r="O4926" i="6"/>
  <c r="N4927" i="6"/>
  <c r="P4927" i="6"/>
  <c r="U4927" i="6"/>
  <c r="V4927" i="6"/>
  <c r="N4928" i="6"/>
  <c r="P4928" i="6"/>
  <c r="U4928" i="6"/>
  <c r="V4928" i="6"/>
  <c r="N4929" i="6"/>
  <c r="O4929" i="6"/>
  <c r="N4930" i="6"/>
  <c r="O4930" i="6"/>
  <c r="N4931" i="6"/>
  <c r="P4931" i="6"/>
  <c r="U4931" i="6"/>
  <c r="V4931" i="6"/>
  <c r="N4932" i="6"/>
  <c r="P4932" i="6"/>
  <c r="U4932" i="6"/>
  <c r="V4932" i="6"/>
  <c r="P4933" i="6"/>
  <c r="U4933" i="6"/>
  <c r="V4933" i="6"/>
  <c r="N4934" i="6"/>
  <c r="O4934" i="6"/>
  <c r="N4935" i="6"/>
  <c r="O4935" i="6"/>
  <c r="N4936" i="6"/>
  <c r="O4936" i="6"/>
  <c r="O4937" i="6"/>
  <c r="P4937" i="6"/>
  <c r="U4937" i="6"/>
  <c r="V4937" i="6"/>
  <c r="N4938" i="6"/>
  <c r="O4938" i="6"/>
  <c r="N4939" i="6"/>
  <c r="P4939" i="6"/>
  <c r="U4939" i="6"/>
  <c r="V4939" i="6"/>
  <c r="N4940" i="6"/>
  <c r="N4941" i="6"/>
  <c r="N4942" i="6"/>
  <c r="O4942" i="6"/>
  <c r="N4943" i="6"/>
  <c r="O4943" i="6"/>
  <c r="N4944" i="6"/>
  <c r="O4944" i="6"/>
  <c r="N4945" i="6"/>
  <c r="O4945" i="6"/>
  <c r="N4946" i="6"/>
  <c r="O4946" i="6"/>
  <c r="P4947" i="6"/>
  <c r="U4947" i="6"/>
  <c r="V4947" i="6"/>
  <c r="N4948" i="6"/>
  <c r="N4949" i="6"/>
  <c r="N4950" i="6"/>
  <c r="O4950" i="6"/>
  <c r="N4951" i="6"/>
  <c r="O4951" i="6"/>
  <c r="N4952" i="6"/>
  <c r="O4952" i="6"/>
  <c r="N4953" i="6"/>
  <c r="N4954" i="6"/>
  <c r="O4954" i="6"/>
  <c r="N4955" i="6"/>
  <c r="P4955" i="6"/>
  <c r="U4955" i="6"/>
  <c r="V4955" i="6"/>
  <c r="N4956" i="6"/>
  <c r="O4956" i="6"/>
  <c r="O4957" i="6"/>
  <c r="P4957" i="6"/>
  <c r="U4957" i="6"/>
  <c r="N4958" i="6"/>
  <c r="O4958" i="6"/>
  <c r="N4959" i="6"/>
  <c r="O4959" i="6"/>
  <c r="N4960" i="6"/>
  <c r="O4960" i="6"/>
  <c r="N4961" i="6"/>
  <c r="P4961" i="6"/>
  <c r="U4961" i="6"/>
  <c r="V4961" i="6"/>
  <c r="N4962" i="6"/>
  <c r="O4962" i="6"/>
  <c r="N4963" i="6"/>
  <c r="N4964" i="6"/>
  <c r="N4966" i="6"/>
  <c r="O4966" i="6"/>
  <c r="N4967" i="6"/>
  <c r="P4967" i="6"/>
  <c r="U4967" i="6"/>
  <c r="N4968" i="6"/>
  <c r="P4968" i="6"/>
  <c r="U4968" i="6"/>
  <c r="V4968" i="6"/>
  <c r="N4969" i="6"/>
  <c r="N4970" i="6"/>
  <c r="P4970" i="6"/>
  <c r="U4970" i="6"/>
  <c r="V4970" i="6"/>
  <c r="N4971" i="6"/>
  <c r="N4972" i="6"/>
  <c r="P4973" i="6"/>
  <c r="U4973" i="6"/>
  <c r="V4973" i="6"/>
  <c r="N4974" i="6"/>
  <c r="O4974" i="6"/>
  <c r="N4975" i="6"/>
  <c r="P4975" i="6"/>
  <c r="U4975" i="6"/>
  <c r="V4975" i="6"/>
  <c r="N4976" i="6"/>
  <c r="P4976" i="6"/>
  <c r="U4976" i="6"/>
  <c r="N4977" i="6"/>
  <c r="N4978" i="6"/>
  <c r="O4978" i="6"/>
  <c r="N4979" i="6"/>
  <c r="P4979" i="6"/>
  <c r="U4979" i="6"/>
  <c r="V4979" i="6"/>
  <c r="N4980" i="6"/>
  <c r="O4980" i="6"/>
  <c r="N4981" i="6"/>
  <c r="P4981" i="6"/>
  <c r="U4981" i="6"/>
  <c r="N4982" i="6"/>
  <c r="O4982" i="6"/>
  <c r="O4983" i="6"/>
  <c r="P4983" i="6"/>
  <c r="U4983" i="6"/>
  <c r="V4983" i="6"/>
  <c r="N4984" i="6"/>
  <c r="O4984" i="6"/>
  <c r="N4985" i="6"/>
  <c r="N4986" i="6"/>
  <c r="O4986" i="6"/>
  <c r="N4987" i="6"/>
  <c r="P4987" i="6"/>
  <c r="U4987" i="6"/>
  <c r="V4987" i="6"/>
  <c r="N4988" i="6"/>
  <c r="O4988" i="6"/>
  <c r="N4989" i="6"/>
  <c r="O4989" i="6"/>
  <c r="O4990" i="6"/>
  <c r="P4990" i="6"/>
  <c r="U4990" i="6"/>
  <c r="V4990" i="6"/>
  <c r="N4991" i="6"/>
  <c r="O4991" i="6"/>
  <c r="N4992" i="6"/>
  <c r="O4992" i="6"/>
  <c r="N4993" i="6"/>
  <c r="O4993" i="6"/>
  <c r="N4994" i="6"/>
  <c r="O4994" i="6"/>
  <c r="N4995" i="6"/>
  <c r="O4995" i="6"/>
  <c r="N4996" i="6"/>
  <c r="O4996" i="6"/>
  <c r="N4997" i="6"/>
  <c r="O4997" i="6"/>
  <c r="N4998" i="6"/>
  <c r="O4998" i="6"/>
  <c r="N4999" i="6"/>
  <c r="O4999" i="6"/>
  <c r="N5000" i="6"/>
  <c r="O5000" i="6"/>
  <c r="O5001" i="6"/>
  <c r="P5001" i="6"/>
  <c r="U5001" i="6"/>
  <c r="V5001" i="6"/>
  <c r="N5002" i="6"/>
  <c r="O5002" i="6"/>
  <c r="N5003" i="6"/>
  <c r="O5003" i="6"/>
  <c r="N5004" i="6"/>
  <c r="O5004" i="6"/>
  <c r="N5005" i="6"/>
  <c r="O5005" i="6"/>
  <c r="N5006" i="6"/>
  <c r="O5006" i="6"/>
  <c r="N5007" i="6"/>
  <c r="P5007" i="6"/>
  <c r="U5007" i="6"/>
  <c r="V5007" i="6"/>
  <c r="N5008" i="6"/>
  <c r="O5008" i="6"/>
  <c r="N5009" i="6"/>
  <c r="O5009" i="6"/>
  <c r="N5010" i="6"/>
  <c r="O5010" i="6"/>
  <c r="N5011" i="6"/>
  <c r="O5011" i="6"/>
  <c r="N5012" i="6"/>
  <c r="P5012" i="6"/>
  <c r="U5012" i="6"/>
  <c r="V5012" i="6"/>
  <c r="N5013" i="6"/>
  <c r="O5013" i="6"/>
  <c r="N5014" i="6"/>
  <c r="P5014" i="6"/>
  <c r="U5014" i="6"/>
  <c r="V5014" i="6"/>
  <c r="N5016" i="6"/>
  <c r="O5016" i="6"/>
  <c r="N5017" i="6"/>
  <c r="P5017" i="6"/>
  <c r="U5017" i="6"/>
  <c r="V5017" i="6"/>
  <c r="N5018" i="6"/>
  <c r="O5018" i="6"/>
  <c r="N5019" i="6"/>
  <c r="O5019" i="6"/>
  <c r="N5020" i="6"/>
  <c r="O5020" i="6"/>
  <c r="N5021" i="6"/>
  <c r="O5021" i="6"/>
  <c r="O5022" i="6"/>
  <c r="P5022" i="6"/>
  <c r="U5022" i="6"/>
  <c r="V5022" i="6"/>
  <c r="N5023" i="6"/>
  <c r="O5023" i="6"/>
  <c r="N5024" i="6"/>
  <c r="O5024" i="6"/>
  <c r="N5025" i="6"/>
  <c r="O5025" i="6"/>
  <c r="N5026" i="6"/>
  <c r="O5026" i="6"/>
  <c r="N5027" i="6"/>
  <c r="O5027" i="6"/>
  <c r="N5028" i="6"/>
  <c r="O5028" i="6"/>
  <c r="N5029" i="6"/>
  <c r="O5029" i="6"/>
  <c r="N5030" i="6"/>
  <c r="P5030" i="6"/>
  <c r="U5030" i="6"/>
  <c r="V5030" i="6"/>
  <c r="N5031" i="6"/>
  <c r="P5031" i="6"/>
  <c r="U5031" i="6"/>
  <c r="V5031" i="6"/>
  <c r="N5032" i="6"/>
  <c r="P5032" i="6"/>
  <c r="U5032" i="6"/>
  <c r="V5032" i="6"/>
  <c r="P5033" i="6"/>
  <c r="U5033" i="6"/>
  <c r="V5033" i="6"/>
  <c r="N5034" i="6"/>
  <c r="O5034" i="6"/>
  <c r="N5035" i="6"/>
  <c r="P5035" i="6"/>
  <c r="U5035" i="6"/>
  <c r="V5035" i="6"/>
  <c r="N5036" i="6"/>
  <c r="P5036" i="6"/>
  <c r="U5036" i="6"/>
  <c r="V5036" i="6"/>
  <c r="N5037" i="6"/>
  <c r="P5037" i="6"/>
  <c r="U5037" i="6"/>
  <c r="V5037" i="6"/>
  <c r="N5038" i="6"/>
  <c r="O5038" i="6"/>
  <c r="N5039" i="6"/>
  <c r="P5039" i="6"/>
  <c r="U5039" i="6"/>
  <c r="V5039" i="6"/>
  <c r="N5040" i="6"/>
  <c r="O5040" i="6"/>
  <c r="N5041" i="6"/>
  <c r="N5042" i="6"/>
  <c r="O5042" i="6"/>
  <c r="O5043" i="6"/>
  <c r="P5043" i="6"/>
  <c r="U5043" i="6"/>
  <c r="N5044" i="6"/>
  <c r="P5044" i="6"/>
  <c r="U5044" i="6"/>
  <c r="V5044" i="6"/>
  <c r="N5045" i="6"/>
  <c r="O5045" i="6"/>
  <c r="P5046" i="6"/>
  <c r="U5046" i="6"/>
  <c r="N5047" i="6"/>
  <c r="P5047" i="6"/>
  <c r="U5047" i="6"/>
  <c r="V5047" i="6"/>
  <c r="N5048" i="6"/>
  <c r="P5048" i="6"/>
  <c r="U5048" i="6"/>
  <c r="N5049" i="6"/>
  <c r="P5049" i="6"/>
  <c r="U5049" i="6"/>
  <c r="V5049" i="6"/>
  <c r="N5050" i="6"/>
  <c r="O5050" i="6"/>
  <c r="N5051" i="6"/>
  <c r="P5051" i="6"/>
  <c r="U5051" i="6"/>
  <c r="V5051" i="6"/>
  <c r="N5052" i="6"/>
  <c r="P5052" i="6"/>
  <c r="U5052" i="6"/>
  <c r="V5052" i="6"/>
  <c r="N5053" i="6"/>
  <c r="P5053" i="6"/>
  <c r="U5053" i="6"/>
  <c r="V5053" i="6"/>
  <c r="N5054" i="6"/>
  <c r="O5054" i="6"/>
  <c r="N5055" i="6"/>
  <c r="P5055" i="6"/>
  <c r="U5055" i="6"/>
  <c r="V5055" i="6"/>
  <c r="N5056" i="6"/>
  <c r="O5056" i="6"/>
  <c r="N5057" i="6"/>
  <c r="P5057" i="6"/>
  <c r="U5057" i="6"/>
  <c r="V5057" i="6"/>
  <c r="O5058" i="6"/>
  <c r="P5058" i="6"/>
  <c r="U5058" i="6"/>
  <c r="V5058" i="6"/>
  <c r="N5059" i="6"/>
  <c r="O5059" i="6"/>
  <c r="N5060" i="6"/>
  <c r="P5060" i="6"/>
  <c r="U5060" i="6"/>
  <c r="V5060" i="6"/>
  <c r="N5061" i="6"/>
  <c r="O5061" i="6"/>
  <c r="N5062" i="6"/>
  <c r="O5062" i="6"/>
  <c r="N5063" i="6"/>
  <c r="P5063" i="6"/>
  <c r="U5063" i="6"/>
  <c r="V5063" i="6"/>
  <c r="N5064" i="6"/>
  <c r="N5065" i="6"/>
  <c r="P5065" i="6"/>
  <c r="U5065" i="6"/>
  <c r="V5065" i="6"/>
  <c r="N5066" i="6"/>
  <c r="P5066" i="6"/>
  <c r="U5066" i="6"/>
  <c r="N5067" i="6"/>
  <c r="O5067" i="6"/>
  <c r="N5068" i="6"/>
  <c r="P5068" i="6"/>
  <c r="U5068" i="6"/>
  <c r="V5068" i="6"/>
  <c r="P5069" i="6"/>
  <c r="U5069" i="6"/>
  <c r="V5069" i="6"/>
  <c r="P5070" i="6"/>
  <c r="U5070" i="6"/>
  <c r="P5071" i="6"/>
  <c r="U5071" i="6"/>
  <c r="V5071" i="6"/>
  <c r="N5072" i="6"/>
  <c r="P5072" i="6"/>
  <c r="U5072" i="6"/>
  <c r="V5072" i="6"/>
  <c r="N5073" i="6"/>
  <c r="P5073" i="6"/>
  <c r="U5073" i="6"/>
  <c r="V5073" i="6"/>
  <c r="N5074" i="6"/>
  <c r="P5074" i="6"/>
  <c r="U5074" i="6"/>
  <c r="V5074" i="6"/>
  <c r="O5075" i="6"/>
  <c r="P5075" i="6"/>
  <c r="U5075" i="6"/>
  <c r="V5075" i="6"/>
  <c r="N5076" i="6"/>
  <c r="O5076" i="6"/>
  <c r="N5077" i="6"/>
  <c r="P5077" i="6"/>
  <c r="U5077" i="6"/>
  <c r="N5078" i="6"/>
  <c r="P5078" i="6"/>
  <c r="U5078" i="6"/>
  <c r="V5078" i="6"/>
  <c r="N5079" i="6"/>
  <c r="O5079" i="6"/>
  <c r="N5080" i="6"/>
  <c r="P5080" i="6"/>
  <c r="U5080" i="6"/>
  <c r="V5080" i="6"/>
  <c r="N5081" i="6"/>
  <c r="O5081" i="6"/>
  <c r="N5082" i="6"/>
  <c r="O5082" i="6"/>
  <c r="N5083" i="6"/>
  <c r="P5083" i="6"/>
  <c r="U5083" i="6"/>
  <c r="V5083" i="6"/>
  <c r="O5084" i="6"/>
  <c r="P5084" i="6"/>
  <c r="U5084" i="6"/>
  <c r="V5084" i="6"/>
  <c r="N5085" i="6"/>
  <c r="P5085" i="6"/>
  <c r="U5085" i="6"/>
  <c r="V5085" i="6"/>
  <c r="N5086" i="6"/>
  <c r="N5087" i="6"/>
  <c r="O5087" i="6"/>
  <c r="N5088" i="6"/>
  <c r="N5089" i="6"/>
  <c r="O5089" i="6"/>
  <c r="N5090" i="6"/>
  <c r="O5090" i="6"/>
  <c r="N5091" i="6"/>
  <c r="P5091" i="6"/>
  <c r="U5091" i="6"/>
  <c r="V5091" i="6"/>
  <c r="N5092" i="6"/>
  <c r="P5092" i="6"/>
  <c r="U5092" i="6"/>
  <c r="V5092" i="6"/>
  <c r="N5093" i="6"/>
  <c r="O5093" i="6"/>
  <c r="N5094" i="6"/>
  <c r="P5094" i="6"/>
  <c r="U5094" i="6"/>
  <c r="V5094" i="6"/>
  <c r="N5095" i="6"/>
  <c r="O5095" i="6"/>
  <c r="N5096" i="6"/>
  <c r="O5096" i="6"/>
  <c r="N5097" i="6"/>
  <c r="N5098" i="6"/>
  <c r="P5098" i="6"/>
  <c r="U5098" i="6"/>
  <c r="V5098" i="6"/>
  <c r="N5099" i="6"/>
  <c r="N5100" i="6"/>
  <c r="P5100" i="6"/>
  <c r="U5100" i="6"/>
  <c r="V5100" i="6"/>
  <c r="N5101" i="6"/>
  <c r="N5102" i="6"/>
  <c r="N5103" i="6"/>
  <c r="O5103" i="6"/>
  <c r="N5104" i="6"/>
  <c r="P5104" i="6"/>
  <c r="U5104" i="6"/>
  <c r="V5104" i="6"/>
  <c r="N5105" i="6"/>
  <c r="P5105" i="6"/>
  <c r="U5105" i="6"/>
  <c r="V5105" i="6"/>
  <c r="N5106" i="6"/>
  <c r="O5107" i="6"/>
  <c r="P5107" i="6"/>
  <c r="U5107" i="6"/>
  <c r="N5108" i="6"/>
  <c r="N5109" i="6"/>
  <c r="O5109" i="6"/>
  <c r="N5110" i="6"/>
  <c r="P5110" i="6"/>
  <c r="U5110" i="6"/>
  <c r="V5110" i="6"/>
  <c r="O5111" i="6"/>
  <c r="P5111" i="6"/>
  <c r="U5111" i="6"/>
  <c r="V5111" i="6"/>
  <c r="N5112" i="6"/>
  <c r="N5113" i="6"/>
  <c r="P5113" i="6"/>
  <c r="U5113" i="6"/>
  <c r="V5113" i="6"/>
  <c r="N5114" i="6"/>
  <c r="O5114" i="6"/>
  <c r="N5115" i="6"/>
  <c r="P5115" i="6"/>
  <c r="U5115" i="6"/>
  <c r="V5115" i="6"/>
  <c r="N5116" i="6"/>
  <c r="N5117" i="6"/>
  <c r="O5117" i="6"/>
  <c r="N5118" i="6"/>
  <c r="O5118" i="6"/>
  <c r="N5119" i="6"/>
  <c r="P5119" i="6"/>
  <c r="U5119" i="6"/>
  <c r="V5119" i="6"/>
  <c r="N5120" i="6"/>
  <c r="P5120" i="6"/>
  <c r="U5120" i="6"/>
  <c r="N5121" i="6"/>
  <c r="O5121" i="6"/>
  <c r="N5122" i="6"/>
  <c r="O5122" i="6"/>
  <c r="N5123" i="6"/>
  <c r="O5123" i="6"/>
  <c r="N5124" i="6"/>
  <c r="O5124" i="6"/>
  <c r="N5125" i="6"/>
  <c r="O5125" i="6"/>
  <c r="N5126" i="6"/>
  <c r="P5126" i="6"/>
  <c r="U5126" i="6"/>
  <c r="V5126" i="6"/>
  <c r="N5127" i="6"/>
  <c r="P5127" i="6"/>
  <c r="U5127" i="6"/>
  <c r="P5128" i="6"/>
  <c r="U5128" i="6"/>
  <c r="N5129" i="6"/>
  <c r="O5129" i="6"/>
  <c r="N5130" i="6"/>
  <c r="O5130" i="6"/>
  <c r="N5131" i="6"/>
  <c r="O5131" i="6"/>
  <c r="N5132" i="6"/>
  <c r="O5132" i="6"/>
  <c r="N5133" i="6"/>
  <c r="P5133" i="6"/>
  <c r="U5133" i="6"/>
  <c r="V5133" i="6"/>
  <c r="N5134" i="6"/>
  <c r="O5134" i="6"/>
  <c r="N5135" i="6"/>
  <c r="P5135" i="6"/>
  <c r="U5135" i="6"/>
  <c r="V5135" i="6"/>
  <c r="N5136" i="6"/>
  <c r="O5136" i="6"/>
  <c r="N5137" i="6"/>
  <c r="O5137" i="6"/>
  <c r="N5138" i="6"/>
  <c r="O5138" i="6"/>
  <c r="N5139" i="6"/>
  <c r="P5139" i="6"/>
  <c r="U5139" i="6"/>
  <c r="V5139" i="6"/>
  <c r="N5140" i="6"/>
  <c r="O5140" i="6"/>
  <c r="N5141" i="6"/>
  <c r="O5141" i="6"/>
  <c r="N5142" i="6"/>
  <c r="O5142" i="6"/>
  <c r="N5143" i="6"/>
  <c r="O5143" i="6"/>
  <c r="N5144" i="6"/>
  <c r="P5144" i="6"/>
  <c r="U5144" i="6"/>
  <c r="V5144" i="6"/>
  <c r="N5145" i="6"/>
  <c r="O5145" i="6"/>
  <c r="N5146" i="6"/>
  <c r="P5146" i="6"/>
  <c r="U5146" i="6"/>
  <c r="N5147" i="6"/>
  <c r="O5147" i="6"/>
  <c r="N5148" i="6"/>
  <c r="P5148" i="6"/>
  <c r="U5148" i="6"/>
  <c r="V5148" i="6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O5155" i="6"/>
  <c r="N5156" i="6"/>
  <c r="O5156" i="6"/>
  <c r="N5157" i="6"/>
  <c r="O5157" i="6"/>
  <c r="N5158" i="6"/>
  <c r="O5158" i="6"/>
  <c r="N5159" i="6"/>
  <c r="O5159" i="6"/>
  <c r="N5160" i="6"/>
  <c r="P5160" i="6"/>
  <c r="U5160" i="6"/>
  <c r="V5160" i="6"/>
  <c r="O5161" i="6"/>
  <c r="P5161" i="6"/>
  <c r="U5161" i="6"/>
  <c r="V5161" i="6"/>
  <c r="N5162" i="6"/>
  <c r="O5162" i="6"/>
  <c r="N5163" i="6"/>
  <c r="O5163" i="6"/>
  <c r="N5164" i="6"/>
  <c r="O5164" i="6"/>
  <c r="N5165" i="6"/>
  <c r="O5165" i="6"/>
  <c r="P5166" i="6"/>
  <c r="U5166" i="6"/>
  <c r="V5166" i="6"/>
  <c r="N5167" i="6"/>
  <c r="P5167" i="6"/>
  <c r="J707" i="14"/>
  <c r="N5169" i="6"/>
  <c r="P5169" i="6"/>
  <c r="U5169" i="6"/>
  <c r="P5173" i="6"/>
  <c r="U5173" i="6"/>
  <c r="V5173" i="6"/>
  <c r="N5174" i="6"/>
  <c r="P5174" i="6"/>
  <c r="U5174" i="6"/>
  <c r="V5174" i="6"/>
  <c r="N5175" i="6"/>
  <c r="P5175" i="6"/>
  <c r="U5175" i="6"/>
  <c r="V5175" i="6"/>
  <c r="N5176" i="6"/>
  <c r="O5176" i="6"/>
  <c r="N5177" i="6"/>
  <c r="P5177" i="6"/>
  <c r="U5177" i="6"/>
  <c r="N5178" i="6"/>
  <c r="O5178" i="6"/>
  <c r="N5179" i="6"/>
  <c r="P5179" i="6"/>
  <c r="U5179" i="6"/>
  <c r="V5179" i="6"/>
  <c r="N5180" i="6"/>
  <c r="P5180" i="6"/>
  <c r="U5180" i="6"/>
  <c r="N5181" i="6"/>
  <c r="O5181" i="6"/>
  <c r="N5182" i="6"/>
  <c r="O5182" i="6"/>
  <c r="N5183" i="6"/>
  <c r="O5183" i="6"/>
  <c r="N5184" i="6"/>
  <c r="O5184" i="6"/>
  <c r="N5185" i="6"/>
  <c r="O5185" i="6"/>
  <c r="N5186" i="6"/>
  <c r="O5186" i="6"/>
  <c r="N5187" i="6"/>
  <c r="O5187" i="6"/>
  <c r="N5188" i="6"/>
  <c r="O5188" i="6"/>
  <c r="N5189" i="6"/>
  <c r="P5189" i="6"/>
  <c r="U5189" i="6"/>
  <c r="N5190" i="6"/>
  <c r="O5190" i="6"/>
  <c r="N5191" i="6"/>
  <c r="O5191" i="6"/>
  <c r="N5192" i="6"/>
  <c r="O5192" i="6"/>
  <c r="N5193" i="6"/>
  <c r="O5193" i="6"/>
  <c r="N5194" i="6"/>
  <c r="O5194" i="6"/>
  <c r="N5195" i="6"/>
  <c r="P5195" i="6"/>
  <c r="U5195" i="6"/>
  <c r="N5196" i="6"/>
  <c r="O5196" i="6"/>
  <c r="O5197" i="6"/>
  <c r="P5197" i="6"/>
  <c r="U5197" i="6"/>
  <c r="V5197" i="6"/>
  <c r="N5198" i="6"/>
  <c r="O5198" i="6"/>
  <c r="N5199" i="6"/>
  <c r="O5199" i="6"/>
  <c r="N5200" i="6"/>
  <c r="N5201" i="6"/>
  <c r="O5201" i="6"/>
  <c r="N5202" i="6"/>
  <c r="N5203" i="6"/>
  <c r="N5204" i="6"/>
  <c r="O5204" i="6"/>
  <c r="N5205" i="6"/>
  <c r="O5205" i="6"/>
  <c r="N5206" i="6"/>
  <c r="O5206" i="6"/>
  <c r="N5207" i="6"/>
  <c r="O5207" i="6"/>
  <c r="N5208" i="6"/>
  <c r="O5208" i="6"/>
  <c r="N5209" i="6"/>
  <c r="P5209" i="6"/>
  <c r="U5209" i="6"/>
  <c r="V5209" i="6"/>
  <c r="N5210" i="6"/>
  <c r="O5210" i="6"/>
  <c r="N5212" i="6"/>
  <c r="O5212" i="6"/>
  <c r="N5213" i="6"/>
  <c r="P5213" i="6"/>
  <c r="U5213" i="6"/>
  <c r="V5213" i="6"/>
  <c r="N5214" i="6"/>
  <c r="O5214" i="6"/>
  <c r="N5215" i="6"/>
  <c r="N5216" i="6"/>
  <c r="O5216" i="6"/>
  <c r="N5217" i="6"/>
  <c r="N5218" i="6"/>
  <c r="P5218" i="6"/>
  <c r="U5218" i="6"/>
  <c r="V5218" i="6"/>
  <c r="N5219" i="6"/>
  <c r="O5219" i="6"/>
  <c r="N5220" i="6"/>
  <c r="P5220" i="6"/>
  <c r="U5220" i="6"/>
  <c r="P5222" i="6"/>
  <c r="U5222" i="6"/>
  <c r="P5223" i="6"/>
  <c r="U5223" i="6"/>
  <c r="V5223" i="6"/>
  <c r="N5224" i="6"/>
  <c r="P5224" i="6"/>
  <c r="U5224" i="6"/>
  <c r="V5224" i="6"/>
  <c r="N5225" i="6"/>
  <c r="O5225" i="6"/>
  <c r="N5226" i="6"/>
  <c r="O5226" i="6"/>
  <c r="P5227" i="6"/>
  <c r="U5227" i="6"/>
  <c r="N5228" i="6"/>
  <c r="N5229" i="6"/>
  <c r="O5229" i="6"/>
  <c r="N5230" i="6"/>
  <c r="P5230" i="6"/>
  <c r="U5230" i="6"/>
  <c r="V5230" i="6"/>
  <c r="N5231" i="6"/>
  <c r="P5231" i="6"/>
  <c r="U5231" i="6"/>
  <c r="V5231" i="6"/>
  <c r="O5232" i="6"/>
  <c r="P5232" i="6"/>
  <c r="U5232" i="6"/>
  <c r="N5233" i="6"/>
  <c r="O5233" i="6"/>
  <c r="N5234" i="6"/>
  <c r="P5234" i="6"/>
  <c r="U5234" i="6"/>
  <c r="N5235" i="6"/>
  <c r="P5235" i="6"/>
  <c r="U5235" i="6"/>
  <c r="V5235" i="6"/>
  <c r="N5236" i="6"/>
  <c r="P5236" i="6"/>
  <c r="U5236" i="6"/>
  <c r="V5236" i="6"/>
  <c r="N5237" i="6"/>
  <c r="O5237" i="6"/>
  <c r="N5238" i="6"/>
  <c r="P5238" i="6"/>
  <c r="U5238" i="6"/>
  <c r="V5238" i="6"/>
  <c r="N5239" i="6"/>
  <c r="P5239" i="6"/>
  <c r="U5239" i="6"/>
  <c r="V5239" i="6"/>
  <c r="N5240" i="6"/>
  <c r="P5240" i="6"/>
  <c r="U5240" i="6"/>
  <c r="V5240" i="6"/>
  <c r="N5241" i="6"/>
  <c r="P5241" i="6"/>
  <c r="U5241" i="6"/>
  <c r="V5241" i="6"/>
  <c r="N5242" i="6"/>
  <c r="P5242" i="6"/>
  <c r="U5242" i="6"/>
  <c r="V5242" i="6"/>
  <c r="N5243" i="6"/>
  <c r="O5243" i="6"/>
  <c r="N5244" i="6"/>
  <c r="P5244" i="6"/>
  <c r="U5244" i="6"/>
  <c r="V5244" i="6"/>
  <c r="O5245" i="6"/>
  <c r="N5246" i="6"/>
  <c r="O5246" i="6"/>
  <c r="N5247" i="6"/>
  <c r="N5248" i="6"/>
  <c r="N5249" i="6"/>
  <c r="N5250" i="6"/>
  <c r="P5250" i="6"/>
  <c r="U5250" i="6"/>
  <c r="V5250" i="6"/>
  <c r="N5251" i="6"/>
  <c r="P5251" i="6"/>
  <c r="U5251" i="6"/>
  <c r="N5252" i="6"/>
  <c r="O5252" i="6"/>
  <c r="N5253" i="6"/>
  <c r="N5254" i="6"/>
  <c r="N5255" i="6"/>
  <c r="P5255" i="6"/>
  <c r="U5255" i="6"/>
  <c r="O5256" i="6"/>
  <c r="P5256" i="6"/>
  <c r="U5256" i="6"/>
  <c r="V5256" i="6"/>
  <c r="N5257" i="6"/>
  <c r="O5257" i="6"/>
  <c r="N5258" i="6"/>
  <c r="O5258" i="6"/>
  <c r="N5259" i="6"/>
  <c r="O5259" i="6"/>
  <c r="N5260" i="6"/>
  <c r="O5260" i="6"/>
  <c r="N5261" i="6"/>
  <c r="P5261" i="6"/>
  <c r="U5261" i="6"/>
  <c r="V5261" i="6"/>
  <c r="N5262" i="6"/>
  <c r="O5262" i="6"/>
  <c r="N5263" i="6"/>
  <c r="O5263" i="6"/>
  <c r="N5264" i="6"/>
  <c r="O5264" i="6"/>
  <c r="O5265" i="6"/>
  <c r="P5265" i="6"/>
  <c r="U5265" i="6"/>
  <c r="N5266" i="6"/>
  <c r="O5266" i="6"/>
  <c r="N5267" i="6"/>
  <c r="O5267" i="6"/>
  <c r="N5268" i="6"/>
  <c r="O5268" i="6"/>
  <c r="N5269" i="6"/>
  <c r="N5270" i="6"/>
  <c r="O5270" i="6"/>
  <c r="N5271" i="6"/>
  <c r="N5272" i="6"/>
  <c r="O5272" i="6"/>
  <c r="N5273" i="6"/>
  <c r="P5273" i="6"/>
  <c r="U5273" i="6"/>
  <c r="V5273" i="6"/>
  <c r="N5275" i="6"/>
  <c r="O5275" i="6"/>
  <c r="N5276" i="6"/>
  <c r="P5276" i="6"/>
  <c r="U5276" i="6"/>
  <c r="V5276" i="6"/>
  <c r="N5277" i="6"/>
  <c r="O5277" i="6"/>
  <c r="N5278" i="6"/>
  <c r="O5278" i="6"/>
  <c r="N5279" i="6"/>
  <c r="O5279" i="6"/>
  <c r="O5280" i="6"/>
  <c r="P5280" i="6"/>
  <c r="U5280" i="6"/>
  <c r="V5280" i="6"/>
  <c r="N5281" i="6"/>
  <c r="P5281" i="6"/>
  <c r="U5281" i="6"/>
  <c r="V5281" i="6"/>
  <c r="N5282" i="6"/>
  <c r="O5282" i="6"/>
  <c r="N5283" i="6"/>
  <c r="O5283" i="6"/>
  <c r="N5284" i="6"/>
  <c r="O5284" i="6"/>
  <c r="N5285" i="6"/>
  <c r="O5285" i="6"/>
  <c r="N5286" i="6"/>
  <c r="O5286" i="6"/>
  <c r="P5287" i="6"/>
  <c r="U5287" i="6"/>
  <c r="V5287" i="6"/>
  <c r="N5288" i="6"/>
  <c r="N5289" i="6"/>
  <c r="O5289" i="6"/>
  <c r="N5290" i="6"/>
  <c r="N5291" i="6"/>
  <c r="N5292" i="6"/>
  <c r="O5292" i="6"/>
  <c r="N5293" i="6"/>
  <c r="P5293" i="6"/>
  <c r="U5293" i="6"/>
  <c r="N5294" i="6"/>
  <c r="N5295" i="6"/>
  <c r="P5295" i="6"/>
  <c r="U5295" i="6"/>
  <c r="N5296" i="6"/>
  <c r="N5297" i="6"/>
  <c r="P5297" i="6"/>
  <c r="U5297" i="6"/>
  <c r="V5297" i="6"/>
  <c r="N5299" i="6"/>
  <c r="O5299" i="6"/>
  <c r="N5300" i="6"/>
  <c r="P5300" i="6"/>
  <c r="U5300" i="6"/>
  <c r="V5300" i="6"/>
  <c r="N5301" i="6"/>
  <c r="P5301" i="6"/>
  <c r="U5301" i="6"/>
  <c r="V5301" i="6"/>
  <c r="N5302" i="6"/>
  <c r="N5303" i="6"/>
  <c r="P5303" i="6"/>
  <c r="U5303" i="6"/>
  <c r="V5303" i="6"/>
  <c r="N5304" i="6"/>
  <c r="N5305" i="6"/>
  <c r="O5305" i="6"/>
  <c r="P5306" i="6"/>
  <c r="U5306" i="6"/>
  <c r="V5306" i="6"/>
  <c r="N5307" i="6"/>
  <c r="O5307" i="6"/>
  <c r="N5308" i="6"/>
  <c r="P5308" i="6"/>
  <c r="U5308" i="6"/>
  <c r="V5308" i="6"/>
  <c r="O5309" i="6"/>
  <c r="P5309" i="6"/>
  <c r="U5309" i="6"/>
  <c r="V5309" i="6"/>
  <c r="N5310" i="6"/>
  <c r="P5310" i="6"/>
  <c r="U5310" i="6"/>
  <c r="V5310" i="6"/>
  <c r="N5311" i="6"/>
  <c r="N5312" i="6"/>
  <c r="N5313" i="6"/>
  <c r="P5313" i="6"/>
  <c r="U5313" i="6"/>
  <c r="N5314" i="6"/>
  <c r="N5315" i="6"/>
  <c r="O5315" i="6"/>
  <c r="N5316" i="6"/>
  <c r="P5316" i="6"/>
  <c r="U5316" i="6"/>
  <c r="V5316" i="6"/>
  <c r="N5317" i="6"/>
  <c r="N5318" i="6"/>
  <c r="N5319" i="6"/>
  <c r="O5319" i="6"/>
  <c r="N5321" i="6"/>
  <c r="P5321" i="6"/>
  <c r="U5321" i="6"/>
  <c r="N5322" i="6"/>
  <c r="P5322" i="6"/>
  <c r="U5322" i="6"/>
  <c r="V5322" i="6"/>
  <c r="N5323" i="6"/>
  <c r="O5323" i="6"/>
  <c r="N5324" i="6"/>
  <c r="P5324" i="6"/>
  <c r="U5324" i="6"/>
  <c r="V5324" i="6"/>
  <c r="N5325" i="6"/>
  <c r="P5325" i="6"/>
  <c r="U5325" i="6"/>
  <c r="V5325" i="6"/>
  <c r="N5326" i="6"/>
  <c r="P5326" i="6"/>
  <c r="U5326" i="6"/>
  <c r="V5326" i="6"/>
  <c r="N5327" i="6"/>
  <c r="P5327" i="6"/>
  <c r="U5327" i="6"/>
  <c r="V5327" i="6"/>
  <c r="N5328" i="6"/>
  <c r="N5329" i="6"/>
  <c r="O5329" i="6"/>
  <c r="N5331" i="6"/>
  <c r="O5331" i="6"/>
  <c r="N5332" i="6"/>
  <c r="N5333" i="6"/>
  <c r="N5334" i="6"/>
  <c r="P5334" i="6"/>
  <c r="U5334" i="6"/>
  <c r="V5334" i="6"/>
  <c r="N5335" i="6"/>
  <c r="P5335" i="6"/>
  <c r="U5335" i="6"/>
  <c r="N5336" i="6"/>
  <c r="P5336" i="6"/>
  <c r="N5337" i="6"/>
  <c r="P5337" i="6"/>
  <c r="U5337" i="6"/>
  <c r="V5337" i="6"/>
  <c r="P5338" i="6"/>
  <c r="U5338" i="6"/>
  <c r="P5339" i="6"/>
  <c r="U5339" i="6"/>
  <c r="O730" i="14"/>
  <c r="N5340" i="6"/>
  <c r="P5340" i="6"/>
  <c r="U5340" i="6"/>
  <c r="V5340" i="6"/>
  <c r="N5341" i="6"/>
  <c r="O5341" i="6"/>
  <c r="N5342" i="6"/>
  <c r="O5342" i="6"/>
  <c r="N5343" i="6"/>
  <c r="O5343" i="6"/>
  <c r="O5344" i="6"/>
  <c r="P5344" i="6"/>
  <c r="U5344" i="6"/>
  <c r="N5345" i="6"/>
  <c r="O5345" i="6"/>
  <c r="N5346" i="6"/>
  <c r="N5347" i="6"/>
  <c r="O5347" i="6"/>
  <c r="N5348" i="6"/>
  <c r="O5348" i="6"/>
  <c r="N5349" i="6"/>
  <c r="O5349" i="6"/>
  <c r="N5350" i="6"/>
  <c r="O5350" i="6"/>
  <c r="N5351" i="6"/>
  <c r="O5351" i="6"/>
  <c r="N5352" i="6"/>
  <c r="O5352" i="6"/>
  <c r="N5353" i="6"/>
  <c r="P5353" i="6"/>
  <c r="U5353" i="6"/>
  <c r="P5354" i="6"/>
  <c r="U5354" i="6"/>
  <c r="V5354" i="6"/>
  <c r="N5355" i="6"/>
  <c r="P5355" i="6"/>
  <c r="U5355" i="6"/>
  <c r="N5356" i="6"/>
  <c r="P5356" i="6"/>
  <c r="U5356" i="6"/>
  <c r="V5356" i="6"/>
  <c r="N5357" i="6"/>
  <c r="P5357" i="6"/>
  <c r="U5357" i="6"/>
  <c r="V5357" i="6"/>
  <c r="N5358" i="6"/>
  <c r="O5358" i="6"/>
  <c r="N5359" i="6"/>
  <c r="P5359" i="6"/>
  <c r="U5359" i="6"/>
  <c r="V5359" i="6"/>
  <c r="N5360" i="6"/>
  <c r="P5360" i="6"/>
  <c r="U5360" i="6"/>
  <c r="V5360" i="6"/>
  <c r="N5361" i="6"/>
  <c r="P5361" i="6"/>
  <c r="U5361" i="6"/>
  <c r="V5361" i="6"/>
  <c r="P5362" i="6"/>
  <c r="U5362" i="6"/>
  <c r="V5362" i="6"/>
  <c r="N5363" i="6"/>
  <c r="P5363" i="6"/>
  <c r="U5363" i="6"/>
  <c r="V5363" i="6"/>
  <c r="N5364" i="6"/>
  <c r="P5364" i="6"/>
  <c r="U5364" i="6"/>
  <c r="V5364" i="6"/>
  <c r="N5365" i="6"/>
  <c r="O5365" i="6"/>
  <c r="N5366" i="6"/>
  <c r="O5366" i="6"/>
  <c r="N5367" i="6"/>
  <c r="O5367" i="6"/>
  <c r="N5368" i="6"/>
  <c r="O5368" i="6"/>
  <c r="O5369" i="6"/>
  <c r="P5369" i="6"/>
  <c r="U5369" i="6"/>
  <c r="V5369" i="6"/>
  <c r="N5370" i="6"/>
  <c r="P5370" i="6"/>
  <c r="U5370" i="6"/>
  <c r="V5370" i="6"/>
  <c r="P5371" i="6"/>
  <c r="U5371" i="6"/>
  <c r="V5371" i="6"/>
  <c r="N5372" i="6"/>
  <c r="P5372" i="6"/>
  <c r="U5372" i="6"/>
  <c r="V5372" i="6"/>
  <c r="O5373" i="6"/>
  <c r="P5373" i="6"/>
  <c r="U5373" i="6"/>
  <c r="V5373" i="6"/>
  <c r="N5374" i="6"/>
  <c r="P5374" i="6"/>
  <c r="U5374" i="6"/>
  <c r="V5374" i="6"/>
  <c r="N5375" i="6"/>
  <c r="P5375" i="6"/>
  <c r="U5375" i="6"/>
  <c r="V5375" i="6"/>
  <c r="N5376" i="6"/>
  <c r="P5376" i="6"/>
  <c r="U5376" i="6"/>
  <c r="V5376" i="6"/>
  <c r="N5377" i="6"/>
  <c r="P5377" i="6"/>
  <c r="U5377" i="6"/>
  <c r="V5377" i="6"/>
  <c r="N5378" i="6"/>
  <c r="P5378" i="6"/>
  <c r="U5378" i="6"/>
  <c r="V5378" i="6"/>
  <c r="N5379" i="6"/>
  <c r="O5379" i="6"/>
  <c r="P5380" i="6"/>
  <c r="U5380" i="6"/>
  <c r="V5380" i="6"/>
  <c r="N5381" i="6"/>
  <c r="O5381" i="6"/>
  <c r="N5382" i="6"/>
  <c r="O5382" i="6"/>
  <c r="N5383" i="6"/>
  <c r="O5383" i="6"/>
  <c r="N5384" i="6"/>
  <c r="O5384" i="6"/>
  <c r="N5385" i="6"/>
  <c r="N5386" i="6"/>
  <c r="P5386" i="6"/>
  <c r="U5386" i="6"/>
  <c r="V5386" i="6"/>
  <c r="N5387" i="6"/>
  <c r="O5387" i="6"/>
  <c r="N5388" i="6"/>
  <c r="P5388" i="6"/>
  <c r="U5388" i="6"/>
  <c r="V5388" i="6"/>
  <c r="N5389" i="6"/>
  <c r="O5389" i="6"/>
  <c r="N5390" i="6"/>
  <c r="N5391" i="6"/>
  <c r="O5391" i="6"/>
  <c r="N5392" i="6"/>
  <c r="O5392" i="6"/>
  <c r="N5393" i="6"/>
  <c r="O5393" i="6"/>
  <c r="N5394" i="6"/>
  <c r="P5394" i="6"/>
  <c r="U5394" i="6"/>
  <c r="V5394" i="6"/>
  <c r="P5395" i="6"/>
  <c r="U5395" i="6"/>
  <c r="V5395" i="6"/>
  <c r="N5396" i="6"/>
  <c r="O5396" i="6"/>
  <c r="N5397" i="6"/>
  <c r="N5398" i="6"/>
  <c r="P5398" i="6"/>
  <c r="U5398" i="6"/>
  <c r="V5398" i="6"/>
  <c r="N5399" i="6"/>
  <c r="O5399" i="6"/>
  <c r="N5400" i="6"/>
  <c r="O5400" i="6"/>
  <c r="N5401" i="6"/>
  <c r="N5402" i="6"/>
  <c r="O5402" i="6"/>
  <c r="N5403" i="6"/>
  <c r="P5403" i="6"/>
  <c r="U5403" i="6"/>
  <c r="V5403" i="6"/>
  <c r="N5404" i="6"/>
  <c r="O5404" i="6"/>
  <c r="N5405" i="6"/>
  <c r="P5405" i="6"/>
  <c r="U5405" i="6"/>
  <c r="V5405" i="6"/>
  <c r="N5406" i="6"/>
  <c r="O5406" i="6"/>
  <c r="N5407" i="6"/>
  <c r="O5407" i="6"/>
  <c r="N5408" i="6"/>
  <c r="O5408" i="6"/>
  <c r="N5409" i="6"/>
  <c r="P5409" i="6"/>
  <c r="U5409" i="6"/>
  <c r="V5409" i="6"/>
  <c r="N5410" i="6"/>
  <c r="P5411" i="6"/>
  <c r="P5412" i="6"/>
  <c r="U5412" i="6"/>
  <c r="P5413" i="6"/>
  <c r="N5414" i="6"/>
  <c r="P5414" i="6"/>
  <c r="U5414" i="6"/>
  <c r="V5414" i="6"/>
  <c r="N5415" i="6"/>
  <c r="O5415" i="6"/>
  <c r="N5416" i="6"/>
  <c r="O5416" i="6"/>
  <c r="O5417" i="6"/>
  <c r="P5417" i="6"/>
  <c r="U5417" i="6"/>
  <c r="V5417" i="6"/>
  <c r="N5418" i="6"/>
  <c r="O5418" i="6"/>
  <c r="N5419" i="6"/>
  <c r="N5420" i="6"/>
  <c r="P5420" i="6"/>
  <c r="U5420" i="6"/>
  <c r="V5420" i="6"/>
  <c r="N5421" i="6"/>
  <c r="P5421" i="6"/>
  <c r="U5421" i="6"/>
  <c r="V5421" i="6"/>
  <c r="N5422" i="6"/>
  <c r="O5422" i="6"/>
  <c r="N5423" i="6"/>
  <c r="P5423" i="6"/>
  <c r="U5423" i="6"/>
  <c r="N5424" i="6"/>
  <c r="O5424" i="6"/>
  <c r="N5425" i="6"/>
  <c r="P5425" i="6"/>
  <c r="U5425" i="6"/>
  <c r="V5425" i="6"/>
  <c r="N5426" i="6"/>
  <c r="O5426" i="6"/>
  <c r="N5427" i="6"/>
  <c r="O5427" i="6"/>
  <c r="N5429" i="6"/>
  <c r="N5430" i="6"/>
  <c r="P5431" i="6"/>
  <c r="U5431" i="6"/>
  <c r="N5432" i="6"/>
  <c r="O5432" i="6"/>
  <c r="N5433" i="6"/>
  <c r="N5434" i="6"/>
  <c r="P5434" i="6"/>
  <c r="U5434" i="6"/>
  <c r="V5434" i="6"/>
  <c r="N5435" i="6"/>
  <c r="P5435" i="6"/>
  <c r="U5435" i="6"/>
  <c r="V5435" i="6"/>
  <c r="N5436" i="6"/>
  <c r="P5436" i="6"/>
  <c r="U5436" i="6"/>
  <c r="V5436" i="6"/>
  <c r="N5437" i="6"/>
  <c r="N5438" i="6"/>
  <c r="O5438" i="6"/>
  <c r="N5439" i="6"/>
  <c r="P5439" i="6"/>
  <c r="U5439" i="6"/>
  <c r="V5439" i="6"/>
  <c r="N5440" i="6"/>
  <c r="O5440" i="6"/>
  <c r="N5441" i="6"/>
  <c r="N5442" i="6"/>
  <c r="O5442" i="6"/>
  <c r="N5443" i="6"/>
  <c r="P5443" i="6"/>
  <c r="U5443" i="6"/>
  <c r="V5443" i="6"/>
  <c r="N5444" i="6"/>
  <c r="O5444" i="6"/>
  <c r="N5445" i="6"/>
  <c r="O5445" i="6"/>
  <c r="N5446" i="6"/>
  <c r="P5446" i="6"/>
  <c r="U5446" i="6"/>
  <c r="N5447" i="6"/>
  <c r="O5447" i="6"/>
  <c r="N5448" i="6"/>
  <c r="O5449" i="6"/>
  <c r="P5449" i="6"/>
  <c r="U5449" i="6"/>
  <c r="V5449" i="6"/>
  <c r="N5450" i="6"/>
  <c r="P5450" i="6"/>
  <c r="U5450" i="6"/>
  <c r="N5451" i="6"/>
  <c r="O5451" i="6"/>
  <c r="P5452" i="6"/>
  <c r="U5452" i="6"/>
  <c r="V5452" i="6"/>
  <c r="N5453" i="6"/>
  <c r="O5453" i="6"/>
  <c r="N5454" i="6"/>
  <c r="P5454" i="6"/>
  <c r="U5454" i="6"/>
  <c r="N5455" i="6"/>
  <c r="O5455" i="6"/>
  <c r="N5456" i="6"/>
  <c r="O5456" i="6"/>
  <c r="N5457" i="6"/>
  <c r="P5457" i="6"/>
  <c r="U5457" i="6"/>
  <c r="V5457" i="6"/>
  <c r="N5458" i="6"/>
  <c r="O5458" i="6"/>
  <c r="P5459" i="6"/>
  <c r="U5459" i="6"/>
  <c r="O748" i="14"/>
  <c r="P5460" i="6"/>
  <c r="N5461" i="6"/>
  <c r="O5461" i="6"/>
  <c r="N5462" i="6"/>
  <c r="O5462" i="6"/>
  <c r="O5463" i="6"/>
  <c r="P5463" i="6"/>
  <c r="U5463" i="6"/>
  <c r="N5464" i="6"/>
  <c r="O5464" i="6"/>
  <c r="N5465" i="6"/>
  <c r="O5465" i="6"/>
  <c r="N5466" i="6"/>
  <c r="P5466" i="6"/>
  <c r="U5466" i="6"/>
  <c r="V5466" i="6"/>
  <c r="N5467" i="6"/>
  <c r="O5467" i="6"/>
  <c r="N5468" i="6"/>
  <c r="O5468" i="6"/>
  <c r="N5469" i="6"/>
  <c r="O5469" i="6"/>
  <c r="N5470" i="6"/>
  <c r="O5470" i="6"/>
  <c r="N5471" i="6"/>
  <c r="O5471" i="6"/>
  <c r="N5472" i="6"/>
  <c r="O5472" i="6"/>
  <c r="O5473" i="6"/>
  <c r="P5473" i="6"/>
  <c r="U5473" i="6"/>
  <c r="V5473" i="6"/>
  <c r="N5474" i="6"/>
  <c r="O5474" i="6"/>
  <c r="N5475" i="6"/>
  <c r="P5475" i="6"/>
  <c r="U5475" i="6"/>
  <c r="N5476" i="6"/>
  <c r="O5476" i="6"/>
  <c r="N5477" i="6"/>
  <c r="O5477" i="6"/>
  <c r="N5478" i="6"/>
  <c r="O5478" i="6"/>
  <c r="N5479" i="6"/>
  <c r="O5479" i="6"/>
  <c r="O5480" i="6"/>
  <c r="P5480" i="6"/>
  <c r="U5480" i="6"/>
  <c r="V5480" i="6"/>
  <c r="N5481" i="6"/>
  <c r="O5481" i="6"/>
  <c r="N5482" i="6"/>
  <c r="O5482" i="6"/>
  <c r="N5483" i="6"/>
  <c r="O5483" i="6"/>
  <c r="N5484" i="6"/>
  <c r="P5484" i="6"/>
  <c r="U5484" i="6"/>
  <c r="V5484" i="6"/>
  <c r="N5485" i="6"/>
  <c r="O5485" i="6"/>
  <c r="N5486" i="6"/>
  <c r="O5486" i="6"/>
  <c r="N5487" i="6"/>
  <c r="O5487" i="6"/>
  <c r="N5488" i="6"/>
  <c r="P5488" i="6"/>
  <c r="N5489" i="6"/>
  <c r="P5489" i="6"/>
  <c r="N5490" i="6"/>
  <c r="P5490" i="6"/>
  <c r="U5490" i="6"/>
  <c r="V5490" i="6"/>
  <c r="P5491" i="6"/>
  <c r="U5491" i="6"/>
  <c r="V5491" i="6"/>
  <c r="N5492" i="6"/>
  <c r="P5492" i="6"/>
  <c r="U5492" i="6"/>
  <c r="V5492" i="6"/>
  <c r="P5493" i="6"/>
  <c r="U5493" i="6"/>
  <c r="V5493" i="6"/>
  <c r="N5494" i="6"/>
  <c r="P5494" i="6"/>
  <c r="U5494" i="6"/>
  <c r="V5494" i="6"/>
  <c r="N5495" i="6"/>
  <c r="O5495" i="6"/>
  <c r="N5496" i="6"/>
  <c r="P5496" i="6"/>
  <c r="U5496" i="6"/>
  <c r="V5496" i="6"/>
  <c r="N5497" i="6"/>
  <c r="O5497" i="6"/>
  <c r="N5498" i="6"/>
  <c r="P5498" i="6"/>
  <c r="U5498" i="6"/>
  <c r="V5498" i="6"/>
  <c r="N5499" i="6"/>
  <c r="P5499" i="6"/>
  <c r="U5499" i="6"/>
  <c r="V5499" i="6"/>
  <c r="N5500" i="6"/>
  <c r="P5500" i="6"/>
  <c r="U5500" i="6"/>
  <c r="V5500" i="6"/>
  <c r="J755" i="14"/>
  <c r="N5509" i="6"/>
  <c r="O5501" i="6"/>
  <c r="O5502" i="6"/>
  <c r="O5503" i="6"/>
  <c r="O5505" i="6"/>
  <c r="O5507" i="6"/>
  <c r="O5508" i="6"/>
  <c r="O5509" i="6"/>
  <c r="N5510" i="6"/>
  <c r="O5510" i="6"/>
  <c r="N5511" i="6"/>
  <c r="O5511" i="6"/>
  <c r="N5512" i="6"/>
  <c r="O5512" i="6"/>
  <c r="N5513" i="6"/>
  <c r="O5513" i="6"/>
  <c r="N5514" i="6"/>
  <c r="P5514" i="6"/>
  <c r="U5514" i="6"/>
  <c r="V5514" i="6"/>
  <c r="O5515" i="6"/>
  <c r="P5515" i="6"/>
  <c r="U5515" i="6"/>
  <c r="V5515" i="6"/>
  <c r="N5516" i="6"/>
  <c r="P5516" i="6"/>
  <c r="U5516" i="6"/>
  <c r="V5516" i="6"/>
  <c r="N5517" i="6"/>
  <c r="O5517" i="6"/>
  <c r="O5518" i="6"/>
  <c r="N5524" i="6"/>
  <c r="O5524" i="6"/>
  <c r="N5525" i="6"/>
  <c r="O5525" i="6"/>
  <c r="N5526" i="6"/>
  <c r="O5526" i="6"/>
  <c r="O5527" i="6"/>
  <c r="P5527" i="6"/>
  <c r="U5527" i="6"/>
  <c r="N5528" i="6"/>
  <c r="P5528" i="6"/>
  <c r="U5528" i="6"/>
  <c r="V5528" i="6"/>
  <c r="N5529" i="6"/>
  <c r="O5529" i="6"/>
  <c r="N5530" i="6"/>
  <c r="N5531" i="6"/>
  <c r="O5531" i="6"/>
  <c r="N5532" i="6"/>
  <c r="O5532" i="6"/>
  <c r="N5533" i="6"/>
  <c r="O5533" i="6"/>
  <c r="N5534" i="6"/>
  <c r="O5534" i="6"/>
  <c r="N5535" i="6"/>
  <c r="O5535" i="6"/>
  <c r="N5536" i="6"/>
  <c r="O5536" i="6"/>
  <c r="N5537" i="6"/>
  <c r="P5538" i="6"/>
  <c r="U5538" i="6"/>
  <c r="V5538" i="6"/>
  <c r="P5539" i="6"/>
  <c r="U5539" i="6"/>
  <c r="P5540" i="6"/>
  <c r="P5541" i="6"/>
  <c r="M762" i="14"/>
  <c r="R762" i="14"/>
  <c r="P5542" i="6"/>
  <c r="U5542" i="6"/>
  <c r="P5543" i="6"/>
  <c r="U5543" i="6"/>
  <c r="N5544" i="6"/>
  <c r="P5544" i="6"/>
  <c r="U5544" i="6"/>
  <c r="V5544" i="6"/>
  <c r="N5545" i="6"/>
  <c r="P5545" i="6"/>
  <c r="U5545" i="6"/>
  <c r="N5546" i="6"/>
  <c r="O5546" i="6"/>
  <c r="N5547" i="6"/>
  <c r="O5547" i="6"/>
  <c r="O5548" i="6"/>
  <c r="P5548" i="6"/>
  <c r="U5548" i="6"/>
  <c r="V5548" i="6"/>
  <c r="N5549" i="6"/>
  <c r="P5549" i="6"/>
  <c r="U5549" i="6"/>
  <c r="V5549" i="6"/>
  <c r="N5550" i="6"/>
  <c r="O5550" i="6"/>
  <c r="N5551" i="6"/>
  <c r="O5551" i="6"/>
  <c r="N5552" i="6"/>
  <c r="O5552" i="6"/>
  <c r="N5553" i="6"/>
  <c r="O5553" i="6"/>
  <c r="N5554" i="6"/>
  <c r="O5554" i="6"/>
  <c r="N5555" i="6"/>
  <c r="N5556" i="6"/>
  <c r="O5556" i="6"/>
  <c r="N5558" i="6"/>
  <c r="O5558" i="6"/>
  <c r="N5559" i="6"/>
  <c r="P5559" i="6"/>
  <c r="U5559" i="6"/>
  <c r="N5560" i="6"/>
  <c r="P5560" i="6"/>
  <c r="U5560" i="6"/>
  <c r="N5561" i="6"/>
  <c r="P5561" i="6"/>
  <c r="U5561" i="6"/>
  <c r="V5561" i="6"/>
  <c r="N5562" i="6"/>
  <c r="P5562" i="6"/>
  <c r="U5562" i="6"/>
  <c r="N5563" i="6"/>
  <c r="P5563" i="6"/>
  <c r="U5563" i="6"/>
  <c r="V5563" i="6"/>
  <c r="N5564" i="6"/>
  <c r="O5564" i="6"/>
  <c r="N5565" i="6"/>
  <c r="P5565" i="6"/>
  <c r="U5565" i="6"/>
  <c r="V5565" i="6"/>
  <c r="N5566" i="6"/>
  <c r="O5566" i="6"/>
  <c r="N5567" i="6"/>
  <c r="O5567" i="6"/>
  <c r="N5568" i="6"/>
  <c r="N5569" i="6"/>
  <c r="O5569" i="6"/>
  <c r="N5570" i="6"/>
  <c r="O5570" i="6"/>
  <c r="N5571" i="6"/>
  <c r="O5572" i="6"/>
  <c r="N5573" i="6"/>
  <c r="P5573" i="6"/>
  <c r="U5573" i="6"/>
  <c r="V5573" i="6"/>
  <c r="N5574" i="6"/>
  <c r="O5574" i="6"/>
  <c r="N5575" i="6"/>
  <c r="O5575" i="6"/>
  <c r="N5576" i="6"/>
  <c r="O5576" i="6"/>
  <c r="N5577" i="6"/>
  <c r="N5578" i="6"/>
  <c r="O5578" i="6"/>
  <c r="N5579" i="6"/>
  <c r="N5580" i="6"/>
  <c r="O5580" i="6"/>
  <c r="P5581" i="6"/>
  <c r="N5582" i="6"/>
  <c r="P5582" i="6"/>
  <c r="U5582" i="6"/>
  <c r="V5582" i="6"/>
  <c r="N5583" i="6"/>
  <c r="P5583" i="6"/>
  <c r="U5583" i="6"/>
  <c r="J770" i="14"/>
  <c r="N5584" i="6"/>
  <c r="P5584" i="6"/>
  <c r="U5584" i="6"/>
  <c r="V5584" i="6"/>
  <c r="O5585" i="6"/>
  <c r="O5586" i="6"/>
  <c r="O5587" i="6"/>
  <c r="O5589" i="6"/>
  <c r="O5591" i="6"/>
  <c r="O5592" i="6"/>
  <c r="O5593" i="6"/>
  <c r="O5595" i="6"/>
  <c r="P5596" i="6"/>
  <c r="U5596" i="6"/>
  <c r="V5596" i="6"/>
  <c r="N5597" i="6"/>
  <c r="O5597" i="6"/>
  <c r="N5598" i="6"/>
  <c r="P5598" i="6"/>
  <c r="U5598" i="6"/>
  <c r="V5598" i="6"/>
  <c r="N5599" i="6"/>
  <c r="P5599" i="6"/>
  <c r="U5599" i="6"/>
  <c r="V5599" i="6"/>
  <c r="N5600" i="6"/>
  <c r="P5600" i="6"/>
  <c r="U5600" i="6"/>
  <c r="N5601" i="6"/>
  <c r="P5601" i="6"/>
  <c r="U5601" i="6"/>
  <c r="N5602" i="6"/>
  <c r="P5602" i="6"/>
  <c r="U5602" i="6"/>
  <c r="V5602" i="6"/>
  <c r="N5603" i="6"/>
  <c r="O5603" i="6"/>
  <c r="N5604" i="6"/>
  <c r="P5604" i="6"/>
  <c r="U5604" i="6"/>
  <c r="V5604" i="6"/>
  <c r="N5605" i="6"/>
  <c r="O5605" i="6"/>
  <c r="N5606" i="6"/>
  <c r="P5606" i="6"/>
  <c r="U5606" i="6"/>
  <c r="N5607" i="6"/>
  <c r="P5607" i="6"/>
  <c r="U5607" i="6"/>
  <c r="V5607" i="6"/>
  <c r="N5608" i="6"/>
  <c r="P5608" i="6"/>
  <c r="U5608" i="6"/>
  <c r="V5608" i="6"/>
  <c r="N5609" i="6"/>
  <c r="P5609" i="6"/>
  <c r="U5609" i="6"/>
  <c r="N5610" i="6"/>
  <c r="O5610" i="6"/>
  <c r="N5611" i="6"/>
  <c r="P5611" i="6"/>
  <c r="U5611" i="6"/>
  <c r="N5612" i="6"/>
  <c r="P5612" i="6"/>
  <c r="U5612" i="6"/>
  <c r="N5613" i="6"/>
  <c r="O5613" i="6"/>
  <c r="P5614" i="6"/>
  <c r="U5614" i="6"/>
  <c r="N5615" i="6"/>
  <c r="N5616" i="6"/>
  <c r="P5616" i="6"/>
  <c r="U5616" i="6"/>
  <c r="V5616" i="6"/>
  <c r="N5617" i="6"/>
  <c r="P5617" i="6"/>
  <c r="U5617" i="6"/>
  <c r="V5617" i="6"/>
  <c r="N5618" i="6"/>
  <c r="P5618" i="6"/>
  <c r="U5618" i="6"/>
  <c r="N5619" i="6"/>
  <c r="O5619" i="6"/>
  <c r="N5620" i="6"/>
  <c r="O5620" i="6"/>
  <c r="N5621" i="6"/>
  <c r="P5621" i="6"/>
  <c r="U5621" i="6"/>
  <c r="N5622" i="6"/>
  <c r="P5622" i="6"/>
  <c r="U5622" i="6"/>
  <c r="P5623" i="6"/>
  <c r="U5623" i="6"/>
  <c r="V5623" i="6"/>
  <c r="N5624" i="6"/>
  <c r="P5624" i="6"/>
  <c r="U5624" i="6"/>
  <c r="V5624" i="6"/>
  <c r="N5625" i="6"/>
  <c r="P5625" i="6"/>
  <c r="U5625" i="6"/>
  <c r="V5625" i="6"/>
  <c r="N5626" i="6"/>
  <c r="P5626" i="6"/>
  <c r="U5626" i="6"/>
  <c r="N5627" i="6"/>
  <c r="P5627" i="6"/>
  <c r="U5627" i="6"/>
  <c r="V5627" i="6"/>
  <c r="N5628" i="6"/>
  <c r="P5628" i="6"/>
  <c r="U5628" i="6"/>
  <c r="V5628" i="6"/>
  <c r="N5629" i="6"/>
  <c r="O5629" i="6"/>
  <c r="N5630" i="6"/>
  <c r="P5630" i="6"/>
  <c r="U5630" i="6"/>
  <c r="V5630" i="6"/>
  <c r="N5631" i="6"/>
  <c r="O5631" i="6"/>
  <c r="P5632" i="6"/>
  <c r="U5632" i="6"/>
  <c r="V5632" i="6"/>
  <c r="N5633" i="6"/>
  <c r="O5633" i="6"/>
  <c r="N5634" i="6"/>
  <c r="O5634" i="6"/>
  <c r="N5635" i="6"/>
  <c r="P5635" i="6"/>
  <c r="U5635" i="6"/>
  <c r="N5636" i="6"/>
  <c r="O5636" i="6"/>
  <c r="N5637" i="6"/>
  <c r="O5637" i="6"/>
  <c r="N5638" i="6"/>
  <c r="P5638" i="6"/>
  <c r="U5638" i="6"/>
  <c r="V5638" i="6"/>
  <c r="N5639" i="6"/>
  <c r="O5639" i="6"/>
  <c r="N5640" i="6"/>
  <c r="O5640" i="6"/>
  <c r="N5641" i="6"/>
  <c r="O5641" i="6"/>
  <c r="N5642" i="6"/>
  <c r="O5642" i="6"/>
  <c r="N5643" i="6"/>
  <c r="O5643" i="6"/>
  <c r="N5644" i="6"/>
  <c r="O5644" i="6"/>
  <c r="O5645" i="6"/>
  <c r="P5645" i="6"/>
  <c r="U5645" i="6"/>
  <c r="V5645" i="6"/>
  <c r="N5646" i="6"/>
  <c r="O5646" i="6"/>
  <c r="N5647" i="6"/>
  <c r="O5647" i="6"/>
  <c r="N5648" i="6"/>
  <c r="O5648" i="6"/>
  <c r="N5649" i="6"/>
  <c r="P5649" i="6"/>
  <c r="U5649" i="6"/>
  <c r="V5649" i="6"/>
  <c r="N5650" i="6"/>
  <c r="O5650" i="6"/>
  <c r="N5651" i="6"/>
  <c r="O5651" i="6"/>
  <c r="N5652" i="6"/>
  <c r="P5652" i="6"/>
  <c r="U5652" i="6"/>
  <c r="V5652" i="6"/>
  <c r="N5653" i="6"/>
  <c r="P5654" i="6"/>
  <c r="U5654" i="6"/>
  <c r="V5654" i="6"/>
  <c r="P5655" i="6"/>
  <c r="U5655" i="6"/>
  <c r="P5656" i="6"/>
  <c r="P5657" i="6"/>
  <c r="U5657" i="6"/>
  <c r="V5657" i="6"/>
  <c r="P5658" i="6"/>
  <c r="N5659" i="6"/>
  <c r="P5659" i="6"/>
  <c r="P5661" i="6"/>
  <c r="U5661" i="6"/>
  <c r="P5662" i="6"/>
  <c r="U5662" i="6"/>
  <c r="O786" i="14"/>
  <c r="N5663" i="6"/>
  <c r="O5663" i="6"/>
  <c r="N5664" i="6"/>
  <c r="P5664" i="6"/>
  <c r="U5664" i="6"/>
  <c r="V5664" i="6"/>
  <c r="O5665" i="6"/>
  <c r="P5665" i="6"/>
  <c r="U5665" i="6"/>
  <c r="V5665" i="6"/>
  <c r="N5666" i="6"/>
  <c r="O5666" i="6"/>
  <c r="N5667" i="6"/>
  <c r="N5668" i="6"/>
  <c r="P5668" i="6"/>
  <c r="U5668" i="6"/>
  <c r="V5668" i="6"/>
  <c r="N5669" i="6"/>
  <c r="O5669" i="6"/>
  <c r="N5670" i="6"/>
  <c r="O5670" i="6"/>
  <c r="N5671" i="6"/>
  <c r="O5671" i="6"/>
  <c r="N5672" i="6"/>
  <c r="P5672" i="6"/>
  <c r="U5672" i="6"/>
  <c r="V5672" i="6"/>
  <c r="N5673" i="6"/>
  <c r="O5673" i="6"/>
  <c r="O5674" i="6"/>
  <c r="P5674" i="6"/>
  <c r="U5674" i="6"/>
  <c r="V5674" i="6"/>
  <c r="N5676" i="6"/>
  <c r="O5676" i="6"/>
  <c r="N5677" i="6"/>
  <c r="O5677" i="6"/>
  <c r="N5678" i="6"/>
  <c r="O5678" i="6"/>
  <c r="N5679" i="6"/>
  <c r="O5679" i="6"/>
  <c r="N5680" i="6"/>
  <c r="O5680" i="6"/>
  <c r="N5681" i="6"/>
  <c r="P5681" i="6"/>
  <c r="U5681" i="6"/>
  <c r="N5682" i="6"/>
  <c r="N5683" i="6"/>
  <c r="N5684" i="6"/>
  <c r="P5684" i="6"/>
  <c r="U5684" i="6"/>
  <c r="V5684" i="6"/>
  <c r="N5685" i="6"/>
  <c r="P5685" i="6"/>
  <c r="U5685" i="6"/>
  <c r="V5685" i="6"/>
  <c r="N5690" i="6"/>
  <c r="N5691" i="6"/>
  <c r="O5691" i="6"/>
  <c r="N5692" i="6"/>
  <c r="O5692" i="6"/>
  <c r="N5693" i="6"/>
  <c r="O5693" i="6"/>
  <c r="N5694" i="6"/>
  <c r="P5694" i="6"/>
  <c r="U5694" i="6"/>
  <c r="V5694" i="6"/>
  <c r="N5696" i="6"/>
  <c r="O5696" i="6"/>
  <c r="N5697" i="6"/>
  <c r="N5698" i="6"/>
  <c r="N5699" i="6"/>
  <c r="O5699" i="6"/>
  <c r="N5700" i="6"/>
  <c r="P5700" i="6"/>
  <c r="U5700" i="6"/>
  <c r="V5700" i="6"/>
  <c r="N5701" i="6"/>
  <c r="O5701" i="6"/>
  <c r="N5702" i="6"/>
  <c r="O5702" i="6"/>
  <c r="N5703" i="6"/>
  <c r="N5704" i="6"/>
  <c r="O5704" i="6"/>
  <c r="N5705" i="6"/>
  <c r="P5705" i="6"/>
  <c r="U5705" i="6"/>
  <c r="V5705" i="6"/>
  <c r="N5706" i="6"/>
  <c r="N5707" i="6"/>
  <c r="O5707" i="6"/>
  <c r="N5708" i="6"/>
  <c r="P5708" i="6"/>
  <c r="U5708" i="6"/>
  <c r="V5708" i="6"/>
  <c r="O5709" i="6"/>
  <c r="P5709" i="6"/>
  <c r="U5709" i="6"/>
  <c r="V5709" i="6"/>
  <c r="N5710" i="6"/>
  <c r="O5710" i="6"/>
  <c r="N5711" i="6"/>
  <c r="O5711" i="6"/>
  <c r="N5712" i="6"/>
  <c r="P5712" i="6"/>
  <c r="U5712" i="6"/>
  <c r="V5712" i="6"/>
  <c r="N5713" i="6"/>
  <c r="O5713" i="6"/>
  <c r="N5714" i="6"/>
  <c r="O5714" i="6"/>
  <c r="N5715" i="6"/>
  <c r="O5715" i="6"/>
  <c r="O5716" i="6"/>
  <c r="P5716" i="6"/>
  <c r="U5716" i="6"/>
  <c r="V5716" i="6"/>
  <c r="N5717" i="6"/>
  <c r="P5717" i="6"/>
  <c r="U5717" i="6"/>
  <c r="N5718" i="6"/>
  <c r="P5718" i="6"/>
  <c r="U5718" i="6"/>
  <c r="N5719" i="6"/>
  <c r="O5719" i="6"/>
  <c r="N5720" i="6"/>
  <c r="O5720" i="6"/>
  <c r="N5721" i="6"/>
  <c r="O5721" i="6"/>
  <c r="P5723" i="6"/>
  <c r="U5723" i="6"/>
  <c r="N5724" i="6"/>
  <c r="O5724" i="6"/>
  <c r="N5725" i="6"/>
  <c r="O5725" i="6"/>
  <c r="N5726" i="6"/>
  <c r="P5726" i="6"/>
  <c r="U5726" i="6"/>
  <c r="V5726" i="6"/>
  <c r="N5727" i="6"/>
  <c r="O5728" i="6"/>
  <c r="N5729" i="6"/>
  <c r="O5729" i="6"/>
  <c r="N5730" i="6"/>
  <c r="O5730" i="6"/>
  <c r="N5731" i="6"/>
  <c r="P5731" i="6"/>
  <c r="U5731" i="6"/>
  <c r="N5732" i="6"/>
  <c r="O5732" i="6"/>
  <c r="N5733" i="6"/>
  <c r="O5733" i="6"/>
  <c r="N5734" i="6"/>
  <c r="O5734" i="6"/>
  <c r="N5735" i="6"/>
  <c r="O5735" i="6"/>
  <c r="N5736" i="6"/>
  <c r="O5736" i="6"/>
  <c r="N5738" i="6"/>
  <c r="O5738" i="6"/>
  <c r="N5740" i="6"/>
  <c r="O5740" i="6"/>
  <c r="N5741" i="6"/>
  <c r="O5741" i="6"/>
  <c r="P5742" i="6"/>
  <c r="P5743" i="6"/>
  <c r="N5744" i="6"/>
  <c r="P5744" i="6"/>
  <c r="P5745" i="6"/>
  <c r="U5745" i="6"/>
  <c r="V5745" i="6"/>
  <c r="N5746" i="6"/>
  <c r="P5746" i="6"/>
  <c r="N5747" i="6"/>
  <c r="P5747" i="6"/>
  <c r="U5747" i="6"/>
  <c r="V5747" i="6"/>
  <c r="N5748" i="6"/>
  <c r="P5748" i="6"/>
  <c r="U5748" i="6"/>
  <c r="V5748" i="6"/>
  <c r="N5749" i="6"/>
  <c r="O5749" i="6"/>
  <c r="N5750" i="6"/>
  <c r="P5750" i="6"/>
  <c r="U5750" i="6"/>
  <c r="V5750" i="6"/>
  <c r="N5752" i="6"/>
  <c r="P5752" i="6"/>
  <c r="U5752" i="6"/>
  <c r="N5755" i="6"/>
  <c r="O5755" i="6"/>
  <c r="N5756" i="6"/>
  <c r="P5756" i="6"/>
  <c r="U5756" i="6"/>
  <c r="V5756" i="6"/>
  <c r="N5758" i="6"/>
  <c r="O5758" i="6"/>
  <c r="N5759" i="6"/>
  <c r="P5759" i="6"/>
  <c r="U5759" i="6"/>
  <c r="V5759" i="6"/>
  <c r="N5760" i="6"/>
  <c r="O5760" i="6"/>
  <c r="O5761" i="6"/>
  <c r="N5762" i="6"/>
  <c r="O5762" i="6"/>
  <c r="N5764" i="6"/>
  <c r="O5764" i="6"/>
  <c r="N5766" i="6"/>
  <c r="O5766" i="6"/>
  <c r="N5767" i="6"/>
  <c r="P5767" i="6"/>
  <c r="U5767" i="6"/>
  <c r="V5767" i="6"/>
  <c r="N5768" i="6"/>
  <c r="P5768" i="6"/>
  <c r="U5768" i="6"/>
  <c r="V5768" i="6"/>
  <c r="N5769" i="6"/>
  <c r="O5769" i="6"/>
  <c r="N5770" i="6"/>
  <c r="P5770" i="6"/>
  <c r="U5770" i="6"/>
  <c r="V5770" i="6"/>
  <c r="N5771" i="6"/>
  <c r="O5771" i="6"/>
  <c r="N5772" i="6"/>
  <c r="P5772" i="6"/>
  <c r="U5772" i="6"/>
  <c r="V5772" i="6"/>
  <c r="N5773" i="6"/>
  <c r="P5773" i="6"/>
  <c r="U5773" i="6"/>
  <c r="V5773" i="6"/>
  <c r="N5774" i="6"/>
  <c r="P5774" i="6"/>
  <c r="U5774" i="6"/>
  <c r="V5774" i="6"/>
  <c r="N5775" i="6"/>
  <c r="O5775" i="6"/>
  <c r="N5776" i="6"/>
  <c r="O5776" i="6"/>
  <c r="N5777" i="6"/>
  <c r="O5777" i="6"/>
  <c r="N5778" i="6"/>
  <c r="O5778" i="6"/>
  <c r="N5779" i="6"/>
  <c r="O5779" i="6"/>
  <c r="N5780" i="6"/>
  <c r="P5780" i="6"/>
  <c r="U5780" i="6"/>
  <c r="V5780" i="6"/>
  <c r="N5781" i="6"/>
  <c r="P5781" i="6"/>
  <c r="U5781" i="6"/>
  <c r="V5781" i="6"/>
  <c r="N5782" i="6"/>
  <c r="P5782" i="6"/>
  <c r="U5782" i="6"/>
  <c r="N5783" i="6"/>
  <c r="O5783" i="6"/>
  <c r="N5784" i="6"/>
  <c r="P5784" i="6"/>
  <c r="N5785" i="6"/>
  <c r="P5785" i="6"/>
  <c r="U5785" i="6"/>
  <c r="P5786" i="6"/>
  <c r="U5786" i="6"/>
  <c r="N5787" i="6"/>
  <c r="P5787" i="6"/>
  <c r="U5787" i="6"/>
  <c r="N5788" i="6"/>
  <c r="P5788" i="6"/>
  <c r="U5788" i="6"/>
  <c r="N5789" i="6"/>
  <c r="P5789" i="6"/>
  <c r="U5789" i="6"/>
  <c r="P5790" i="6"/>
  <c r="U5790" i="6"/>
  <c r="P5791" i="6"/>
  <c r="U5791" i="6"/>
  <c r="V5791" i="6"/>
  <c r="P5792" i="6"/>
  <c r="N5807" i="6"/>
  <c r="P5807" i="6"/>
  <c r="U5807" i="6"/>
  <c r="N5812" i="6"/>
  <c r="O5812" i="6"/>
  <c r="N5817" i="6"/>
  <c r="P5817" i="6"/>
  <c r="N5819" i="6"/>
  <c r="P5819" i="6"/>
  <c r="U5819" i="6"/>
  <c r="N5822" i="6"/>
  <c r="P5822" i="6"/>
  <c r="U5822" i="6"/>
  <c r="N5826" i="6"/>
  <c r="O5826" i="6"/>
  <c r="N5828" i="6"/>
  <c r="P5828" i="6"/>
  <c r="U5828" i="6"/>
  <c r="N5829" i="6"/>
  <c r="O5829" i="6"/>
  <c r="N5832" i="6"/>
  <c r="P5832" i="6"/>
  <c r="U5832" i="6"/>
  <c r="N5833" i="6"/>
  <c r="P5833" i="6"/>
  <c r="U5833" i="6"/>
  <c r="N5834" i="6"/>
  <c r="P5834" i="6"/>
  <c r="U5834" i="6"/>
  <c r="N5835" i="6"/>
  <c r="O5835" i="6"/>
  <c r="N5837" i="6"/>
  <c r="O5837" i="6"/>
  <c r="N5838" i="6"/>
  <c r="P5838" i="6"/>
  <c r="U5838" i="6"/>
  <c r="P5839" i="6"/>
  <c r="P5841" i="6"/>
  <c r="N5863" i="6"/>
  <c r="P5863" i="6"/>
  <c r="U5863" i="6"/>
  <c r="N5864" i="6"/>
  <c r="P5864" i="6"/>
  <c r="U5864" i="6"/>
  <c r="N5867" i="6"/>
  <c r="P5867" i="6"/>
  <c r="U5867" i="6"/>
  <c r="N5868" i="6"/>
  <c r="P5868" i="6"/>
  <c r="U5868" i="6"/>
  <c r="N5869" i="6"/>
  <c r="P5869" i="6"/>
  <c r="N5870" i="6"/>
  <c r="P5870" i="6"/>
  <c r="U5870" i="6"/>
  <c r="N5871" i="6"/>
  <c r="P5871" i="6"/>
  <c r="U5871" i="6"/>
  <c r="N5872" i="6"/>
  <c r="P5872" i="6"/>
  <c r="U5872" i="6"/>
  <c r="J820" i="14"/>
  <c r="N5874" i="6"/>
  <c r="P5874" i="6"/>
  <c r="U5874" i="6"/>
  <c r="P6337" i="6"/>
  <c r="U6337" i="6"/>
  <c r="P6338" i="6"/>
  <c r="U6338" i="6"/>
  <c r="P6339" i="6"/>
  <c r="U6339" i="6"/>
  <c r="P6340" i="6"/>
  <c r="U6340" i="6"/>
  <c r="P6341" i="6"/>
  <c r="U6341" i="6"/>
  <c r="P6342" i="6"/>
  <c r="U6342" i="6"/>
  <c r="P6343" i="6"/>
  <c r="U6343" i="6"/>
  <c r="N808" i="14"/>
  <c r="N807" i="14"/>
  <c r="N806" i="14"/>
  <c r="N805" i="14"/>
  <c r="N804" i="14"/>
  <c r="P804" i="14"/>
  <c r="N803" i="14"/>
  <c r="N802" i="14"/>
  <c r="N801" i="14"/>
  <c r="N800" i="14"/>
  <c r="Q800" i="14"/>
  <c r="N799" i="14"/>
  <c r="N798" i="14"/>
  <c r="N797" i="14"/>
  <c r="N796" i="14"/>
  <c r="N795" i="14"/>
  <c r="N794" i="14"/>
  <c r="N793" i="14"/>
  <c r="N792" i="14"/>
  <c r="N791" i="14"/>
  <c r="N790" i="14"/>
  <c r="N789" i="14"/>
  <c r="N788" i="14"/>
  <c r="N787" i="14"/>
  <c r="N786" i="14"/>
  <c r="N785" i="14"/>
  <c r="N784" i="14"/>
  <c r="N783" i="14"/>
  <c r="N782" i="14"/>
  <c r="N781" i="14"/>
  <c r="N780" i="14"/>
  <c r="N779" i="14"/>
  <c r="N778" i="14"/>
  <c r="N777" i="14"/>
  <c r="N776" i="14"/>
  <c r="N775" i="14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/>
  <c r="O849" i="14"/>
  <c r="N849" i="14"/>
  <c r="P849" i="14"/>
  <c r="M849" i="14"/>
  <c r="R849" i="14"/>
  <c r="M848" i="14"/>
  <c r="R848" i="14"/>
  <c r="O848" i="14"/>
  <c r="N848" i="14"/>
  <c r="P848" i="14"/>
  <c r="J848" i="14"/>
  <c r="Q848" i="14"/>
  <c r="N847" i="14"/>
  <c r="P847" i="14"/>
  <c r="O847" i="14"/>
  <c r="M847" i="14"/>
  <c r="R847" i="14"/>
  <c r="J847" i="14"/>
  <c r="Q847" i="14"/>
  <c r="J846" i="14"/>
  <c r="Q846" i="14"/>
  <c r="N846" i="14"/>
  <c r="P846" i="14"/>
  <c r="O846" i="14"/>
  <c r="M846" i="14"/>
  <c r="R846" i="14"/>
  <c r="O845" i="14"/>
  <c r="N845" i="14"/>
  <c r="P845" i="14"/>
  <c r="M845" i="14"/>
  <c r="R845" i="14"/>
  <c r="J845" i="14"/>
  <c r="Q845" i="14"/>
  <c r="N844" i="14"/>
  <c r="P844" i="14"/>
  <c r="O844" i="14"/>
  <c r="M844" i="14"/>
  <c r="R844" i="14"/>
  <c r="J844" i="14"/>
  <c r="Q844" i="14"/>
  <c r="J843" i="14"/>
  <c r="Q843" i="14"/>
  <c r="O843" i="14"/>
  <c r="N843" i="14"/>
  <c r="P843" i="14"/>
  <c r="M843" i="14"/>
  <c r="R843" i="14"/>
  <c r="M842" i="14"/>
  <c r="R842" i="14"/>
  <c r="O842" i="14"/>
  <c r="N842" i="14"/>
  <c r="P842" i="14"/>
  <c r="J842" i="14"/>
  <c r="Q842" i="14"/>
  <c r="N841" i="14"/>
  <c r="P841" i="14"/>
  <c r="O841" i="14"/>
  <c r="M841" i="14"/>
  <c r="R841" i="14"/>
  <c r="J841" i="14"/>
  <c r="Q841" i="14"/>
  <c r="J840" i="14"/>
  <c r="Q840" i="14"/>
  <c r="N840" i="14"/>
  <c r="P840" i="14"/>
  <c r="O840" i="14"/>
  <c r="M840" i="14"/>
  <c r="R840" i="14"/>
  <c r="M839" i="14"/>
  <c r="R839" i="14"/>
  <c r="O839" i="14"/>
  <c r="N839" i="14"/>
  <c r="P839" i="14"/>
  <c r="J839" i="14"/>
  <c r="Q839" i="14"/>
  <c r="N838" i="14"/>
  <c r="P838" i="14"/>
  <c r="O838" i="14"/>
  <c r="M838" i="14"/>
  <c r="R838" i="14"/>
  <c r="J838" i="14"/>
  <c r="Q838" i="14"/>
  <c r="J837" i="14"/>
  <c r="Q837" i="14"/>
  <c r="O837" i="14"/>
  <c r="N837" i="14"/>
  <c r="P837" i="14"/>
  <c r="M837" i="14"/>
  <c r="R837" i="14"/>
  <c r="N836" i="14"/>
  <c r="P836" i="14"/>
  <c r="J836" i="14"/>
  <c r="Q836" i="14"/>
  <c r="N835" i="14"/>
  <c r="P835" i="14"/>
  <c r="J835" i="14"/>
  <c r="Q835" i="14"/>
  <c r="J834" i="14"/>
  <c r="Q834" i="14"/>
  <c r="N834" i="14"/>
  <c r="P834" i="14"/>
  <c r="N833" i="14"/>
  <c r="P833" i="14"/>
  <c r="J833" i="14"/>
  <c r="N832" i="14"/>
  <c r="O832" i="14"/>
  <c r="M832" i="14"/>
  <c r="Q832" i="14"/>
  <c r="Q831" i="14"/>
  <c r="N831" i="14"/>
  <c r="O831" i="14"/>
  <c r="M831" i="14"/>
  <c r="N830" i="14"/>
  <c r="P830" i="14"/>
  <c r="J830" i="14"/>
  <c r="Q830" i="14"/>
  <c r="J829" i="14"/>
  <c r="Q829" i="14"/>
  <c r="N829" i="14"/>
  <c r="P829" i="14"/>
  <c r="J828" i="14"/>
  <c r="N828" i="14"/>
  <c r="P828" i="14"/>
  <c r="N827" i="14"/>
  <c r="J204" i="14"/>
  <c r="N1570" i="6"/>
  <c r="J218" i="14"/>
  <c r="N1608" i="6"/>
  <c r="J226" i="14"/>
  <c r="N1680" i="6"/>
  <c r="P1680" i="6"/>
  <c r="U1680" i="6"/>
  <c r="J253" i="14"/>
  <c r="N1834" i="6"/>
  <c r="O1834" i="6"/>
  <c r="P3" i="6"/>
  <c r="U3" i="6"/>
  <c r="P4" i="6"/>
  <c r="U4" i="6"/>
  <c r="P8" i="6"/>
  <c r="U8" i="6"/>
  <c r="P9" i="6"/>
  <c r="U9" i="6"/>
  <c r="P10" i="6"/>
  <c r="U10" i="6"/>
  <c r="P12" i="6"/>
  <c r="U12" i="6"/>
  <c r="P14" i="6"/>
  <c r="U14" i="6"/>
  <c r="P15" i="6"/>
  <c r="U15" i="6"/>
  <c r="P16" i="6"/>
  <c r="U16" i="6"/>
  <c r="P18" i="6"/>
  <c r="U18" i="6"/>
  <c r="O20" i="6"/>
  <c r="P20" i="6"/>
  <c r="U20" i="6"/>
  <c r="P21" i="6"/>
  <c r="U21" i="6"/>
  <c r="P22" i="6"/>
  <c r="U22" i="6"/>
  <c r="O23" i="6"/>
  <c r="P23" i="6"/>
  <c r="U23" i="6"/>
  <c r="O25" i="6"/>
  <c r="P25" i="6"/>
  <c r="U25" i="6"/>
  <c r="P27" i="6"/>
  <c r="U27" i="6"/>
  <c r="P28" i="6"/>
  <c r="U28" i="6"/>
  <c r="U31" i="6"/>
  <c r="J11" i="14"/>
  <c r="N79" i="6"/>
  <c r="P79" i="6"/>
  <c r="U79" i="6"/>
  <c r="U88" i="6"/>
  <c r="U146" i="6"/>
  <c r="U165" i="6"/>
  <c r="N208" i="6"/>
  <c r="P208" i="6"/>
  <c r="U208" i="6"/>
  <c r="L23" i="14"/>
  <c r="O234" i="6"/>
  <c r="P234" i="6"/>
  <c r="U234" i="6"/>
  <c r="U253" i="6"/>
  <c r="U267" i="6"/>
  <c r="L26" i="14"/>
  <c r="O290" i="6"/>
  <c r="P290" i="6"/>
  <c r="U290" i="6"/>
  <c r="O291" i="6"/>
  <c r="P291" i="6"/>
  <c r="U291" i="6"/>
  <c r="O297" i="6"/>
  <c r="P297" i="6"/>
  <c r="U297" i="6"/>
  <c r="P300" i="6"/>
  <c r="U300" i="6"/>
  <c r="P301" i="6"/>
  <c r="U301" i="6"/>
  <c r="P302" i="6"/>
  <c r="U302" i="6"/>
  <c r="P303" i="6"/>
  <c r="U303" i="6"/>
  <c r="P304" i="6"/>
  <c r="U304" i="6"/>
  <c r="P305" i="6"/>
  <c r="U305" i="6"/>
  <c r="O307" i="6"/>
  <c r="P307" i="6"/>
  <c r="U307" i="6"/>
  <c r="O308" i="6"/>
  <c r="P308" i="6"/>
  <c r="U308" i="6"/>
  <c r="O309" i="6"/>
  <c r="P309" i="6"/>
  <c r="U309" i="6"/>
  <c r="O311" i="6"/>
  <c r="P311" i="6"/>
  <c r="U311" i="6"/>
  <c r="P312" i="6"/>
  <c r="U312" i="6"/>
  <c r="O313" i="6"/>
  <c r="P313" i="6"/>
  <c r="U313" i="6"/>
  <c r="O315" i="6"/>
  <c r="P315" i="6"/>
  <c r="U315" i="6"/>
  <c r="O316" i="6"/>
  <c r="P316" i="6"/>
  <c r="U316" i="6"/>
  <c r="P317" i="6"/>
  <c r="U317" i="6"/>
  <c r="O318" i="6"/>
  <c r="P318" i="6"/>
  <c r="U318" i="6"/>
  <c r="O320" i="6"/>
  <c r="P320" i="6"/>
  <c r="U320" i="6"/>
  <c r="O328" i="6"/>
  <c r="P328" i="6"/>
  <c r="U328" i="6"/>
  <c r="P331" i="6"/>
  <c r="U331" i="6"/>
  <c r="O335" i="6"/>
  <c r="P335" i="6"/>
  <c r="U335" i="6"/>
  <c r="U340" i="6"/>
  <c r="P345" i="6"/>
  <c r="U345" i="6"/>
  <c r="P346" i="6"/>
  <c r="U346" i="6"/>
  <c r="P348" i="6"/>
  <c r="U348" i="6"/>
  <c r="P349" i="6"/>
  <c r="U349" i="6"/>
  <c r="P350" i="6"/>
  <c r="U350" i="6"/>
  <c r="P351" i="6"/>
  <c r="U351" i="6"/>
  <c r="P352" i="6"/>
  <c r="U352" i="6"/>
  <c r="P353" i="6"/>
  <c r="U353" i="6"/>
  <c r="P356" i="6"/>
  <c r="U356" i="6"/>
  <c r="P357" i="6"/>
  <c r="U357" i="6"/>
  <c r="P358" i="6"/>
  <c r="U358" i="6"/>
  <c r="P359" i="6"/>
  <c r="U359" i="6"/>
  <c r="U360" i="6"/>
  <c r="P369" i="6"/>
  <c r="U369" i="6"/>
  <c r="N371" i="6"/>
  <c r="P371" i="6"/>
  <c r="U371" i="6"/>
  <c r="P372" i="6"/>
  <c r="U372" i="6"/>
  <c r="P373" i="6"/>
  <c r="U373" i="6"/>
  <c r="P375" i="6"/>
  <c r="U375" i="6"/>
  <c r="P376" i="6"/>
  <c r="U376" i="6"/>
  <c r="P377" i="6"/>
  <c r="U377" i="6"/>
  <c r="P378" i="6"/>
  <c r="U378" i="6"/>
  <c r="O379" i="6"/>
  <c r="P379" i="6"/>
  <c r="U379" i="6"/>
  <c r="O380" i="6"/>
  <c r="P380" i="6"/>
  <c r="U380" i="6"/>
  <c r="O382" i="6"/>
  <c r="P382" i="6"/>
  <c r="U382" i="6"/>
  <c r="O383" i="6"/>
  <c r="P383" i="6"/>
  <c r="U383" i="6"/>
  <c r="O385" i="6"/>
  <c r="P385" i="6"/>
  <c r="U385" i="6"/>
  <c r="O386" i="6"/>
  <c r="P386" i="6"/>
  <c r="U386" i="6"/>
  <c r="O387" i="6"/>
  <c r="P387" i="6"/>
  <c r="U387" i="6"/>
  <c r="O388" i="6"/>
  <c r="P388" i="6"/>
  <c r="U388" i="6"/>
  <c r="O389" i="6"/>
  <c r="P389" i="6"/>
  <c r="U389" i="6"/>
  <c r="O391" i="6"/>
  <c r="P391" i="6"/>
  <c r="U391" i="6"/>
  <c r="O392" i="6"/>
  <c r="P392" i="6"/>
  <c r="U392" i="6"/>
  <c r="O393" i="6"/>
  <c r="P393" i="6"/>
  <c r="U393" i="6"/>
  <c r="U397" i="6"/>
  <c r="P421" i="6"/>
  <c r="U421" i="6"/>
  <c r="P422" i="6"/>
  <c r="U422" i="6"/>
  <c r="P423" i="6"/>
  <c r="U423" i="6"/>
  <c r="P426" i="6"/>
  <c r="U426" i="6"/>
  <c r="P427" i="6"/>
  <c r="U427" i="6"/>
  <c r="P428" i="6"/>
  <c r="U428" i="6"/>
  <c r="P430" i="6"/>
  <c r="U430" i="6"/>
  <c r="P431" i="6"/>
  <c r="U431" i="6"/>
  <c r="P432" i="6"/>
  <c r="U432" i="6"/>
  <c r="P433" i="6"/>
  <c r="U433" i="6"/>
  <c r="P436" i="6"/>
  <c r="U436" i="6"/>
  <c r="O442" i="6"/>
  <c r="P442" i="6"/>
  <c r="U442" i="6"/>
  <c r="O446" i="6"/>
  <c r="P446" i="6"/>
  <c r="U446" i="6"/>
  <c r="O447" i="6"/>
  <c r="P447" i="6"/>
  <c r="U447" i="6"/>
  <c r="O450" i="6"/>
  <c r="P450" i="6"/>
  <c r="U450" i="6"/>
  <c r="O451" i="6"/>
  <c r="P451" i="6"/>
  <c r="U451" i="6"/>
  <c r="O456" i="6"/>
  <c r="P456" i="6"/>
  <c r="U456" i="6"/>
  <c r="O457" i="6"/>
  <c r="P457" i="6"/>
  <c r="U457" i="6"/>
  <c r="O458" i="6"/>
  <c r="P458" i="6"/>
  <c r="U458" i="6"/>
  <c r="P459" i="6"/>
  <c r="U459" i="6"/>
  <c r="P462" i="6"/>
  <c r="U462" i="6"/>
  <c r="P464" i="6"/>
  <c r="U464" i="6"/>
  <c r="L48" i="14"/>
  <c r="O467" i="6"/>
  <c r="P467" i="6"/>
  <c r="U467" i="6"/>
  <c r="O468" i="6"/>
  <c r="P468" i="6"/>
  <c r="U468" i="6"/>
  <c r="O469" i="6"/>
  <c r="P469" i="6"/>
  <c r="U469" i="6"/>
  <c r="O470" i="6"/>
  <c r="P470" i="6"/>
  <c r="U470" i="6"/>
  <c r="P472" i="6"/>
  <c r="U472" i="6"/>
  <c r="U473" i="6"/>
  <c r="P475" i="6"/>
  <c r="U475" i="6"/>
  <c r="O478" i="6"/>
  <c r="P478" i="6"/>
  <c r="U478" i="6"/>
  <c r="P482" i="6"/>
  <c r="U482" i="6"/>
  <c r="P484" i="6"/>
  <c r="U484" i="6"/>
  <c r="O486" i="6"/>
  <c r="P486" i="6"/>
  <c r="U486" i="6"/>
  <c r="P487" i="6"/>
  <c r="U487" i="6"/>
  <c r="P488" i="6"/>
  <c r="U488" i="6"/>
  <c r="P489" i="6"/>
  <c r="U489" i="6"/>
  <c r="P490" i="6"/>
  <c r="U490" i="6"/>
  <c r="P493" i="6"/>
  <c r="U493" i="6"/>
  <c r="P494" i="6"/>
  <c r="U494" i="6"/>
  <c r="P495" i="6"/>
  <c r="U495" i="6"/>
  <c r="P496" i="6"/>
  <c r="U496" i="6"/>
  <c r="P497" i="6"/>
  <c r="U497" i="6"/>
  <c r="P498" i="6"/>
  <c r="U498" i="6"/>
  <c r="P499" i="6"/>
  <c r="U499" i="6"/>
  <c r="N500" i="6"/>
  <c r="P500" i="6"/>
  <c r="U500" i="6"/>
  <c r="P501" i="6"/>
  <c r="U501" i="6"/>
  <c r="O55" i="14"/>
  <c r="P504" i="6"/>
  <c r="U504" i="6"/>
  <c r="U505" i="6"/>
  <c r="P511" i="6"/>
  <c r="U511" i="6"/>
  <c r="P513" i="6"/>
  <c r="U513" i="6"/>
  <c r="P515" i="6"/>
  <c r="U515" i="6"/>
  <c r="P518" i="6"/>
  <c r="U518" i="6"/>
  <c r="O524" i="6"/>
  <c r="P524" i="6"/>
  <c r="U524" i="6"/>
  <c r="O525" i="6"/>
  <c r="P525" i="6"/>
  <c r="U525" i="6"/>
  <c r="O527" i="6"/>
  <c r="P527" i="6"/>
  <c r="U527" i="6"/>
  <c r="O529" i="6"/>
  <c r="P529" i="6"/>
  <c r="U529" i="6"/>
  <c r="O530" i="6"/>
  <c r="P530" i="6"/>
  <c r="U530" i="6"/>
  <c r="O531" i="6"/>
  <c r="P531" i="6"/>
  <c r="U531" i="6"/>
  <c r="O533" i="6"/>
  <c r="P533" i="6"/>
  <c r="U533" i="6"/>
  <c r="O535" i="6"/>
  <c r="P535" i="6"/>
  <c r="U535" i="6"/>
  <c r="O536" i="6"/>
  <c r="P536" i="6"/>
  <c r="U536" i="6"/>
  <c r="O537" i="6"/>
  <c r="P537" i="6"/>
  <c r="U537" i="6"/>
  <c r="O539" i="6"/>
  <c r="P539" i="6"/>
  <c r="U539" i="6"/>
  <c r="P543" i="6"/>
  <c r="U543" i="6"/>
  <c r="O548" i="6"/>
  <c r="P548" i="6"/>
  <c r="U548" i="6"/>
  <c r="P549" i="6"/>
  <c r="U549" i="6"/>
  <c r="P555" i="6"/>
  <c r="U555" i="6"/>
  <c r="O556" i="6"/>
  <c r="P556" i="6"/>
  <c r="U556" i="6"/>
  <c r="P557" i="6"/>
  <c r="U557" i="6"/>
  <c r="P558" i="6"/>
  <c r="U558" i="6"/>
  <c r="P559" i="6"/>
  <c r="U559" i="6"/>
  <c r="P560" i="6"/>
  <c r="U560" i="6"/>
  <c r="O561" i="6"/>
  <c r="P561" i="6"/>
  <c r="U561" i="6"/>
  <c r="O562" i="6"/>
  <c r="P562" i="6"/>
  <c r="U562" i="6"/>
  <c r="P563" i="6"/>
  <c r="U563" i="6"/>
  <c r="P564" i="6"/>
  <c r="U564" i="6"/>
  <c r="P565" i="6"/>
  <c r="U565" i="6"/>
  <c r="P566" i="6"/>
  <c r="U566" i="6"/>
  <c r="P567" i="6"/>
  <c r="U567" i="6"/>
  <c r="O568" i="6"/>
  <c r="P568" i="6"/>
  <c r="U568" i="6"/>
  <c r="O569" i="6"/>
  <c r="P569" i="6"/>
  <c r="U569" i="6"/>
  <c r="P570" i="6"/>
  <c r="U570" i="6"/>
  <c r="P571" i="6"/>
  <c r="U571" i="6"/>
  <c r="P572" i="6"/>
  <c r="U572" i="6"/>
  <c r="P573" i="6"/>
  <c r="U573" i="6"/>
  <c r="P574" i="6"/>
  <c r="U574" i="6"/>
  <c r="O576" i="6"/>
  <c r="P576" i="6"/>
  <c r="U576" i="6"/>
  <c r="P580" i="6"/>
  <c r="U580" i="6"/>
  <c r="O585" i="6"/>
  <c r="P585" i="6"/>
  <c r="U585" i="6"/>
  <c r="P586" i="6"/>
  <c r="U586" i="6"/>
  <c r="U595" i="6"/>
  <c r="P628" i="6"/>
  <c r="U628" i="6"/>
  <c r="P629" i="6"/>
  <c r="U629" i="6"/>
  <c r="O630" i="6"/>
  <c r="P630" i="6"/>
  <c r="U630" i="6"/>
  <c r="O631" i="6"/>
  <c r="P631" i="6"/>
  <c r="U631" i="6"/>
  <c r="P632" i="6"/>
  <c r="U632" i="6"/>
  <c r="O633" i="6"/>
  <c r="P633" i="6"/>
  <c r="U633" i="6"/>
  <c r="P634" i="6"/>
  <c r="U634" i="6"/>
  <c r="P635" i="6"/>
  <c r="U635" i="6"/>
  <c r="P636" i="6"/>
  <c r="U636" i="6"/>
  <c r="O637" i="6"/>
  <c r="P637" i="6"/>
  <c r="U637" i="6"/>
  <c r="O638" i="6"/>
  <c r="P638" i="6"/>
  <c r="U638" i="6"/>
  <c r="U641" i="6"/>
  <c r="P644" i="6"/>
  <c r="U644" i="6"/>
  <c r="P645" i="6"/>
  <c r="U645" i="6"/>
  <c r="P646" i="6"/>
  <c r="U646" i="6"/>
  <c r="P647" i="6"/>
  <c r="U647" i="6"/>
  <c r="P648" i="6"/>
  <c r="U648" i="6"/>
  <c r="P650" i="6"/>
  <c r="U650" i="6"/>
  <c r="P651" i="6"/>
  <c r="U651" i="6"/>
  <c r="P652" i="6"/>
  <c r="U652" i="6"/>
  <c r="P653" i="6"/>
  <c r="U653" i="6"/>
  <c r="P654" i="6"/>
  <c r="U654" i="6"/>
  <c r="P655" i="6"/>
  <c r="U655" i="6"/>
  <c r="O656" i="6"/>
  <c r="P656" i="6"/>
  <c r="U656" i="6"/>
  <c r="P657" i="6"/>
  <c r="U657" i="6"/>
  <c r="P659" i="6"/>
  <c r="U659" i="6"/>
  <c r="O660" i="6"/>
  <c r="P660" i="6"/>
  <c r="U660" i="6"/>
  <c r="P661" i="6"/>
  <c r="U661" i="6"/>
  <c r="O662" i="6"/>
  <c r="P662" i="6"/>
  <c r="U662" i="6"/>
  <c r="O663" i="6"/>
  <c r="P663" i="6"/>
  <c r="U663" i="6"/>
  <c r="O664" i="6"/>
  <c r="P664" i="6"/>
  <c r="U664" i="6"/>
  <c r="P665" i="6"/>
  <c r="U665" i="6"/>
  <c r="O666" i="6"/>
  <c r="P666" i="6"/>
  <c r="U666" i="6"/>
  <c r="P667" i="6"/>
  <c r="U667" i="6"/>
  <c r="O669" i="6"/>
  <c r="P669" i="6"/>
  <c r="U669" i="6"/>
  <c r="P670" i="6"/>
  <c r="U670" i="6"/>
  <c r="O671" i="6"/>
  <c r="P671" i="6"/>
  <c r="U671" i="6"/>
  <c r="P673" i="6"/>
  <c r="U673" i="6"/>
  <c r="P676" i="6"/>
  <c r="U676" i="6"/>
  <c r="P677" i="6"/>
  <c r="U677" i="6"/>
  <c r="P685" i="6"/>
  <c r="U685" i="6"/>
  <c r="P686" i="6"/>
  <c r="U686" i="6"/>
  <c r="O687" i="6"/>
  <c r="P687" i="6"/>
  <c r="U687" i="6"/>
  <c r="O688" i="6"/>
  <c r="P688" i="6"/>
  <c r="U688" i="6"/>
  <c r="P689" i="6"/>
  <c r="U689" i="6"/>
  <c r="O690" i="6"/>
  <c r="P690" i="6"/>
  <c r="U690" i="6"/>
  <c r="P691" i="6"/>
  <c r="U691" i="6"/>
  <c r="P692" i="6"/>
  <c r="U692" i="6"/>
  <c r="P693" i="6"/>
  <c r="U693" i="6"/>
  <c r="O694" i="6"/>
  <c r="P694" i="6"/>
  <c r="U694" i="6"/>
  <c r="O695" i="6"/>
  <c r="P695" i="6"/>
  <c r="U695" i="6"/>
  <c r="P696" i="6"/>
  <c r="U696" i="6"/>
  <c r="P698" i="6"/>
  <c r="U698" i="6"/>
  <c r="P699" i="6"/>
  <c r="U699" i="6"/>
  <c r="N729" i="6"/>
  <c r="P729" i="6"/>
  <c r="U729" i="6"/>
  <c r="L85" i="14"/>
  <c r="O770" i="6"/>
  <c r="P770" i="6"/>
  <c r="U770" i="6"/>
  <c r="O771" i="6"/>
  <c r="P771" i="6"/>
  <c r="U771" i="6"/>
  <c r="O772" i="6"/>
  <c r="P772" i="6"/>
  <c r="U772" i="6"/>
  <c r="O773" i="6"/>
  <c r="P773" i="6"/>
  <c r="U773" i="6"/>
  <c r="O774" i="6"/>
  <c r="P774" i="6"/>
  <c r="U774" i="6"/>
  <c r="O775" i="6"/>
  <c r="P775" i="6"/>
  <c r="U775" i="6"/>
  <c r="O776" i="6"/>
  <c r="P776" i="6"/>
  <c r="U776" i="6"/>
  <c r="O777" i="6"/>
  <c r="P777" i="6"/>
  <c r="U777" i="6"/>
  <c r="O778" i="6"/>
  <c r="P778" i="6"/>
  <c r="U778" i="6"/>
  <c r="O779" i="6"/>
  <c r="P779" i="6"/>
  <c r="U779" i="6"/>
  <c r="O780" i="6"/>
  <c r="P780" i="6"/>
  <c r="U780" i="6"/>
  <c r="O781" i="6"/>
  <c r="P781" i="6"/>
  <c r="U781" i="6"/>
  <c r="O782" i="6"/>
  <c r="P782" i="6"/>
  <c r="U782" i="6"/>
  <c r="O783" i="6"/>
  <c r="P783" i="6"/>
  <c r="U783" i="6"/>
  <c r="O784" i="6"/>
  <c r="P784" i="6"/>
  <c r="U784" i="6"/>
  <c r="O785" i="6"/>
  <c r="P785" i="6"/>
  <c r="U785" i="6"/>
  <c r="P789" i="6"/>
  <c r="U789" i="6"/>
  <c r="P792" i="6"/>
  <c r="U792" i="6"/>
  <c r="O796" i="6"/>
  <c r="P796" i="6"/>
  <c r="U796" i="6"/>
  <c r="P797" i="6"/>
  <c r="U797" i="6"/>
  <c r="P798" i="6"/>
  <c r="U798" i="6"/>
  <c r="P799" i="6"/>
  <c r="U799" i="6"/>
  <c r="P801" i="6"/>
  <c r="U801" i="6"/>
  <c r="P803" i="6"/>
  <c r="U803" i="6"/>
  <c r="P804" i="6"/>
  <c r="U804" i="6"/>
  <c r="P805" i="6"/>
  <c r="U805" i="6"/>
  <c r="P806" i="6"/>
  <c r="U806" i="6"/>
  <c r="P807" i="6"/>
  <c r="U807" i="6"/>
  <c r="U810" i="6"/>
  <c r="P834" i="6"/>
  <c r="U834" i="6"/>
  <c r="P835" i="6"/>
  <c r="U835" i="6"/>
  <c r="P836" i="6"/>
  <c r="U836" i="6"/>
  <c r="P839" i="6"/>
  <c r="U839" i="6"/>
  <c r="P841" i="6"/>
  <c r="U841" i="6"/>
  <c r="P843" i="6"/>
  <c r="U843" i="6"/>
  <c r="P844" i="6"/>
  <c r="U844" i="6"/>
  <c r="P847" i="6"/>
  <c r="U847" i="6"/>
  <c r="U848" i="6"/>
  <c r="P870" i="6"/>
  <c r="U870" i="6"/>
  <c r="P872" i="6"/>
  <c r="U872" i="6"/>
  <c r="P875" i="6"/>
  <c r="U875" i="6"/>
  <c r="P876" i="6"/>
  <c r="U876" i="6"/>
  <c r="O877" i="6"/>
  <c r="P877" i="6"/>
  <c r="U877" i="6"/>
  <c r="P878" i="6"/>
  <c r="U878" i="6"/>
  <c r="P879" i="6"/>
  <c r="U879" i="6"/>
  <c r="O880" i="6"/>
  <c r="P880" i="6"/>
  <c r="U880" i="6"/>
  <c r="O883" i="6"/>
  <c r="P883" i="6"/>
  <c r="U883" i="6"/>
  <c r="O884" i="6"/>
  <c r="P884" i="6"/>
  <c r="U884" i="6"/>
  <c r="P885" i="6"/>
  <c r="U885" i="6"/>
  <c r="O887" i="6"/>
  <c r="P887" i="6"/>
  <c r="U887" i="6"/>
  <c r="O889" i="6"/>
  <c r="P889" i="6"/>
  <c r="U889" i="6"/>
  <c r="O890" i="6"/>
  <c r="P890" i="6"/>
  <c r="U890" i="6"/>
  <c r="P891" i="6"/>
  <c r="U891" i="6"/>
  <c r="O892" i="6"/>
  <c r="P892" i="6"/>
  <c r="U892" i="6"/>
  <c r="O894" i="6"/>
  <c r="P894" i="6"/>
  <c r="U894" i="6"/>
  <c r="O896" i="6"/>
  <c r="P896" i="6"/>
  <c r="U896" i="6"/>
  <c r="P897" i="6"/>
  <c r="U897" i="6"/>
  <c r="O898" i="6"/>
  <c r="P898" i="6"/>
  <c r="U898" i="6"/>
  <c r="O899" i="6"/>
  <c r="P899" i="6"/>
  <c r="U899" i="6"/>
  <c r="O901" i="6"/>
  <c r="P901" i="6"/>
  <c r="U901" i="6"/>
  <c r="P903" i="6"/>
  <c r="U903" i="6"/>
  <c r="P905" i="6"/>
  <c r="U905" i="6"/>
  <c r="L105" i="14"/>
  <c r="O906" i="6"/>
  <c r="P906" i="6"/>
  <c r="U906" i="6"/>
  <c r="O907" i="6"/>
  <c r="P907" i="6"/>
  <c r="U907" i="6"/>
  <c r="P909" i="6"/>
  <c r="U909" i="6"/>
  <c r="U924" i="6"/>
  <c r="U933" i="6"/>
  <c r="P937" i="6"/>
  <c r="U937" i="6"/>
  <c r="P938" i="6"/>
  <c r="U938" i="6"/>
  <c r="P941" i="6"/>
  <c r="U941" i="6"/>
  <c r="P944" i="6"/>
  <c r="U944" i="6"/>
  <c r="O947" i="6"/>
  <c r="P947" i="6"/>
  <c r="U947" i="6"/>
  <c r="O948" i="6"/>
  <c r="P948" i="6"/>
  <c r="U948" i="6"/>
  <c r="O952" i="6"/>
  <c r="P952" i="6"/>
  <c r="U952" i="6"/>
  <c r="O953" i="6"/>
  <c r="P953" i="6"/>
  <c r="U953" i="6"/>
  <c r="O954" i="6"/>
  <c r="P954" i="6"/>
  <c r="U954" i="6"/>
  <c r="U962" i="6"/>
  <c r="P965" i="6"/>
  <c r="U965" i="6"/>
  <c r="P966" i="6"/>
  <c r="U966" i="6"/>
  <c r="P967" i="6"/>
  <c r="U967" i="6"/>
  <c r="P968" i="6"/>
  <c r="U968" i="6"/>
  <c r="P969" i="6"/>
  <c r="U969" i="6"/>
  <c r="P970" i="6"/>
  <c r="U970" i="6"/>
  <c r="P971" i="6"/>
  <c r="U971" i="6"/>
  <c r="P972" i="6"/>
  <c r="U972" i="6"/>
  <c r="P973" i="6"/>
  <c r="U973" i="6"/>
  <c r="P974" i="6"/>
  <c r="U974" i="6"/>
  <c r="P975" i="6"/>
  <c r="U975" i="6"/>
  <c r="P976" i="6"/>
  <c r="U976" i="6"/>
  <c r="P977" i="6"/>
  <c r="U977" i="6"/>
  <c r="P978" i="6"/>
  <c r="U978" i="6"/>
  <c r="N981" i="6"/>
  <c r="P981" i="6"/>
  <c r="U981" i="6"/>
  <c r="P982" i="6"/>
  <c r="U982" i="6"/>
  <c r="N984" i="6"/>
  <c r="P984" i="6"/>
  <c r="U984" i="6"/>
  <c r="P987" i="6"/>
  <c r="U987" i="6"/>
  <c r="U988" i="6"/>
  <c r="P991" i="6"/>
  <c r="U991" i="6"/>
  <c r="P992" i="6"/>
  <c r="U992" i="6"/>
  <c r="O993" i="6"/>
  <c r="P993" i="6"/>
  <c r="U993" i="6"/>
  <c r="P994" i="6"/>
  <c r="U994" i="6"/>
  <c r="P995" i="6"/>
  <c r="U995" i="6"/>
  <c r="V995" i="6"/>
  <c r="P996" i="6"/>
  <c r="U996" i="6"/>
  <c r="P997" i="6"/>
  <c r="U997" i="6"/>
  <c r="P998" i="6"/>
  <c r="U998" i="6"/>
  <c r="P1000" i="6"/>
  <c r="U1000" i="6"/>
  <c r="P1001" i="6"/>
  <c r="U1001" i="6"/>
  <c r="P1002" i="6"/>
  <c r="U1002" i="6"/>
  <c r="O1003" i="6"/>
  <c r="P1003" i="6"/>
  <c r="U1003" i="6"/>
  <c r="J128" i="14"/>
  <c r="N1005" i="6"/>
  <c r="P1005" i="6"/>
  <c r="U1005" i="6"/>
  <c r="P1017" i="6"/>
  <c r="U1017" i="6"/>
  <c r="O1018" i="6"/>
  <c r="P1018" i="6"/>
  <c r="U1018" i="6"/>
  <c r="P1021" i="6"/>
  <c r="U1021" i="6"/>
  <c r="P1022" i="6"/>
  <c r="U1022" i="6"/>
  <c r="P1023" i="6"/>
  <c r="U1023" i="6"/>
  <c r="O1024" i="6"/>
  <c r="P1024" i="6"/>
  <c r="U1024" i="6"/>
  <c r="P1026" i="6"/>
  <c r="U1026" i="6"/>
  <c r="P1028" i="6"/>
  <c r="U1028" i="6"/>
  <c r="P1029" i="6"/>
  <c r="U1029" i="6"/>
  <c r="P1030" i="6"/>
  <c r="U1030" i="6"/>
  <c r="O1031" i="6"/>
  <c r="P1031" i="6"/>
  <c r="U1031" i="6"/>
  <c r="O1032" i="6"/>
  <c r="P1032" i="6"/>
  <c r="U1032" i="6"/>
  <c r="P1033" i="6"/>
  <c r="U1033" i="6"/>
  <c r="O1034" i="6"/>
  <c r="P1034" i="6"/>
  <c r="U1034" i="6"/>
  <c r="O1035" i="6"/>
  <c r="P1035" i="6"/>
  <c r="U1035" i="6"/>
  <c r="O1037" i="6"/>
  <c r="P1037" i="6"/>
  <c r="U1037" i="6"/>
  <c r="O1038" i="6"/>
  <c r="P1038" i="6"/>
  <c r="U1038" i="6"/>
  <c r="O1039" i="6"/>
  <c r="P1039" i="6"/>
  <c r="U1039" i="6"/>
  <c r="O1040" i="6"/>
  <c r="P1040" i="6"/>
  <c r="U1040" i="6"/>
  <c r="O1041" i="6"/>
  <c r="P1041" i="6"/>
  <c r="U1041" i="6"/>
  <c r="O1042" i="6"/>
  <c r="P1042" i="6"/>
  <c r="U1042" i="6"/>
  <c r="O1043" i="6"/>
  <c r="P1043" i="6"/>
  <c r="U1043" i="6"/>
  <c r="O1044" i="6"/>
  <c r="P1044" i="6"/>
  <c r="U1044" i="6"/>
  <c r="O1045" i="6"/>
  <c r="P1045" i="6"/>
  <c r="U1045" i="6"/>
  <c r="O1046" i="6"/>
  <c r="P1046" i="6"/>
  <c r="U1046" i="6"/>
  <c r="O1047" i="6"/>
  <c r="P1047" i="6"/>
  <c r="U1047" i="6"/>
  <c r="O1048" i="6"/>
  <c r="P1048" i="6"/>
  <c r="U1048" i="6"/>
  <c r="O1049" i="6"/>
  <c r="P1049" i="6"/>
  <c r="U1049" i="6"/>
  <c r="O1050" i="6"/>
  <c r="P1050" i="6"/>
  <c r="U1050" i="6"/>
  <c r="O1051" i="6"/>
  <c r="P1051" i="6"/>
  <c r="U1051" i="6"/>
  <c r="O1052" i="6"/>
  <c r="P1052" i="6"/>
  <c r="U1052" i="6"/>
  <c r="O1053" i="6"/>
  <c r="P1053" i="6"/>
  <c r="U1053" i="6"/>
  <c r="O1054" i="6"/>
  <c r="P1054" i="6"/>
  <c r="U1054" i="6"/>
  <c r="O1055" i="6"/>
  <c r="P1055" i="6"/>
  <c r="U1055" i="6"/>
  <c r="U1063" i="6"/>
  <c r="P1071" i="6"/>
  <c r="U1071" i="6"/>
  <c r="P1072" i="6"/>
  <c r="U1072" i="6"/>
  <c r="O1073" i="6"/>
  <c r="P1073" i="6"/>
  <c r="U1073" i="6"/>
  <c r="O1074" i="6"/>
  <c r="P1074" i="6"/>
  <c r="U1074" i="6"/>
  <c r="P1075" i="6"/>
  <c r="U1075" i="6"/>
  <c r="P1076" i="6"/>
  <c r="U1076" i="6"/>
  <c r="P1077" i="6"/>
  <c r="U1077" i="6"/>
  <c r="P1078" i="6"/>
  <c r="U1078" i="6"/>
  <c r="O1079" i="6"/>
  <c r="P1079" i="6"/>
  <c r="U1079" i="6"/>
  <c r="O1080" i="6"/>
  <c r="P1080" i="6"/>
  <c r="U1080" i="6"/>
  <c r="P1081" i="6"/>
  <c r="U1081" i="6"/>
  <c r="P1084" i="6"/>
  <c r="U1084" i="6"/>
  <c r="P1087" i="6"/>
  <c r="U1087" i="6"/>
  <c r="P1090" i="6"/>
  <c r="U1090" i="6"/>
  <c r="P1091" i="6"/>
  <c r="U1091" i="6"/>
  <c r="P1092" i="6"/>
  <c r="U1092" i="6"/>
  <c r="P1093" i="6"/>
  <c r="U1093" i="6"/>
  <c r="P1095" i="6"/>
  <c r="U1095" i="6"/>
  <c r="U1098" i="6"/>
  <c r="P1099" i="6"/>
  <c r="U1099" i="6"/>
  <c r="P1100" i="6"/>
  <c r="U1100" i="6"/>
  <c r="P1101" i="6"/>
  <c r="U1101" i="6"/>
  <c r="P1103" i="6"/>
  <c r="U1103" i="6"/>
  <c r="P1104" i="6"/>
  <c r="U1104" i="6"/>
  <c r="P1106" i="6"/>
  <c r="U1106" i="6"/>
  <c r="P1108" i="6"/>
  <c r="U1108" i="6"/>
  <c r="P1109" i="6"/>
  <c r="U1109" i="6"/>
  <c r="P1110" i="6"/>
  <c r="U1110" i="6"/>
  <c r="U1112" i="6"/>
  <c r="J142" i="14"/>
  <c r="N1122" i="6"/>
  <c r="J143" i="14"/>
  <c r="N1134" i="6"/>
  <c r="P1145" i="6"/>
  <c r="U1145" i="6"/>
  <c r="P1148" i="6"/>
  <c r="U1148" i="6"/>
  <c r="P1149" i="6"/>
  <c r="U1149" i="6"/>
  <c r="P1151" i="6"/>
  <c r="U1151" i="6"/>
  <c r="P1153" i="6"/>
  <c r="U1153" i="6"/>
  <c r="N1155" i="6"/>
  <c r="P1155" i="6"/>
  <c r="U1155" i="6"/>
  <c r="P1156" i="6"/>
  <c r="U1156" i="6"/>
  <c r="P1174" i="6"/>
  <c r="U1174" i="6"/>
  <c r="P1180" i="6"/>
  <c r="U1180" i="6"/>
  <c r="P1183" i="6"/>
  <c r="U1183" i="6"/>
  <c r="P1187" i="6"/>
  <c r="U1187" i="6"/>
  <c r="P1189" i="6"/>
  <c r="U1189" i="6"/>
  <c r="P1191" i="6"/>
  <c r="U1191" i="6"/>
  <c r="P1193" i="6"/>
  <c r="U1193" i="6"/>
  <c r="N1194" i="6"/>
  <c r="P1194" i="6"/>
  <c r="U1194" i="6"/>
  <c r="P1195" i="6"/>
  <c r="U1195" i="6"/>
  <c r="P1196" i="6"/>
  <c r="U1196" i="6"/>
  <c r="P1197" i="6"/>
  <c r="U1197" i="6"/>
  <c r="P1198" i="6"/>
  <c r="U1198" i="6"/>
  <c r="P1199" i="6"/>
  <c r="U1199" i="6"/>
  <c r="J159" i="14"/>
  <c r="N1202" i="6"/>
  <c r="P1202" i="6"/>
  <c r="U1202" i="6"/>
  <c r="O1204" i="6"/>
  <c r="O1206" i="6"/>
  <c r="O1216" i="6"/>
  <c r="P1216" i="6"/>
  <c r="U1216" i="6"/>
  <c r="O1217" i="6"/>
  <c r="P1217" i="6"/>
  <c r="U1217" i="6"/>
  <c r="P1220" i="6"/>
  <c r="U1220" i="6"/>
  <c r="P1221" i="6"/>
  <c r="U1221" i="6"/>
  <c r="N1222" i="6"/>
  <c r="P1222" i="6"/>
  <c r="U1222" i="6"/>
  <c r="P1223" i="6"/>
  <c r="U1223" i="6"/>
  <c r="P1224" i="6"/>
  <c r="U1224" i="6"/>
  <c r="P1225" i="6"/>
  <c r="U1225" i="6"/>
  <c r="P1226" i="6"/>
  <c r="U1226" i="6"/>
  <c r="P1228" i="6"/>
  <c r="U1228" i="6"/>
  <c r="P1229" i="6"/>
  <c r="U1229" i="6"/>
  <c r="P1231" i="6"/>
  <c r="U1231" i="6"/>
  <c r="P1233" i="6"/>
  <c r="U1233" i="6"/>
  <c r="P1234" i="6"/>
  <c r="U1234" i="6"/>
  <c r="N1237" i="6"/>
  <c r="P1237" i="6"/>
  <c r="U1237" i="6"/>
  <c r="N1239" i="6"/>
  <c r="P1239" i="6"/>
  <c r="U1239" i="6"/>
  <c r="J168" i="14"/>
  <c r="N1240" i="6"/>
  <c r="J169" i="14"/>
  <c r="N1257" i="6"/>
  <c r="J170" i="14"/>
  <c r="N1269" i="6"/>
  <c r="J171" i="14"/>
  <c r="N1287" i="6"/>
  <c r="U1316" i="6"/>
  <c r="P1319" i="6"/>
  <c r="U1319" i="6"/>
  <c r="P1321" i="6"/>
  <c r="U1321" i="6"/>
  <c r="P1322" i="6"/>
  <c r="U1322" i="6"/>
  <c r="P1323" i="6"/>
  <c r="U1323" i="6"/>
  <c r="P1324" i="6"/>
  <c r="U1324" i="6"/>
  <c r="P1325" i="6"/>
  <c r="U1325" i="6"/>
  <c r="P1326" i="6"/>
  <c r="U1326" i="6"/>
  <c r="P1327" i="6"/>
  <c r="U1327" i="6"/>
  <c r="P1329" i="6"/>
  <c r="U1329" i="6"/>
  <c r="P1331" i="6"/>
  <c r="U1331" i="6"/>
  <c r="P1332" i="6"/>
  <c r="U1332" i="6"/>
  <c r="P1333" i="6"/>
  <c r="U1333" i="6"/>
  <c r="P1334" i="6"/>
  <c r="U1334" i="6"/>
  <c r="P1335" i="6"/>
  <c r="U1335" i="6"/>
  <c r="P1338" i="6"/>
  <c r="U1338" i="6"/>
  <c r="U1340" i="6"/>
  <c r="P1341" i="6"/>
  <c r="U1341" i="6"/>
  <c r="J184" i="14"/>
  <c r="N1347" i="6"/>
  <c r="P1347" i="6"/>
  <c r="U1347" i="6"/>
  <c r="J185" i="14"/>
  <c r="N1361" i="6"/>
  <c r="J186" i="14"/>
  <c r="N1384" i="6"/>
  <c r="P1404" i="6"/>
  <c r="U1404" i="6"/>
  <c r="P1405" i="6"/>
  <c r="U1405" i="6"/>
  <c r="P1415" i="6"/>
  <c r="U1415" i="6"/>
  <c r="P1416" i="6"/>
  <c r="U1416" i="6"/>
  <c r="P1418" i="6"/>
  <c r="U1418" i="6"/>
  <c r="P1420" i="6"/>
  <c r="U1420" i="6"/>
  <c r="P1423" i="6"/>
  <c r="U1423" i="6"/>
  <c r="P1425" i="6"/>
  <c r="U1425" i="6"/>
  <c r="J197" i="14"/>
  <c r="N1434" i="6"/>
  <c r="P1434" i="6"/>
  <c r="U1434" i="6"/>
  <c r="O1427" i="6"/>
  <c r="O1431" i="6"/>
  <c r="O1435" i="6"/>
  <c r="O1439" i="6"/>
  <c r="P1442" i="6"/>
  <c r="U1442" i="6"/>
  <c r="P1443" i="6"/>
  <c r="U1443" i="6"/>
  <c r="P1444" i="6"/>
  <c r="U1444" i="6"/>
  <c r="P1445" i="6"/>
  <c r="U1445" i="6"/>
  <c r="P1446" i="6"/>
  <c r="U1446" i="6"/>
  <c r="P1447" i="6"/>
  <c r="U1447" i="6"/>
  <c r="P1448" i="6"/>
  <c r="U1448" i="6"/>
  <c r="P1449" i="6"/>
  <c r="U1449" i="6"/>
  <c r="P1450" i="6"/>
  <c r="U1450" i="6"/>
  <c r="P1451" i="6"/>
  <c r="U1451" i="6"/>
  <c r="P1452" i="6"/>
  <c r="U1452" i="6"/>
  <c r="P1453" i="6"/>
  <c r="U1453" i="6"/>
  <c r="P1454" i="6"/>
  <c r="U1454" i="6"/>
  <c r="P1455" i="6"/>
  <c r="U1455" i="6"/>
  <c r="P1456" i="6"/>
  <c r="U1456" i="6"/>
  <c r="P1457" i="6"/>
  <c r="U1457" i="6"/>
  <c r="P1458" i="6"/>
  <c r="U1458" i="6"/>
  <c r="P1459" i="6"/>
  <c r="U1459" i="6"/>
  <c r="P1460" i="6"/>
  <c r="U1460" i="6"/>
  <c r="P1461" i="6"/>
  <c r="U1461" i="6"/>
  <c r="P1462" i="6"/>
  <c r="U1462" i="6"/>
  <c r="P1463" i="6"/>
  <c r="U1463" i="6"/>
  <c r="P1464" i="6"/>
  <c r="U1464" i="6"/>
  <c r="P1465" i="6"/>
  <c r="U1465" i="6"/>
  <c r="P1466" i="6"/>
  <c r="U1466" i="6"/>
  <c r="P1467" i="6"/>
  <c r="U1467" i="6"/>
  <c r="P1469" i="6"/>
  <c r="U1469" i="6"/>
  <c r="P1470" i="6"/>
  <c r="U1470" i="6"/>
  <c r="P1471" i="6"/>
  <c r="U1471" i="6"/>
  <c r="P1472" i="6"/>
  <c r="U1472" i="6"/>
  <c r="P1473" i="6"/>
  <c r="U1473" i="6"/>
  <c r="P1474" i="6"/>
  <c r="U1474" i="6"/>
  <c r="P1475" i="6"/>
  <c r="U1475" i="6"/>
  <c r="P1476" i="6"/>
  <c r="U1476" i="6"/>
  <c r="P1477" i="6"/>
  <c r="U1477" i="6"/>
  <c r="P1478" i="6"/>
  <c r="U1478" i="6"/>
  <c r="P1479" i="6"/>
  <c r="U1479" i="6"/>
  <c r="P1480" i="6"/>
  <c r="U1480" i="6"/>
  <c r="J199" i="14"/>
  <c r="N1482" i="6"/>
  <c r="P1482" i="6"/>
  <c r="U1482" i="6"/>
  <c r="P1501" i="6"/>
  <c r="U1501" i="6"/>
  <c r="P1502" i="6"/>
  <c r="U1502" i="6"/>
  <c r="O1503" i="6"/>
  <c r="P1503" i="6"/>
  <c r="U1503" i="6"/>
  <c r="O1504" i="6"/>
  <c r="P1504" i="6"/>
  <c r="U1504" i="6"/>
  <c r="P1505" i="6"/>
  <c r="U1505" i="6"/>
  <c r="P1506" i="6"/>
  <c r="U1506" i="6"/>
  <c r="P1508" i="6"/>
  <c r="U1508" i="6"/>
  <c r="P1511" i="6"/>
  <c r="U1511" i="6"/>
  <c r="P1512" i="6"/>
  <c r="U1512" i="6"/>
  <c r="P1513" i="6"/>
  <c r="U1513" i="6"/>
  <c r="P1514" i="6"/>
  <c r="U1514" i="6"/>
  <c r="P1515" i="6"/>
  <c r="U1515" i="6"/>
  <c r="P1516" i="6"/>
  <c r="U1516" i="6"/>
  <c r="P1517" i="6"/>
  <c r="U1517" i="6"/>
  <c r="P1518" i="6"/>
  <c r="U1518" i="6"/>
  <c r="P1519" i="6"/>
  <c r="U1519" i="6"/>
  <c r="P1520" i="6"/>
  <c r="U1520" i="6"/>
  <c r="P1521" i="6"/>
  <c r="U1521" i="6"/>
  <c r="P1522" i="6"/>
  <c r="U1522" i="6"/>
  <c r="P1523" i="6"/>
  <c r="U1523" i="6"/>
  <c r="P1524" i="6"/>
  <c r="U1524" i="6"/>
  <c r="P1525" i="6"/>
  <c r="U1525" i="6"/>
  <c r="P1526" i="6"/>
  <c r="U1526" i="6"/>
  <c r="P1527" i="6"/>
  <c r="U1527" i="6"/>
  <c r="P1528" i="6"/>
  <c r="U1528" i="6"/>
  <c r="O1536" i="6"/>
  <c r="P1536" i="6"/>
  <c r="U1536" i="6"/>
  <c r="O1542" i="6"/>
  <c r="P1542" i="6"/>
  <c r="U1542" i="6"/>
  <c r="J205" i="14"/>
  <c r="N1549" i="6"/>
  <c r="P1585" i="6"/>
  <c r="U1585" i="6"/>
  <c r="P1586" i="6"/>
  <c r="U1586" i="6"/>
  <c r="P1587" i="6"/>
  <c r="U1587" i="6"/>
  <c r="P1590" i="6"/>
  <c r="U1590" i="6"/>
  <c r="P1592" i="6"/>
  <c r="U1592" i="6"/>
  <c r="N1599" i="6"/>
  <c r="P1599" i="6"/>
  <c r="U1599" i="6"/>
  <c r="P1600" i="6"/>
  <c r="U1600" i="6"/>
  <c r="J216" i="14"/>
  <c r="N1604" i="6"/>
  <c r="P1604" i="6"/>
  <c r="U1604" i="6"/>
  <c r="O1606" i="6"/>
  <c r="P1606" i="6"/>
  <c r="U1606" i="6"/>
  <c r="O1607" i="6"/>
  <c r="P1607" i="6"/>
  <c r="U1607" i="6"/>
  <c r="P1627" i="6"/>
  <c r="U1627" i="6"/>
  <c r="P1628" i="6"/>
  <c r="U1628" i="6"/>
  <c r="O1629" i="6"/>
  <c r="P1629" i="6"/>
  <c r="U1629" i="6"/>
  <c r="P1630" i="6"/>
  <c r="U1630" i="6"/>
  <c r="P1631" i="6"/>
  <c r="U1631" i="6"/>
  <c r="P1632" i="6"/>
  <c r="U1632" i="6"/>
  <c r="O1633" i="6"/>
  <c r="P1633" i="6"/>
  <c r="U1633" i="6"/>
  <c r="P1634" i="6"/>
  <c r="U1634" i="6"/>
  <c r="P1635" i="6"/>
  <c r="U1635" i="6"/>
  <c r="P1637" i="6"/>
  <c r="U1637" i="6"/>
  <c r="P1638" i="6"/>
  <c r="U1638" i="6"/>
  <c r="P1649" i="6"/>
  <c r="U1649" i="6"/>
  <c r="P1652" i="6"/>
  <c r="U1652" i="6"/>
  <c r="P1657" i="6"/>
  <c r="U1657" i="6"/>
  <c r="P1658" i="6"/>
  <c r="U1658" i="6"/>
  <c r="P1659" i="6"/>
  <c r="U1659" i="6"/>
  <c r="P1661" i="6"/>
  <c r="U1661" i="6"/>
  <c r="P1664" i="6"/>
  <c r="U1664" i="6"/>
  <c r="P1665" i="6"/>
  <c r="U1665" i="6"/>
  <c r="P1666" i="6"/>
  <c r="U1666" i="6"/>
  <c r="P1668" i="6"/>
  <c r="U1668" i="6"/>
  <c r="O1670" i="6"/>
  <c r="N1671" i="6"/>
  <c r="P1671" i="6"/>
  <c r="U1671" i="6"/>
  <c r="O1673" i="6"/>
  <c r="O1678" i="6"/>
  <c r="P1683" i="6"/>
  <c r="U1683" i="6"/>
  <c r="O1684" i="6"/>
  <c r="P1684" i="6"/>
  <c r="U1684" i="6"/>
  <c r="P1685" i="6"/>
  <c r="U1685" i="6"/>
  <c r="O1686" i="6"/>
  <c r="P1686" i="6"/>
  <c r="U1686" i="6"/>
  <c r="O1687" i="6"/>
  <c r="P1687" i="6"/>
  <c r="U1687" i="6"/>
  <c r="P1688" i="6"/>
  <c r="U1688" i="6"/>
  <c r="P1689" i="6"/>
  <c r="U1689" i="6"/>
  <c r="O1690" i="6"/>
  <c r="P1690" i="6"/>
  <c r="U1690" i="6"/>
  <c r="P1691" i="6"/>
  <c r="U1691" i="6"/>
  <c r="O1693" i="6"/>
  <c r="P1693" i="6"/>
  <c r="U1693" i="6"/>
  <c r="P1694" i="6"/>
  <c r="U1694" i="6"/>
  <c r="P1695" i="6"/>
  <c r="U1695" i="6"/>
  <c r="O1696" i="6"/>
  <c r="P1696" i="6"/>
  <c r="U1696" i="6"/>
  <c r="P1697" i="6"/>
  <c r="U1697" i="6"/>
  <c r="O1698" i="6"/>
  <c r="P1698" i="6"/>
  <c r="U1698" i="6"/>
  <c r="P1700" i="6"/>
  <c r="U1700" i="6"/>
  <c r="P1701" i="6"/>
  <c r="U1701" i="6"/>
  <c r="P1702" i="6"/>
  <c r="U1702" i="6"/>
  <c r="P1703" i="6"/>
  <c r="U1703" i="6"/>
  <c r="P1705" i="6"/>
  <c r="U1705" i="6"/>
  <c r="P1706" i="6"/>
  <c r="U1706" i="6"/>
  <c r="P1707" i="6"/>
  <c r="U1707" i="6"/>
  <c r="P1708" i="6"/>
  <c r="U1708" i="6"/>
  <c r="P1709" i="6"/>
  <c r="U1709" i="6"/>
  <c r="P1710" i="6"/>
  <c r="U1710" i="6"/>
  <c r="P1711" i="6"/>
  <c r="U1711" i="6"/>
  <c r="P1712" i="6"/>
  <c r="U1712" i="6"/>
  <c r="P1713" i="6"/>
  <c r="U1713" i="6"/>
  <c r="P1715" i="6"/>
  <c r="U1715" i="6"/>
  <c r="P1722" i="6"/>
  <c r="U1722" i="6"/>
  <c r="P1723" i="6"/>
  <c r="U1723" i="6"/>
  <c r="P1725" i="6"/>
  <c r="U1725" i="6"/>
  <c r="P1726" i="6"/>
  <c r="U1726" i="6"/>
  <c r="P1727" i="6"/>
  <c r="U1727" i="6"/>
  <c r="P1728" i="6"/>
  <c r="U1728" i="6"/>
  <c r="P1729" i="6"/>
  <c r="U1729" i="6"/>
  <c r="P1730" i="6"/>
  <c r="U1730" i="6"/>
  <c r="P1732" i="6"/>
  <c r="U1732" i="6"/>
  <c r="P1734" i="6"/>
  <c r="U1734" i="6"/>
  <c r="P1737" i="6"/>
  <c r="U1737" i="6"/>
  <c r="P1738" i="6"/>
  <c r="U1738" i="6"/>
  <c r="P1740" i="6"/>
  <c r="U1740" i="6"/>
  <c r="J236" i="14"/>
  <c r="N1745" i="6"/>
  <c r="J237" i="14"/>
  <c r="N1763" i="6"/>
  <c r="J238" i="14"/>
  <c r="H238" i="14"/>
  <c r="O1770" i="6"/>
  <c r="P1779" i="6"/>
  <c r="U1779" i="6"/>
  <c r="P1780" i="6"/>
  <c r="U1780" i="6"/>
  <c r="P1782" i="6"/>
  <c r="U1782" i="6"/>
  <c r="P1783" i="6"/>
  <c r="U1783" i="6"/>
  <c r="P1784" i="6"/>
  <c r="U1784" i="6"/>
  <c r="L240" i="14"/>
  <c r="O1785" i="6"/>
  <c r="P1785" i="6"/>
  <c r="U1785" i="6"/>
  <c r="O1786" i="6"/>
  <c r="P1786" i="6"/>
  <c r="U1786" i="6"/>
  <c r="J241" i="14"/>
  <c r="N1790" i="6"/>
  <c r="N1805" i="6"/>
  <c r="P1805" i="6"/>
  <c r="U1805" i="6"/>
  <c r="O1806" i="6"/>
  <c r="P1806" i="6"/>
  <c r="U1806" i="6"/>
  <c r="P1808" i="6"/>
  <c r="U1808" i="6"/>
  <c r="P1811" i="6"/>
  <c r="U1811" i="6"/>
  <c r="P1813" i="6"/>
  <c r="U1813" i="6"/>
  <c r="U1816" i="6"/>
  <c r="P1821" i="6"/>
  <c r="U1821" i="6"/>
  <c r="P1822" i="6"/>
  <c r="U1822" i="6"/>
  <c r="P1823" i="6"/>
  <c r="U1823" i="6"/>
  <c r="P1824" i="6"/>
  <c r="U1824" i="6"/>
  <c r="P1825" i="6"/>
  <c r="U1825" i="6"/>
  <c r="O1830" i="6"/>
  <c r="O1836" i="6"/>
  <c r="J254" i="14"/>
  <c r="N1843" i="6"/>
  <c r="P1843" i="6"/>
  <c r="U1843" i="6"/>
  <c r="O1847" i="6"/>
  <c r="O1853" i="6"/>
  <c r="P1855" i="6"/>
  <c r="U1855" i="6"/>
  <c r="P1856" i="6"/>
  <c r="U1856" i="6"/>
  <c r="P1858" i="6"/>
  <c r="U1858" i="6"/>
  <c r="P1859" i="6"/>
  <c r="U1859" i="6"/>
  <c r="P1860" i="6"/>
  <c r="U1860" i="6"/>
  <c r="P1861" i="6"/>
  <c r="U1861" i="6"/>
  <c r="P1862" i="6"/>
  <c r="U1862" i="6"/>
  <c r="U1864" i="6"/>
  <c r="L258" i="14"/>
  <c r="O1868" i="6"/>
  <c r="P1868" i="6"/>
  <c r="U1868" i="6"/>
  <c r="O1869" i="6"/>
  <c r="P1869" i="6"/>
  <c r="U1869" i="6"/>
  <c r="O1870" i="6"/>
  <c r="P1870" i="6"/>
  <c r="U1870" i="6"/>
  <c r="O1871" i="6"/>
  <c r="P1871" i="6"/>
  <c r="U1871" i="6"/>
  <c r="V1871" i="6"/>
  <c r="P1873" i="6"/>
  <c r="U1873" i="6"/>
  <c r="N1874" i="6"/>
  <c r="P1874" i="6"/>
  <c r="U1874" i="6"/>
  <c r="P1875" i="6"/>
  <c r="U1875" i="6"/>
  <c r="P1882" i="6"/>
  <c r="U1882" i="6"/>
  <c r="P1883" i="6"/>
  <c r="U1883" i="6"/>
  <c r="P1886" i="6"/>
  <c r="U1886" i="6"/>
  <c r="P1888" i="6"/>
  <c r="U1888" i="6"/>
  <c r="U1894" i="6"/>
  <c r="P1896" i="6"/>
  <c r="U1896" i="6"/>
  <c r="P1902" i="6"/>
  <c r="U1902" i="6"/>
  <c r="P1905" i="6"/>
  <c r="U1905" i="6"/>
  <c r="P1906" i="6"/>
  <c r="U1906" i="6"/>
  <c r="P1907" i="6"/>
  <c r="U1907" i="6"/>
  <c r="P1908" i="6"/>
  <c r="U1908" i="6"/>
  <c r="P1909" i="6"/>
  <c r="U1909" i="6"/>
  <c r="O1910" i="6"/>
  <c r="P1910" i="6"/>
  <c r="U1910" i="6"/>
  <c r="P1911" i="6"/>
  <c r="U1911" i="6"/>
  <c r="P1912" i="6"/>
  <c r="U1912" i="6"/>
  <c r="P1913" i="6"/>
  <c r="U1913" i="6"/>
  <c r="P1916" i="6"/>
  <c r="U1916" i="6"/>
  <c r="P1917" i="6"/>
  <c r="U1917" i="6"/>
  <c r="P1920" i="6"/>
  <c r="U1920" i="6"/>
  <c r="P1921" i="6"/>
  <c r="U1921" i="6"/>
  <c r="P1926" i="6"/>
  <c r="U1926" i="6"/>
  <c r="P1928" i="6"/>
  <c r="U1928" i="6"/>
  <c r="P1931" i="6"/>
  <c r="U1931" i="6"/>
  <c r="P1932" i="6"/>
  <c r="U1932" i="6"/>
  <c r="O1933" i="6"/>
  <c r="P1933" i="6"/>
  <c r="U1933" i="6"/>
  <c r="O1934" i="6"/>
  <c r="P1934" i="6"/>
  <c r="U1934" i="6"/>
  <c r="O1935" i="6"/>
  <c r="P1935" i="6"/>
  <c r="U1935" i="6"/>
  <c r="O1936" i="6"/>
  <c r="P1936" i="6"/>
  <c r="U1936" i="6"/>
  <c r="O1937" i="6"/>
  <c r="P1937" i="6"/>
  <c r="U1937" i="6"/>
  <c r="O1938" i="6"/>
  <c r="P1938" i="6"/>
  <c r="U1938" i="6"/>
  <c r="O1939" i="6"/>
  <c r="P1939" i="6"/>
  <c r="U1939" i="6"/>
  <c r="O1940" i="6"/>
  <c r="P1940" i="6"/>
  <c r="U1940" i="6"/>
  <c r="O1941" i="6"/>
  <c r="P1941" i="6"/>
  <c r="U1941" i="6"/>
  <c r="O1942" i="6"/>
  <c r="P1942" i="6"/>
  <c r="U1942" i="6"/>
  <c r="O1943" i="6"/>
  <c r="P1943" i="6"/>
  <c r="U1943" i="6"/>
  <c r="V1943" i="6"/>
  <c r="O1944" i="6"/>
  <c r="P1944" i="6"/>
  <c r="U1944" i="6"/>
  <c r="O1945" i="6"/>
  <c r="P1945" i="6"/>
  <c r="U1945" i="6"/>
  <c r="O1946" i="6"/>
  <c r="P1946" i="6"/>
  <c r="U1946" i="6"/>
  <c r="P1948" i="6"/>
  <c r="U1948" i="6"/>
  <c r="P1950" i="6"/>
  <c r="U1950" i="6"/>
  <c r="P1951" i="6"/>
  <c r="U1951" i="6"/>
  <c r="P1952" i="6"/>
  <c r="U1952" i="6"/>
  <c r="P1953" i="6"/>
  <c r="U1953" i="6"/>
  <c r="P1954" i="6"/>
  <c r="U1954" i="6"/>
  <c r="P1955" i="6"/>
  <c r="U1955" i="6"/>
  <c r="P1957" i="6"/>
  <c r="U1957" i="6"/>
  <c r="P1959" i="6"/>
  <c r="U1959" i="6"/>
  <c r="P1960" i="6"/>
  <c r="U1960" i="6"/>
  <c r="P1962" i="6"/>
  <c r="U1962" i="6"/>
  <c r="P1963" i="6"/>
  <c r="U1963" i="6"/>
  <c r="P1965" i="6"/>
  <c r="U1965" i="6"/>
  <c r="O1966" i="6"/>
  <c r="P1966" i="6"/>
  <c r="U1966" i="6"/>
  <c r="P1967" i="6"/>
  <c r="U1967" i="6"/>
  <c r="P1968" i="6"/>
  <c r="U1968" i="6"/>
  <c r="P1969" i="6"/>
  <c r="U1969" i="6"/>
  <c r="P1970" i="6"/>
  <c r="U1970" i="6"/>
  <c r="P1972" i="6"/>
  <c r="U1972" i="6"/>
  <c r="P1974" i="6"/>
  <c r="U1974" i="6"/>
  <c r="P1975" i="6"/>
  <c r="U1975" i="6"/>
  <c r="V1975" i="6"/>
  <c r="P1976" i="6"/>
  <c r="U1976" i="6"/>
  <c r="P1978" i="6"/>
  <c r="U1978" i="6"/>
  <c r="P1979" i="6"/>
  <c r="U1979" i="6"/>
  <c r="P1980" i="6"/>
  <c r="U1980" i="6"/>
  <c r="P1981" i="6"/>
  <c r="U1981" i="6"/>
  <c r="U1983" i="6"/>
  <c r="P1984" i="6"/>
  <c r="U1984" i="6"/>
  <c r="P1985" i="6"/>
  <c r="U1985" i="6"/>
  <c r="P1987" i="6"/>
  <c r="U1987" i="6"/>
  <c r="P1988" i="6"/>
  <c r="U1988" i="6"/>
  <c r="P1989" i="6"/>
  <c r="U1989" i="6"/>
  <c r="P1990" i="6"/>
  <c r="U1990" i="6"/>
  <c r="P1991" i="6"/>
  <c r="U1991" i="6"/>
  <c r="P1992" i="6"/>
  <c r="U1992" i="6"/>
  <c r="P1993" i="6"/>
  <c r="U1993" i="6"/>
  <c r="P1996" i="6"/>
  <c r="U1996" i="6"/>
  <c r="P1997" i="6"/>
  <c r="U1997" i="6"/>
  <c r="P1999" i="6"/>
  <c r="U1999" i="6"/>
  <c r="P2001" i="6"/>
  <c r="U2001" i="6"/>
  <c r="P2003" i="6"/>
  <c r="U2003" i="6"/>
  <c r="P2004" i="6"/>
  <c r="U2004" i="6"/>
  <c r="P2005" i="6"/>
  <c r="U2005" i="6"/>
  <c r="P2006" i="6"/>
  <c r="U2006" i="6"/>
  <c r="P2007" i="6"/>
  <c r="U2007" i="6"/>
  <c r="P2008" i="6"/>
  <c r="U2008" i="6"/>
  <c r="P2009" i="6"/>
  <c r="U2009" i="6"/>
  <c r="P2011" i="6"/>
  <c r="U2011" i="6"/>
  <c r="O2012" i="6"/>
  <c r="P2012" i="6"/>
  <c r="U2012" i="6"/>
  <c r="O2013" i="6"/>
  <c r="P2013" i="6"/>
  <c r="U2013" i="6"/>
  <c r="V2013" i="6"/>
  <c r="P2015" i="6"/>
  <c r="U2015" i="6"/>
  <c r="O2016" i="6"/>
  <c r="P2016" i="6"/>
  <c r="U2016" i="6"/>
  <c r="P2017" i="6"/>
  <c r="U2017" i="6"/>
  <c r="P2018" i="6"/>
  <c r="U2018" i="6"/>
  <c r="P2019" i="6"/>
  <c r="U2019" i="6"/>
  <c r="O2020" i="6"/>
  <c r="P2020" i="6"/>
  <c r="U2020" i="6"/>
  <c r="V2020" i="6"/>
  <c r="P2021" i="6"/>
  <c r="U2021" i="6"/>
  <c r="V2021" i="6"/>
  <c r="O2023" i="6"/>
  <c r="P2023" i="6"/>
  <c r="U2023" i="6"/>
  <c r="O2024" i="6"/>
  <c r="P2024" i="6"/>
  <c r="U2024" i="6"/>
  <c r="P2025" i="6"/>
  <c r="U2025" i="6"/>
  <c r="P2026" i="6"/>
  <c r="U2026" i="6"/>
  <c r="U2030" i="6"/>
  <c r="P2033" i="6"/>
  <c r="U2033" i="6"/>
  <c r="P2034" i="6"/>
  <c r="U2034" i="6"/>
  <c r="O2039" i="6"/>
  <c r="P2039" i="6"/>
  <c r="U2039" i="6"/>
  <c r="O2044" i="6"/>
  <c r="P2044" i="6"/>
  <c r="U2044" i="6"/>
  <c r="O2045" i="6"/>
  <c r="P2045" i="6"/>
  <c r="U2045" i="6"/>
  <c r="O2049" i="6"/>
  <c r="P2049" i="6"/>
  <c r="U2049" i="6"/>
  <c r="V2049" i="6"/>
  <c r="O2050" i="6"/>
  <c r="P2050" i="6"/>
  <c r="U2050" i="6"/>
  <c r="P2052" i="6"/>
  <c r="U2052" i="6"/>
  <c r="O2057" i="6"/>
  <c r="P2057" i="6"/>
  <c r="U2057" i="6"/>
  <c r="P2058" i="6"/>
  <c r="U2058" i="6"/>
  <c r="O2059" i="6"/>
  <c r="P2059" i="6"/>
  <c r="U2059" i="6"/>
  <c r="O2060" i="6"/>
  <c r="P2060" i="6"/>
  <c r="U2060" i="6"/>
  <c r="O2061" i="6"/>
  <c r="P2061" i="6"/>
  <c r="U2061" i="6"/>
  <c r="P2062" i="6"/>
  <c r="U2062" i="6"/>
  <c r="O2063" i="6"/>
  <c r="P2063" i="6"/>
  <c r="U2063" i="6"/>
  <c r="O2064" i="6"/>
  <c r="P2064" i="6"/>
  <c r="U2064" i="6"/>
  <c r="O2065" i="6"/>
  <c r="P2065" i="6"/>
  <c r="U2065" i="6"/>
  <c r="O2066" i="6"/>
  <c r="P2066" i="6"/>
  <c r="U2066" i="6"/>
  <c r="O2067" i="6"/>
  <c r="P2067" i="6"/>
  <c r="U2067" i="6"/>
  <c r="V2067" i="6"/>
  <c r="O2068" i="6"/>
  <c r="P2068" i="6"/>
  <c r="U2068" i="6"/>
  <c r="O2069" i="6"/>
  <c r="P2069" i="6"/>
  <c r="U2069" i="6"/>
  <c r="O2070" i="6"/>
  <c r="P2070" i="6"/>
  <c r="U2070" i="6"/>
  <c r="O2071" i="6"/>
  <c r="P2071" i="6"/>
  <c r="U2071" i="6"/>
  <c r="O2072" i="6"/>
  <c r="P2072" i="6"/>
  <c r="U2072" i="6"/>
  <c r="O2073" i="6"/>
  <c r="P2073" i="6"/>
  <c r="U2073" i="6"/>
  <c r="O2074" i="6"/>
  <c r="P2074" i="6"/>
  <c r="U2074" i="6"/>
  <c r="P2076" i="6"/>
  <c r="U2076" i="6"/>
  <c r="P2081" i="6"/>
  <c r="U2081" i="6"/>
  <c r="P2086" i="6"/>
  <c r="U2086" i="6"/>
  <c r="P2090" i="6"/>
  <c r="U2090" i="6"/>
  <c r="O2091" i="6"/>
  <c r="P2091" i="6"/>
  <c r="U2091" i="6"/>
  <c r="O2092" i="6"/>
  <c r="P2092" i="6"/>
  <c r="U2092" i="6"/>
  <c r="P2093" i="6"/>
  <c r="U2093" i="6"/>
  <c r="P2094" i="6"/>
  <c r="U2094" i="6"/>
  <c r="P2095" i="6"/>
  <c r="U2095" i="6"/>
  <c r="P2096" i="6"/>
  <c r="U2096" i="6"/>
  <c r="P2097" i="6"/>
  <c r="U2097" i="6"/>
  <c r="P2098" i="6"/>
  <c r="U2098" i="6"/>
  <c r="P2099" i="6"/>
  <c r="U2099" i="6"/>
  <c r="P2100" i="6"/>
  <c r="U2100" i="6"/>
  <c r="P2101" i="6"/>
  <c r="U2101" i="6"/>
  <c r="P2102" i="6"/>
  <c r="U2102" i="6"/>
  <c r="P2103" i="6"/>
  <c r="U2103" i="6"/>
  <c r="P2104" i="6"/>
  <c r="U2104" i="6"/>
  <c r="P2106" i="6"/>
  <c r="U2106" i="6"/>
  <c r="P2107" i="6"/>
  <c r="U2107" i="6"/>
  <c r="P2108" i="6"/>
  <c r="U2108" i="6"/>
  <c r="P2109" i="6"/>
  <c r="U2109" i="6"/>
  <c r="P2110" i="6"/>
  <c r="U2110" i="6"/>
  <c r="P2111" i="6"/>
  <c r="U2111" i="6"/>
  <c r="O2112" i="6"/>
  <c r="P2112" i="6"/>
  <c r="U2112" i="6"/>
  <c r="P2113" i="6"/>
  <c r="U2113" i="6"/>
  <c r="P2114" i="6"/>
  <c r="U2114" i="6"/>
  <c r="O2115" i="6"/>
  <c r="P2115" i="6"/>
  <c r="U2115" i="6"/>
  <c r="P2116" i="6"/>
  <c r="U2116" i="6"/>
  <c r="P2117" i="6"/>
  <c r="U2117" i="6"/>
  <c r="P2119" i="6"/>
  <c r="U2119" i="6"/>
  <c r="P2122" i="6"/>
  <c r="U2122" i="6"/>
  <c r="P2123" i="6"/>
  <c r="U2123" i="6"/>
  <c r="P2124" i="6"/>
  <c r="U2124" i="6"/>
  <c r="P2127" i="6"/>
  <c r="U2127" i="6"/>
  <c r="P2128" i="6"/>
  <c r="U2128" i="6"/>
  <c r="P2129" i="6"/>
  <c r="U2129" i="6"/>
  <c r="P2131" i="6"/>
  <c r="U2131" i="6"/>
  <c r="P2133" i="6"/>
  <c r="U2133" i="6"/>
  <c r="P2134" i="6"/>
  <c r="U2134" i="6"/>
  <c r="P2136" i="6"/>
  <c r="U2136" i="6"/>
  <c r="P2137" i="6"/>
  <c r="U2137" i="6"/>
  <c r="P2139" i="6"/>
  <c r="U2139" i="6"/>
  <c r="P2140" i="6"/>
  <c r="U2140" i="6"/>
  <c r="P2141" i="6"/>
  <c r="U2141" i="6"/>
  <c r="P2142" i="6"/>
  <c r="U2142" i="6"/>
  <c r="P2143" i="6"/>
  <c r="U2143" i="6"/>
  <c r="P2145" i="6"/>
  <c r="U2145" i="6"/>
  <c r="P2146" i="6"/>
  <c r="U2146" i="6"/>
  <c r="P2147" i="6"/>
  <c r="U2147" i="6"/>
  <c r="P2148" i="6"/>
  <c r="U2148" i="6"/>
  <c r="P2149" i="6"/>
  <c r="U2149" i="6"/>
  <c r="U2151" i="6"/>
  <c r="O2152" i="6"/>
  <c r="P2152" i="6"/>
  <c r="U2152" i="6"/>
  <c r="O2154" i="6"/>
  <c r="P2154" i="6"/>
  <c r="U2154" i="6"/>
  <c r="N2155" i="6"/>
  <c r="P2155" i="6"/>
  <c r="U2155" i="6"/>
  <c r="P2158" i="6"/>
  <c r="U2158" i="6"/>
  <c r="P2159" i="6"/>
  <c r="U2159" i="6"/>
  <c r="P2162" i="6"/>
  <c r="U2162" i="6"/>
  <c r="P2163" i="6"/>
  <c r="U2163" i="6"/>
  <c r="P2164" i="6"/>
  <c r="U2164" i="6"/>
  <c r="P2165" i="6"/>
  <c r="U2165" i="6"/>
  <c r="P2167" i="6"/>
  <c r="U2167" i="6"/>
  <c r="P2170" i="6"/>
  <c r="U2170" i="6"/>
  <c r="P2171" i="6"/>
  <c r="U2171" i="6"/>
  <c r="P2172" i="6"/>
  <c r="U2172" i="6"/>
  <c r="P2173" i="6"/>
  <c r="U2173" i="6"/>
  <c r="P2174" i="6"/>
  <c r="U2174" i="6"/>
  <c r="P2175" i="6"/>
  <c r="U2175" i="6"/>
  <c r="P2177" i="6"/>
  <c r="U2177" i="6"/>
  <c r="P2178" i="6"/>
  <c r="U2178" i="6"/>
  <c r="P2180" i="6"/>
  <c r="U2180" i="6"/>
  <c r="O2181" i="6"/>
  <c r="P2181" i="6"/>
  <c r="U2181" i="6"/>
  <c r="P2186" i="6"/>
  <c r="U2186" i="6"/>
  <c r="O2188" i="6"/>
  <c r="P2188" i="6"/>
  <c r="U2188" i="6"/>
  <c r="P2190" i="6"/>
  <c r="U2190" i="6"/>
  <c r="P2191" i="6"/>
  <c r="U2191" i="6"/>
  <c r="O2192" i="6"/>
  <c r="P2192" i="6"/>
  <c r="U2192" i="6"/>
  <c r="O2193" i="6"/>
  <c r="P2193" i="6"/>
  <c r="U2193" i="6"/>
  <c r="P2194" i="6"/>
  <c r="U2194" i="6"/>
  <c r="O2195" i="6"/>
  <c r="P2195" i="6"/>
  <c r="U2195" i="6"/>
  <c r="P2196" i="6"/>
  <c r="U2196" i="6"/>
  <c r="P2197" i="6"/>
  <c r="U2197" i="6"/>
  <c r="V2197" i="6"/>
  <c r="P2198" i="6"/>
  <c r="U2198" i="6"/>
  <c r="P2199" i="6"/>
  <c r="U2199" i="6"/>
  <c r="P2201" i="6"/>
  <c r="U2201" i="6"/>
  <c r="P2202" i="6"/>
  <c r="U2202" i="6"/>
  <c r="P2203" i="6"/>
  <c r="U2203" i="6"/>
  <c r="O2205" i="6"/>
  <c r="P2205" i="6"/>
  <c r="U2205" i="6"/>
  <c r="P2206" i="6"/>
  <c r="U2206" i="6"/>
  <c r="P2207" i="6"/>
  <c r="U2207" i="6"/>
  <c r="P2208" i="6"/>
  <c r="U2208" i="6"/>
  <c r="O2209" i="6"/>
  <c r="P2209" i="6"/>
  <c r="U2209" i="6"/>
  <c r="O2210" i="6"/>
  <c r="P2210" i="6"/>
  <c r="U2210" i="6"/>
  <c r="P2211" i="6"/>
  <c r="U2211" i="6"/>
  <c r="O2213" i="6"/>
  <c r="P2213" i="6"/>
  <c r="U2213" i="6"/>
  <c r="P2214" i="6"/>
  <c r="U2214" i="6"/>
  <c r="P2215" i="6"/>
  <c r="U2215" i="6"/>
  <c r="O2216" i="6"/>
  <c r="P2216" i="6"/>
  <c r="U2216" i="6"/>
  <c r="P2217" i="6"/>
  <c r="U2217" i="6"/>
  <c r="O2219" i="6"/>
  <c r="P2219" i="6"/>
  <c r="U2219" i="6"/>
  <c r="P2220" i="6"/>
  <c r="U2220" i="6"/>
  <c r="O2221" i="6"/>
  <c r="P2221" i="6"/>
  <c r="U2221" i="6"/>
  <c r="O2222" i="6"/>
  <c r="P2222" i="6"/>
  <c r="U2222" i="6"/>
  <c r="P2223" i="6"/>
  <c r="U2223" i="6"/>
  <c r="P2224" i="6"/>
  <c r="U2224" i="6"/>
  <c r="P2243" i="6"/>
  <c r="U2243" i="6"/>
  <c r="P2248" i="6"/>
  <c r="U2248" i="6"/>
  <c r="O2253" i="6"/>
  <c r="P2253" i="6"/>
  <c r="U2253" i="6"/>
  <c r="P2254" i="6"/>
  <c r="U2254" i="6"/>
  <c r="P2255" i="6"/>
  <c r="U2255" i="6"/>
  <c r="P2256" i="6"/>
  <c r="U2256" i="6"/>
  <c r="P2257" i="6"/>
  <c r="U2257" i="6"/>
  <c r="O2258" i="6"/>
  <c r="P2258" i="6"/>
  <c r="U2258" i="6"/>
  <c r="P2259" i="6"/>
  <c r="U2259" i="6"/>
  <c r="P2260" i="6"/>
  <c r="U2260" i="6"/>
  <c r="P2261" i="6"/>
  <c r="U2261" i="6"/>
  <c r="O2262" i="6"/>
  <c r="P2262" i="6"/>
  <c r="U2262" i="6"/>
  <c r="P2264" i="6"/>
  <c r="U2264" i="6"/>
  <c r="P2265" i="6"/>
  <c r="U2265" i="6"/>
  <c r="P2266" i="6"/>
  <c r="U2266" i="6"/>
  <c r="P2267" i="6"/>
  <c r="U2267" i="6"/>
  <c r="P2270" i="6"/>
  <c r="U2270" i="6"/>
  <c r="P2271" i="6"/>
  <c r="U2271" i="6"/>
  <c r="P2273" i="6"/>
  <c r="U2273" i="6"/>
  <c r="O2274" i="6"/>
  <c r="P2274" i="6"/>
  <c r="U2274" i="6"/>
  <c r="P2275" i="6"/>
  <c r="U2275" i="6"/>
  <c r="P2276" i="6"/>
  <c r="U2276" i="6"/>
  <c r="P2277" i="6"/>
  <c r="U2277" i="6"/>
  <c r="P2278" i="6"/>
  <c r="U2278" i="6"/>
  <c r="P2279" i="6"/>
  <c r="U2279" i="6"/>
  <c r="P2280" i="6"/>
  <c r="U2280" i="6"/>
  <c r="P2282" i="6"/>
  <c r="U2282" i="6"/>
  <c r="P2283" i="6"/>
  <c r="U2283" i="6"/>
  <c r="P2284" i="6"/>
  <c r="U2284" i="6"/>
  <c r="P2285" i="6"/>
  <c r="U2285" i="6"/>
  <c r="N2286" i="6"/>
  <c r="P2286" i="6"/>
  <c r="U2286" i="6"/>
  <c r="P2287" i="6"/>
  <c r="U2287" i="6"/>
  <c r="O2288" i="6"/>
  <c r="P2288" i="6"/>
  <c r="U2288" i="6"/>
  <c r="O2289" i="6"/>
  <c r="P2289" i="6"/>
  <c r="U2289" i="6"/>
  <c r="P2291" i="6"/>
  <c r="U2291" i="6"/>
  <c r="P2292" i="6"/>
  <c r="U2292" i="6"/>
  <c r="P2293" i="6"/>
  <c r="U2293" i="6"/>
  <c r="P2294" i="6"/>
  <c r="U2294" i="6"/>
  <c r="P2295" i="6"/>
  <c r="U2295" i="6"/>
  <c r="O2296" i="6"/>
  <c r="P2296" i="6"/>
  <c r="P2297" i="6"/>
  <c r="U2297" i="6"/>
  <c r="P2298" i="6"/>
  <c r="U2298" i="6"/>
  <c r="P2299" i="6"/>
  <c r="U2299" i="6"/>
  <c r="P2300" i="6"/>
  <c r="U2300" i="6"/>
  <c r="P2301" i="6"/>
  <c r="U2301" i="6"/>
  <c r="P2302" i="6"/>
  <c r="U2302" i="6"/>
  <c r="P2303" i="6"/>
  <c r="U2303" i="6"/>
  <c r="O2305" i="6"/>
  <c r="P2305" i="6"/>
  <c r="U2305" i="6"/>
  <c r="P2306" i="6"/>
  <c r="U2306" i="6"/>
  <c r="P2307" i="6"/>
  <c r="U2307" i="6"/>
  <c r="O2308" i="6"/>
  <c r="P2308" i="6"/>
  <c r="U2308" i="6"/>
  <c r="P2310" i="6"/>
  <c r="U2310" i="6"/>
  <c r="O2311" i="6"/>
  <c r="P2311" i="6"/>
  <c r="U2311" i="6"/>
  <c r="P2312" i="6"/>
  <c r="U2312" i="6"/>
  <c r="P2313" i="6"/>
  <c r="U2313" i="6"/>
  <c r="P2314" i="6"/>
  <c r="U2314" i="6"/>
  <c r="O2315" i="6"/>
  <c r="P2315" i="6"/>
  <c r="U2315" i="6"/>
  <c r="P2317" i="6"/>
  <c r="U2317" i="6"/>
  <c r="P2318" i="6"/>
  <c r="U2318" i="6"/>
  <c r="O2319" i="6"/>
  <c r="P2319" i="6"/>
  <c r="U2319" i="6"/>
  <c r="P2320" i="6"/>
  <c r="U2320" i="6"/>
  <c r="P2321" i="6"/>
  <c r="U2321" i="6"/>
  <c r="O2322" i="6"/>
  <c r="P2322" i="6"/>
  <c r="U2322" i="6"/>
  <c r="O2323" i="6"/>
  <c r="P2323" i="6"/>
  <c r="U2323" i="6"/>
  <c r="P2324" i="6"/>
  <c r="U2324" i="6"/>
  <c r="V2324" i="6"/>
  <c r="P2325" i="6"/>
  <c r="U2325" i="6"/>
  <c r="P2330" i="6"/>
  <c r="U2330" i="6"/>
  <c r="P2334" i="6"/>
  <c r="U2334" i="6"/>
  <c r="L351" i="14"/>
  <c r="O2336" i="6"/>
  <c r="P2336" i="6"/>
  <c r="U2336" i="6"/>
  <c r="O2337" i="6"/>
  <c r="P2337" i="6"/>
  <c r="U2337" i="6"/>
  <c r="P2338" i="6"/>
  <c r="U2338" i="6"/>
  <c r="N2339" i="6"/>
  <c r="P2339" i="6"/>
  <c r="P2340" i="6"/>
  <c r="U2340" i="6"/>
  <c r="O2341" i="6"/>
  <c r="P2341" i="6"/>
  <c r="U2341" i="6"/>
  <c r="O2342" i="6"/>
  <c r="P2342" i="6"/>
  <c r="U2342" i="6"/>
  <c r="P2343" i="6"/>
  <c r="U2343" i="6"/>
  <c r="O2345" i="6"/>
  <c r="P2345" i="6"/>
  <c r="U2345" i="6"/>
  <c r="P2347" i="6"/>
  <c r="U2347" i="6"/>
  <c r="P2348" i="6"/>
  <c r="U2348" i="6"/>
  <c r="P2349" i="6"/>
  <c r="U2349" i="6"/>
  <c r="P2350" i="6"/>
  <c r="U2350" i="6"/>
  <c r="P2351" i="6"/>
  <c r="U2351" i="6"/>
  <c r="O2352" i="6"/>
  <c r="P2352" i="6"/>
  <c r="U2352" i="6"/>
  <c r="O2353" i="6"/>
  <c r="P2353" i="6"/>
  <c r="U2353" i="6"/>
  <c r="P2354" i="6"/>
  <c r="U2354" i="6"/>
  <c r="P2355" i="6"/>
  <c r="U2355" i="6"/>
  <c r="P2356" i="6"/>
  <c r="U2356" i="6"/>
  <c r="P2357" i="6"/>
  <c r="U2357" i="6"/>
  <c r="P2358" i="6"/>
  <c r="U2358" i="6"/>
  <c r="O2359" i="6"/>
  <c r="P2359" i="6"/>
  <c r="U2359" i="6"/>
  <c r="O2360" i="6"/>
  <c r="P2360" i="6"/>
  <c r="U2360" i="6"/>
  <c r="P2361" i="6"/>
  <c r="U2361" i="6"/>
  <c r="P2366" i="6"/>
  <c r="U2366" i="6"/>
  <c r="P2367" i="6"/>
  <c r="U2367" i="6"/>
  <c r="P2368" i="6"/>
  <c r="U2368" i="6"/>
  <c r="P2369" i="6"/>
  <c r="U2369" i="6"/>
  <c r="O2371" i="6"/>
  <c r="P2371" i="6"/>
  <c r="U2371" i="6"/>
  <c r="P2374" i="6"/>
  <c r="U2374" i="6"/>
  <c r="V2374" i="6"/>
  <c r="P2375" i="6"/>
  <c r="U2375" i="6"/>
  <c r="P2376" i="6"/>
  <c r="U2376" i="6"/>
  <c r="P2377" i="6"/>
  <c r="U2377" i="6"/>
  <c r="P2380" i="6"/>
  <c r="U2380" i="6"/>
  <c r="P2381" i="6"/>
  <c r="U2381" i="6"/>
  <c r="P2382" i="6"/>
  <c r="U2382" i="6"/>
  <c r="P2383" i="6"/>
  <c r="U2383" i="6"/>
  <c r="P2384" i="6"/>
  <c r="U2384" i="6"/>
  <c r="O2386" i="6"/>
  <c r="P2386" i="6"/>
  <c r="U2386" i="6"/>
  <c r="P2387" i="6"/>
  <c r="U2387" i="6"/>
  <c r="P2388" i="6"/>
  <c r="U2388" i="6"/>
  <c r="P2389" i="6"/>
  <c r="U2389" i="6"/>
  <c r="P2390" i="6"/>
  <c r="U2390" i="6"/>
  <c r="V2390" i="6"/>
  <c r="P2391" i="6"/>
  <c r="U2391" i="6"/>
  <c r="P2392" i="6"/>
  <c r="U2392" i="6"/>
  <c r="O2395" i="6"/>
  <c r="P2395" i="6"/>
  <c r="U2395" i="6"/>
  <c r="P2396" i="6"/>
  <c r="U2396" i="6"/>
  <c r="O2397" i="6"/>
  <c r="P2397" i="6"/>
  <c r="U2397" i="6"/>
  <c r="P2398" i="6"/>
  <c r="U2398" i="6"/>
  <c r="P2399" i="6"/>
  <c r="U2399" i="6"/>
  <c r="P2400" i="6"/>
  <c r="U2400" i="6"/>
  <c r="O2401" i="6"/>
  <c r="P2401" i="6"/>
  <c r="U2401" i="6"/>
  <c r="P2402" i="6"/>
  <c r="U2402" i="6"/>
  <c r="P2403" i="6"/>
  <c r="U2403" i="6"/>
  <c r="P2404" i="6"/>
  <c r="U2404" i="6"/>
  <c r="O2406" i="6"/>
  <c r="P2406" i="6"/>
  <c r="U2406" i="6"/>
  <c r="P2407" i="6"/>
  <c r="U2407" i="6"/>
  <c r="O2408" i="6"/>
  <c r="P2408" i="6"/>
  <c r="U2408" i="6"/>
  <c r="P2409" i="6"/>
  <c r="U2409" i="6"/>
  <c r="P2410" i="6"/>
  <c r="U2410" i="6"/>
  <c r="P2411" i="6"/>
  <c r="U2411" i="6"/>
  <c r="P2414" i="6"/>
  <c r="U2414" i="6"/>
  <c r="O2415" i="6"/>
  <c r="P2415" i="6"/>
  <c r="U2415" i="6"/>
  <c r="P2416" i="6"/>
  <c r="U2416" i="6"/>
  <c r="P2417" i="6"/>
  <c r="U2417" i="6"/>
  <c r="P2418" i="6"/>
  <c r="U2418" i="6"/>
  <c r="O2419" i="6"/>
  <c r="P2419" i="6"/>
  <c r="U2419" i="6"/>
  <c r="O2420" i="6"/>
  <c r="P2420" i="6"/>
  <c r="U2420" i="6"/>
  <c r="P2421" i="6"/>
  <c r="U2421" i="6"/>
  <c r="P2422" i="6"/>
  <c r="U2422" i="6"/>
  <c r="P2423" i="6"/>
  <c r="U2423" i="6"/>
  <c r="P2425" i="6"/>
  <c r="U2425" i="6"/>
  <c r="P2426" i="6"/>
  <c r="U2426" i="6"/>
  <c r="P2427" i="6"/>
  <c r="U2427" i="6"/>
  <c r="P2432" i="6"/>
  <c r="U2432" i="6"/>
  <c r="P2433" i="6"/>
  <c r="U2433" i="6"/>
  <c r="P2434" i="6"/>
  <c r="U2434" i="6"/>
  <c r="P2436" i="6"/>
  <c r="U2436" i="6"/>
  <c r="P2437" i="6"/>
  <c r="U2437" i="6"/>
  <c r="N2448" i="6"/>
  <c r="P2448" i="6"/>
  <c r="U2448" i="6"/>
  <c r="P2450" i="6"/>
  <c r="U2450" i="6"/>
  <c r="P2451" i="6"/>
  <c r="U2451" i="6"/>
  <c r="P2452" i="6"/>
  <c r="U2452" i="6"/>
  <c r="P2453" i="6"/>
  <c r="U2453" i="6"/>
  <c r="P2454" i="6"/>
  <c r="U2454" i="6"/>
  <c r="P2457" i="6"/>
  <c r="U2457" i="6"/>
  <c r="P2458" i="6"/>
  <c r="U2458" i="6"/>
  <c r="P2459" i="6"/>
  <c r="U2459" i="6"/>
  <c r="P2460" i="6"/>
  <c r="U2460" i="6"/>
  <c r="P2461" i="6"/>
  <c r="U2461" i="6"/>
  <c r="P2463" i="6"/>
  <c r="U2463" i="6"/>
  <c r="V2463" i="6"/>
  <c r="P2464" i="6"/>
  <c r="U2464" i="6"/>
  <c r="P2465" i="6"/>
  <c r="U2465" i="6"/>
  <c r="P2467" i="6"/>
  <c r="U2467" i="6"/>
  <c r="P2469" i="6"/>
  <c r="U2469" i="6"/>
  <c r="O2470" i="6"/>
  <c r="P2470" i="6"/>
  <c r="U2470" i="6"/>
  <c r="P2472" i="6"/>
  <c r="U2472" i="6"/>
  <c r="P2474" i="6"/>
  <c r="U2474" i="6"/>
  <c r="P2475" i="6"/>
  <c r="U2475" i="6"/>
  <c r="P2478" i="6"/>
  <c r="U2478" i="6"/>
  <c r="P2479" i="6"/>
  <c r="U2479" i="6"/>
  <c r="P2480" i="6"/>
  <c r="U2480" i="6"/>
  <c r="P2481" i="6"/>
  <c r="U2481" i="6"/>
  <c r="V2481" i="6"/>
  <c r="O2484" i="6"/>
  <c r="P2484" i="6"/>
  <c r="U2484" i="6"/>
  <c r="P2485" i="6"/>
  <c r="U2485" i="6"/>
  <c r="P2486" i="6"/>
  <c r="U2486" i="6"/>
  <c r="P2487" i="6"/>
  <c r="U2487" i="6"/>
  <c r="P2488" i="6"/>
  <c r="U2488" i="6"/>
  <c r="P2489" i="6"/>
  <c r="U2489" i="6"/>
  <c r="O2490" i="6"/>
  <c r="P2490" i="6"/>
  <c r="U2490" i="6"/>
  <c r="P2491" i="6"/>
  <c r="U2491" i="6"/>
  <c r="P2492" i="6"/>
  <c r="U2492" i="6"/>
  <c r="P2493" i="6"/>
  <c r="U2493" i="6"/>
  <c r="P2494" i="6"/>
  <c r="U2494" i="6"/>
  <c r="P2495" i="6"/>
  <c r="U2495" i="6"/>
  <c r="P2496" i="6"/>
  <c r="U2496" i="6"/>
  <c r="P2498" i="6"/>
  <c r="U2498" i="6"/>
  <c r="O2499" i="6"/>
  <c r="P2499" i="6"/>
  <c r="U2499" i="6"/>
  <c r="P2500" i="6"/>
  <c r="U2500" i="6"/>
  <c r="P2501" i="6"/>
  <c r="U2501" i="6"/>
  <c r="P2502" i="6"/>
  <c r="U2502" i="6"/>
  <c r="P2503" i="6"/>
  <c r="U2503" i="6"/>
  <c r="O2504" i="6"/>
  <c r="P2504" i="6"/>
  <c r="U2504" i="6"/>
  <c r="P2505" i="6"/>
  <c r="U2505" i="6"/>
  <c r="P2506" i="6"/>
  <c r="U2506" i="6"/>
  <c r="P2507" i="6"/>
  <c r="U2507" i="6"/>
  <c r="P2508" i="6"/>
  <c r="U2508" i="6"/>
  <c r="P2509" i="6"/>
  <c r="U2509" i="6"/>
  <c r="P2511" i="6"/>
  <c r="U2511" i="6"/>
  <c r="O2512" i="6"/>
  <c r="P2512" i="6"/>
  <c r="U2512" i="6"/>
  <c r="P2513" i="6"/>
  <c r="U2513" i="6"/>
  <c r="P2514" i="6"/>
  <c r="U2514" i="6"/>
  <c r="V2514" i="6"/>
  <c r="P2515" i="6"/>
  <c r="U2515" i="6"/>
  <c r="V2515" i="6"/>
  <c r="P2516" i="6"/>
  <c r="U2516" i="6"/>
  <c r="P2517" i="6"/>
  <c r="U2517" i="6"/>
  <c r="O2518" i="6"/>
  <c r="P2518" i="6"/>
  <c r="U2518" i="6"/>
  <c r="O2519" i="6"/>
  <c r="P2519" i="6"/>
  <c r="U2519" i="6"/>
  <c r="O2520" i="6"/>
  <c r="P2520" i="6"/>
  <c r="U2520" i="6"/>
  <c r="O2521" i="6"/>
  <c r="P2521" i="6"/>
  <c r="U2521" i="6"/>
  <c r="V2521" i="6"/>
  <c r="O2522" i="6"/>
  <c r="P2522" i="6"/>
  <c r="U2522" i="6"/>
  <c r="P2523" i="6"/>
  <c r="U2523" i="6"/>
  <c r="O2524" i="6"/>
  <c r="P2524" i="6"/>
  <c r="U2524" i="6"/>
  <c r="V2524" i="6"/>
  <c r="O2525" i="6"/>
  <c r="P2525" i="6"/>
  <c r="U2525" i="6"/>
  <c r="O2526" i="6"/>
  <c r="P2526" i="6"/>
  <c r="U2526" i="6"/>
  <c r="O2527" i="6"/>
  <c r="P2527" i="6"/>
  <c r="U2527" i="6"/>
  <c r="O2528" i="6"/>
  <c r="P2528" i="6"/>
  <c r="U2528" i="6"/>
  <c r="O2529" i="6"/>
  <c r="P2529" i="6"/>
  <c r="U2529" i="6"/>
  <c r="O2530" i="6"/>
  <c r="P2530" i="6"/>
  <c r="U2530" i="6"/>
  <c r="O2531" i="6"/>
  <c r="P2531" i="6"/>
  <c r="U2531" i="6"/>
  <c r="O2532" i="6"/>
  <c r="P2532" i="6"/>
  <c r="U2532" i="6"/>
  <c r="P2536" i="6"/>
  <c r="U2536" i="6"/>
  <c r="V2536" i="6"/>
  <c r="P2537" i="6"/>
  <c r="U2537" i="6"/>
  <c r="P2538" i="6"/>
  <c r="U2538" i="6"/>
  <c r="P2539" i="6"/>
  <c r="U2539" i="6"/>
  <c r="O2540" i="6"/>
  <c r="P2540" i="6"/>
  <c r="U2540" i="6"/>
  <c r="P2541" i="6"/>
  <c r="U2541" i="6"/>
  <c r="P2542" i="6"/>
  <c r="U2542" i="6"/>
  <c r="P2543" i="6"/>
  <c r="U2543" i="6"/>
  <c r="P2544" i="6"/>
  <c r="U2544" i="6"/>
  <c r="P2545" i="6"/>
  <c r="U2545" i="6"/>
  <c r="P2546" i="6"/>
  <c r="U2546" i="6"/>
  <c r="P2547" i="6"/>
  <c r="U2547" i="6"/>
  <c r="P2548" i="6"/>
  <c r="U2548" i="6"/>
  <c r="P2549" i="6"/>
  <c r="U2549" i="6"/>
  <c r="P2550" i="6"/>
  <c r="U2550" i="6"/>
  <c r="P2551" i="6"/>
  <c r="U2551" i="6"/>
  <c r="P2552" i="6"/>
  <c r="U2552" i="6"/>
  <c r="P2553" i="6"/>
  <c r="U2553" i="6"/>
  <c r="V2553" i="6"/>
  <c r="P2554" i="6"/>
  <c r="U2554" i="6"/>
  <c r="P2555" i="6"/>
  <c r="U2555" i="6"/>
  <c r="P2556" i="6"/>
  <c r="U2556" i="6"/>
  <c r="P2557" i="6"/>
  <c r="U2557" i="6"/>
  <c r="O2558" i="6"/>
  <c r="P2558" i="6"/>
  <c r="U2558" i="6"/>
  <c r="P2559" i="6"/>
  <c r="U2559" i="6"/>
  <c r="O2560" i="6"/>
  <c r="P2560" i="6"/>
  <c r="U2560" i="6"/>
  <c r="O2561" i="6"/>
  <c r="P2561" i="6"/>
  <c r="U2561" i="6"/>
  <c r="O2562" i="6"/>
  <c r="P2562" i="6"/>
  <c r="U2562" i="6"/>
  <c r="O2563" i="6"/>
  <c r="P2563" i="6"/>
  <c r="U2563" i="6"/>
  <c r="O2564" i="6"/>
  <c r="P2564" i="6"/>
  <c r="U2564" i="6"/>
  <c r="O2565" i="6"/>
  <c r="P2565" i="6"/>
  <c r="U2565" i="6"/>
  <c r="O2566" i="6"/>
  <c r="P2566" i="6"/>
  <c r="U2566" i="6"/>
  <c r="V2566" i="6"/>
  <c r="O2567" i="6"/>
  <c r="P2567" i="6"/>
  <c r="U2567" i="6"/>
  <c r="O2568" i="6"/>
  <c r="P2568" i="6"/>
  <c r="U2568" i="6"/>
  <c r="O2569" i="6"/>
  <c r="P2569" i="6"/>
  <c r="U2569" i="6"/>
  <c r="O2570" i="6"/>
  <c r="P2570" i="6"/>
  <c r="U2570" i="6"/>
  <c r="O2571" i="6"/>
  <c r="P2571" i="6"/>
  <c r="U2571" i="6"/>
  <c r="O2572" i="6"/>
  <c r="P2572" i="6"/>
  <c r="U2572" i="6"/>
  <c r="O2573" i="6"/>
  <c r="P2573" i="6"/>
  <c r="U2573" i="6"/>
  <c r="P2574" i="6"/>
  <c r="U2574" i="6"/>
  <c r="O2575" i="6"/>
  <c r="P2575" i="6"/>
  <c r="U2575" i="6"/>
  <c r="O2576" i="6"/>
  <c r="P2576" i="6"/>
  <c r="U2576" i="6"/>
  <c r="O2577" i="6"/>
  <c r="P2577" i="6"/>
  <c r="U2577" i="6"/>
  <c r="O2578" i="6"/>
  <c r="P2578" i="6"/>
  <c r="U2578" i="6"/>
  <c r="O2579" i="6"/>
  <c r="P2579" i="6"/>
  <c r="U2579" i="6"/>
  <c r="O2580" i="6"/>
  <c r="P2580" i="6"/>
  <c r="U2580" i="6"/>
  <c r="O2581" i="6"/>
  <c r="P2581" i="6"/>
  <c r="U2581" i="6"/>
  <c r="O2582" i="6"/>
  <c r="P2582" i="6"/>
  <c r="U2582" i="6"/>
  <c r="O2583" i="6"/>
  <c r="P2583" i="6"/>
  <c r="U2583" i="6"/>
  <c r="O2584" i="6"/>
  <c r="P2584" i="6"/>
  <c r="U2584" i="6"/>
  <c r="O2585" i="6"/>
  <c r="P2585" i="6"/>
  <c r="U2585" i="6"/>
  <c r="O2599" i="6"/>
  <c r="P2599" i="6"/>
  <c r="U2599" i="6"/>
  <c r="P2600" i="6"/>
  <c r="U2600" i="6"/>
  <c r="O2601" i="6"/>
  <c r="P2601" i="6"/>
  <c r="O2602" i="6"/>
  <c r="P2602" i="6"/>
  <c r="U2602" i="6"/>
  <c r="O2603" i="6"/>
  <c r="P2603" i="6"/>
  <c r="U2603" i="6"/>
  <c r="O2604" i="6"/>
  <c r="P2604" i="6"/>
  <c r="U2604" i="6"/>
  <c r="V2604" i="6"/>
  <c r="O2605" i="6"/>
  <c r="P2605" i="6"/>
  <c r="U2605" i="6"/>
  <c r="O2606" i="6"/>
  <c r="P2606" i="6"/>
  <c r="U2606" i="6"/>
  <c r="O2607" i="6"/>
  <c r="P2607" i="6"/>
  <c r="U2607" i="6"/>
  <c r="O2608" i="6"/>
  <c r="P2608" i="6"/>
  <c r="U2608" i="6"/>
  <c r="O2609" i="6"/>
  <c r="P2609" i="6"/>
  <c r="U2609" i="6"/>
  <c r="V2609" i="6"/>
  <c r="O2610" i="6"/>
  <c r="P2610" i="6"/>
  <c r="U2610" i="6"/>
  <c r="O2611" i="6"/>
  <c r="P2611" i="6"/>
  <c r="U2611" i="6"/>
  <c r="O2612" i="6"/>
  <c r="P2612" i="6"/>
  <c r="U2612" i="6"/>
  <c r="O2613" i="6"/>
  <c r="P2613" i="6"/>
  <c r="U2613" i="6"/>
  <c r="O2614" i="6"/>
  <c r="P2614" i="6"/>
  <c r="U2614" i="6"/>
  <c r="O2616" i="6"/>
  <c r="P2616" i="6"/>
  <c r="U2616" i="6"/>
  <c r="O2617" i="6"/>
  <c r="P2617" i="6"/>
  <c r="U2617" i="6"/>
  <c r="O2618" i="6"/>
  <c r="P2618" i="6"/>
  <c r="U2618" i="6"/>
  <c r="O2619" i="6"/>
  <c r="P2619" i="6"/>
  <c r="U2619" i="6"/>
  <c r="O2620" i="6"/>
  <c r="P2620" i="6"/>
  <c r="U2620" i="6"/>
  <c r="V2620" i="6"/>
  <c r="O2621" i="6"/>
  <c r="P2621" i="6"/>
  <c r="U2621" i="6"/>
  <c r="O2622" i="6"/>
  <c r="P2622" i="6"/>
  <c r="U2622" i="6"/>
  <c r="O2623" i="6"/>
  <c r="P2623" i="6"/>
  <c r="U2623" i="6"/>
  <c r="O2624" i="6"/>
  <c r="P2624" i="6"/>
  <c r="U2624" i="6"/>
  <c r="O2625" i="6"/>
  <c r="P2625" i="6"/>
  <c r="U2625" i="6"/>
  <c r="O2626" i="6"/>
  <c r="P2626" i="6"/>
  <c r="U2626" i="6"/>
  <c r="O2627" i="6"/>
  <c r="P2627" i="6"/>
  <c r="U2627" i="6"/>
  <c r="O2628" i="6"/>
  <c r="P2628" i="6"/>
  <c r="U2628" i="6"/>
  <c r="O2629" i="6"/>
  <c r="P2629" i="6"/>
  <c r="U2629" i="6"/>
  <c r="O2630" i="6"/>
  <c r="P2630" i="6"/>
  <c r="U2630" i="6"/>
  <c r="O2631" i="6"/>
  <c r="P2631" i="6"/>
  <c r="U2631" i="6"/>
  <c r="O2632" i="6"/>
  <c r="P2632" i="6"/>
  <c r="U2632" i="6"/>
  <c r="O2633" i="6"/>
  <c r="P2633" i="6"/>
  <c r="U2633" i="6"/>
  <c r="O2634" i="6"/>
  <c r="P2634" i="6"/>
  <c r="U2634" i="6"/>
  <c r="O2635" i="6"/>
  <c r="P2635" i="6"/>
  <c r="U2635" i="6"/>
  <c r="O2636" i="6"/>
  <c r="P2636" i="6"/>
  <c r="U2636" i="6"/>
  <c r="O2637" i="6"/>
  <c r="P2637" i="6"/>
  <c r="U2637" i="6"/>
  <c r="O2638" i="6"/>
  <c r="P2638" i="6"/>
  <c r="U2638" i="6"/>
  <c r="O2639" i="6"/>
  <c r="P2639" i="6"/>
  <c r="U2639" i="6"/>
  <c r="O2640" i="6"/>
  <c r="P2640" i="6"/>
  <c r="U2640" i="6"/>
  <c r="O2641" i="6"/>
  <c r="P2641" i="6"/>
  <c r="U2641" i="6"/>
  <c r="O2642" i="6"/>
  <c r="P2642" i="6"/>
  <c r="U2642" i="6"/>
  <c r="O2643" i="6"/>
  <c r="P2643" i="6"/>
  <c r="U2643" i="6"/>
  <c r="O2644" i="6"/>
  <c r="P2644" i="6"/>
  <c r="U2644" i="6"/>
  <c r="O2645" i="6"/>
  <c r="P2645" i="6"/>
  <c r="U2645" i="6"/>
  <c r="O2646" i="6"/>
  <c r="P2646" i="6"/>
  <c r="U2646" i="6"/>
  <c r="O2647" i="6"/>
  <c r="P2647" i="6"/>
  <c r="U2647" i="6"/>
  <c r="O2648" i="6"/>
  <c r="P2648" i="6"/>
  <c r="U2648" i="6"/>
  <c r="O2649" i="6"/>
  <c r="P2649" i="6"/>
  <c r="U2649" i="6"/>
  <c r="O2650" i="6"/>
  <c r="P2650" i="6"/>
  <c r="U2650" i="6"/>
  <c r="O2651" i="6"/>
  <c r="P2651" i="6"/>
  <c r="U2651" i="6"/>
  <c r="O2652" i="6"/>
  <c r="P2652" i="6"/>
  <c r="U2652" i="6"/>
  <c r="P2653" i="6"/>
  <c r="U2653" i="6"/>
  <c r="O2654" i="6"/>
  <c r="P2654" i="6"/>
  <c r="U2654" i="6"/>
  <c r="O2655" i="6"/>
  <c r="P2655" i="6"/>
  <c r="U2655" i="6"/>
  <c r="O2656" i="6"/>
  <c r="P2656" i="6"/>
  <c r="U2656" i="6"/>
  <c r="O2657" i="6"/>
  <c r="P2657" i="6"/>
  <c r="U2657" i="6"/>
  <c r="O2658" i="6"/>
  <c r="P2658" i="6"/>
  <c r="U2658" i="6"/>
  <c r="O2659" i="6"/>
  <c r="P2659" i="6"/>
  <c r="U2659" i="6"/>
  <c r="O2660" i="6"/>
  <c r="P2660" i="6"/>
  <c r="U2660" i="6"/>
  <c r="O2662" i="6"/>
  <c r="P2662" i="6"/>
  <c r="U2662" i="6"/>
  <c r="O2663" i="6"/>
  <c r="P2663" i="6"/>
  <c r="U2663" i="6"/>
  <c r="O2664" i="6"/>
  <c r="P2664" i="6"/>
  <c r="U2664" i="6"/>
  <c r="V2664" i="6"/>
  <c r="O2665" i="6"/>
  <c r="P2665" i="6"/>
  <c r="U2665" i="6"/>
  <c r="O2666" i="6"/>
  <c r="P2666" i="6"/>
  <c r="U2666" i="6"/>
  <c r="O2667" i="6"/>
  <c r="P2667" i="6"/>
  <c r="U2667" i="6"/>
  <c r="O2668" i="6"/>
  <c r="P2668" i="6"/>
  <c r="U2668" i="6"/>
  <c r="O2669" i="6"/>
  <c r="P2669" i="6"/>
  <c r="U2669" i="6"/>
  <c r="O2670" i="6"/>
  <c r="P2670" i="6"/>
  <c r="U2670" i="6"/>
  <c r="V2670" i="6"/>
  <c r="O2671" i="6"/>
  <c r="P2671" i="6"/>
  <c r="U2671" i="6"/>
  <c r="U2675" i="6"/>
  <c r="O2679" i="6"/>
  <c r="P2679" i="6"/>
  <c r="U2679" i="6"/>
  <c r="P2680" i="6"/>
  <c r="U2680" i="6"/>
  <c r="P2681" i="6"/>
  <c r="U2681" i="6"/>
  <c r="O2682" i="6"/>
  <c r="P2682" i="6"/>
  <c r="U2682" i="6"/>
  <c r="O2683" i="6"/>
  <c r="P2683" i="6"/>
  <c r="U2683" i="6"/>
  <c r="V2683" i="6"/>
  <c r="O2685" i="6"/>
  <c r="P2685" i="6"/>
  <c r="U2685" i="6"/>
  <c r="O2686" i="6"/>
  <c r="P2686" i="6"/>
  <c r="U2686" i="6"/>
  <c r="O2687" i="6"/>
  <c r="P2687" i="6"/>
  <c r="U2687" i="6"/>
  <c r="O2688" i="6"/>
  <c r="P2688" i="6"/>
  <c r="U2688" i="6"/>
  <c r="O2689" i="6"/>
  <c r="P2689" i="6"/>
  <c r="U2689" i="6"/>
  <c r="O2690" i="6"/>
  <c r="P2690" i="6"/>
  <c r="U2690" i="6"/>
  <c r="O2691" i="6"/>
  <c r="P2691" i="6"/>
  <c r="U2691" i="6"/>
  <c r="O2692" i="6"/>
  <c r="P2692" i="6"/>
  <c r="U2692" i="6"/>
  <c r="O2693" i="6"/>
  <c r="P2693" i="6"/>
  <c r="U2693" i="6"/>
  <c r="P2694" i="6"/>
  <c r="U2694" i="6"/>
  <c r="O2695" i="6"/>
  <c r="P2695" i="6"/>
  <c r="U2695" i="6"/>
  <c r="O2696" i="6"/>
  <c r="P2696" i="6"/>
  <c r="O2697" i="6"/>
  <c r="P2697" i="6"/>
  <c r="U2697" i="6"/>
  <c r="O2698" i="6"/>
  <c r="P2698" i="6"/>
  <c r="U2698" i="6"/>
  <c r="O2699" i="6"/>
  <c r="P2699" i="6"/>
  <c r="U2699" i="6"/>
  <c r="O2700" i="6"/>
  <c r="P2700" i="6"/>
  <c r="U2700" i="6"/>
  <c r="V2700" i="6"/>
  <c r="O2701" i="6"/>
  <c r="P2701" i="6"/>
  <c r="U2701" i="6"/>
  <c r="V2701" i="6"/>
  <c r="O2702" i="6"/>
  <c r="P2702" i="6"/>
  <c r="U2702" i="6"/>
  <c r="V2702" i="6"/>
  <c r="O2703" i="6"/>
  <c r="P2703" i="6"/>
  <c r="U2703" i="6"/>
  <c r="O2704" i="6"/>
  <c r="P2704" i="6"/>
  <c r="U2704" i="6"/>
  <c r="O2705" i="6"/>
  <c r="P2705" i="6"/>
  <c r="U2705" i="6"/>
  <c r="O2706" i="6"/>
  <c r="P2706" i="6"/>
  <c r="U2706" i="6"/>
  <c r="V2706" i="6"/>
  <c r="P2707" i="6"/>
  <c r="U2707" i="6"/>
  <c r="O2708" i="6"/>
  <c r="P2708" i="6"/>
  <c r="U2708" i="6"/>
  <c r="O2709" i="6"/>
  <c r="P2709" i="6"/>
  <c r="U2709" i="6"/>
  <c r="O2710" i="6"/>
  <c r="P2710" i="6"/>
  <c r="U2710" i="6"/>
  <c r="O2711" i="6"/>
  <c r="P2711" i="6"/>
  <c r="U2711" i="6"/>
  <c r="O2712" i="6"/>
  <c r="P2712" i="6"/>
  <c r="U2712" i="6"/>
  <c r="O2713" i="6"/>
  <c r="P2713" i="6"/>
  <c r="U2713" i="6"/>
  <c r="O2714" i="6"/>
  <c r="P2714" i="6"/>
  <c r="U2714" i="6"/>
  <c r="P2715" i="6"/>
  <c r="U2715" i="6"/>
  <c r="O2717" i="6"/>
  <c r="P2717" i="6"/>
  <c r="U2717" i="6"/>
  <c r="P2718" i="6"/>
  <c r="U2718" i="6"/>
  <c r="O2719" i="6"/>
  <c r="P2719" i="6"/>
  <c r="U2719" i="6"/>
  <c r="O2720" i="6"/>
  <c r="P2720" i="6"/>
  <c r="U2720" i="6"/>
  <c r="P2721" i="6"/>
  <c r="U2721" i="6"/>
  <c r="P2722" i="6"/>
  <c r="U2722" i="6"/>
  <c r="O2724" i="6"/>
  <c r="P2724" i="6"/>
  <c r="U2724" i="6"/>
  <c r="O2725" i="6"/>
  <c r="P2725" i="6"/>
  <c r="U2725" i="6"/>
  <c r="P2726" i="6"/>
  <c r="U2726" i="6"/>
  <c r="V2726" i="6"/>
  <c r="P2727" i="6"/>
  <c r="U2727" i="6"/>
  <c r="O2728" i="6"/>
  <c r="P2728" i="6"/>
  <c r="U2728" i="6"/>
  <c r="V2728" i="6"/>
  <c r="P2729" i="6"/>
  <c r="U2729" i="6"/>
  <c r="O2730" i="6"/>
  <c r="P2730" i="6"/>
  <c r="U2730" i="6"/>
  <c r="O2731" i="6"/>
  <c r="P2731" i="6"/>
  <c r="U2731" i="6"/>
  <c r="P2736" i="6"/>
  <c r="U2736" i="6"/>
  <c r="O2740" i="6"/>
  <c r="P2740" i="6"/>
  <c r="U2740" i="6"/>
  <c r="P2742" i="6"/>
  <c r="U2742" i="6"/>
  <c r="P2744" i="6"/>
  <c r="U2744" i="6"/>
  <c r="O2745" i="6"/>
  <c r="P2745" i="6"/>
  <c r="U2745" i="6"/>
  <c r="O2746" i="6"/>
  <c r="P2746" i="6"/>
  <c r="U2746" i="6"/>
  <c r="O2747" i="6"/>
  <c r="P2747" i="6"/>
  <c r="U2747" i="6"/>
  <c r="O2748" i="6"/>
  <c r="P2748" i="6"/>
  <c r="U2748" i="6"/>
  <c r="O2749" i="6"/>
  <c r="P2749" i="6"/>
  <c r="U2749" i="6"/>
  <c r="O2750" i="6"/>
  <c r="P2750" i="6"/>
  <c r="U2750" i="6"/>
  <c r="O2751" i="6"/>
  <c r="P2751" i="6"/>
  <c r="U2751" i="6"/>
  <c r="O2752" i="6"/>
  <c r="P2752" i="6"/>
  <c r="U2752" i="6"/>
  <c r="O2753" i="6"/>
  <c r="P2753" i="6"/>
  <c r="U2753" i="6"/>
  <c r="O2754" i="6"/>
  <c r="P2754" i="6"/>
  <c r="U2754" i="6"/>
  <c r="O2755" i="6"/>
  <c r="P2755" i="6"/>
  <c r="U2755" i="6"/>
  <c r="O2756" i="6"/>
  <c r="P2756" i="6"/>
  <c r="U2756" i="6"/>
  <c r="O2757" i="6"/>
  <c r="P2757" i="6"/>
  <c r="U2757" i="6"/>
  <c r="O2758" i="6"/>
  <c r="P2758" i="6"/>
  <c r="U2758" i="6"/>
  <c r="O2759" i="6"/>
  <c r="P2759" i="6"/>
  <c r="U2759" i="6"/>
  <c r="O2760" i="6"/>
  <c r="P2760" i="6"/>
  <c r="U2760" i="6"/>
  <c r="O2761" i="6"/>
  <c r="P2761" i="6"/>
  <c r="U2761" i="6"/>
  <c r="O2762" i="6"/>
  <c r="P2762" i="6"/>
  <c r="U2762" i="6"/>
  <c r="P2763" i="6"/>
  <c r="U2763" i="6"/>
  <c r="O2764" i="6"/>
  <c r="P2764" i="6"/>
  <c r="U2764" i="6"/>
  <c r="O2765" i="6"/>
  <c r="P2765" i="6"/>
  <c r="U2765" i="6"/>
  <c r="V2765" i="6"/>
  <c r="O2766" i="6"/>
  <c r="P2766" i="6"/>
  <c r="U2766" i="6"/>
  <c r="O2767" i="6"/>
  <c r="P2767" i="6"/>
  <c r="U2767" i="6"/>
  <c r="O2768" i="6"/>
  <c r="P2768" i="6"/>
  <c r="U2768" i="6"/>
  <c r="O2769" i="6"/>
  <c r="P2769" i="6"/>
  <c r="U2769" i="6"/>
  <c r="P2773" i="6"/>
  <c r="U2773" i="6"/>
  <c r="P2778" i="6"/>
  <c r="U2778" i="6"/>
  <c r="P2779" i="6"/>
  <c r="U2779" i="6"/>
  <c r="P2780" i="6"/>
  <c r="U2780" i="6"/>
  <c r="V2780" i="6"/>
  <c r="L399" i="14"/>
  <c r="O2783" i="6"/>
  <c r="P2783" i="6"/>
  <c r="U2783" i="6"/>
  <c r="P2784" i="6"/>
  <c r="U2784" i="6"/>
  <c r="P2785" i="6"/>
  <c r="U2785" i="6"/>
  <c r="P2786" i="6"/>
  <c r="U2786" i="6"/>
  <c r="P2787" i="6"/>
  <c r="U2787" i="6"/>
  <c r="O2788" i="6"/>
  <c r="P2788" i="6"/>
  <c r="U2788" i="6"/>
  <c r="P2789" i="6"/>
  <c r="U2789" i="6"/>
  <c r="O2790" i="6"/>
  <c r="P2790" i="6"/>
  <c r="U2790" i="6"/>
  <c r="P2791" i="6"/>
  <c r="U2791" i="6"/>
  <c r="P2792" i="6"/>
  <c r="U2792" i="6"/>
  <c r="P2793" i="6"/>
  <c r="U2793" i="6"/>
  <c r="P2794" i="6"/>
  <c r="U2794" i="6"/>
  <c r="P2795" i="6"/>
  <c r="U2795" i="6"/>
  <c r="P2796" i="6"/>
  <c r="U2796" i="6"/>
  <c r="L401" i="14"/>
  <c r="O2797" i="6"/>
  <c r="P2797" i="6"/>
  <c r="U2797" i="6"/>
  <c r="O2798" i="6"/>
  <c r="P2798" i="6"/>
  <c r="U2798" i="6"/>
  <c r="O2799" i="6"/>
  <c r="P2799" i="6"/>
  <c r="U2799" i="6"/>
  <c r="L402" i="14"/>
  <c r="O2800" i="6"/>
  <c r="P2800" i="6"/>
  <c r="U2800" i="6"/>
  <c r="O2801" i="6"/>
  <c r="P2801" i="6"/>
  <c r="U2801" i="6"/>
  <c r="V2801" i="6"/>
  <c r="L403" i="14"/>
  <c r="O2802" i="6"/>
  <c r="P2802" i="6"/>
  <c r="U2802" i="6"/>
  <c r="O2803" i="6"/>
  <c r="P2803" i="6"/>
  <c r="U2803" i="6"/>
  <c r="O2804" i="6"/>
  <c r="P2804" i="6"/>
  <c r="U2804" i="6"/>
  <c r="O2805" i="6"/>
  <c r="P2805" i="6"/>
  <c r="U2805" i="6"/>
  <c r="O2806" i="6"/>
  <c r="P2806" i="6"/>
  <c r="O2807" i="6"/>
  <c r="P2807" i="6"/>
  <c r="U2807" i="6"/>
  <c r="U2813" i="6"/>
  <c r="O2816" i="6"/>
  <c r="P2816" i="6"/>
  <c r="U2816" i="6"/>
  <c r="P2818" i="6"/>
  <c r="U2818" i="6"/>
  <c r="P2820" i="6"/>
  <c r="U2820" i="6"/>
  <c r="P2821" i="6"/>
  <c r="U2821" i="6"/>
  <c r="P2822" i="6"/>
  <c r="U2822" i="6"/>
  <c r="P2823" i="6"/>
  <c r="U2823" i="6"/>
  <c r="P2824" i="6"/>
  <c r="U2824" i="6"/>
  <c r="P2826" i="6"/>
  <c r="U2826" i="6"/>
  <c r="O2827" i="6"/>
  <c r="P2827" i="6"/>
  <c r="U2827" i="6"/>
  <c r="P2828" i="6"/>
  <c r="U2828" i="6"/>
  <c r="P2831" i="6"/>
  <c r="U2831" i="6"/>
  <c r="P2832" i="6"/>
  <c r="U2832" i="6"/>
  <c r="O2835" i="6"/>
  <c r="P2835" i="6"/>
  <c r="O2836" i="6"/>
  <c r="P2836" i="6"/>
  <c r="U2836" i="6"/>
  <c r="O2838" i="6"/>
  <c r="P2838" i="6"/>
  <c r="U2838" i="6"/>
  <c r="P2839" i="6"/>
  <c r="U2839" i="6"/>
  <c r="O2840" i="6"/>
  <c r="P2840" i="6"/>
  <c r="U2840" i="6"/>
  <c r="P2841" i="6"/>
  <c r="U2841" i="6"/>
  <c r="P2842" i="6"/>
  <c r="U2842" i="6"/>
  <c r="P2843" i="6"/>
  <c r="U2843" i="6"/>
  <c r="O2844" i="6"/>
  <c r="P2844" i="6"/>
  <c r="U2844" i="6"/>
  <c r="P2845" i="6"/>
  <c r="U2845" i="6"/>
  <c r="O2847" i="6"/>
  <c r="P2847" i="6"/>
  <c r="U2847" i="6"/>
  <c r="P2848" i="6"/>
  <c r="U2848" i="6"/>
  <c r="P2850" i="6"/>
  <c r="U2850" i="6"/>
  <c r="P2851" i="6"/>
  <c r="U2851" i="6"/>
  <c r="O2852" i="6"/>
  <c r="P2852" i="6"/>
  <c r="U2852" i="6"/>
  <c r="P2854" i="6"/>
  <c r="U2854" i="6"/>
  <c r="P2857" i="6"/>
  <c r="U2857" i="6"/>
  <c r="P2858" i="6"/>
  <c r="U2858" i="6"/>
  <c r="V2858" i="6"/>
  <c r="P2863" i="6"/>
  <c r="U2863" i="6"/>
  <c r="P2864" i="6"/>
  <c r="U2864" i="6"/>
  <c r="P2865" i="6"/>
  <c r="U2865" i="6"/>
  <c r="O2866" i="6"/>
  <c r="P2866" i="6"/>
  <c r="U2866" i="6"/>
  <c r="V2866" i="6"/>
  <c r="P2869" i="6"/>
  <c r="U2869" i="6"/>
  <c r="P2870" i="6"/>
  <c r="U2870" i="6"/>
  <c r="P2871" i="6"/>
  <c r="U2871" i="6"/>
  <c r="O2873" i="6"/>
  <c r="P2873" i="6"/>
  <c r="U2873" i="6"/>
  <c r="O2875" i="6"/>
  <c r="P2875" i="6"/>
  <c r="U2875" i="6"/>
  <c r="P2879" i="6"/>
  <c r="U2879" i="6"/>
  <c r="O2880" i="6"/>
  <c r="P2880" i="6"/>
  <c r="U2880" i="6"/>
  <c r="P2883" i="6"/>
  <c r="U2883" i="6"/>
  <c r="O2884" i="6"/>
  <c r="P2884" i="6"/>
  <c r="P2885" i="6"/>
  <c r="U2885" i="6"/>
  <c r="O2887" i="6"/>
  <c r="P2887" i="6"/>
  <c r="U2887" i="6"/>
  <c r="V2887" i="6"/>
  <c r="O2888" i="6"/>
  <c r="P2888" i="6"/>
  <c r="U2888" i="6"/>
  <c r="O2889" i="6"/>
  <c r="P2889" i="6"/>
  <c r="U2889" i="6"/>
  <c r="O2890" i="6"/>
  <c r="P2890" i="6"/>
  <c r="U2890" i="6"/>
  <c r="P2892" i="6"/>
  <c r="U2892" i="6"/>
  <c r="O2896" i="6"/>
  <c r="P2896" i="6"/>
  <c r="U2896" i="6"/>
  <c r="P2897" i="6"/>
  <c r="U2897" i="6"/>
  <c r="P2898" i="6"/>
  <c r="U2898" i="6"/>
  <c r="P2899" i="6"/>
  <c r="U2899" i="6"/>
  <c r="O2900" i="6"/>
  <c r="P2900" i="6"/>
  <c r="U2900" i="6"/>
  <c r="O2901" i="6"/>
  <c r="P2901" i="6"/>
  <c r="U2901" i="6"/>
  <c r="O2902" i="6"/>
  <c r="P2902" i="6"/>
  <c r="U2902" i="6"/>
  <c r="P2903" i="6"/>
  <c r="U2903" i="6"/>
  <c r="P2904" i="6"/>
  <c r="U2904" i="6"/>
  <c r="P2905" i="6"/>
  <c r="U2905" i="6"/>
  <c r="P2913" i="6"/>
  <c r="U2913" i="6"/>
  <c r="O2914" i="6"/>
  <c r="P2914" i="6"/>
  <c r="U2914" i="6"/>
  <c r="P2917" i="6"/>
  <c r="U2917" i="6"/>
  <c r="P2919" i="6"/>
  <c r="U2919" i="6"/>
  <c r="O2922" i="6"/>
  <c r="P2922" i="6"/>
  <c r="U2922" i="6"/>
  <c r="P2923" i="6"/>
  <c r="U2923" i="6"/>
  <c r="P2925" i="6"/>
  <c r="U2925" i="6"/>
  <c r="P2926" i="6"/>
  <c r="U2926" i="6"/>
  <c r="O2927" i="6"/>
  <c r="P2927" i="6"/>
  <c r="U2927" i="6"/>
  <c r="P2928" i="6"/>
  <c r="U2928" i="6"/>
  <c r="P2929" i="6"/>
  <c r="U2929" i="6"/>
  <c r="P2930" i="6"/>
  <c r="U2930" i="6"/>
  <c r="P2931" i="6"/>
  <c r="U2931" i="6"/>
  <c r="P2932" i="6"/>
  <c r="U2932" i="6"/>
  <c r="P2933" i="6"/>
  <c r="U2933" i="6"/>
  <c r="P2934" i="6"/>
  <c r="U2934" i="6"/>
  <c r="O2936" i="6"/>
  <c r="P2936" i="6"/>
  <c r="U2936" i="6"/>
  <c r="V2936" i="6"/>
  <c r="P2937" i="6"/>
  <c r="U2937" i="6"/>
  <c r="V2937" i="6"/>
  <c r="P2938" i="6"/>
  <c r="U2938" i="6"/>
  <c r="P2939" i="6"/>
  <c r="U2939" i="6"/>
  <c r="P2940" i="6"/>
  <c r="U2940" i="6"/>
  <c r="O2941" i="6"/>
  <c r="P2941" i="6"/>
  <c r="U2941" i="6"/>
  <c r="P2943" i="6"/>
  <c r="U2943" i="6"/>
  <c r="P2944" i="6"/>
  <c r="U2944" i="6"/>
  <c r="P2945" i="6"/>
  <c r="U2945" i="6"/>
  <c r="P2946" i="6"/>
  <c r="U2946" i="6"/>
  <c r="O2947" i="6"/>
  <c r="P2947" i="6"/>
  <c r="U2947" i="6"/>
  <c r="O2948" i="6"/>
  <c r="P2948" i="6"/>
  <c r="U2948" i="6"/>
  <c r="V2948" i="6"/>
  <c r="P2949" i="6"/>
  <c r="U2949" i="6"/>
  <c r="P2951" i="6"/>
  <c r="U2951" i="6"/>
  <c r="P2952" i="6"/>
  <c r="U2952" i="6"/>
  <c r="P2954" i="6"/>
  <c r="U2954" i="6"/>
  <c r="P2957" i="6"/>
  <c r="U2957" i="6"/>
  <c r="P2958" i="6"/>
  <c r="U2958" i="6"/>
  <c r="P2959" i="6"/>
  <c r="U2959" i="6"/>
  <c r="P2960" i="6"/>
  <c r="U2960" i="6"/>
  <c r="P2963" i="6"/>
  <c r="U2963" i="6"/>
  <c r="P2964" i="6"/>
  <c r="U2964" i="6"/>
  <c r="P2965" i="6"/>
  <c r="U2965" i="6"/>
  <c r="P2966" i="6"/>
  <c r="U2966" i="6"/>
  <c r="O2968" i="6"/>
  <c r="P2968" i="6"/>
  <c r="U2968" i="6"/>
  <c r="V2968" i="6"/>
  <c r="O2969" i="6"/>
  <c r="P2969" i="6"/>
  <c r="U2969" i="6"/>
  <c r="O2970" i="6"/>
  <c r="P2970" i="6"/>
  <c r="U2970" i="6"/>
  <c r="O2973" i="6"/>
  <c r="P2973" i="6"/>
  <c r="U2973" i="6"/>
  <c r="P2974" i="6"/>
  <c r="U2974" i="6"/>
  <c r="P2976" i="6"/>
  <c r="U2976" i="6"/>
  <c r="P2977" i="6"/>
  <c r="U2977" i="6"/>
  <c r="P2978" i="6"/>
  <c r="U2978" i="6"/>
  <c r="P2980" i="6"/>
  <c r="U2980" i="6"/>
  <c r="P2981" i="6"/>
  <c r="U2981" i="6"/>
  <c r="P2982" i="6"/>
  <c r="U2982" i="6"/>
  <c r="P2983" i="6"/>
  <c r="U2983" i="6"/>
  <c r="P2984" i="6"/>
  <c r="U2984" i="6"/>
  <c r="P2985" i="6"/>
  <c r="U2985" i="6"/>
  <c r="V2985" i="6"/>
  <c r="O2996" i="6"/>
  <c r="P2996" i="6"/>
  <c r="U2996" i="6"/>
  <c r="V2996" i="6"/>
  <c r="P2999" i="6"/>
  <c r="U2999" i="6"/>
  <c r="O3000" i="6"/>
  <c r="P3000" i="6"/>
  <c r="U3000" i="6"/>
  <c r="P3001" i="6"/>
  <c r="U3001" i="6"/>
  <c r="V3001" i="6"/>
  <c r="O3003" i="6"/>
  <c r="P3003" i="6"/>
  <c r="U3003" i="6"/>
  <c r="O3004" i="6"/>
  <c r="P3004" i="6"/>
  <c r="U3004" i="6"/>
  <c r="P3005" i="6"/>
  <c r="U3005" i="6"/>
  <c r="P3007" i="6"/>
  <c r="U3007" i="6"/>
  <c r="N3008" i="6"/>
  <c r="P3008" i="6"/>
  <c r="U3008" i="6"/>
  <c r="P3017" i="6"/>
  <c r="U3017" i="6"/>
  <c r="P3018" i="6"/>
  <c r="U3018" i="6"/>
  <c r="P3019" i="6"/>
  <c r="U3019" i="6"/>
  <c r="P3020" i="6"/>
  <c r="U3020" i="6"/>
  <c r="P3022" i="6"/>
  <c r="U3022" i="6"/>
  <c r="O3023" i="6"/>
  <c r="P3023" i="6"/>
  <c r="U3023" i="6"/>
  <c r="P3025" i="6"/>
  <c r="U3025" i="6"/>
  <c r="P3031" i="6"/>
  <c r="U3031" i="6"/>
  <c r="P3032" i="6"/>
  <c r="U3032" i="6"/>
  <c r="V3032" i="6"/>
  <c r="P3033" i="6"/>
  <c r="U3033" i="6"/>
  <c r="P3034" i="6"/>
  <c r="U3034" i="6"/>
  <c r="P3035" i="6"/>
  <c r="U3035" i="6"/>
  <c r="P3036" i="6"/>
  <c r="U3036" i="6"/>
  <c r="P3039" i="6"/>
  <c r="U3039" i="6"/>
  <c r="V3039" i="6"/>
  <c r="P3040" i="6"/>
  <c r="U3040" i="6"/>
  <c r="P3041" i="6"/>
  <c r="U3041" i="6"/>
  <c r="P3042" i="6"/>
  <c r="U3042" i="6"/>
  <c r="P3045" i="6"/>
  <c r="U3045" i="6"/>
  <c r="P3046" i="6"/>
  <c r="U3046" i="6"/>
  <c r="P3047" i="6"/>
  <c r="U3047" i="6"/>
  <c r="P3048" i="6"/>
  <c r="U3048" i="6"/>
  <c r="P3049" i="6"/>
  <c r="U3049" i="6"/>
  <c r="P3052" i="6"/>
  <c r="U3052" i="6"/>
  <c r="P3054" i="6"/>
  <c r="U3054" i="6"/>
  <c r="P3055" i="6"/>
  <c r="U3055" i="6"/>
  <c r="V3055" i="6"/>
  <c r="P3056" i="6"/>
  <c r="U3056" i="6"/>
  <c r="O3058" i="6"/>
  <c r="P3058" i="6"/>
  <c r="U3058" i="6"/>
  <c r="V3058" i="6"/>
  <c r="P3059" i="6"/>
  <c r="U3059" i="6"/>
  <c r="P3060" i="6"/>
  <c r="U3060" i="6"/>
  <c r="P3061" i="6"/>
  <c r="U3061" i="6"/>
  <c r="U3063" i="6"/>
  <c r="O3076" i="6"/>
  <c r="P3076" i="6"/>
  <c r="U3076" i="6"/>
  <c r="P3077" i="6"/>
  <c r="U3077" i="6"/>
  <c r="P3078" i="6"/>
  <c r="U3078" i="6"/>
  <c r="P3079" i="6"/>
  <c r="U3079" i="6"/>
  <c r="O3080" i="6"/>
  <c r="P3080" i="6"/>
  <c r="U3080" i="6"/>
  <c r="P3082" i="6"/>
  <c r="U3082" i="6"/>
  <c r="P3083" i="6"/>
  <c r="U3083" i="6"/>
  <c r="P3084" i="6"/>
  <c r="U3084" i="6"/>
  <c r="V3084" i="6"/>
  <c r="P3085" i="6"/>
  <c r="U3085" i="6"/>
  <c r="O3087" i="6"/>
  <c r="P3087" i="6"/>
  <c r="U3087" i="6"/>
  <c r="O3088" i="6"/>
  <c r="P3088" i="6"/>
  <c r="U3088" i="6"/>
  <c r="O3090" i="6"/>
  <c r="P3090" i="6"/>
  <c r="U3090" i="6"/>
  <c r="P3092" i="6"/>
  <c r="U3092" i="6"/>
  <c r="P3093" i="6"/>
  <c r="U3093" i="6"/>
  <c r="P3096" i="6"/>
  <c r="U3096" i="6"/>
  <c r="P3097" i="6"/>
  <c r="U3097" i="6"/>
  <c r="P3098" i="6"/>
  <c r="U3098" i="6"/>
  <c r="P3099" i="6"/>
  <c r="U3099" i="6"/>
  <c r="P3103" i="6"/>
  <c r="U3103" i="6"/>
  <c r="P3104" i="6"/>
  <c r="U3104" i="6"/>
  <c r="P3105" i="6"/>
  <c r="U3105" i="6"/>
  <c r="P3106" i="6"/>
  <c r="U3106" i="6"/>
  <c r="P3107" i="6"/>
  <c r="U3107" i="6"/>
  <c r="O3108" i="6"/>
  <c r="P3108" i="6"/>
  <c r="U3108" i="6"/>
  <c r="V3108" i="6"/>
  <c r="P3111" i="6"/>
  <c r="U3111" i="6"/>
  <c r="V3111" i="6"/>
  <c r="P3112" i="6"/>
  <c r="U3112" i="6"/>
  <c r="P3113" i="6"/>
  <c r="U3113" i="6"/>
  <c r="V3113" i="6"/>
  <c r="O3114" i="6"/>
  <c r="P3114" i="6"/>
  <c r="U3114" i="6"/>
  <c r="P3117" i="6"/>
  <c r="U3117" i="6"/>
  <c r="P3118" i="6"/>
  <c r="U3118" i="6"/>
  <c r="P3119" i="6"/>
  <c r="U3119" i="6"/>
  <c r="O3120" i="6"/>
  <c r="P3120" i="6"/>
  <c r="U3120" i="6"/>
  <c r="P3125" i="6"/>
  <c r="U3125" i="6"/>
  <c r="P3126" i="6"/>
  <c r="U3126" i="6"/>
  <c r="P3127" i="6"/>
  <c r="U3127" i="6"/>
  <c r="P3129" i="6"/>
  <c r="U3129" i="6"/>
  <c r="P3130" i="6"/>
  <c r="U3130" i="6"/>
  <c r="P3131" i="6"/>
  <c r="U3131" i="6"/>
  <c r="P3133" i="6"/>
  <c r="U3133" i="6"/>
  <c r="P3134" i="6"/>
  <c r="U3134" i="6"/>
  <c r="P3135" i="6"/>
  <c r="U3135" i="6"/>
  <c r="P3136" i="6"/>
  <c r="U3136" i="6"/>
  <c r="V3136" i="6"/>
  <c r="P3137" i="6"/>
  <c r="U3137" i="6"/>
  <c r="V3137" i="6"/>
  <c r="P3138" i="6"/>
  <c r="U3138" i="6"/>
  <c r="P3139" i="6"/>
  <c r="U3139" i="6"/>
  <c r="P3140" i="6"/>
  <c r="U3140" i="6"/>
  <c r="P3141" i="6"/>
  <c r="U3141" i="6"/>
  <c r="V3141" i="6"/>
  <c r="P3144" i="6"/>
  <c r="U3144" i="6"/>
  <c r="P3145" i="6"/>
  <c r="U3145" i="6"/>
  <c r="P3146" i="6"/>
  <c r="U3146" i="6"/>
  <c r="P3147" i="6"/>
  <c r="U3147" i="6"/>
  <c r="P3148" i="6"/>
  <c r="U3148" i="6"/>
  <c r="U3149" i="6"/>
  <c r="U3169" i="6"/>
  <c r="P3182" i="6"/>
  <c r="U3182" i="6"/>
  <c r="V3182" i="6"/>
  <c r="P3183" i="6"/>
  <c r="U3183" i="6"/>
  <c r="P3187" i="6"/>
  <c r="U3187" i="6"/>
  <c r="P3189" i="6"/>
  <c r="U3189" i="6"/>
  <c r="O3190" i="6"/>
  <c r="P3190" i="6"/>
  <c r="U3190" i="6"/>
  <c r="P3191" i="6"/>
  <c r="U3191" i="6"/>
  <c r="P3193" i="6"/>
  <c r="U3193" i="6"/>
  <c r="P3195" i="6"/>
  <c r="U3195" i="6"/>
  <c r="P3196" i="6"/>
  <c r="U3196" i="6"/>
  <c r="P3197" i="6"/>
  <c r="U3197" i="6"/>
  <c r="O3198" i="6"/>
  <c r="P3198" i="6"/>
  <c r="U3198" i="6"/>
  <c r="P3199" i="6"/>
  <c r="U3199" i="6"/>
  <c r="P3200" i="6"/>
  <c r="U3200" i="6"/>
  <c r="P3201" i="6"/>
  <c r="U3201" i="6"/>
  <c r="P3202" i="6"/>
  <c r="U3202" i="6"/>
  <c r="P3203" i="6"/>
  <c r="U3203" i="6"/>
  <c r="P3204" i="6"/>
  <c r="U3204" i="6"/>
  <c r="P3205" i="6"/>
  <c r="U3205" i="6"/>
  <c r="P3206" i="6"/>
  <c r="U3206" i="6"/>
  <c r="P3207" i="6"/>
  <c r="U3207" i="6"/>
  <c r="P3210" i="6"/>
  <c r="U3210" i="6"/>
  <c r="O3211" i="6"/>
  <c r="P3211" i="6"/>
  <c r="U3211" i="6"/>
  <c r="P3212" i="6"/>
  <c r="U3212" i="6"/>
  <c r="P3213" i="6"/>
  <c r="U3213" i="6"/>
  <c r="P3215" i="6"/>
  <c r="U3215" i="6"/>
  <c r="P3219" i="6"/>
  <c r="U3219" i="6"/>
  <c r="P3220" i="6"/>
  <c r="U3220" i="6"/>
  <c r="P3222" i="6"/>
  <c r="U3222" i="6"/>
  <c r="P3223" i="6"/>
  <c r="U3223" i="6"/>
  <c r="P3224" i="6"/>
  <c r="U3224" i="6"/>
  <c r="P3225" i="6"/>
  <c r="U3225" i="6"/>
  <c r="P3226" i="6"/>
  <c r="U3226" i="6"/>
  <c r="P3228" i="6"/>
  <c r="U3228" i="6"/>
  <c r="P3230" i="6"/>
  <c r="U3230" i="6"/>
  <c r="P3232" i="6"/>
  <c r="U3232" i="6"/>
  <c r="P3235" i="6"/>
  <c r="U3235" i="6"/>
  <c r="O3236" i="6"/>
  <c r="P3236" i="6"/>
  <c r="U3236" i="6"/>
  <c r="V3236" i="6"/>
  <c r="P3237" i="6"/>
  <c r="U3237" i="6"/>
  <c r="P3238" i="6"/>
  <c r="U3238" i="6"/>
  <c r="P3239" i="6"/>
  <c r="U3239" i="6"/>
  <c r="O3240" i="6"/>
  <c r="P3240" i="6"/>
  <c r="U3240" i="6"/>
  <c r="P3241" i="6"/>
  <c r="U3241" i="6"/>
  <c r="P3242" i="6"/>
  <c r="U3242" i="6"/>
  <c r="V3242" i="6"/>
  <c r="P3243" i="6"/>
  <c r="U3243" i="6"/>
  <c r="P3245" i="6"/>
  <c r="U3245" i="6"/>
  <c r="P3246" i="6"/>
  <c r="U3246" i="6"/>
  <c r="O3248" i="6"/>
  <c r="P3248" i="6"/>
  <c r="U3248" i="6"/>
  <c r="P3249" i="6"/>
  <c r="U3249" i="6"/>
  <c r="V3249" i="6"/>
  <c r="P3250" i="6"/>
  <c r="U3250" i="6"/>
  <c r="P3251" i="6"/>
  <c r="U3251" i="6"/>
  <c r="P3252" i="6"/>
  <c r="U3252" i="6"/>
  <c r="P3253" i="6"/>
  <c r="U3253" i="6"/>
  <c r="P3254" i="6"/>
  <c r="U3254" i="6"/>
  <c r="O3257" i="6"/>
  <c r="P3257" i="6"/>
  <c r="U3257" i="6"/>
  <c r="V3257" i="6"/>
  <c r="P3258" i="6"/>
  <c r="U3258" i="6"/>
  <c r="P3260" i="6"/>
  <c r="U3260" i="6"/>
  <c r="P3262" i="6"/>
  <c r="U3262" i="6"/>
  <c r="P3263" i="6"/>
  <c r="U3263" i="6"/>
  <c r="P3264" i="6"/>
  <c r="U3264" i="6"/>
  <c r="P3265" i="6"/>
  <c r="U3265" i="6"/>
  <c r="P3266" i="6"/>
  <c r="U3266" i="6"/>
  <c r="P3267" i="6"/>
  <c r="U3267" i="6"/>
  <c r="P3268" i="6"/>
  <c r="U3268" i="6"/>
  <c r="P3269" i="6"/>
  <c r="U3269" i="6"/>
  <c r="P3270" i="6"/>
  <c r="U3270" i="6"/>
  <c r="V3270" i="6"/>
  <c r="O3271" i="6"/>
  <c r="P3271" i="6"/>
  <c r="U3271" i="6"/>
  <c r="P3272" i="6"/>
  <c r="U3272" i="6"/>
  <c r="P3273" i="6"/>
  <c r="U3273" i="6"/>
  <c r="P3274" i="6"/>
  <c r="U3274" i="6"/>
  <c r="P3275" i="6"/>
  <c r="U3275" i="6"/>
  <c r="O3277" i="6"/>
  <c r="P3277" i="6"/>
  <c r="U3277" i="6"/>
  <c r="O3278" i="6"/>
  <c r="P3278" i="6"/>
  <c r="U3278" i="6"/>
  <c r="O3279" i="6"/>
  <c r="P3279" i="6"/>
  <c r="U3279" i="6"/>
  <c r="O3280" i="6"/>
  <c r="P3280" i="6"/>
  <c r="U3280" i="6"/>
  <c r="O3281" i="6"/>
  <c r="P3281" i="6"/>
  <c r="U3281" i="6"/>
  <c r="O3282" i="6"/>
  <c r="P3282" i="6"/>
  <c r="U3282" i="6"/>
  <c r="O3283" i="6"/>
  <c r="P3283" i="6"/>
  <c r="U3283" i="6"/>
  <c r="V3283" i="6"/>
  <c r="O3284" i="6"/>
  <c r="P3284" i="6"/>
  <c r="U3284" i="6"/>
  <c r="O3285" i="6"/>
  <c r="P3285" i="6"/>
  <c r="U3285" i="6"/>
  <c r="O3286" i="6"/>
  <c r="P3286" i="6"/>
  <c r="U3286" i="6"/>
  <c r="O3291" i="6"/>
  <c r="P3291" i="6"/>
  <c r="U3291" i="6"/>
  <c r="O3293" i="6"/>
  <c r="P3293" i="6"/>
  <c r="U3293" i="6"/>
  <c r="O3294" i="6"/>
  <c r="P3294" i="6"/>
  <c r="U3294" i="6"/>
  <c r="O3295" i="6"/>
  <c r="P3295" i="6"/>
  <c r="U3295" i="6"/>
  <c r="O3296" i="6"/>
  <c r="P3296" i="6"/>
  <c r="U3296" i="6"/>
  <c r="O3297" i="6"/>
  <c r="P3297" i="6"/>
  <c r="U3297" i="6"/>
  <c r="O3298" i="6"/>
  <c r="P3298" i="6"/>
  <c r="U3298" i="6"/>
  <c r="O3299" i="6"/>
  <c r="P3299" i="6"/>
  <c r="U3299" i="6"/>
  <c r="O3300" i="6"/>
  <c r="P3300" i="6"/>
  <c r="U3300" i="6"/>
  <c r="O3301" i="6"/>
  <c r="P3301" i="6"/>
  <c r="U3301" i="6"/>
  <c r="O3302" i="6"/>
  <c r="P3302" i="6"/>
  <c r="U3302" i="6"/>
  <c r="P3303" i="6"/>
  <c r="U3303" i="6"/>
  <c r="P3304" i="6"/>
  <c r="U3304" i="6"/>
  <c r="P3305" i="6"/>
  <c r="U3305" i="6"/>
  <c r="P3306" i="6"/>
  <c r="U3306" i="6"/>
  <c r="P3307" i="6"/>
  <c r="U3307" i="6"/>
  <c r="P3308" i="6"/>
  <c r="U3308" i="6"/>
  <c r="V3308" i="6"/>
  <c r="P3309" i="6"/>
  <c r="U3309" i="6"/>
  <c r="P3310" i="6"/>
  <c r="U3310" i="6"/>
  <c r="P3311" i="6"/>
  <c r="U3311" i="6"/>
  <c r="P3312" i="6"/>
  <c r="U3312" i="6"/>
  <c r="P3313" i="6"/>
  <c r="U3313" i="6"/>
  <c r="P3314" i="6"/>
  <c r="U3314" i="6"/>
  <c r="O3315" i="6"/>
  <c r="P3315" i="6"/>
  <c r="U3315" i="6"/>
  <c r="P3316" i="6"/>
  <c r="U3316" i="6"/>
  <c r="O3317" i="6"/>
  <c r="P3317" i="6"/>
  <c r="U3317" i="6"/>
  <c r="O3318" i="6"/>
  <c r="P3318" i="6"/>
  <c r="U3318" i="6"/>
  <c r="P3319" i="6"/>
  <c r="U3319" i="6"/>
  <c r="O3320" i="6"/>
  <c r="P3320" i="6"/>
  <c r="U3320" i="6"/>
  <c r="O3321" i="6"/>
  <c r="P3321" i="6"/>
  <c r="U3321" i="6"/>
  <c r="O3322" i="6"/>
  <c r="P3322" i="6"/>
  <c r="U3322" i="6"/>
  <c r="O3323" i="6"/>
  <c r="P3323" i="6"/>
  <c r="U3323" i="6"/>
  <c r="O3324" i="6"/>
  <c r="P3324" i="6"/>
  <c r="U3324" i="6"/>
  <c r="O3325" i="6"/>
  <c r="P3325" i="6"/>
  <c r="U3325" i="6"/>
  <c r="O3326" i="6"/>
  <c r="P3326" i="6"/>
  <c r="U3326" i="6"/>
  <c r="O3327" i="6"/>
  <c r="P3327" i="6"/>
  <c r="U3327" i="6"/>
  <c r="V3327" i="6"/>
  <c r="O3328" i="6"/>
  <c r="P3328" i="6"/>
  <c r="U3328" i="6"/>
  <c r="O3329" i="6"/>
  <c r="P3329" i="6"/>
  <c r="U3329" i="6"/>
  <c r="O3330" i="6"/>
  <c r="P3330" i="6"/>
  <c r="U3330" i="6"/>
  <c r="V3330" i="6"/>
  <c r="O3331" i="6"/>
  <c r="P3331" i="6"/>
  <c r="U3331" i="6"/>
  <c r="O3332" i="6"/>
  <c r="P3332" i="6"/>
  <c r="U3332" i="6"/>
  <c r="O3333" i="6"/>
  <c r="P3333" i="6"/>
  <c r="U3333" i="6"/>
  <c r="O3334" i="6"/>
  <c r="O3335" i="6"/>
  <c r="P3335" i="6"/>
  <c r="U3335" i="6"/>
  <c r="U3340" i="6"/>
  <c r="U3341" i="6"/>
  <c r="K467" i="14"/>
  <c r="N3343" i="6"/>
  <c r="P3343" i="6"/>
  <c r="U3343" i="6"/>
  <c r="N3344" i="6"/>
  <c r="P3344" i="6"/>
  <c r="U3344" i="6"/>
  <c r="N3345" i="6"/>
  <c r="P3345" i="6"/>
  <c r="U3345" i="6"/>
  <c r="N3346" i="6"/>
  <c r="P3346" i="6"/>
  <c r="U3346" i="6"/>
  <c r="N3347" i="6"/>
  <c r="P3347" i="6"/>
  <c r="U3347" i="6"/>
  <c r="N3348" i="6"/>
  <c r="P3348" i="6"/>
  <c r="U3348" i="6"/>
  <c r="N3349" i="6"/>
  <c r="P3349" i="6"/>
  <c r="U3349" i="6"/>
  <c r="O3361" i="6"/>
  <c r="P3361" i="6"/>
  <c r="U3361" i="6"/>
  <c r="P3362" i="6"/>
  <c r="U3362" i="6"/>
  <c r="O3363" i="6"/>
  <c r="P3363" i="6"/>
  <c r="U3363" i="6"/>
  <c r="O3364" i="6"/>
  <c r="P3364" i="6"/>
  <c r="U3364" i="6"/>
  <c r="V3364" i="6"/>
  <c r="O3365" i="6"/>
  <c r="P3365" i="6"/>
  <c r="U3365" i="6"/>
  <c r="O3366" i="6"/>
  <c r="P3366" i="6"/>
  <c r="U3366" i="6"/>
  <c r="O3367" i="6"/>
  <c r="P3367" i="6"/>
  <c r="U3367" i="6"/>
  <c r="O3368" i="6"/>
  <c r="P3368" i="6"/>
  <c r="U3368" i="6"/>
  <c r="O3369" i="6"/>
  <c r="P3369" i="6"/>
  <c r="U3369" i="6"/>
  <c r="O3370" i="6"/>
  <c r="P3370" i="6"/>
  <c r="U3370" i="6"/>
  <c r="O3371" i="6"/>
  <c r="P3371" i="6"/>
  <c r="U3371" i="6"/>
  <c r="O3372" i="6"/>
  <c r="P3372" i="6"/>
  <c r="U3372" i="6"/>
  <c r="O3373" i="6"/>
  <c r="P3373" i="6"/>
  <c r="U3373" i="6"/>
  <c r="O3374" i="6"/>
  <c r="P3374" i="6"/>
  <c r="U3374" i="6"/>
  <c r="O3375" i="6"/>
  <c r="P3375" i="6"/>
  <c r="U3375" i="6"/>
  <c r="O3376" i="6"/>
  <c r="P3376" i="6"/>
  <c r="U3376" i="6"/>
  <c r="O3377" i="6"/>
  <c r="P3377" i="6"/>
  <c r="U3377" i="6"/>
  <c r="O3378" i="6"/>
  <c r="P3378" i="6"/>
  <c r="U3378" i="6"/>
  <c r="O3379" i="6"/>
  <c r="P3379" i="6"/>
  <c r="U3379" i="6"/>
  <c r="P3380" i="6"/>
  <c r="U3380" i="6"/>
  <c r="O3381" i="6"/>
  <c r="P3381" i="6"/>
  <c r="U3381" i="6"/>
  <c r="O3382" i="6"/>
  <c r="P3382" i="6"/>
  <c r="U3382" i="6"/>
  <c r="O3383" i="6"/>
  <c r="P3383" i="6"/>
  <c r="U3383" i="6"/>
  <c r="V3383" i="6"/>
  <c r="O3384" i="6"/>
  <c r="P3384" i="6"/>
  <c r="U3384" i="6"/>
  <c r="O3385" i="6"/>
  <c r="P3385" i="6"/>
  <c r="U3385" i="6"/>
  <c r="O3386" i="6"/>
  <c r="P3386" i="6"/>
  <c r="U3386" i="6"/>
  <c r="O3387" i="6"/>
  <c r="P3387" i="6"/>
  <c r="U3387" i="6"/>
  <c r="O3388" i="6"/>
  <c r="P3388" i="6"/>
  <c r="U3388" i="6"/>
  <c r="V3388" i="6"/>
  <c r="O3389" i="6"/>
  <c r="P3389" i="6"/>
  <c r="U3389" i="6"/>
  <c r="O3390" i="6"/>
  <c r="P3390" i="6"/>
  <c r="U3390" i="6"/>
  <c r="P3392" i="6"/>
  <c r="U3392" i="6"/>
  <c r="P3393" i="6"/>
  <c r="U3393" i="6"/>
  <c r="P3395" i="6"/>
  <c r="U3395" i="6"/>
  <c r="P3397" i="6"/>
  <c r="U3397" i="6"/>
  <c r="P3400" i="6"/>
  <c r="U3400" i="6"/>
  <c r="P3401" i="6"/>
  <c r="U3401" i="6"/>
  <c r="P3402" i="6"/>
  <c r="U3402" i="6"/>
  <c r="P3403" i="6"/>
  <c r="U3403" i="6"/>
  <c r="P3404" i="6"/>
  <c r="U3404" i="6"/>
  <c r="P3405" i="6"/>
  <c r="U3405" i="6"/>
  <c r="V3405" i="6"/>
  <c r="P3406" i="6"/>
  <c r="U3406" i="6"/>
  <c r="P3407" i="6"/>
  <c r="U3407" i="6"/>
  <c r="P3408" i="6"/>
  <c r="U3408" i="6"/>
  <c r="V3408" i="6"/>
  <c r="P3409" i="6"/>
  <c r="U3409" i="6"/>
  <c r="P3410" i="6"/>
  <c r="U3410" i="6"/>
  <c r="P3411" i="6"/>
  <c r="U3411" i="6"/>
  <c r="N3413" i="6"/>
  <c r="P3413" i="6"/>
  <c r="U3413" i="6"/>
  <c r="P3415" i="6"/>
  <c r="U3415" i="6"/>
  <c r="O3416" i="6"/>
  <c r="P3416" i="6"/>
  <c r="U3416" i="6"/>
  <c r="O3417" i="6"/>
  <c r="P3417" i="6"/>
  <c r="U3417" i="6"/>
  <c r="O3418" i="6"/>
  <c r="P3418" i="6"/>
  <c r="U3418" i="6"/>
  <c r="O3419" i="6"/>
  <c r="P3419" i="6"/>
  <c r="U3419" i="6"/>
  <c r="O3420" i="6"/>
  <c r="P3420" i="6"/>
  <c r="U3420" i="6"/>
  <c r="O3421" i="6"/>
  <c r="P3421" i="6"/>
  <c r="U3421" i="6"/>
  <c r="O3422" i="6"/>
  <c r="P3422" i="6"/>
  <c r="O3423" i="6"/>
  <c r="P3423" i="6"/>
  <c r="U3423" i="6"/>
  <c r="O3424" i="6"/>
  <c r="P3424" i="6"/>
  <c r="U3424" i="6"/>
  <c r="O3425" i="6"/>
  <c r="P3425" i="6"/>
  <c r="U3425" i="6"/>
  <c r="O3426" i="6"/>
  <c r="P3426" i="6"/>
  <c r="U3426" i="6"/>
  <c r="O3428" i="6"/>
  <c r="P3428" i="6"/>
  <c r="U3428" i="6"/>
  <c r="O3429" i="6"/>
  <c r="P3429" i="6"/>
  <c r="U3429" i="6"/>
  <c r="O3430" i="6"/>
  <c r="P3430" i="6"/>
  <c r="U3430" i="6"/>
  <c r="O3431" i="6"/>
  <c r="P3431" i="6"/>
  <c r="U3431" i="6"/>
  <c r="O3432" i="6"/>
  <c r="P3432" i="6"/>
  <c r="U3432" i="6"/>
  <c r="O3433" i="6"/>
  <c r="P3433" i="6"/>
  <c r="U3433" i="6"/>
  <c r="O3434" i="6"/>
  <c r="P3434" i="6"/>
  <c r="U3434" i="6"/>
  <c r="O3435" i="6"/>
  <c r="P3435" i="6"/>
  <c r="O3436" i="6"/>
  <c r="P3436" i="6"/>
  <c r="U3436" i="6"/>
  <c r="O3437" i="6"/>
  <c r="P3437" i="6"/>
  <c r="U3437" i="6"/>
  <c r="O3438" i="6"/>
  <c r="P3438" i="6"/>
  <c r="U3438" i="6"/>
  <c r="O3439" i="6"/>
  <c r="P3439" i="6"/>
  <c r="U3439" i="6"/>
  <c r="O3440" i="6"/>
  <c r="P3440" i="6"/>
  <c r="U3440" i="6"/>
  <c r="O3441" i="6"/>
  <c r="P3441" i="6"/>
  <c r="U3441" i="6"/>
  <c r="P3442" i="6"/>
  <c r="U3442" i="6"/>
  <c r="P3443" i="6"/>
  <c r="U3443" i="6"/>
  <c r="P3444" i="6"/>
  <c r="U3444" i="6"/>
  <c r="P3445" i="6"/>
  <c r="U3445" i="6"/>
  <c r="P3446" i="6"/>
  <c r="U3446" i="6"/>
  <c r="P3447" i="6"/>
  <c r="U3447" i="6"/>
  <c r="P3448" i="6"/>
  <c r="U3448" i="6"/>
  <c r="P3449" i="6"/>
  <c r="U3449" i="6"/>
  <c r="P3450" i="6"/>
  <c r="U3450" i="6"/>
  <c r="V3450" i="6"/>
  <c r="P3451" i="6"/>
  <c r="U3451" i="6"/>
  <c r="V3451" i="6"/>
  <c r="P3452" i="6"/>
  <c r="U3452" i="6"/>
  <c r="P3453" i="6"/>
  <c r="U3453" i="6"/>
  <c r="O3454" i="6"/>
  <c r="P3454" i="6"/>
  <c r="U3454" i="6"/>
  <c r="O3455" i="6"/>
  <c r="P3455" i="6"/>
  <c r="U3455" i="6"/>
  <c r="O3456" i="6"/>
  <c r="P3456" i="6"/>
  <c r="U3456" i="6"/>
  <c r="O3457" i="6"/>
  <c r="P3457" i="6"/>
  <c r="U3457" i="6"/>
  <c r="O3458" i="6"/>
  <c r="P3458" i="6"/>
  <c r="U3458" i="6"/>
  <c r="O3459" i="6"/>
  <c r="P3459" i="6"/>
  <c r="U3459" i="6"/>
  <c r="V3459" i="6"/>
  <c r="O3460" i="6"/>
  <c r="P3460" i="6"/>
  <c r="U3460" i="6"/>
  <c r="O3461" i="6"/>
  <c r="P3461" i="6"/>
  <c r="U3461" i="6"/>
  <c r="P3462" i="6"/>
  <c r="U3462" i="6"/>
  <c r="O3463" i="6"/>
  <c r="P3463" i="6"/>
  <c r="U3463" i="6"/>
  <c r="O3464" i="6"/>
  <c r="P3464" i="6"/>
  <c r="O3465" i="6"/>
  <c r="P3465" i="6"/>
  <c r="U3465" i="6"/>
  <c r="O3466" i="6"/>
  <c r="P3466" i="6"/>
  <c r="U3466" i="6"/>
  <c r="P3467" i="6"/>
  <c r="U3467" i="6"/>
  <c r="O3468" i="6"/>
  <c r="P3468" i="6"/>
  <c r="U3468" i="6"/>
  <c r="V3468" i="6"/>
  <c r="O3469" i="6"/>
  <c r="O3470" i="6"/>
  <c r="P3470" i="6"/>
  <c r="U3470" i="6"/>
  <c r="O3471" i="6"/>
  <c r="P3471" i="6"/>
  <c r="U3471" i="6"/>
  <c r="O3472" i="6"/>
  <c r="P3472" i="6"/>
  <c r="U3472" i="6"/>
  <c r="O3473" i="6"/>
  <c r="P3473" i="6"/>
  <c r="U3473" i="6"/>
  <c r="O3474" i="6"/>
  <c r="P3474" i="6"/>
  <c r="U3474" i="6"/>
  <c r="O3475" i="6"/>
  <c r="P3475" i="6"/>
  <c r="U3475" i="6"/>
  <c r="O3476" i="6"/>
  <c r="P3476" i="6"/>
  <c r="U3476" i="6"/>
  <c r="O3477" i="6"/>
  <c r="P3477" i="6"/>
  <c r="U3477" i="6"/>
  <c r="O3478" i="6"/>
  <c r="P3478" i="6"/>
  <c r="U3478" i="6"/>
  <c r="O3479" i="6"/>
  <c r="P3479" i="6"/>
  <c r="U3479" i="6"/>
  <c r="O3480" i="6"/>
  <c r="P3480" i="6"/>
  <c r="U3480" i="6"/>
  <c r="V3480" i="6"/>
  <c r="O3481" i="6"/>
  <c r="P3481" i="6"/>
  <c r="U3481" i="6"/>
  <c r="O3482" i="6"/>
  <c r="P3482" i="6"/>
  <c r="U3482" i="6"/>
  <c r="O3483" i="6"/>
  <c r="P3483" i="6"/>
  <c r="U3483" i="6"/>
  <c r="O3484" i="6"/>
  <c r="P3484" i="6"/>
  <c r="U3484" i="6"/>
  <c r="O3485" i="6"/>
  <c r="P3485" i="6"/>
  <c r="U3485" i="6"/>
  <c r="O3487" i="6"/>
  <c r="P3487" i="6"/>
  <c r="U3487" i="6"/>
  <c r="V3487" i="6"/>
  <c r="O3488" i="6"/>
  <c r="P3488" i="6"/>
  <c r="U3488" i="6"/>
  <c r="O3489" i="6"/>
  <c r="P3489" i="6"/>
  <c r="U3489" i="6"/>
  <c r="O3490" i="6"/>
  <c r="P3490" i="6"/>
  <c r="U3490" i="6"/>
  <c r="O3491" i="6"/>
  <c r="P3491" i="6"/>
  <c r="U3491" i="6"/>
  <c r="O3492" i="6"/>
  <c r="P3492" i="6"/>
  <c r="U3492" i="6"/>
  <c r="O3493" i="6"/>
  <c r="P3493" i="6"/>
  <c r="U3493" i="6"/>
  <c r="O3494" i="6"/>
  <c r="P3494" i="6"/>
  <c r="U3494" i="6"/>
  <c r="O3495" i="6"/>
  <c r="P3495" i="6"/>
  <c r="U3495" i="6"/>
  <c r="O3496" i="6"/>
  <c r="P3496" i="6"/>
  <c r="U3496" i="6"/>
  <c r="O3497" i="6"/>
  <c r="P3497" i="6"/>
  <c r="U3497" i="6"/>
  <c r="O3498" i="6"/>
  <c r="P3498" i="6"/>
  <c r="U3498" i="6"/>
  <c r="O3499" i="6"/>
  <c r="P3499" i="6"/>
  <c r="U3499" i="6"/>
  <c r="O3500" i="6"/>
  <c r="P3500" i="6"/>
  <c r="U3500" i="6"/>
  <c r="O3501" i="6"/>
  <c r="P3501" i="6"/>
  <c r="U3501" i="6"/>
  <c r="O3502" i="6"/>
  <c r="P3502" i="6"/>
  <c r="U3502" i="6"/>
  <c r="P3503" i="6"/>
  <c r="U3503" i="6"/>
  <c r="P3505" i="6"/>
  <c r="U3505" i="6"/>
  <c r="O3507" i="6"/>
  <c r="P3507" i="6"/>
  <c r="U3507" i="6"/>
  <c r="P3509" i="6"/>
  <c r="U3509" i="6"/>
  <c r="P3511" i="6"/>
  <c r="U3511" i="6"/>
  <c r="O3512" i="6"/>
  <c r="P3512" i="6"/>
  <c r="U3512" i="6"/>
  <c r="O3513" i="6"/>
  <c r="P3513" i="6"/>
  <c r="U3513" i="6"/>
  <c r="P3522" i="6"/>
  <c r="U3522" i="6"/>
  <c r="U3523" i="6"/>
  <c r="O3533" i="6"/>
  <c r="P3533" i="6"/>
  <c r="U3533" i="6"/>
  <c r="O3534" i="6"/>
  <c r="P3534" i="6"/>
  <c r="U3534" i="6"/>
  <c r="O3535" i="6"/>
  <c r="P3535" i="6"/>
  <c r="U3535" i="6"/>
  <c r="O3536" i="6"/>
  <c r="P3536" i="6"/>
  <c r="U3536" i="6"/>
  <c r="O3537" i="6"/>
  <c r="P3537" i="6"/>
  <c r="U3537" i="6"/>
  <c r="O3538" i="6"/>
  <c r="P3538" i="6"/>
  <c r="U3538" i="6"/>
  <c r="O3539" i="6"/>
  <c r="P3539" i="6"/>
  <c r="U3539" i="6"/>
  <c r="O3540" i="6"/>
  <c r="P3540" i="6"/>
  <c r="U3540" i="6"/>
  <c r="O3541" i="6"/>
  <c r="P3541" i="6"/>
  <c r="U3541" i="6"/>
  <c r="O3543" i="6"/>
  <c r="P3543" i="6"/>
  <c r="U3543" i="6"/>
  <c r="O3544" i="6"/>
  <c r="P3544" i="6"/>
  <c r="U3544" i="6"/>
  <c r="O3545" i="6"/>
  <c r="P3545" i="6"/>
  <c r="U3545" i="6"/>
  <c r="O3546" i="6"/>
  <c r="P3546" i="6"/>
  <c r="U3546" i="6"/>
  <c r="O3547" i="6"/>
  <c r="P3547" i="6"/>
  <c r="U3547" i="6"/>
  <c r="O3548" i="6"/>
  <c r="P3548" i="6"/>
  <c r="U3548" i="6"/>
  <c r="O3550" i="6"/>
  <c r="P3550" i="6"/>
  <c r="U3550" i="6"/>
  <c r="O3551" i="6"/>
  <c r="P3551" i="6"/>
  <c r="U3551" i="6"/>
  <c r="O3552" i="6"/>
  <c r="P3552" i="6"/>
  <c r="U3552" i="6"/>
  <c r="O3553" i="6"/>
  <c r="P3553" i="6"/>
  <c r="U3553" i="6"/>
  <c r="O3554" i="6"/>
  <c r="P3554" i="6"/>
  <c r="U3554" i="6"/>
  <c r="O3555" i="6"/>
  <c r="P3555" i="6"/>
  <c r="U3555" i="6"/>
  <c r="O3556" i="6"/>
  <c r="P3556" i="6"/>
  <c r="U3556" i="6"/>
  <c r="O3557" i="6"/>
  <c r="P3557" i="6"/>
  <c r="U3557" i="6"/>
  <c r="O3558" i="6"/>
  <c r="P3558" i="6"/>
  <c r="U3558" i="6"/>
  <c r="O3559" i="6"/>
  <c r="P3559" i="6"/>
  <c r="U3559" i="6"/>
  <c r="O3560" i="6"/>
  <c r="P3560" i="6"/>
  <c r="U3560" i="6"/>
  <c r="O3561" i="6"/>
  <c r="P3561" i="6"/>
  <c r="U3561" i="6"/>
  <c r="P3562" i="6"/>
  <c r="U3562" i="6"/>
  <c r="O3563" i="6"/>
  <c r="P3563" i="6"/>
  <c r="U3563" i="6"/>
  <c r="O3564" i="6"/>
  <c r="P3564" i="6"/>
  <c r="U3564" i="6"/>
  <c r="O3565" i="6"/>
  <c r="P3565" i="6"/>
  <c r="U3565" i="6"/>
  <c r="O3566" i="6"/>
  <c r="P3566" i="6"/>
  <c r="U3566" i="6"/>
  <c r="O3567" i="6"/>
  <c r="P3567" i="6"/>
  <c r="U3567" i="6"/>
  <c r="O3568" i="6"/>
  <c r="P3568" i="6"/>
  <c r="U3568" i="6"/>
  <c r="V3568" i="6"/>
  <c r="O3569" i="6"/>
  <c r="P3569" i="6"/>
  <c r="U3569" i="6"/>
  <c r="V3569" i="6"/>
  <c r="O3570" i="6"/>
  <c r="P3570" i="6"/>
  <c r="U3570" i="6"/>
  <c r="O3571" i="6"/>
  <c r="P3571" i="6"/>
  <c r="U3571" i="6"/>
  <c r="V3571" i="6"/>
  <c r="O3572" i="6"/>
  <c r="P3572" i="6"/>
  <c r="U3572" i="6"/>
  <c r="O3573" i="6"/>
  <c r="P3573" i="6"/>
  <c r="U3573" i="6"/>
  <c r="P3577" i="6"/>
  <c r="U3577" i="6"/>
  <c r="O3580" i="6"/>
  <c r="P3580" i="6"/>
  <c r="U3580" i="6"/>
  <c r="O3581" i="6"/>
  <c r="P3581" i="6"/>
  <c r="U3581" i="6"/>
  <c r="O3582" i="6"/>
  <c r="P3582" i="6"/>
  <c r="U3582" i="6"/>
  <c r="O3583" i="6"/>
  <c r="P3583" i="6"/>
  <c r="U3583" i="6"/>
  <c r="O3584" i="6"/>
  <c r="P3584" i="6"/>
  <c r="O3585" i="6"/>
  <c r="P3585" i="6"/>
  <c r="U3585" i="6"/>
  <c r="O3586" i="6"/>
  <c r="P3586" i="6"/>
  <c r="U3586" i="6"/>
  <c r="O3587" i="6"/>
  <c r="P3587" i="6"/>
  <c r="U3587" i="6"/>
  <c r="O3588" i="6"/>
  <c r="P3588" i="6"/>
  <c r="U3588" i="6"/>
  <c r="O3589" i="6"/>
  <c r="P3589" i="6"/>
  <c r="U3589" i="6"/>
  <c r="O3590" i="6"/>
  <c r="P3590" i="6"/>
  <c r="U3590" i="6"/>
  <c r="O3591" i="6"/>
  <c r="P3591" i="6"/>
  <c r="U3591" i="6"/>
  <c r="O3592" i="6"/>
  <c r="P3592" i="6"/>
  <c r="U3592" i="6"/>
  <c r="O3593" i="6"/>
  <c r="P3593" i="6"/>
  <c r="U3593" i="6"/>
  <c r="O3594" i="6"/>
  <c r="P3594" i="6"/>
  <c r="O3595" i="6"/>
  <c r="P3595" i="6"/>
  <c r="U3595" i="6"/>
  <c r="P3596" i="6"/>
  <c r="U3596" i="6"/>
  <c r="O3597" i="6"/>
  <c r="P3597" i="6"/>
  <c r="U3597" i="6"/>
  <c r="V3597" i="6"/>
  <c r="O3598" i="6"/>
  <c r="P3598" i="6"/>
  <c r="U3598" i="6"/>
  <c r="V3598" i="6"/>
  <c r="O3599" i="6"/>
  <c r="P3599" i="6"/>
  <c r="U3599" i="6"/>
  <c r="O3600" i="6"/>
  <c r="P3600" i="6"/>
  <c r="U3600" i="6"/>
  <c r="O3601" i="6"/>
  <c r="P3601" i="6"/>
  <c r="U3601" i="6"/>
  <c r="O3602" i="6"/>
  <c r="P3602" i="6"/>
  <c r="U3602" i="6"/>
  <c r="N3609" i="6"/>
  <c r="P3609" i="6"/>
  <c r="U3609" i="6"/>
  <c r="V3609" i="6"/>
  <c r="U3612" i="6"/>
  <c r="O3619" i="6"/>
  <c r="P3619" i="6"/>
  <c r="U3619" i="6"/>
  <c r="O3620" i="6"/>
  <c r="P3620" i="6"/>
  <c r="U3620" i="6"/>
  <c r="O3622" i="6"/>
  <c r="P3622" i="6"/>
  <c r="U3622" i="6"/>
  <c r="O3623" i="6"/>
  <c r="P3623" i="6"/>
  <c r="U3623" i="6"/>
  <c r="O3624" i="6"/>
  <c r="P3624" i="6"/>
  <c r="U3624" i="6"/>
  <c r="O3625" i="6"/>
  <c r="P3625" i="6"/>
  <c r="U3625" i="6"/>
  <c r="O3626" i="6"/>
  <c r="P3626" i="6"/>
  <c r="U3626" i="6"/>
  <c r="O3627" i="6"/>
  <c r="P3627" i="6"/>
  <c r="U3627" i="6"/>
  <c r="O3628" i="6"/>
  <c r="P3628" i="6"/>
  <c r="U3628" i="6"/>
  <c r="O3629" i="6"/>
  <c r="P3629" i="6"/>
  <c r="U3629" i="6"/>
  <c r="P3630" i="6"/>
  <c r="U3630" i="6"/>
  <c r="V3630" i="6"/>
  <c r="O3631" i="6"/>
  <c r="P3631" i="6"/>
  <c r="U3631" i="6"/>
  <c r="V3631" i="6"/>
  <c r="O3632" i="6"/>
  <c r="P3632" i="6"/>
  <c r="U3632" i="6"/>
  <c r="O3633" i="6"/>
  <c r="P3633" i="6"/>
  <c r="U3633" i="6"/>
  <c r="O3634" i="6"/>
  <c r="P3634" i="6"/>
  <c r="U3634" i="6"/>
  <c r="O3635" i="6"/>
  <c r="P3635" i="6"/>
  <c r="U3635" i="6"/>
  <c r="O3636" i="6"/>
  <c r="P3636" i="6"/>
  <c r="U3636" i="6"/>
  <c r="O3637" i="6"/>
  <c r="P3637" i="6"/>
  <c r="U3637" i="6"/>
  <c r="O3638" i="6"/>
  <c r="P3638" i="6"/>
  <c r="U3638" i="6"/>
  <c r="O3639" i="6"/>
  <c r="P3639" i="6"/>
  <c r="U3639" i="6"/>
  <c r="O3640" i="6"/>
  <c r="P3640" i="6"/>
  <c r="U3640" i="6"/>
  <c r="O3641" i="6"/>
  <c r="P3641" i="6"/>
  <c r="U3641" i="6"/>
  <c r="O3642" i="6"/>
  <c r="P3642" i="6"/>
  <c r="U3642" i="6"/>
  <c r="O3643" i="6"/>
  <c r="P3643" i="6"/>
  <c r="U3643" i="6"/>
  <c r="V3643" i="6"/>
  <c r="O3644" i="6"/>
  <c r="P3644" i="6"/>
  <c r="U3644" i="6"/>
  <c r="O3645" i="6"/>
  <c r="P3645" i="6"/>
  <c r="U3645" i="6"/>
  <c r="O3646" i="6"/>
  <c r="P3646" i="6"/>
  <c r="U3646" i="6"/>
  <c r="P3647" i="6"/>
  <c r="U3647" i="6"/>
  <c r="O3648" i="6"/>
  <c r="P3648" i="6"/>
  <c r="U3648" i="6"/>
  <c r="O3649" i="6"/>
  <c r="P3649" i="6"/>
  <c r="U3649" i="6"/>
  <c r="O3650" i="6"/>
  <c r="P3650" i="6"/>
  <c r="U3650" i="6"/>
  <c r="V3650" i="6"/>
  <c r="O3651" i="6"/>
  <c r="P3651" i="6"/>
  <c r="U3651" i="6"/>
  <c r="O3652" i="6"/>
  <c r="P3652" i="6"/>
  <c r="U3652" i="6"/>
  <c r="V3652" i="6"/>
  <c r="O3653" i="6"/>
  <c r="P3653" i="6"/>
  <c r="U3653" i="6"/>
  <c r="O3654" i="6"/>
  <c r="P3654" i="6"/>
  <c r="U3654" i="6"/>
  <c r="V3654" i="6"/>
  <c r="O3655" i="6"/>
  <c r="P3655" i="6"/>
  <c r="U3655" i="6"/>
  <c r="O3656" i="6"/>
  <c r="P3656" i="6"/>
  <c r="U3656" i="6"/>
  <c r="P3657" i="6"/>
  <c r="U3657" i="6"/>
  <c r="O3658" i="6"/>
  <c r="P3658" i="6"/>
  <c r="U3658" i="6"/>
  <c r="O3659" i="6"/>
  <c r="P3659" i="6"/>
  <c r="U3659" i="6"/>
  <c r="O3660" i="6"/>
  <c r="P3660" i="6"/>
  <c r="U3660" i="6"/>
  <c r="V3660" i="6"/>
  <c r="O3661" i="6"/>
  <c r="P3661" i="6"/>
  <c r="U3661" i="6"/>
  <c r="V3661" i="6"/>
  <c r="O3662" i="6"/>
  <c r="P3662" i="6"/>
  <c r="U3662" i="6"/>
  <c r="V3662" i="6"/>
  <c r="O3663" i="6"/>
  <c r="P3663" i="6"/>
  <c r="U3663" i="6"/>
  <c r="O3664" i="6"/>
  <c r="P3664" i="6"/>
  <c r="U3664" i="6"/>
  <c r="O3665" i="6"/>
  <c r="P3665" i="6"/>
  <c r="O3666" i="6"/>
  <c r="P3666" i="6"/>
  <c r="U3666" i="6"/>
  <c r="V3666" i="6"/>
  <c r="O3667" i="6"/>
  <c r="P3667" i="6"/>
  <c r="U3667" i="6"/>
  <c r="O3668" i="6"/>
  <c r="P3668" i="6"/>
  <c r="U3668" i="6"/>
  <c r="V3668" i="6"/>
  <c r="P3679" i="6"/>
  <c r="U3679" i="6"/>
  <c r="O3680" i="6"/>
  <c r="P3680" i="6"/>
  <c r="U3680" i="6"/>
  <c r="O3681" i="6"/>
  <c r="P3681" i="6"/>
  <c r="U3681" i="6"/>
  <c r="P3682" i="6"/>
  <c r="U3682" i="6"/>
  <c r="O3683" i="6"/>
  <c r="P3683" i="6"/>
  <c r="U3683" i="6"/>
  <c r="V3683" i="6"/>
  <c r="O3684" i="6"/>
  <c r="P3684" i="6"/>
  <c r="U3684" i="6"/>
  <c r="V3684" i="6"/>
  <c r="O3685" i="6"/>
  <c r="P3685" i="6"/>
  <c r="U3685" i="6"/>
  <c r="O3686" i="6"/>
  <c r="P3686" i="6"/>
  <c r="U3686" i="6"/>
  <c r="O3687" i="6"/>
  <c r="P3687" i="6"/>
  <c r="U3687" i="6"/>
  <c r="O3688" i="6"/>
  <c r="P3688" i="6"/>
  <c r="U3688" i="6"/>
  <c r="O3689" i="6"/>
  <c r="P3689" i="6"/>
  <c r="U3689" i="6"/>
  <c r="O3690" i="6"/>
  <c r="P3690" i="6"/>
  <c r="U3690" i="6"/>
  <c r="V3690" i="6"/>
  <c r="O3691" i="6"/>
  <c r="P3691" i="6"/>
  <c r="U3691" i="6"/>
  <c r="P3692" i="6"/>
  <c r="U3692" i="6"/>
  <c r="O3693" i="6"/>
  <c r="P3693" i="6"/>
  <c r="U3693" i="6"/>
  <c r="O3694" i="6"/>
  <c r="P3694" i="6"/>
  <c r="U3694" i="6"/>
  <c r="O3695" i="6"/>
  <c r="P3695" i="6"/>
  <c r="U3695" i="6"/>
  <c r="V3695" i="6"/>
  <c r="O3696" i="6"/>
  <c r="P3696" i="6"/>
  <c r="O3697" i="6"/>
  <c r="P3697" i="6"/>
  <c r="U3697" i="6"/>
  <c r="O3698" i="6"/>
  <c r="P3698" i="6"/>
  <c r="U3698" i="6"/>
  <c r="O3699" i="6"/>
  <c r="P3699" i="6"/>
  <c r="U3699" i="6"/>
  <c r="O3700" i="6"/>
  <c r="P3700" i="6"/>
  <c r="U3700" i="6"/>
  <c r="V3700" i="6"/>
  <c r="O3701" i="6"/>
  <c r="P3701" i="6"/>
  <c r="U3701" i="6"/>
  <c r="O3702" i="6"/>
  <c r="P3702" i="6"/>
  <c r="U3702" i="6"/>
  <c r="O3704" i="6"/>
  <c r="P3704" i="6"/>
  <c r="U3704" i="6"/>
  <c r="V3704" i="6"/>
  <c r="O3705" i="6"/>
  <c r="P3705" i="6"/>
  <c r="U3705" i="6"/>
  <c r="O3706" i="6"/>
  <c r="P3706" i="6"/>
  <c r="U3706" i="6"/>
  <c r="O3707" i="6"/>
  <c r="P3707" i="6"/>
  <c r="U3707" i="6"/>
  <c r="O3708" i="6"/>
  <c r="P3708" i="6"/>
  <c r="U3708" i="6"/>
  <c r="O3709" i="6"/>
  <c r="P3709" i="6"/>
  <c r="O3710" i="6"/>
  <c r="P3710" i="6"/>
  <c r="U3710" i="6"/>
  <c r="O3711" i="6"/>
  <c r="P3711" i="6"/>
  <c r="U3711" i="6"/>
  <c r="O3712" i="6"/>
  <c r="P3712" i="6"/>
  <c r="U3712" i="6"/>
  <c r="O3713" i="6"/>
  <c r="P3713" i="6"/>
  <c r="U3713" i="6"/>
  <c r="O3714" i="6"/>
  <c r="P3714" i="6"/>
  <c r="U3714" i="6"/>
  <c r="O3715" i="6"/>
  <c r="P3715" i="6"/>
  <c r="U3715" i="6"/>
  <c r="O3717" i="6"/>
  <c r="P3717" i="6"/>
  <c r="U3717" i="6"/>
  <c r="O3718" i="6"/>
  <c r="P3718" i="6"/>
  <c r="U3718" i="6"/>
  <c r="O3719" i="6"/>
  <c r="P3719" i="6"/>
  <c r="U3719" i="6"/>
  <c r="O3720" i="6"/>
  <c r="P3720" i="6"/>
  <c r="U3720" i="6"/>
  <c r="O3721" i="6"/>
  <c r="P3721" i="6"/>
  <c r="U3721" i="6"/>
  <c r="O3722" i="6"/>
  <c r="P3722" i="6"/>
  <c r="U3722" i="6"/>
  <c r="O3723" i="6"/>
  <c r="P3723" i="6"/>
  <c r="U3723" i="6"/>
  <c r="O3724" i="6"/>
  <c r="P3724" i="6"/>
  <c r="U3724" i="6"/>
  <c r="O3725" i="6"/>
  <c r="P3725" i="6"/>
  <c r="U3725" i="6"/>
  <c r="V3725" i="6"/>
  <c r="O3726" i="6"/>
  <c r="P3726" i="6"/>
  <c r="U3726" i="6"/>
  <c r="V3726" i="6"/>
  <c r="O3727" i="6"/>
  <c r="P3727" i="6"/>
  <c r="U3727" i="6"/>
  <c r="U3735" i="6"/>
  <c r="O3737" i="6"/>
  <c r="P3737" i="6"/>
  <c r="U3737" i="6"/>
  <c r="O3738" i="6"/>
  <c r="P3738" i="6"/>
  <c r="U3738" i="6"/>
  <c r="O3739" i="6"/>
  <c r="P3739" i="6"/>
  <c r="U3739" i="6"/>
  <c r="V3739" i="6"/>
  <c r="O3740" i="6"/>
  <c r="P3740" i="6"/>
  <c r="U3740" i="6"/>
  <c r="V3740" i="6"/>
  <c r="P3741" i="6"/>
  <c r="U3741" i="6"/>
  <c r="V3741" i="6"/>
  <c r="O3742" i="6"/>
  <c r="P3742" i="6"/>
  <c r="U3742" i="6"/>
  <c r="O3743" i="6"/>
  <c r="P3743" i="6"/>
  <c r="U3743" i="6"/>
  <c r="O3744" i="6"/>
  <c r="P3744" i="6"/>
  <c r="U3744" i="6"/>
  <c r="O3745" i="6"/>
  <c r="P3745" i="6"/>
  <c r="U3745" i="6"/>
  <c r="O3746" i="6"/>
  <c r="P3746" i="6"/>
  <c r="U3746" i="6"/>
  <c r="O3747" i="6"/>
  <c r="P3747" i="6"/>
  <c r="U3747" i="6"/>
  <c r="V3747" i="6"/>
  <c r="O3748" i="6"/>
  <c r="P3748" i="6"/>
  <c r="U3748" i="6"/>
  <c r="O3749" i="6"/>
  <c r="P3749" i="6"/>
  <c r="U3749" i="6"/>
  <c r="P3750" i="6"/>
  <c r="U3750" i="6"/>
  <c r="O3751" i="6"/>
  <c r="P3751" i="6"/>
  <c r="U3751" i="6"/>
  <c r="V3751" i="6"/>
  <c r="O3752" i="6"/>
  <c r="P3752" i="6"/>
  <c r="U3752" i="6"/>
  <c r="V3752" i="6"/>
  <c r="O3753" i="6"/>
  <c r="P3753" i="6"/>
  <c r="U3753" i="6"/>
  <c r="V3753" i="6"/>
  <c r="O3754" i="6"/>
  <c r="P3754" i="6"/>
  <c r="U3754" i="6"/>
  <c r="O3755" i="6"/>
  <c r="P3755" i="6"/>
  <c r="U3755" i="6"/>
  <c r="O3756" i="6"/>
  <c r="P3756" i="6"/>
  <c r="U3756" i="6"/>
  <c r="V3756" i="6"/>
  <c r="O3757" i="6"/>
  <c r="P3757" i="6"/>
  <c r="U3757" i="6"/>
  <c r="O3759" i="6"/>
  <c r="P3759" i="6"/>
  <c r="U3759" i="6"/>
  <c r="V3759" i="6"/>
  <c r="O3760" i="6"/>
  <c r="P3760" i="6"/>
  <c r="U3760" i="6"/>
  <c r="O3761" i="6"/>
  <c r="P3761" i="6"/>
  <c r="U3761" i="6"/>
  <c r="O3762" i="6"/>
  <c r="P3762" i="6"/>
  <c r="U3762" i="6"/>
  <c r="O3763" i="6"/>
  <c r="P3763" i="6"/>
  <c r="U3763" i="6"/>
  <c r="V3763" i="6"/>
  <c r="O3764" i="6"/>
  <c r="P3764" i="6"/>
  <c r="U3764" i="6"/>
  <c r="O3765" i="6"/>
  <c r="P3765" i="6"/>
  <c r="U3765" i="6"/>
  <c r="O3766" i="6"/>
  <c r="P3766" i="6"/>
  <c r="U3766" i="6"/>
  <c r="V3766" i="6"/>
  <c r="O3767" i="6"/>
  <c r="P3767" i="6"/>
  <c r="U3767" i="6"/>
  <c r="O3768" i="6"/>
  <c r="P3768" i="6"/>
  <c r="U3768" i="6"/>
  <c r="O3769" i="6"/>
  <c r="P3769" i="6"/>
  <c r="U3769" i="6"/>
  <c r="V3769" i="6"/>
  <c r="O3770" i="6"/>
  <c r="P3770" i="6"/>
  <c r="U3770" i="6"/>
  <c r="O3771" i="6"/>
  <c r="P3771" i="6"/>
  <c r="U3771" i="6"/>
  <c r="V3771" i="6"/>
  <c r="O3772" i="6"/>
  <c r="P3772" i="6"/>
  <c r="U3772" i="6"/>
  <c r="V3772" i="6"/>
  <c r="U3786" i="6"/>
  <c r="U3791" i="6"/>
  <c r="N3797" i="6"/>
  <c r="P3797" i="6"/>
  <c r="U3797" i="6"/>
  <c r="O3803" i="6"/>
  <c r="P3803" i="6"/>
  <c r="U3803" i="6"/>
  <c r="V3803" i="6"/>
  <c r="O3804" i="6"/>
  <c r="P3804" i="6"/>
  <c r="U3804" i="6"/>
  <c r="O3805" i="6"/>
  <c r="P3805" i="6"/>
  <c r="U3805" i="6"/>
  <c r="O3806" i="6"/>
  <c r="P3806" i="6"/>
  <c r="U3806" i="6"/>
  <c r="O3807" i="6"/>
  <c r="P3807" i="6"/>
  <c r="U3807" i="6"/>
  <c r="P3808" i="6"/>
  <c r="U3808" i="6"/>
  <c r="O3809" i="6"/>
  <c r="P3809" i="6"/>
  <c r="U3809" i="6"/>
  <c r="O3810" i="6"/>
  <c r="P3810" i="6"/>
  <c r="U3810" i="6"/>
  <c r="O3811" i="6"/>
  <c r="P3811" i="6"/>
  <c r="U3811" i="6"/>
  <c r="O3812" i="6"/>
  <c r="P3812" i="6"/>
  <c r="U3812" i="6"/>
  <c r="O3813" i="6"/>
  <c r="P3813" i="6"/>
  <c r="U3813" i="6"/>
  <c r="V3813" i="6"/>
  <c r="O3814" i="6"/>
  <c r="P3814" i="6"/>
  <c r="U3814" i="6"/>
  <c r="V3814" i="6"/>
  <c r="O3815" i="6"/>
  <c r="P3815" i="6"/>
  <c r="U3815" i="6"/>
  <c r="O3816" i="6"/>
  <c r="P3816" i="6"/>
  <c r="U3816" i="6"/>
  <c r="V3816" i="6"/>
  <c r="O3817" i="6"/>
  <c r="P3817" i="6"/>
  <c r="U3817" i="6"/>
  <c r="V3817" i="6"/>
  <c r="O3818" i="6"/>
  <c r="P3818" i="6"/>
  <c r="U3818" i="6"/>
  <c r="O3819" i="6"/>
  <c r="P3819" i="6"/>
  <c r="U3819" i="6"/>
  <c r="O3820" i="6"/>
  <c r="P3820" i="6"/>
  <c r="U3820" i="6"/>
  <c r="V3820" i="6"/>
  <c r="P3821" i="6"/>
  <c r="U3821" i="6"/>
  <c r="O3822" i="6"/>
  <c r="P3822" i="6"/>
  <c r="U3822" i="6"/>
  <c r="O3823" i="6"/>
  <c r="P3823" i="6"/>
  <c r="U3823" i="6"/>
  <c r="O3824" i="6"/>
  <c r="P3824" i="6"/>
  <c r="U3824" i="6"/>
  <c r="O3825" i="6"/>
  <c r="P3825" i="6"/>
  <c r="U3825" i="6"/>
  <c r="O3826" i="6"/>
  <c r="P3826" i="6"/>
  <c r="U3826" i="6"/>
  <c r="V3826" i="6"/>
  <c r="O3827" i="6"/>
  <c r="P3827" i="6"/>
  <c r="U3827" i="6"/>
  <c r="O3828" i="6"/>
  <c r="P3828" i="6"/>
  <c r="U3828" i="6"/>
  <c r="P3829" i="6"/>
  <c r="U3829" i="6"/>
  <c r="O3830" i="6"/>
  <c r="P3830" i="6"/>
  <c r="U3830" i="6"/>
  <c r="O3831" i="6"/>
  <c r="P3831" i="6"/>
  <c r="U3831" i="6"/>
  <c r="V3831" i="6"/>
  <c r="O3832" i="6"/>
  <c r="P3832" i="6"/>
  <c r="U3832" i="6"/>
  <c r="O3833" i="6"/>
  <c r="P3833" i="6"/>
  <c r="U3833" i="6"/>
  <c r="O3834" i="6"/>
  <c r="P3834" i="6"/>
  <c r="U3834" i="6"/>
  <c r="O3835" i="6"/>
  <c r="P3835" i="6"/>
  <c r="U3835" i="6"/>
  <c r="O3836" i="6"/>
  <c r="P3836" i="6"/>
  <c r="U3836" i="6"/>
  <c r="O3837" i="6"/>
  <c r="P3837" i="6"/>
  <c r="U3837" i="6"/>
  <c r="O3839" i="6"/>
  <c r="P3839" i="6"/>
  <c r="U3839" i="6"/>
  <c r="O3840" i="6"/>
  <c r="P3840" i="6"/>
  <c r="U3840" i="6"/>
  <c r="V3840" i="6"/>
  <c r="O3841" i="6"/>
  <c r="P3841" i="6"/>
  <c r="U3841" i="6"/>
  <c r="O3842" i="6"/>
  <c r="P3842" i="6"/>
  <c r="U3842" i="6"/>
  <c r="O3843" i="6"/>
  <c r="P3843" i="6"/>
  <c r="U3843" i="6"/>
  <c r="O3845" i="6"/>
  <c r="P3845" i="6"/>
  <c r="U3845" i="6"/>
  <c r="O3846" i="6"/>
  <c r="P3846" i="6"/>
  <c r="U3846" i="6"/>
  <c r="V3846" i="6"/>
  <c r="O3847" i="6"/>
  <c r="P3847" i="6"/>
  <c r="U3847" i="6"/>
  <c r="O3848" i="6"/>
  <c r="P3848" i="6"/>
  <c r="U3848" i="6"/>
  <c r="O3849" i="6"/>
  <c r="P3849" i="6"/>
  <c r="U3849" i="6"/>
  <c r="O3850" i="6"/>
  <c r="P3850" i="6"/>
  <c r="U3850" i="6"/>
  <c r="O3851" i="6"/>
  <c r="P3851" i="6"/>
  <c r="U3851" i="6"/>
  <c r="V3851" i="6"/>
  <c r="O3852" i="6"/>
  <c r="P3852" i="6"/>
  <c r="U3852" i="6"/>
  <c r="V3852" i="6"/>
  <c r="O3853" i="6"/>
  <c r="P3853" i="6"/>
  <c r="U3853" i="6"/>
  <c r="V3853" i="6"/>
  <c r="P3854" i="6"/>
  <c r="U3854" i="6"/>
  <c r="P3855" i="6"/>
  <c r="U3855" i="6"/>
  <c r="P3856" i="6"/>
  <c r="U3856" i="6"/>
  <c r="P3857" i="6"/>
  <c r="U3857" i="6"/>
  <c r="O3858" i="6"/>
  <c r="P3858" i="6"/>
  <c r="U3858" i="6"/>
  <c r="V3858" i="6"/>
  <c r="P3859" i="6"/>
  <c r="U3859" i="6"/>
  <c r="V3859" i="6"/>
  <c r="O3860" i="6"/>
  <c r="P3860" i="6"/>
  <c r="U3860" i="6"/>
  <c r="O3861" i="6"/>
  <c r="P3861" i="6"/>
  <c r="U3861" i="6"/>
  <c r="O3862" i="6"/>
  <c r="P3862" i="6"/>
  <c r="U3862" i="6"/>
  <c r="V3862" i="6"/>
  <c r="O3863" i="6"/>
  <c r="P3863" i="6"/>
  <c r="U3863" i="6"/>
  <c r="O3864" i="6"/>
  <c r="P3864" i="6"/>
  <c r="U3864" i="6"/>
  <c r="V3864" i="6"/>
  <c r="O3865" i="6"/>
  <c r="P3865" i="6"/>
  <c r="U3865" i="6"/>
  <c r="V3865" i="6"/>
  <c r="O3866" i="6"/>
  <c r="P3866" i="6"/>
  <c r="U3866" i="6"/>
  <c r="O3867" i="6"/>
  <c r="P3867" i="6"/>
  <c r="U3867" i="6"/>
  <c r="O3868" i="6"/>
  <c r="P3868" i="6"/>
  <c r="U3868" i="6"/>
  <c r="V3868" i="6"/>
  <c r="O3869" i="6"/>
  <c r="P3869" i="6"/>
  <c r="U3869" i="6"/>
  <c r="P3870" i="6"/>
  <c r="U3870" i="6"/>
  <c r="V3870" i="6"/>
  <c r="O3871" i="6"/>
  <c r="P3871" i="6"/>
  <c r="O3872" i="6"/>
  <c r="P3872" i="6"/>
  <c r="U3872" i="6"/>
  <c r="O3873" i="6"/>
  <c r="P3873" i="6"/>
  <c r="U3873" i="6"/>
  <c r="O3874" i="6"/>
  <c r="P3874" i="6"/>
  <c r="U3874" i="6"/>
  <c r="O3875" i="6"/>
  <c r="P3875" i="6"/>
  <c r="U3875" i="6"/>
  <c r="O3876" i="6"/>
  <c r="P3876" i="6"/>
  <c r="U3876" i="6"/>
  <c r="O3877" i="6"/>
  <c r="P3877" i="6"/>
  <c r="U3877" i="6"/>
  <c r="O3878" i="6"/>
  <c r="P3878" i="6"/>
  <c r="U3878" i="6"/>
  <c r="O3879" i="6"/>
  <c r="P3879" i="6"/>
  <c r="U3879" i="6"/>
  <c r="O3880" i="6"/>
  <c r="P3880" i="6"/>
  <c r="U3880" i="6"/>
  <c r="O3881" i="6"/>
  <c r="P3881" i="6"/>
  <c r="U3881" i="6"/>
  <c r="V3881" i="6"/>
  <c r="O3882" i="6"/>
  <c r="P3882" i="6"/>
  <c r="U3882" i="6"/>
  <c r="V3882" i="6"/>
  <c r="O3883" i="6"/>
  <c r="P3883" i="6"/>
  <c r="U3883" i="6"/>
  <c r="V3883" i="6"/>
  <c r="O3884" i="6"/>
  <c r="P3884" i="6"/>
  <c r="U3884" i="6"/>
  <c r="O3885" i="6"/>
  <c r="P3885" i="6"/>
  <c r="U3885" i="6"/>
  <c r="O3886" i="6"/>
  <c r="P3886" i="6"/>
  <c r="U3886" i="6"/>
  <c r="O3887" i="6"/>
  <c r="P3887" i="6"/>
  <c r="U3887" i="6"/>
  <c r="V3887" i="6"/>
  <c r="P3888" i="6"/>
  <c r="U3888" i="6"/>
  <c r="P3889" i="6"/>
  <c r="U3889" i="6"/>
  <c r="O3890" i="6"/>
  <c r="P3890" i="6"/>
  <c r="U3890" i="6"/>
  <c r="O3891" i="6"/>
  <c r="P3891" i="6"/>
  <c r="U3891" i="6"/>
  <c r="O3892" i="6"/>
  <c r="P3892" i="6"/>
  <c r="U3892" i="6"/>
  <c r="O3893" i="6"/>
  <c r="P3893" i="6"/>
  <c r="U3893" i="6"/>
  <c r="O3894" i="6"/>
  <c r="P3894" i="6"/>
  <c r="U3894" i="6"/>
  <c r="O3895" i="6"/>
  <c r="P3895" i="6"/>
  <c r="U3895" i="6"/>
  <c r="V3895" i="6"/>
  <c r="O3896" i="6"/>
  <c r="P3896" i="6"/>
  <c r="U3896" i="6"/>
  <c r="O3897" i="6"/>
  <c r="P3897" i="6"/>
  <c r="U3897" i="6"/>
  <c r="O3898" i="6"/>
  <c r="P3898" i="6"/>
  <c r="U3898" i="6"/>
  <c r="O3899" i="6"/>
  <c r="P3899" i="6"/>
  <c r="U3899" i="6"/>
  <c r="V3899" i="6"/>
  <c r="O3900" i="6"/>
  <c r="P3900" i="6"/>
  <c r="U3900" i="6"/>
  <c r="V3900" i="6"/>
  <c r="O3901" i="6"/>
  <c r="P3901" i="6"/>
  <c r="U3901" i="6"/>
  <c r="O3902" i="6"/>
  <c r="P3902" i="6"/>
  <c r="U3902" i="6"/>
  <c r="P3903" i="6"/>
  <c r="U3903" i="6"/>
  <c r="O3904" i="6"/>
  <c r="P3904" i="6"/>
  <c r="U3904" i="6"/>
  <c r="O3905" i="6"/>
  <c r="P3905" i="6"/>
  <c r="U3905" i="6"/>
  <c r="O3906" i="6"/>
  <c r="P3906" i="6"/>
  <c r="U3906" i="6"/>
  <c r="V3906" i="6"/>
  <c r="O3907" i="6"/>
  <c r="P3907" i="6"/>
  <c r="U3907" i="6"/>
  <c r="V3907" i="6"/>
  <c r="O3908" i="6"/>
  <c r="P3908" i="6"/>
  <c r="U3908" i="6"/>
  <c r="O3909" i="6"/>
  <c r="P3909" i="6"/>
  <c r="U3909" i="6"/>
  <c r="O3910" i="6"/>
  <c r="P3910" i="6"/>
  <c r="U3910" i="6"/>
  <c r="O3911" i="6"/>
  <c r="P3911" i="6"/>
  <c r="U3911" i="6"/>
  <c r="V3911" i="6"/>
  <c r="O3912" i="6"/>
  <c r="P3912" i="6"/>
  <c r="U3912" i="6"/>
  <c r="V3912" i="6"/>
  <c r="O3913" i="6"/>
  <c r="P3913" i="6"/>
  <c r="U3913" i="6"/>
  <c r="V3913" i="6"/>
  <c r="O3914" i="6"/>
  <c r="P3914" i="6"/>
  <c r="U3914" i="6"/>
  <c r="O3915" i="6"/>
  <c r="P3915" i="6"/>
  <c r="U3915" i="6"/>
  <c r="O3916" i="6"/>
  <c r="P3916" i="6"/>
  <c r="U3916" i="6"/>
  <c r="V3916" i="6"/>
  <c r="O3917" i="6"/>
  <c r="P3917" i="6"/>
  <c r="U3917" i="6"/>
  <c r="V3917" i="6"/>
  <c r="O3919" i="6"/>
  <c r="P3919" i="6"/>
  <c r="U3919" i="6"/>
  <c r="O3920" i="6"/>
  <c r="P3920" i="6"/>
  <c r="U3920" i="6"/>
  <c r="V3920" i="6"/>
  <c r="O3921" i="6"/>
  <c r="P3921" i="6"/>
  <c r="U3921" i="6"/>
  <c r="O3922" i="6"/>
  <c r="P3922" i="6"/>
  <c r="U3922" i="6"/>
  <c r="V3922" i="6"/>
  <c r="O3923" i="6"/>
  <c r="P3923" i="6"/>
  <c r="U3923" i="6"/>
  <c r="O3924" i="6"/>
  <c r="P3924" i="6"/>
  <c r="U3924" i="6"/>
  <c r="O3925" i="6"/>
  <c r="P3925" i="6"/>
  <c r="U3925" i="6"/>
  <c r="V3925" i="6"/>
  <c r="O3926" i="6"/>
  <c r="P3926" i="6"/>
  <c r="U3926" i="6"/>
  <c r="V3926" i="6"/>
  <c r="O3927" i="6"/>
  <c r="P3927" i="6"/>
  <c r="U3927" i="6"/>
  <c r="O3928" i="6"/>
  <c r="P3928" i="6"/>
  <c r="U3928" i="6"/>
  <c r="O3929" i="6"/>
  <c r="P3929" i="6"/>
  <c r="U3929" i="6"/>
  <c r="P3933" i="6"/>
  <c r="P3939" i="6"/>
  <c r="U3939" i="6"/>
  <c r="U3943" i="6"/>
  <c r="P3946" i="6"/>
  <c r="U3946" i="6"/>
  <c r="P3947" i="6"/>
  <c r="U3947" i="6"/>
  <c r="O3948" i="6"/>
  <c r="P3948" i="6"/>
  <c r="U3948" i="6"/>
  <c r="P3950" i="6"/>
  <c r="U3950" i="6"/>
  <c r="O3951" i="6"/>
  <c r="P3951" i="6"/>
  <c r="U3951" i="6"/>
  <c r="O3952" i="6"/>
  <c r="P3952" i="6"/>
  <c r="U3952" i="6"/>
  <c r="P3953" i="6"/>
  <c r="U3953" i="6"/>
  <c r="K554" i="14"/>
  <c r="N3954" i="6"/>
  <c r="P3954" i="6"/>
  <c r="U3954" i="6"/>
  <c r="N3955" i="6"/>
  <c r="O3955" i="6"/>
  <c r="N3956" i="6"/>
  <c r="P3956" i="6"/>
  <c r="U3956" i="6"/>
  <c r="V3956" i="6"/>
  <c r="N3957" i="6"/>
  <c r="P3957" i="6"/>
  <c r="U3957" i="6"/>
  <c r="N3958" i="6"/>
  <c r="P3958" i="6"/>
  <c r="U3958" i="6"/>
  <c r="N3959" i="6"/>
  <c r="P3959" i="6"/>
  <c r="U3959" i="6"/>
  <c r="N3960" i="6"/>
  <c r="P3960" i="6"/>
  <c r="U3960" i="6"/>
  <c r="N3961" i="6"/>
  <c r="P3961" i="6"/>
  <c r="U3961" i="6"/>
  <c r="O3969" i="6"/>
  <c r="P3969" i="6"/>
  <c r="U3969" i="6"/>
  <c r="O3970" i="6"/>
  <c r="P3970" i="6"/>
  <c r="U3970" i="6"/>
  <c r="V3970" i="6"/>
  <c r="O3971" i="6"/>
  <c r="P3971" i="6"/>
  <c r="U3971" i="6"/>
  <c r="O3972" i="6"/>
  <c r="P3972" i="6"/>
  <c r="U3972" i="6"/>
  <c r="O3973" i="6"/>
  <c r="P3973" i="6"/>
  <c r="U3973" i="6"/>
  <c r="O3974" i="6"/>
  <c r="P3974" i="6"/>
  <c r="U3974" i="6"/>
  <c r="V3974" i="6"/>
  <c r="O3975" i="6"/>
  <c r="P3975" i="6"/>
  <c r="U3975" i="6"/>
  <c r="V3975" i="6"/>
  <c r="O3976" i="6"/>
  <c r="P3976" i="6"/>
  <c r="U3976" i="6"/>
  <c r="V3976" i="6"/>
  <c r="P3977" i="6"/>
  <c r="U3977" i="6"/>
  <c r="O3978" i="6"/>
  <c r="P3978" i="6"/>
  <c r="U3978" i="6"/>
  <c r="O3979" i="6"/>
  <c r="P3979" i="6"/>
  <c r="U3979" i="6"/>
  <c r="O3980" i="6"/>
  <c r="P3980" i="6"/>
  <c r="U3980" i="6"/>
  <c r="O3981" i="6"/>
  <c r="P3981" i="6"/>
  <c r="U3981" i="6"/>
  <c r="V3981" i="6"/>
  <c r="P3982" i="6"/>
  <c r="U3982" i="6"/>
  <c r="O3983" i="6"/>
  <c r="P3983" i="6"/>
  <c r="U3983" i="6"/>
  <c r="O3984" i="6"/>
  <c r="P3984" i="6"/>
  <c r="U3984" i="6"/>
  <c r="O3985" i="6"/>
  <c r="P3985" i="6"/>
  <c r="U3985" i="6"/>
  <c r="V3985" i="6"/>
  <c r="O3986" i="6"/>
  <c r="P3986" i="6"/>
  <c r="U3986" i="6"/>
  <c r="O3987" i="6"/>
  <c r="P3987" i="6"/>
  <c r="U3987" i="6"/>
  <c r="V3987" i="6"/>
  <c r="O3988" i="6"/>
  <c r="P3988" i="6"/>
  <c r="U3988" i="6"/>
  <c r="V3988" i="6"/>
  <c r="O3989" i="6"/>
  <c r="P3989" i="6"/>
  <c r="U3989" i="6"/>
  <c r="V3989" i="6"/>
  <c r="P3990" i="6"/>
  <c r="U3990" i="6"/>
  <c r="V3990" i="6"/>
  <c r="O3991" i="6"/>
  <c r="P3991" i="6"/>
  <c r="U3991" i="6"/>
  <c r="V3991" i="6"/>
  <c r="O3992" i="6"/>
  <c r="P3992" i="6"/>
  <c r="U3992" i="6"/>
  <c r="V3992" i="6"/>
  <c r="O3993" i="6"/>
  <c r="P3993" i="6"/>
  <c r="U3993" i="6"/>
  <c r="V3993" i="6"/>
  <c r="O3994" i="6"/>
  <c r="P3994" i="6"/>
  <c r="U3994" i="6"/>
  <c r="O3995" i="6"/>
  <c r="P3995" i="6"/>
  <c r="U3995" i="6"/>
  <c r="V3995" i="6"/>
  <c r="O3996" i="6"/>
  <c r="P3996" i="6"/>
  <c r="U3996" i="6"/>
  <c r="O3997" i="6"/>
  <c r="P3997" i="6"/>
  <c r="O3998" i="6"/>
  <c r="P3998" i="6"/>
  <c r="U3998" i="6"/>
  <c r="V3998" i="6"/>
  <c r="O3999" i="6"/>
  <c r="P3999" i="6"/>
  <c r="U3999" i="6"/>
  <c r="V3999" i="6"/>
  <c r="O4000" i="6"/>
  <c r="P4000" i="6"/>
  <c r="U4000" i="6"/>
  <c r="V4000" i="6"/>
  <c r="P4001" i="6"/>
  <c r="U4001" i="6"/>
  <c r="O4002" i="6"/>
  <c r="P4002" i="6"/>
  <c r="U4002" i="6"/>
  <c r="O4003" i="6"/>
  <c r="P4003" i="6"/>
  <c r="U4003" i="6"/>
  <c r="O4004" i="6"/>
  <c r="P4004" i="6"/>
  <c r="U4004" i="6"/>
  <c r="V4004" i="6"/>
  <c r="O4005" i="6"/>
  <c r="P4005" i="6"/>
  <c r="O4006" i="6"/>
  <c r="P4006" i="6"/>
  <c r="U4006" i="6"/>
  <c r="V4006" i="6"/>
  <c r="O4007" i="6"/>
  <c r="P4007" i="6"/>
  <c r="U4007" i="6"/>
  <c r="O4008" i="6"/>
  <c r="P4008" i="6"/>
  <c r="U4008" i="6"/>
  <c r="O4009" i="6"/>
  <c r="P4009" i="6"/>
  <c r="U4009" i="6"/>
  <c r="O4010" i="6"/>
  <c r="P4010" i="6"/>
  <c r="U4010" i="6"/>
  <c r="V4010" i="6"/>
  <c r="P4011" i="6"/>
  <c r="P4013" i="6"/>
  <c r="U4013" i="6"/>
  <c r="V4013" i="6"/>
  <c r="P4014" i="6"/>
  <c r="U4014" i="6"/>
  <c r="P4015" i="6"/>
  <c r="U4015" i="6"/>
  <c r="P4017" i="6"/>
  <c r="U4017" i="6"/>
  <c r="O4020" i="6"/>
  <c r="P4020" i="6"/>
  <c r="P4025" i="6"/>
  <c r="U4025" i="6"/>
  <c r="V4025" i="6"/>
  <c r="O4028" i="6"/>
  <c r="P4028" i="6"/>
  <c r="U4028" i="6"/>
  <c r="O4030" i="6"/>
  <c r="P4030" i="6"/>
  <c r="U4030" i="6"/>
  <c r="V4030" i="6"/>
  <c r="P4035" i="6"/>
  <c r="U4035" i="6"/>
  <c r="O4038" i="6"/>
  <c r="P4038" i="6"/>
  <c r="U4038" i="6"/>
  <c r="K566" i="14"/>
  <c r="N4039" i="6"/>
  <c r="P4039" i="6"/>
  <c r="U4039" i="6"/>
  <c r="N4040" i="6"/>
  <c r="P4040" i="6"/>
  <c r="N4041" i="6"/>
  <c r="P4041" i="6"/>
  <c r="U4041" i="6"/>
  <c r="N4042" i="6"/>
  <c r="P4042" i="6"/>
  <c r="U4042" i="6"/>
  <c r="N4043" i="6"/>
  <c r="P4043" i="6"/>
  <c r="U4043" i="6"/>
  <c r="N4044" i="6"/>
  <c r="P4044" i="6"/>
  <c r="U4044" i="6"/>
  <c r="N4045" i="6"/>
  <c r="P4045" i="6"/>
  <c r="U4045" i="6"/>
  <c r="U4046" i="6"/>
  <c r="U4050" i="6"/>
  <c r="V4050" i="6"/>
  <c r="P4054" i="6"/>
  <c r="U4054" i="6"/>
  <c r="P4055" i="6"/>
  <c r="U4055" i="6"/>
  <c r="P4056" i="6"/>
  <c r="U4056" i="6"/>
  <c r="P4057" i="6"/>
  <c r="P4058" i="6"/>
  <c r="U4058" i="6"/>
  <c r="V4058" i="6"/>
  <c r="P4059" i="6"/>
  <c r="U4059" i="6"/>
  <c r="V4059" i="6"/>
  <c r="P4060" i="6"/>
  <c r="U4060" i="6"/>
  <c r="P4061" i="6"/>
  <c r="U4061" i="6"/>
  <c r="O4062" i="6"/>
  <c r="P4062" i="6"/>
  <c r="U4062" i="6"/>
  <c r="O4063" i="6"/>
  <c r="P4063" i="6"/>
  <c r="U4063" i="6"/>
  <c r="O4065" i="6"/>
  <c r="P4065" i="6"/>
  <c r="U4065" i="6"/>
  <c r="V4065" i="6"/>
  <c r="O4066" i="6"/>
  <c r="P4066" i="6"/>
  <c r="U4066" i="6"/>
  <c r="O4067" i="6"/>
  <c r="P4067" i="6"/>
  <c r="U4067" i="6"/>
  <c r="O4068" i="6"/>
  <c r="P4068" i="6"/>
  <c r="U4068" i="6"/>
  <c r="V4068" i="6"/>
  <c r="O4069" i="6"/>
  <c r="P4069" i="6"/>
  <c r="U4069" i="6"/>
  <c r="O4070" i="6"/>
  <c r="P4070" i="6"/>
  <c r="U4070" i="6"/>
  <c r="O4071" i="6"/>
  <c r="P4071" i="6"/>
  <c r="U4071" i="6"/>
  <c r="V4071" i="6"/>
  <c r="O4072" i="6"/>
  <c r="P4072" i="6"/>
  <c r="U4072" i="6"/>
  <c r="V4072" i="6"/>
  <c r="O4073" i="6"/>
  <c r="P4073" i="6"/>
  <c r="U4073" i="6"/>
  <c r="O4074" i="6"/>
  <c r="P4074" i="6"/>
  <c r="U4074" i="6"/>
  <c r="O4075" i="6"/>
  <c r="P4075" i="6"/>
  <c r="U4075" i="6"/>
  <c r="P4076" i="6"/>
  <c r="U4076" i="6"/>
  <c r="O4077" i="6"/>
  <c r="P4077" i="6"/>
  <c r="U4077" i="6"/>
  <c r="V4077" i="6"/>
  <c r="O4078" i="6"/>
  <c r="P4078" i="6"/>
  <c r="U4078" i="6"/>
  <c r="V4078" i="6"/>
  <c r="O4079" i="6"/>
  <c r="P4079" i="6"/>
  <c r="U4079" i="6"/>
  <c r="O4080" i="6"/>
  <c r="P4080" i="6"/>
  <c r="U4080" i="6"/>
  <c r="V4080" i="6"/>
  <c r="O4081" i="6"/>
  <c r="P4081" i="6"/>
  <c r="U4081" i="6"/>
  <c r="P4082" i="6"/>
  <c r="U4082" i="6"/>
  <c r="O4083" i="6"/>
  <c r="P4083" i="6"/>
  <c r="U4083" i="6"/>
  <c r="V4083" i="6"/>
  <c r="O4084" i="6"/>
  <c r="P4084" i="6"/>
  <c r="U4084" i="6"/>
  <c r="V4084" i="6"/>
  <c r="O4085" i="6"/>
  <c r="P4085" i="6"/>
  <c r="U4085" i="6"/>
  <c r="V4085" i="6"/>
  <c r="O4086" i="6"/>
  <c r="P4086" i="6"/>
  <c r="U4086" i="6"/>
  <c r="V4086" i="6"/>
  <c r="O4087" i="6"/>
  <c r="P4087" i="6"/>
  <c r="U4087" i="6"/>
  <c r="O4088" i="6"/>
  <c r="P4088" i="6"/>
  <c r="U4088" i="6"/>
  <c r="O4089" i="6"/>
  <c r="P4089" i="6"/>
  <c r="U4089" i="6"/>
  <c r="O4090" i="6"/>
  <c r="P4090" i="6"/>
  <c r="U4090" i="6"/>
  <c r="U4091" i="6"/>
  <c r="U4096" i="6"/>
  <c r="U4098" i="6"/>
  <c r="O4112" i="6"/>
  <c r="P4112" i="6"/>
  <c r="U4112" i="6"/>
  <c r="O4113" i="6"/>
  <c r="P4113" i="6"/>
  <c r="U4113" i="6"/>
  <c r="V4113" i="6"/>
  <c r="P4114" i="6"/>
  <c r="U4114" i="6"/>
  <c r="V4114" i="6"/>
  <c r="O4115" i="6"/>
  <c r="P4115" i="6"/>
  <c r="U4115" i="6"/>
  <c r="O4116" i="6"/>
  <c r="P4116" i="6"/>
  <c r="U4116" i="6"/>
  <c r="O4117" i="6"/>
  <c r="P4117" i="6"/>
  <c r="U4117" i="6"/>
  <c r="O4118" i="6"/>
  <c r="P4118" i="6"/>
  <c r="U4118" i="6"/>
  <c r="V4118" i="6"/>
  <c r="O4119" i="6"/>
  <c r="P4119" i="6"/>
  <c r="U4119" i="6"/>
  <c r="V4119" i="6"/>
  <c r="O4120" i="6"/>
  <c r="P4120" i="6"/>
  <c r="U4120" i="6"/>
  <c r="O4121" i="6"/>
  <c r="P4121" i="6"/>
  <c r="U4121" i="6"/>
  <c r="O4122" i="6"/>
  <c r="P4122" i="6"/>
  <c r="U4122" i="6"/>
  <c r="V4122" i="6"/>
  <c r="O4123" i="6"/>
  <c r="P4123" i="6"/>
  <c r="U4123" i="6"/>
  <c r="O4124" i="6"/>
  <c r="P4124" i="6"/>
  <c r="U4124" i="6"/>
  <c r="V4124" i="6"/>
  <c r="O4125" i="6"/>
  <c r="P4125" i="6"/>
  <c r="O4126" i="6"/>
  <c r="P4126" i="6"/>
  <c r="U4126" i="6"/>
  <c r="V4126" i="6"/>
  <c r="O4127" i="6"/>
  <c r="P4127" i="6"/>
  <c r="U4127" i="6"/>
  <c r="O4128" i="6"/>
  <c r="P4128" i="6"/>
  <c r="U4128" i="6"/>
  <c r="O4129" i="6"/>
  <c r="P4129" i="6"/>
  <c r="U4129" i="6"/>
  <c r="V4129" i="6"/>
  <c r="O4130" i="6"/>
  <c r="P4130" i="6"/>
  <c r="U4130" i="6"/>
  <c r="O4131" i="6"/>
  <c r="P4131" i="6"/>
  <c r="U4131" i="6"/>
  <c r="V4131" i="6"/>
  <c r="O4132" i="6"/>
  <c r="P4132" i="6"/>
  <c r="U4132" i="6"/>
  <c r="V4132" i="6"/>
  <c r="O4133" i="6"/>
  <c r="P4133" i="6"/>
  <c r="U4133" i="6"/>
  <c r="O4134" i="6"/>
  <c r="P4134" i="6"/>
  <c r="U4134" i="6"/>
  <c r="O4135" i="6"/>
  <c r="P4135" i="6"/>
  <c r="U4135" i="6"/>
  <c r="O4136" i="6"/>
  <c r="P4136" i="6"/>
  <c r="U4136" i="6"/>
  <c r="O4137" i="6"/>
  <c r="P4137" i="6"/>
  <c r="U4137" i="6"/>
  <c r="V4137" i="6"/>
  <c r="O4138" i="6"/>
  <c r="P4138" i="6"/>
  <c r="P4139" i="6"/>
  <c r="U4139" i="6"/>
  <c r="V4139" i="6"/>
  <c r="O4140" i="6"/>
  <c r="P4140" i="6"/>
  <c r="U4140" i="6"/>
  <c r="O4141" i="6"/>
  <c r="P4141" i="6"/>
  <c r="U4141" i="6"/>
  <c r="O4142" i="6"/>
  <c r="P4142" i="6"/>
  <c r="U4142" i="6"/>
  <c r="V4142" i="6"/>
  <c r="O4143" i="6"/>
  <c r="P4143" i="6"/>
  <c r="U4143" i="6"/>
  <c r="V4143" i="6"/>
  <c r="O4144" i="6"/>
  <c r="P4144" i="6"/>
  <c r="U4144" i="6"/>
  <c r="V4144" i="6"/>
  <c r="O4145" i="6"/>
  <c r="P4145" i="6"/>
  <c r="U4145" i="6"/>
  <c r="O4146" i="6"/>
  <c r="P4146" i="6"/>
  <c r="U4146" i="6"/>
  <c r="V4146" i="6"/>
  <c r="O4147" i="6"/>
  <c r="P4147" i="6"/>
  <c r="U4147" i="6"/>
  <c r="V4147" i="6"/>
  <c r="O4148" i="6"/>
  <c r="P4148" i="6"/>
  <c r="U4148" i="6"/>
  <c r="V4148" i="6"/>
  <c r="O4149" i="6"/>
  <c r="P4149" i="6"/>
  <c r="U4149" i="6"/>
  <c r="O4150" i="6"/>
  <c r="P4150" i="6"/>
  <c r="U4150" i="6"/>
  <c r="V4150" i="6"/>
  <c r="P4151" i="6"/>
  <c r="U4151" i="6"/>
  <c r="O4152" i="6"/>
  <c r="P4152" i="6"/>
  <c r="U4152" i="6"/>
  <c r="O4153" i="6"/>
  <c r="P4153" i="6"/>
  <c r="U4153" i="6"/>
  <c r="O4154" i="6"/>
  <c r="P4154" i="6"/>
  <c r="U4154" i="6"/>
  <c r="O4155" i="6"/>
  <c r="P4155" i="6"/>
  <c r="U4155" i="6"/>
  <c r="P4156" i="6"/>
  <c r="U4156" i="6"/>
  <c r="O4157" i="6"/>
  <c r="P4157" i="6"/>
  <c r="U4157" i="6"/>
  <c r="O4158" i="6"/>
  <c r="P4158" i="6"/>
  <c r="U4158" i="6"/>
  <c r="O4159" i="6"/>
  <c r="P4159" i="6"/>
  <c r="U4159" i="6"/>
  <c r="V4159" i="6"/>
  <c r="O4160" i="6"/>
  <c r="P4160" i="6"/>
  <c r="U4160" i="6"/>
  <c r="O4161" i="6"/>
  <c r="P4161" i="6"/>
  <c r="U4161" i="6"/>
  <c r="V4161" i="6"/>
  <c r="O4162" i="6"/>
  <c r="P4162" i="6"/>
  <c r="U4162" i="6"/>
  <c r="V4162" i="6"/>
  <c r="O4163" i="6"/>
  <c r="P4163" i="6"/>
  <c r="U4163" i="6"/>
  <c r="V4163" i="6"/>
  <c r="O4164" i="6"/>
  <c r="P4164" i="6"/>
  <c r="U4164" i="6"/>
  <c r="O4165" i="6"/>
  <c r="P4165" i="6"/>
  <c r="U4165" i="6"/>
  <c r="O4166" i="6"/>
  <c r="P4166" i="6"/>
  <c r="U4166" i="6"/>
  <c r="V4166" i="6"/>
  <c r="O4167" i="6"/>
  <c r="P4167" i="6"/>
  <c r="U4167" i="6"/>
  <c r="V4167" i="6"/>
  <c r="O4168" i="6"/>
  <c r="P4168" i="6"/>
  <c r="U4168" i="6"/>
  <c r="V4168" i="6"/>
  <c r="O4170" i="6"/>
  <c r="P4170" i="6"/>
  <c r="U4170" i="6"/>
  <c r="O4171" i="6"/>
  <c r="P4171" i="6"/>
  <c r="U4171" i="6"/>
  <c r="V4171" i="6"/>
  <c r="O4172" i="6"/>
  <c r="P4172" i="6"/>
  <c r="O4173" i="6"/>
  <c r="P4173" i="6"/>
  <c r="U4173" i="6"/>
  <c r="O4174" i="6"/>
  <c r="P4174" i="6"/>
  <c r="U4174" i="6"/>
  <c r="O4175" i="6"/>
  <c r="P4175" i="6"/>
  <c r="U4175" i="6"/>
  <c r="V4175" i="6"/>
  <c r="O4176" i="6"/>
  <c r="P4176" i="6"/>
  <c r="U4176" i="6"/>
  <c r="V4176" i="6"/>
  <c r="O4177" i="6"/>
  <c r="P4177" i="6"/>
  <c r="U4177" i="6"/>
  <c r="V4177" i="6"/>
  <c r="O4178" i="6"/>
  <c r="P4178" i="6"/>
  <c r="U4178" i="6"/>
  <c r="V4178" i="6"/>
  <c r="O4179" i="6"/>
  <c r="P4179" i="6"/>
  <c r="O4180" i="6"/>
  <c r="P4180" i="6"/>
  <c r="U4180" i="6"/>
  <c r="O4181" i="6"/>
  <c r="P4181" i="6"/>
  <c r="U4181" i="6"/>
  <c r="V4181" i="6"/>
  <c r="O4182" i="6"/>
  <c r="P4182" i="6"/>
  <c r="U4182" i="6"/>
  <c r="O4183" i="6"/>
  <c r="P4183" i="6"/>
  <c r="U4183" i="6"/>
  <c r="O4184" i="6"/>
  <c r="P4184" i="6"/>
  <c r="U4184" i="6"/>
  <c r="V4184" i="6"/>
  <c r="O4185" i="6"/>
  <c r="P4185" i="6"/>
  <c r="U4185" i="6"/>
  <c r="V4185" i="6"/>
  <c r="P4186" i="6"/>
  <c r="U4186" i="6"/>
  <c r="O4187" i="6"/>
  <c r="P4187" i="6"/>
  <c r="U4187" i="6"/>
  <c r="O4188" i="6"/>
  <c r="P4188" i="6"/>
  <c r="U4188" i="6"/>
  <c r="O4189" i="6"/>
  <c r="P4189" i="6"/>
  <c r="U4189" i="6"/>
  <c r="O4190" i="6"/>
  <c r="P4190" i="6"/>
  <c r="U4190" i="6"/>
  <c r="V4190" i="6"/>
  <c r="O4191" i="6"/>
  <c r="P4191" i="6"/>
  <c r="U4191" i="6"/>
  <c r="O4192" i="6"/>
  <c r="P4192" i="6"/>
  <c r="U4192" i="6"/>
  <c r="O4193" i="6"/>
  <c r="P4193" i="6"/>
  <c r="U4193" i="6"/>
  <c r="V4193" i="6"/>
  <c r="O4194" i="6"/>
  <c r="P4194" i="6"/>
  <c r="U4194" i="6"/>
  <c r="O4195" i="6"/>
  <c r="P4195" i="6"/>
  <c r="U4195" i="6"/>
  <c r="P4196" i="6"/>
  <c r="U4196" i="6"/>
  <c r="O4197" i="6"/>
  <c r="P4197" i="6"/>
  <c r="U4197" i="6"/>
  <c r="V4197" i="6"/>
  <c r="O4198" i="6"/>
  <c r="P4198" i="6"/>
  <c r="U4198" i="6"/>
  <c r="O4199" i="6"/>
  <c r="P4199" i="6"/>
  <c r="U4199" i="6"/>
  <c r="P4200" i="6"/>
  <c r="U4200" i="6"/>
  <c r="P4201" i="6"/>
  <c r="U4201" i="6"/>
  <c r="P4202" i="6"/>
  <c r="U4202" i="6"/>
  <c r="V4202" i="6"/>
  <c r="P4203" i="6"/>
  <c r="U4203" i="6"/>
  <c r="V4203" i="6"/>
  <c r="P4204" i="6"/>
  <c r="U4204" i="6"/>
  <c r="V4204" i="6"/>
  <c r="P4205" i="6"/>
  <c r="U4205" i="6"/>
  <c r="P4206" i="6"/>
  <c r="U4206" i="6"/>
  <c r="V4206" i="6"/>
  <c r="P4207" i="6"/>
  <c r="U4207" i="6"/>
  <c r="V4207" i="6"/>
  <c r="P4208" i="6"/>
  <c r="U4208" i="6"/>
  <c r="P4209" i="6"/>
  <c r="U4209" i="6"/>
  <c r="V4209" i="6"/>
  <c r="P4210" i="6"/>
  <c r="U4210" i="6"/>
  <c r="U4211" i="6"/>
  <c r="O4215" i="6"/>
  <c r="P4215" i="6"/>
  <c r="U4215" i="6"/>
  <c r="U4216" i="6"/>
  <c r="O4221" i="6"/>
  <c r="P4221" i="6"/>
  <c r="U4221" i="6"/>
  <c r="V4221" i="6"/>
  <c r="O4223" i="6"/>
  <c r="P4223" i="6"/>
  <c r="U4223" i="6"/>
  <c r="O4224" i="6"/>
  <c r="P4224" i="6"/>
  <c r="U4224" i="6"/>
  <c r="V4224" i="6"/>
  <c r="O4225" i="6"/>
  <c r="P4225" i="6"/>
  <c r="U4225" i="6"/>
  <c r="O4226" i="6"/>
  <c r="P4226" i="6"/>
  <c r="U4226" i="6"/>
  <c r="O4227" i="6"/>
  <c r="P4227" i="6"/>
  <c r="U4227" i="6"/>
  <c r="V4227" i="6"/>
  <c r="O4228" i="6"/>
  <c r="P4228" i="6"/>
  <c r="U4228" i="6"/>
  <c r="V4228" i="6"/>
  <c r="O4229" i="6"/>
  <c r="P4229" i="6"/>
  <c r="U4229" i="6"/>
  <c r="V4229" i="6"/>
  <c r="O4230" i="6"/>
  <c r="P4230" i="6"/>
  <c r="U4230" i="6"/>
  <c r="O4231" i="6"/>
  <c r="P4231" i="6"/>
  <c r="U4231" i="6"/>
  <c r="O4232" i="6"/>
  <c r="P4232" i="6"/>
  <c r="U4232" i="6"/>
  <c r="O4233" i="6"/>
  <c r="P4233" i="6"/>
  <c r="U4233" i="6"/>
  <c r="O4234" i="6"/>
  <c r="P4234" i="6"/>
  <c r="U4234" i="6"/>
  <c r="V4234" i="6"/>
  <c r="P4235" i="6"/>
  <c r="U4235" i="6"/>
  <c r="V4235" i="6"/>
  <c r="O4236" i="6"/>
  <c r="P4236" i="6"/>
  <c r="U4236" i="6"/>
  <c r="O4237" i="6"/>
  <c r="P4237" i="6"/>
  <c r="U4237" i="6"/>
  <c r="O4238" i="6"/>
  <c r="P4238" i="6"/>
  <c r="U4238" i="6"/>
  <c r="O4239" i="6"/>
  <c r="P4239" i="6"/>
  <c r="U4239" i="6"/>
  <c r="O4240" i="6"/>
  <c r="P4240" i="6"/>
  <c r="U4240" i="6"/>
  <c r="V4240" i="6"/>
  <c r="O4241" i="6"/>
  <c r="P4241" i="6"/>
  <c r="U4241" i="6"/>
  <c r="V4241" i="6"/>
  <c r="O4242" i="6"/>
  <c r="P4242" i="6"/>
  <c r="U4242" i="6"/>
  <c r="V4242" i="6"/>
  <c r="O4243" i="6"/>
  <c r="P4243" i="6"/>
  <c r="U4243" i="6"/>
  <c r="O4244" i="6"/>
  <c r="P4244" i="6"/>
  <c r="U4244" i="6"/>
  <c r="V4244" i="6"/>
  <c r="O4245" i="6"/>
  <c r="P4245" i="6"/>
  <c r="U4245" i="6"/>
  <c r="O4246" i="6"/>
  <c r="P4246" i="6"/>
  <c r="U4246" i="6"/>
  <c r="V4246" i="6"/>
  <c r="O4247" i="6"/>
  <c r="P4247" i="6"/>
  <c r="U4247" i="6"/>
  <c r="O4248" i="6"/>
  <c r="P4248" i="6"/>
  <c r="U4248" i="6"/>
  <c r="V4248" i="6"/>
  <c r="O4249" i="6"/>
  <c r="P4249" i="6"/>
  <c r="U4249" i="6"/>
  <c r="O4250" i="6"/>
  <c r="P4250" i="6"/>
  <c r="U4250" i="6"/>
  <c r="O4251" i="6"/>
  <c r="P4251" i="6"/>
  <c r="U4251" i="6"/>
  <c r="O4252" i="6"/>
  <c r="P4252" i="6"/>
  <c r="O4253" i="6"/>
  <c r="P4253" i="6"/>
  <c r="U4253" i="6"/>
  <c r="V4253" i="6"/>
  <c r="O4254" i="6"/>
  <c r="P4254" i="6"/>
  <c r="U4254" i="6"/>
  <c r="O4255" i="6"/>
  <c r="P4255" i="6"/>
  <c r="U4255" i="6"/>
  <c r="O4256" i="6"/>
  <c r="P4256" i="6"/>
  <c r="U4256" i="6"/>
  <c r="O4257" i="6"/>
  <c r="P4257" i="6"/>
  <c r="U4257" i="6"/>
  <c r="P4258" i="6"/>
  <c r="U4258" i="6"/>
  <c r="V4258" i="6"/>
  <c r="O4259" i="6"/>
  <c r="P4259" i="6"/>
  <c r="U4259" i="6"/>
  <c r="V4259" i="6"/>
  <c r="O4260" i="6"/>
  <c r="P4260" i="6"/>
  <c r="U4260" i="6"/>
  <c r="O4261" i="6"/>
  <c r="P4261" i="6"/>
  <c r="U4261" i="6"/>
  <c r="V4261" i="6"/>
  <c r="O4262" i="6"/>
  <c r="P4262" i="6"/>
  <c r="U4262" i="6"/>
  <c r="O4263" i="6"/>
  <c r="P4263" i="6"/>
  <c r="U4263" i="6"/>
  <c r="V4263" i="6"/>
  <c r="O4264" i="6"/>
  <c r="P4264" i="6"/>
  <c r="O4265" i="6"/>
  <c r="P4265" i="6"/>
  <c r="U4265" i="6"/>
  <c r="V4265" i="6"/>
  <c r="O4266" i="6"/>
  <c r="P4266" i="6"/>
  <c r="U4266" i="6"/>
  <c r="O4267" i="6"/>
  <c r="P4267" i="6"/>
  <c r="U4267" i="6"/>
  <c r="P4268" i="6"/>
  <c r="U4268" i="6"/>
  <c r="O4269" i="6"/>
  <c r="P4269" i="6"/>
  <c r="U4269" i="6"/>
  <c r="O4270" i="6"/>
  <c r="P4270" i="6"/>
  <c r="U4270" i="6"/>
  <c r="V4270" i="6"/>
  <c r="O4271" i="6"/>
  <c r="P4271" i="6"/>
  <c r="U4271" i="6"/>
  <c r="V4271" i="6"/>
  <c r="O4272" i="6"/>
  <c r="P4272" i="6"/>
  <c r="U4272" i="6"/>
  <c r="V4272" i="6"/>
  <c r="O4273" i="6"/>
  <c r="P4273" i="6"/>
  <c r="U4273" i="6"/>
  <c r="O4274" i="6"/>
  <c r="P4274" i="6"/>
  <c r="U4274" i="6"/>
  <c r="V4274" i="6"/>
  <c r="O4275" i="6"/>
  <c r="P4275" i="6"/>
  <c r="U4275" i="6"/>
  <c r="P4276" i="6"/>
  <c r="P4277" i="6"/>
  <c r="U4277" i="6"/>
  <c r="P4278" i="6"/>
  <c r="U4278" i="6"/>
  <c r="P4279" i="6"/>
  <c r="U4279" i="6"/>
  <c r="P4280" i="6"/>
  <c r="U4280" i="6"/>
  <c r="V4280" i="6"/>
  <c r="P4281" i="6"/>
  <c r="U4281" i="6"/>
  <c r="P4282" i="6"/>
  <c r="U4282" i="6"/>
  <c r="V4282" i="6"/>
  <c r="P4283" i="6"/>
  <c r="U4283" i="6"/>
  <c r="V4283" i="6"/>
  <c r="P4284" i="6"/>
  <c r="U4284" i="6"/>
  <c r="V4284" i="6"/>
  <c r="P4285" i="6"/>
  <c r="U4285" i="6"/>
  <c r="P4286" i="6"/>
  <c r="U4286" i="6"/>
  <c r="P4287" i="6"/>
  <c r="U4287" i="6"/>
  <c r="P4288" i="6"/>
  <c r="P4289" i="6"/>
  <c r="U4289" i="6"/>
  <c r="V4289" i="6"/>
  <c r="P4290" i="6"/>
  <c r="U4290" i="6"/>
  <c r="V4290" i="6"/>
  <c r="P4291" i="6"/>
  <c r="U4291" i="6"/>
  <c r="P4292" i="6"/>
  <c r="U4292" i="6"/>
  <c r="V4292" i="6"/>
  <c r="P4293" i="6"/>
  <c r="U4293" i="6"/>
  <c r="P4294" i="6"/>
  <c r="U4294" i="6"/>
  <c r="P4295" i="6"/>
  <c r="U4295" i="6"/>
  <c r="V4295" i="6"/>
  <c r="P4296" i="6"/>
  <c r="U4296" i="6"/>
  <c r="V4296" i="6"/>
  <c r="P4297" i="6"/>
  <c r="U4297" i="6"/>
  <c r="O4298" i="6"/>
  <c r="P4298" i="6"/>
  <c r="U4298" i="6"/>
  <c r="V4298" i="6"/>
  <c r="P4299" i="6"/>
  <c r="U4299" i="6"/>
  <c r="V4299" i="6"/>
  <c r="P4300" i="6"/>
  <c r="P4301" i="6"/>
  <c r="U4301" i="6"/>
  <c r="V4301" i="6"/>
  <c r="O4302" i="6"/>
  <c r="P4302" i="6"/>
  <c r="U4302" i="6"/>
  <c r="V4302" i="6"/>
  <c r="P4303" i="6"/>
  <c r="U4303" i="6"/>
  <c r="V4303" i="6"/>
  <c r="P4304" i="6"/>
  <c r="U4304" i="6"/>
  <c r="V4304" i="6"/>
  <c r="P4305" i="6"/>
  <c r="U4305" i="6"/>
  <c r="V4305" i="6"/>
  <c r="P4306" i="6"/>
  <c r="U4306" i="6"/>
  <c r="P4307" i="6"/>
  <c r="U4307" i="6"/>
  <c r="P4308" i="6"/>
  <c r="U4308" i="6"/>
  <c r="V4308" i="6"/>
  <c r="P4309" i="6"/>
  <c r="U4309" i="6"/>
  <c r="O4310" i="6"/>
  <c r="P4310" i="6"/>
  <c r="U4310" i="6"/>
  <c r="V4310" i="6"/>
  <c r="P4311" i="6"/>
  <c r="U4311" i="6"/>
  <c r="O4312" i="6"/>
  <c r="O4313" i="6"/>
  <c r="P4313" i="6"/>
  <c r="U4313" i="6"/>
  <c r="V4313" i="6"/>
  <c r="O4314" i="6"/>
  <c r="P4314" i="6"/>
  <c r="U4314" i="6"/>
  <c r="V4314" i="6"/>
  <c r="O4315" i="6"/>
  <c r="P4315" i="6"/>
  <c r="O4316" i="6"/>
  <c r="P4316" i="6"/>
  <c r="U4316" i="6"/>
  <c r="V4316" i="6"/>
  <c r="O4317" i="6"/>
  <c r="P4317" i="6"/>
  <c r="U4317" i="6"/>
  <c r="O4318" i="6"/>
  <c r="P4318" i="6"/>
  <c r="U4318" i="6"/>
  <c r="V4318" i="6"/>
  <c r="O4319" i="6"/>
  <c r="P4319" i="6"/>
  <c r="U4319" i="6"/>
  <c r="P4320" i="6"/>
  <c r="U4320" i="6"/>
  <c r="V4320" i="6"/>
  <c r="O4321" i="6"/>
  <c r="P4321" i="6"/>
  <c r="U4321" i="6"/>
  <c r="V4321" i="6"/>
  <c r="O4322" i="6"/>
  <c r="P4322" i="6"/>
  <c r="U4322" i="6"/>
  <c r="N4323" i="6"/>
  <c r="P4323" i="6"/>
  <c r="U4323" i="6"/>
  <c r="P4324" i="6"/>
  <c r="P4329" i="6"/>
  <c r="U4329" i="6"/>
  <c r="V4329" i="6"/>
  <c r="P4330" i="6"/>
  <c r="U4330" i="6"/>
  <c r="V4330" i="6"/>
  <c r="P4331" i="6"/>
  <c r="U4331" i="6"/>
  <c r="V4331" i="6"/>
  <c r="O4332" i="6"/>
  <c r="P4332" i="6"/>
  <c r="U4332" i="6"/>
  <c r="O4333" i="6"/>
  <c r="P4333" i="6"/>
  <c r="U4333" i="6"/>
  <c r="V4333" i="6"/>
  <c r="P4334" i="6"/>
  <c r="U4334" i="6"/>
  <c r="V4334" i="6"/>
  <c r="O4335" i="6"/>
  <c r="P4335" i="6"/>
  <c r="U4335" i="6"/>
  <c r="V4335" i="6"/>
  <c r="O4336" i="6"/>
  <c r="P4336" i="6"/>
  <c r="U4336" i="6"/>
  <c r="V4336" i="6"/>
  <c r="O4337" i="6"/>
  <c r="P4337" i="6"/>
  <c r="U4337" i="6"/>
  <c r="O4338" i="6"/>
  <c r="P4338" i="6"/>
  <c r="U4338" i="6"/>
  <c r="O4339" i="6"/>
  <c r="P4339" i="6"/>
  <c r="U4339" i="6"/>
  <c r="V4339" i="6"/>
  <c r="O4340" i="6"/>
  <c r="P4340" i="6"/>
  <c r="U4340" i="6"/>
  <c r="V4340" i="6"/>
  <c r="O4341" i="6"/>
  <c r="P4341" i="6"/>
  <c r="U4341" i="6"/>
  <c r="V4341" i="6"/>
  <c r="O4342" i="6"/>
  <c r="P4342" i="6"/>
  <c r="U4342" i="6"/>
  <c r="V4342" i="6"/>
  <c r="O4343" i="6"/>
  <c r="P4343" i="6"/>
  <c r="U4343" i="6"/>
  <c r="O4344" i="6"/>
  <c r="P4344" i="6"/>
  <c r="U4344" i="6"/>
  <c r="P4345" i="6"/>
  <c r="U4345" i="6"/>
  <c r="V4345" i="6"/>
  <c r="O4346" i="6"/>
  <c r="P4346" i="6"/>
  <c r="U4346" i="6"/>
  <c r="V4346" i="6"/>
  <c r="O4347" i="6"/>
  <c r="P4347" i="6"/>
  <c r="U4347" i="6"/>
  <c r="V4347" i="6"/>
  <c r="O4348" i="6"/>
  <c r="P4348" i="6"/>
  <c r="U4348" i="6"/>
  <c r="V4348" i="6"/>
  <c r="O4349" i="6"/>
  <c r="P4349" i="6"/>
  <c r="U4349" i="6"/>
  <c r="O4350" i="6"/>
  <c r="P4350" i="6"/>
  <c r="U4350" i="6"/>
  <c r="V4350" i="6"/>
  <c r="O4351" i="6"/>
  <c r="P4351" i="6"/>
  <c r="U4351" i="6"/>
  <c r="O4352" i="6"/>
  <c r="P4352" i="6"/>
  <c r="U4352" i="6"/>
  <c r="V4352" i="6"/>
  <c r="O4353" i="6"/>
  <c r="P4353" i="6"/>
  <c r="U4353" i="6"/>
  <c r="V4353" i="6"/>
  <c r="O4354" i="6"/>
  <c r="P4354" i="6"/>
  <c r="U4354" i="6"/>
  <c r="O4355" i="6"/>
  <c r="P4355" i="6"/>
  <c r="U4355" i="6"/>
  <c r="V4355" i="6"/>
  <c r="O4356" i="6"/>
  <c r="P4356" i="6"/>
  <c r="P4357" i="6"/>
  <c r="U4357" i="6"/>
  <c r="P4358" i="6"/>
  <c r="U4358" i="6"/>
  <c r="V4358" i="6"/>
  <c r="P4359" i="6"/>
  <c r="U4359" i="6"/>
  <c r="V4359" i="6"/>
  <c r="O4360" i="6"/>
  <c r="P4360" i="6"/>
  <c r="U4360" i="6"/>
  <c r="V4360" i="6"/>
  <c r="P4361" i="6"/>
  <c r="U4361" i="6"/>
  <c r="O4362" i="6"/>
  <c r="P4362" i="6"/>
  <c r="U4362" i="6"/>
  <c r="V4362" i="6"/>
  <c r="P4363" i="6"/>
  <c r="U4363" i="6"/>
  <c r="P4364" i="6"/>
  <c r="U4364" i="6"/>
  <c r="P4365" i="6"/>
  <c r="U4365" i="6"/>
  <c r="V4365" i="6"/>
  <c r="P4376" i="6"/>
  <c r="U4376" i="6"/>
  <c r="V4376" i="6"/>
  <c r="P4377" i="6"/>
  <c r="U4377" i="6"/>
  <c r="P4378" i="6"/>
  <c r="U4378" i="6"/>
  <c r="V4378" i="6"/>
  <c r="P4379" i="6"/>
  <c r="U4379" i="6"/>
  <c r="V4379" i="6"/>
  <c r="P4380" i="6"/>
  <c r="U4380" i="6"/>
  <c r="V4380" i="6"/>
  <c r="P4381" i="6"/>
  <c r="U4381" i="6"/>
  <c r="V4381" i="6"/>
  <c r="P4382" i="6"/>
  <c r="U4382" i="6"/>
  <c r="V4382" i="6"/>
  <c r="P4383" i="6"/>
  <c r="U4383" i="6"/>
  <c r="P4384" i="6"/>
  <c r="U4384" i="6"/>
  <c r="P4385" i="6"/>
  <c r="U4385" i="6"/>
  <c r="P4386" i="6"/>
  <c r="P4387" i="6"/>
  <c r="U4387" i="6"/>
  <c r="P4388" i="6"/>
  <c r="U4388" i="6"/>
  <c r="V4388" i="6"/>
  <c r="P4389" i="6"/>
  <c r="U4389" i="6"/>
  <c r="P4390" i="6"/>
  <c r="U4390" i="6"/>
  <c r="P4391" i="6"/>
  <c r="U4391" i="6"/>
  <c r="V4391" i="6"/>
  <c r="P4392" i="6"/>
  <c r="U4392" i="6"/>
  <c r="V4392" i="6"/>
  <c r="P4393" i="6"/>
  <c r="U4393" i="6"/>
  <c r="V4393" i="6"/>
  <c r="P4394" i="6"/>
  <c r="U4394" i="6"/>
  <c r="V4394" i="6"/>
  <c r="P4395" i="6"/>
  <c r="U4395" i="6"/>
  <c r="O4396" i="6"/>
  <c r="P4396" i="6"/>
  <c r="U4396" i="6"/>
  <c r="O4397" i="6"/>
  <c r="P4397" i="6"/>
  <c r="U4397" i="6"/>
  <c r="V4397" i="6"/>
  <c r="O4398" i="6"/>
  <c r="P4398" i="6"/>
  <c r="U4398" i="6"/>
  <c r="V4398" i="6"/>
  <c r="O4399" i="6"/>
  <c r="P4399" i="6"/>
  <c r="U4399" i="6"/>
  <c r="O4400" i="6"/>
  <c r="P4400" i="6"/>
  <c r="U4400" i="6"/>
  <c r="V4400" i="6"/>
  <c r="O4401" i="6"/>
  <c r="P4401" i="6"/>
  <c r="U4401" i="6"/>
  <c r="V4401" i="6"/>
  <c r="O4402" i="6"/>
  <c r="P4402" i="6"/>
  <c r="U4402" i="6"/>
  <c r="V4402" i="6"/>
  <c r="O4403" i="6"/>
  <c r="P4403" i="6"/>
  <c r="U4403" i="6"/>
  <c r="V4403" i="6"/>
  <c r="O4404" i="6"/>
  <c r="P4404" i="6"/>
  <c r="U4404" i="6"/>
  <c r="O4405" i="6"/>
  <c r="P4405" i="6"/>
  <c r="U4405" i="6"/>
  <c r="V4405" i="6"/>
  <c r="O4406" i="6"/>
  <c r="P4406" i="6"/>
  <c r="U4406" i="6"/>
  <c r="V4406" i="6"/>
  <c r="O4407" i="6"/>
  <c r="P4407" i="6"/>
  <c r="U4407" i="6"/>
  <c r="V4407" i="6"/>
  <c r="O4408" i="6"/>
  <c r="P4408" i="6"/>
  <c r="U4408" i="6"/>
  <c r="V4408" i="6"/>
  <c r="P4409" i="6"/>
  <c r="U4409" i="6"/>
  <c r="V4409" i="6"/>
  <c r="O4410" i="6"/>
  <c r="P4410" i="6"/>
  <c r="U4410" i="6"/>
  <c r="V4410" i="6"/>
  <c r="O4411" i="6"/>
  <c r="P4411" i="6"/>
  <c r="U4411" i="6"/>
  <c r="V4411" i="6"/>
  <c r="O4412" i="6"/>
  <c r="P4412" i="6"/>
  <c r="U4412" i="6"/>
  <c r="V4412" i="6"/>
  <c r="O4413" i="6"/>
  <c r="P4413" i="6"/>
  <c r="U4413" i="6"/>
  <c r="V4413" i="6"/>
  <c r="O4414" i="6"/>
  <c r="P4414" i="6"/>
  <c r="U4414" i="6"/>
  <c r="O4415" i="6"/>
  <c r="P4415" i="6"/>
  <c r="U4415" i="6"/>
  <c r="O4416" i="6"/>
  <c r="P4416" i="6"/>
  <c r="U4416" i="6"/>
  <c r="V4416" i="6"/>
  <c r="P4417" i="6"/>
  <c r="U4417" i="6"/>
  <c r="V4417" i="6"/>
  <c r="O4418" i="6"/>
  <c r="P4418" i="6"/>
  <c r="U4418" i="6"/>
  <c r="V4418" i="6"/>
  <c r="O4419" i="6"/>
  <c r="P4419" i="6"/>
  <c r="U4419" i="6"/>
  <c r="O4420" i="6"/>
  <c r="P4420" i="6"/>
  <c r="U4420" i="6"/>
  <c r="V4420" i="6"/>
  <c r="O4421" i="6"/>
  <c r="P4421" i="6"/>
  <c r="U4421" i="6"/>
  <c r="V4421" i="6"/>
  <c r="P4422" i="6"/>
  <c r="U4422" i="6"/>
  <c r="V4422" i="6"/>
  <c r="O4423" i="6"/>
  <c r="P4423" i="6"/>
  <c r="U4423" i="6"/>
  <c r="O4424" i="6"/>
  <c r="P4424" i="6"/>
  <c r="U4424" i="6"/>
  <c r="V4424" i="6"/>
  <c r="O4425" i="6"/>
  <c r="P4425" i="6"/>
  <c r="U4425" i="6"/>
  <c r="V4425" i="6"/>
  <c r="O4426" i="6"/>
  <c r="P4426" i="6"/>
  <c r="U4426" i="6"/>
  <c r="V4426" i="6"/>
  <c r="O4427" i="6"/>
  <c r="P4427" i="6"/>
  <c r="U4427" i="6"/>
  <c r="V4427" i="6"/>
  <c r="O4428" i="6"/>
  <c r="P4428" i="6"/>
  <c r="U4428" i="6"/>
  <c r="V4428" i="6"/>
  <c r="O4432" i="6"/>
  <c r="P4432" i="6"/>
  <c r="U4432" i="6"/>
  <c r="O4433" i="6"/>
  <c r="P4433" i="6"/>
  <c r="U4433" i="6"/>
  <c r="O4434" i="6"/>
  <c r="P4434" i="6"/>
  <c r="U4434" i="6"/>
  <c r="V4434" i="6"/>
  <c r="O4435" i="6"/>
  <c r="P4435" i="6"/>
  <c r="U4435" i="6"/>
  <c r="P4436" i="6"/>
  <c r="U4436" i="6"/>
  <c r="V4436" i="6"/>
  <c r="O4437" i="6"/>
  <c r="P4437" i="6"/>
  <c r="U4437" i="6"/>
  <c r="V4437" i="6"/>
  <c r="O4438" i="6"/>
  <c r="P4438" i="6"/>
  <c r="U4438" i="6"/>
  <c r="O4439" i="6"/>
  <c r="P4439" i="6"/>
  <c r="U4439" i="6"/>
  <c r="V4439" i="6"/>
  <c r="O4440" i="6"/>
  <c r="P4440" i="6"/>
  <c r="U4440" i="6"/>
  <c r="V4440" i="6"/>
  <c r="O4441" i="6"/>
  <c r="P4441" i="6"/>
  <c r="U4441" i="6"/>
  <c r="O4442" i="6"/>
  <c r="P4442" i="6"/>
  <c r="U4442" i="6"/>
  <c r="V4442" i="6"/>
  <c r="O4443" i="6"/>
  <c r="P4443" i="6"/>
  <c r="U4443" i="6"/>
  <c r="O4444" i="6"/>
  <c r="P4444" i="6"/>
  <c r="U4444" i="6"/>
  <c r="P4445" i="6"/>
  <c r="U4445" i="6"/>
  <c r="V4445" i="6"/>
  <c r="O4446" i="6"/>
  <c r="P4446" i="6"/>
  <c r="U4446" i="6"/>
  <c r="V4446" i="6"/>
  <c r="O4447" i="6"/>
  <c r="P4447" i="6"/>
  <c r="U4447" i="6"/>
  <c r="V4447" i="6"/>
  <c r="O4448" i="6"/>
  <c r="P4448" i="6"/>
  <c r="U4448" i="6"/>
  <c r="V4448" i="6"/>
  <c r="O4449" i="6"/>
  <c r="P4449" i="6"/>
  <c r="U4449" i="6"/>
  <c r="O4450" i="6"/>
  <c r="P4450" i="6"/>
  <c r="U4450" i="6"/>
  <c r="V4450" i="6"/>
  <c r="P4451" i="6"/>
  <c r="U4451" i="6"/>
  <c r="V4451" i="6"/>
  <c r="O4452" i="6"/>
  <c r="P4452" i="6"/>
  <c r="U4452" i="6"/>
  <c r="O4453" i="6"/>
  <c r="P4453" i="6"/>
  <c r="U4453" i="6"/>
  <c r="O4455" i="6"/>
  <c r="P4455" i="6"/>
  <c r="U4455" i="6"/>
  <c r="O4456" i="6"/>
  <c r="P4456" i="6"/>
  <c r="O4457" i="6"/>
  <c r="P4457" i="6"/>
  <c r="U4457" i="6"/>
  <c r="V4457" i="6"/>
  <c r="O4458" i="6"/>
  <c r="P4458" i="6"/>
  <c r="U4458" i="6"/>
  <c r="V4458" i="6"/>
  <c r="O4459" i="6"/>
  <c r="P4459" i="6"/>
  <c r="U4459" i="6"/>
  <c r="V4459" i="6"/>
  <c r="O4460" i="6"/>
  <c r="P4460" i="6"/>
  <c r="U4460" i="6"/>
  <c r="V4460" i="6"/>
  <c r="O4461" i="6"/>
  <c r="P4461" i="6"/>
  <c r="U4461" i="6"/>
  <c r="V4461" i="6"/>
  <c r="O4462" i="6"/>
  <c r="P4462" i="6"/>
  <c r="U4462" i="6"/>
  <c r="V4462" i="6"/>
  <c r="O4463" i="6"/>
  <c r="P4463" i="6"/>
  <c r="U4463" i="6"/>
  <c r="V4463" i="6"/>
  <c r="O4464" i="6"/>
  <c r="P4464" i="6"/>
  <c r="U4464" i="6"/>
  <c r="V4464" i="6"/>
  <c r="O4465" i="6"/>
  <c r="P4465" i="6"/>
  <c r="U4465" i="6"/>
  <c r="P4466" i="6"/>
  <c r="U4466" i="6"/>
  <c r="O4467" i="6"/>
  <c r="P4467" i="6"/>
  <c r="U4467" i="6"/>
  <c r="V4467" i="6"/>
  <c r="O4468" i="6"/>
  <c r="P4468" i="6"/>
  <c r="U4468" i="6"/>
  <c r="O4469" i="6"/>
  <c r="P4469" i="6"/>
  <c r="U4469" i="6"/>
  <c r="V4469" i="6"/>
  <c r="O4470" i="6"/>
  <c r="P4470" i="6"/>
  <c r="U4470" i="6"/>
  <c r="V4470" i="6"/>
  <c r="O4471" i="6"/>
  <c r="P4471" i="6"/>
  <c r="U4471" i="6"/>
  <c r="O4472" i="6"/>
  <c r="P4472" i="6"/>
  <c r="U4472" i="6"/>
  <c r="V4472" i="6"/>
  <c r="O4473" i="6"/>
  <c r="P4473" i="6"/>
  <c r="U4473" i="6"/>
  <c r="V4473" i="6"/>
  <c r="O4474" i="6"/>
  <c r="P4474" i="6"/>
  <c r="U4474" i="6"/>
  <c r="V4474" i="6"/>
  <c r="P4475" i="6"/>
  <c r="U4475" i="6"/>
  <c r="V4475" i="6"/>
  <c r="O4476" i="6"/>
  <c r="P4476" i="6"/>
  <c r="U4476" i="6"/>
  <c r="V4476" i="6"/>
  <c r="O4477" i="6"/>
  <c r="P4477" i="6"/>
  <c r="O4478" i="6"/>
  <c r="P4478" i="6"/>
  <c r="U4478" i="6"/>
  <c r="V4478" i="6"/>
  <c r="O4479" i="6"/>
  <c r="P4479" i="6"/>
  <c r="U4479" i="6"/>
  <c r="V4479" i="6"/>
  <c r="O4480" i="6"/>
  <c r="P4480" i="6"/>
  <c r="U4480" i="6"/>
  <c r="V4480" i="6"/>
  <c r="O4481" i="6"/>
  <c r="P4481" i="6"/>
  <c r="U4481" i="6"/>
  <c r="V4481" i="6"/>
  <c r="O4482" i="6"/>
  <c r="P4482" i="6"/>
  <c r="U4482" i="6"/>
  <c r="V4482" i="6"/>
  <c r="O4483" i="6"/>
  <c r="P4483" i="6"/>
  <c r="U4483" i="6"/>
  <c r="V4483" i="6"/>
  <c r="P4484" i="6"/>
  <c r="U4484" i="6"/>
  <c r="V4484" i="6"/>
  <c r="O4485" i="6"/>
  <c r="P4485" i="6"/>
  <c r="U4485" i="6"/>
  <c r="O4486" i="6"/>
  <c r="P4486" i="6"/>
  <c r="U4486" i="6"/>
  <c r="V4486" i="6"/>
  <c r="O4487" i="6"/>
  <c r="P4487" i="6"/>
  <c r="U4487" i="6"/>
  <c r="V4487" i="6"/>
  <c r="O4488" i="6"/>
  <c r="P4488" i="6"/>
  <c r="U4488" i="6"/>
  <c r="V4488" i="6"/>
  <c r="U4491" i="6"/>
  <c r="U4492" i="6"/>
  <c r="O628" i="14"/>
  <c r="O4496" i="6"/>
  <c r="P4496" i="6"/>
  <c r="U4496" i="6"/>
  <c r="P4497" i="6"/>
  <c r="O4498" i="6"/>
  <c r="P4498" i="6"/>
  <c r="U4498" i="6"/>
  <c r="V4498" i="6"/>
  <c r="O4499" i="6"/>
  <c r="P4499" i="6"/>
  <c r="U4499" i="6"/>
  <c r="V4499" i="6"/>
  <c r="O4500" i="6"/>
  <c r="P4500" i="6"/>
  <c r="U4500" i="6"/>
  <c r="O4501" i="6"/>
  <c r="P4501" i="6"/>
  <c r="U4501" i="6"/>
  <c r="V4501" i="6"/>
  <c r="O4502" i="6"/>
  <c r="P4502" i="6"/>
  <c r="U4502" i="6"/>
  <c r="O4503" i="6"/>
  <c r="P4503" i="6"/>
  <c r="U4503" i="6"/>
  <c r="O4504" i="6"/>
  <c r="P4504" i="6"/>
  <c r="U4504" i="6"/>
  <c r="V4504" i="6"/>
  <c r="O4505" i="6"/>
  <c r="P4505" i="6"/>
  <c r="U4505" i="6"/>
  <c r="V4505" i="6"/>
  <c r="O4506" i="6"/>
  <c r="P4506" i="6"/>
  <c r="U4506" i="6"/>
  <c r="V4506" i="6"/>
  <c r="O4507" i="6"/>
  <c r="P4507" i="6"/>
  <c r="U4507" i="6"/>
  <c r="V4507" i="6"/>
  <c r="O4508" i="6"/>
  <c r="P4508" i="6"/>
  <c r="U4508" i="6"/>
  <c r="O4509" i="6"/>
  <c r="P4509" i="6"/>
  <c r="U4509" i="6"/>
  <c r="V4509" i="6"/>
  <c r="O4510" i="6"/>
  <c r="P4510" i="6"/>
  <c r="U4510" i="6"/>
  <c r="V4510" i="6"/>
  <c r="O4511" i="6"/>
  <c r="P4511" i="6"/>
  <c r="U4511" i="6"/>
  <c r="V4511" i="6"/>
  <c r="O4513" i="6"/>
  <c r="P4513" i="6"/>
  <c r="U4513" i="6"/>
  <c r="V4513" i="6"/>
  <c r="O4514" i="6"/>
  <c r="P4514" i="6"/>
  <c r="U4514" i="6"/>
  <c r="V4514" i="6"/>
  <c r="O4515" i="6"/>
  <c r="P4515" i="6"/>
  <c r="U4515" i="6"/>
  <c r="O4516" i="6"/>
  <c r="P4516" i="6"/>
  <c r="U4516" i="6"/>
  <c r="V4516" i="6"/>
  <c r="P4517" i="6"/>
  <c r="U4517" i="6"/>
  <c r="O4518" i="6"/>
  <c r="P4518" i="6"/>
  <c r="U4518" i="6"/>
  <c r="V4518" i="6"/>
  <c r="O4519" i="6"/>
  <c r="P4519" i="6"/>
  <c r="U4519" i="6"/>
  <c r="V4519" i="6"/>
  <c r="O4520" i="6"/>
  <c r="P4520" i="6"/>
  <c r="O4521" i="6"/>
  <c r="P4521" i="6"/>
  <c r="U4521" i="6"/>
  <c r="V4521" i="6"/>
  <c r="O4522" i="6"/>
  <c r="P4522" i="6"/>
  <c r="U4522" i="6"/>
  <c r="V4522" i="6"/>
  <c r="O4523" i="6"/>
  <c r="P4523" i="6"/>
  <c r="U4523" i="6"/>
  <c r="V4523" i="6"/>
  <c r="O4524" i="6"/>
  <c r="P4524" i="6"/>
  <c r="U4524" i="6"/>
  <c r="V4524" i="6"/>
  <c r="O4525" i="6"/>
  <c r="P4525" i="6"/>
  <c r="U4525" i="6"/>
  <c r="V4525" i="6"/>
  <c r="O4526" i="6"/>
  <c r="P4526" i="6"/>
  <c r="U4526" i="6"/>
  <c r="V4526" i="6"/>
  <c r="O4527" i="6"/>
  <c r="P4527" i="6"/>
  <c r="U4527" i="6"/>
  <c r="V4527" i="6"/>
  <c r="O4528" i="6"/>
  <c r="P4528" i="6"/>
  <c r="U4528" i="6"/>
  <c r="V4528" i="6"/>
  <c r="O4529" i="6"/>
  <c r="P4529" i="6"/>
  <c r="U4529" i="6"/>
  <c r="V4529" i="6"/>
  <c r="O4530" i="6"/>
  <c r="P4530" i="6"/>
  <c r="U4530" i="6"/>
  <c r="O4531" i="6"/>
  <c r="P4531" i="6"/>
  <c r="U4531" i="6"/>
  <c r="V4531" i="6"/>
  <c r="P4532" i="6"/>
  <c r="U4532" i="6"/>
  <c r="V4532" i="6"/>
  <c r="P4533" i="6"/>
  <c r="U4533" i="6"/>
  <c r="P4535" i="6"/>
  <c r="U4535" i="6"/>
  <c r="V4535" i="6"/>
  <c r="P4537" i="6"/>
  <c r="U4537" i="6"/>
  <c r="V4537" i="6"/>
  <c r="P4538" i="6"/>
  <c r="U4538" i="6"/>
  <c r="V4538" i="6"/>
  <c r="P4539" i="6"/>
  <c r="U4539" i="6"/>
  <c r="P4541" i="6"/>
  <c r="U4541" i="6"/>
  <c r="U4544" i="6"/>
  <c r="P4554" i="6"/>
  <c r="U4554" i="6"/>
  <c r="V4554" i="6"/>
  <c r="P4555" i="6"/>
  <c r="U4555" i="6"/>
  <c r="P4556" i="6"/>
  <c r="U4556" i="6"/>
  <c r="V4556" i="6"/>
  <c r="P4557" i="6"/>
  <c r="U4557" i="6"/>
  <c r="V4557" i="6"/>
  <c r="P4559" i="6"/>
  <c r="U4559" i="6"/>
  <c r="O4560" i="6"/>
  <c r="P4560" i="6"/>
  <c r="U4560" i="6"/>
  <c r="P4561" i="6"/>
  <c r="U4561" i="6"/>
  <c r="V4561" i="6"/>
  <c r="P4562" i="6"/>
  <c r="U4562" i="6"/>
  <c r="V4562" i="6"/>
  <c r="P4563" i="6"/>
  <c r="U4563" i="6"/>
  <c r="V4563" i="6"/>
  <c r="P4564" i="6"/>
  <c r="U4564" i="6"/>
  <c r="V4564" i="6"/>
  <c r="O4565" i="6"/>
  <c r="P4565" i="6"/>
  <c r="U4565" i="6"/>
  <c r="V4565" i="6"/>
  <c r="P4566" i="6"/>
  <c r="U4566" i="6"/>
  <c r="P4567" i="6"/>
  <c r="U4567" i="6"/>
  <c r="V4567" i="6"/>
  <c r="P4568" i="6"/>
  <c r="U4568" i="6"/>
  <c r="V4568" i="6"/>
  <c r="P4570" i="6"/>
  <c r="U4570" i="6"/>
  <c r="V4570" i="6"/>
  <c r="O4571" i="6"/>
  <c r="P4571" i="6"/>
  <c r="O4572" i="6"/>
  <c r="P4572" i="6"/>
  <c r="U4572" i="6"/>
  <c r="V4572" i="6"/>
  <c r="P4574" i="6"/>
  <c r="U4574" i="6"/>
  <c r="V4574" i="6"/>
  <c r="P4575" i="6"/>
  <c r="U4575" i="6"/>
  <c r="P4576" i="6"/>
  <c r="U4576" i="6"/>
  <c r="V4576" i="6"/>
  <c r="O4577" i="6"/>
  <c r="P4577" i="6"/>
  <c r="U4577" i="6"/>
  <c r="V4577" i="6"/>
  <c r="O4581" i="6"/>
  <c r="P4581" i="6"/>
  <c r="U4581" i="6"/>
  <c r="V4581" i="6"/>
  <c r="O4583" i="6"/>
  <c r="P4583" i="6"/>
  <c r="U4583" i="6"/>
  <c r="V4583" i="6"/>
  <c r="O4584" i="6"/>
  <c r="P4584" i="6"/>
  <c r="U4584" i="6"/>
  <c r="V4584" i="6"/>
  <c r="O4585" i="6"/>
  <c r="P4585" i="6"/>
  <c r="U4585" i="6"/>
  <c r="V4585" i="6"/>
  <c r="O4588" i="6"/>
  <c r="P4588" i="6"/>
  <c r="P4589" i="6"/>
  <c r="U4589" i="6"/>
  <c r="V4589" i="6"/>
  <c r="P4590" i="6"/>
  <c r="U4590" i="6"/>
  <c r="V4590" i="6"/>
  <c r="P4592" i="6"/>
  <c r="U4592" i="6"/>
  <c r="P4593" i="6"/>
  <c r="U4593" i="6"/>
  <c r="P4596" i="6"/>
  <c r="U4596" i="6"/>
  <c r="V4596" i="6"/>
  <c r="P4597" i="6"/>
  <c r="U4597" i="6"/>
  <c r="V4597" i="6"/>
  <c r="P4598" i="6"/>
  <c r="U4598" i="6"/>
  <c r="V4598" i="6"/>
  <c r="P4600" i="6"/>
  <c r="U4600" i="6"/>
  <c r="P4602" i="6"/>
  <c r="U4602" i="6"/>
  <c r="P4603" i="6"/>
  <c r="U4603" i="6"/>
  <c r="P4604" i="6"/>
  <c r="U4604" i="6"/>
  <c r="P4605" i="6"/>
  <c r="U4605" i="6"/>
  <c r="P4606" i="6"/>
  <c r="U4606" i="6"/>
  <c r="O4607" i="6"/>
  <c r="P4607" i="6"/>
  <c r="U4607" i="6"/>
  <c r="V4607" i="6"/>
  <c r="P4608" i="6"/>
  <c r="U4608" i="6"/>
  <c r="P4610" i="6"/>
  <c r="U4610" i="6"/>
  <c r="P4612" i="6"/>
  <c r="U4612" i="6"/>
  <c r="V4612" i="6"/>
  <c r="O4613" i="6"/>
  <c r="P4613" i="6"/>
  <c r="U4613" i="6"/>
  <c r="V4613" i="6"/>
  <c r="O4614" i="6"/>
  <c r="P4614" i="6"/>
  <c r="U4614" i="6"/>
  <c r="V4614" i="6"/>
  <c r="O4615" i="6"/>
  <c r="P4615" i="6"/>
  <c r="U4615" i="6"/>
  <c r="V4615" i="6"/>
  <c r="P4619" i="6"/>
  <c r="U4619" i="6"/>
  <c r="P4621" i="6"/>
  <c r="U4621" i="6"/>
  <c r="V4621" i="6"/>
  <c r="O4623" i="6"/>
  <c r="P4623" i="6"/>
  <c r="P4624" i="6"/>
  <c r="U4624" i="6"/>
  <c r="O4625" i="6"/>
  <c r="P4625" i="6"/>
  <c r="U4625" i="6"/>
  <c r="V4625" i="6"/>
  <c r="P4626" i="6"/>
  <c r="U4626" i="6"/>
  <c r="V4626" i="6"/>
  <c r="P4627" i="6"/>
  <c r="U4627" i="6"/>
  <c r="V4627" i="6"/>
  <c r="P4628" i="6"/>
  <c r="U4628" i="6"/>
  <c r="V4628" i="6"/>
  <c r="P4629" i="6"/>
  <c r="P4630" i="6"/>
  <c r="U4630" i="6"/>
  <c r="V4630" i="6"/>
  <c r="P4632" i="6"/>
  <c r="U4632" i="6"/>
  <c r="V4632" i="6"/>
  <c r="P4634" i="6"/>
  <c r="U4634" i="6"/>
  <c r="V4634" i="6"/>
  <c r="P4635" i="6"/>
  <c r="U4635" i="6"/>
  <c r="V4635" i="6"/>
  <c r="P4636" i="6"/>
  <c r="U4636" i="6"/>
  <c r="V4636" i="6"/>
  <c r="P4637" i="6"/>
  <c r="U4637" i="6"/>
  <c r="P4638" i="6"/>
  <c r="U4638" i="6"/>
  <c r="V4638" i="6"/>
  <c r="P4639" i="6"/>
  <c r="P4640" i="6"/>
  <c r="U4640" i="6"/>
  <c r="P4641" i="6"/>
  <c r="U4641" i="6"/>
  <c r="V4641" i="6"/>
  <c r="P4642" i="6"/>
  <c r="U4642" i="6"/>
  <c r="V4642" i="6"/>
  <c r="P4643" i="6"/>
  <c r="U4643" i="6"/>
  <c r="V4643" i="6"/>
  <c r="P4645" i="6"/>
  <c r="U4645" i="6"/>
  <c r="V4645" i="6"/>
  <c r="P4646" i="6"/>
  <c r="U4646" i="6"/>
  <c r="V4646" i="6"/>
  <c r="P4647" i="6"/>
  <c r="U4647" i="6"/>
  <c r="V4647" i="6"/>
  <c r="P4648" i="6"/>
  <c r="U4648" i="6"/>
  <c r="P4649" i="6"/>
  <c r="U4649" i="6"/>
  <c r="V4649" i="6"/>
  <c r="P4650" i="6"/>
  <c r="U4650" i="6"/>
  <c r="P4652" i="6"/>
  <c r="P4653" i="6"/>
  <c r="U4653" i="6"/>
  <c r="V4653" i="6"/>
  <c r="P4654" i="6"/>
  <c r="U4654" i="6"/>
  <c r="V4654" i="6"/>
  <c r="O4655" i="6"/>
  <c r="P4655" i="6"/>
  <c r="U4655" i="6"/>
  <c r="V4655" i="6"/>
  <c r="P4658" i="6"/>
  <c r="U4658" i="6"/>
  <c r="V4658" i="6"/>
  <c r="P4660" i="6"/>
  <c r="U4660" i="6"/>
  <c r="V4660" i="6"/>
  <c r="P4662" i="6"/>
  <c r="P4663" i="6"/>
  <c r="U4663" i="6"/>
  <c r="V4663" i="6"/>
  <c r="P4664" i="6"/>
  <c r="U4664" i="6"/>
  <c r="V4664" i="6"/>
  <c r="P4668" i="6"/>
  <c r="U4668" i="6"/>
  <c r="V4668" i="6"/>
  <c r="P4669" i="6"/>
  <c r="U4669" i="6"/>
  <c r="V4669" i="6"/>
  <c r="P4670" i="6"/>
  <c r="U4670" i="6"/>
  <c r="P4671" i="6"/>
  <c r="U4671" i="6"/>
  <c r="V4671" i="6"/>
  <c r="P4672" i="6"/>
  <c r="U4672" i="6"/>
  <c r="V4672" i="6"/>
  <c r="P4674" i="6"/>
  <c r="U4674" i="6"/>
  <c r="V4674" i="6"/>
  <c r="P4676" i="6"/>
  <c r="U4676" i="6"/>
  <c r="V4676" i="6"/>
  <c r="P4677" i="6"/>
  <c r="U4677" i="6"/>
  <c r="V4677" i="6"/>
  <c r="P4678" i="6"/>
  <c r="U4678" i="6"/>
  <c r="V4678" i="6"/>
  <c r="P4686" i="6"/>
  <c r="U4686" i="6"/>
  <c r="O4688" i="6"/>
  <c r="P4688" i="6"/>
  <c r="U4688" i="6"/>
  <c r="V4688" i="6"/>
  <c r="O4689" i="6"/>
  <c r="P4689" i="6"/>
  <c r="U4689" i="6"/>
  <c r="V4689" i="6"/>
  <c r="P4690" i="6"/>
  <c r="U4690" i="6"/>
  <c r="V4690" i="6"/>
  <c r="P4691" i="6"/>
  <c r="U4691" i="6"/>
  <c r="V4691" i="6"/>
  <c r="P4692" i="6"/>
  <c r="U4692" i="6"/>
  <c r="V4692" i="6"/>
  <c r="P4695" i="6"/>
  <c r="U4695" i="6"/>
  <c r="V4695" i="6"/>
  <c r="P4700" i="6"/>
  <c r="P4701" i="6"/>
  <c r="U4701" i="6"/>
  <c r="V4701" i="6"/>
  <c r="P4702" i="6"/>
  <c r="U4702" i="6"/>
  <c r="U4705" i="6"/>
  <c r="V4705" i="6"/>
  <c r="O4710" i="6"/>
  <c r="P4710" i="6"/>
  <c r="O4711" i="6"/>
  <c r="P4711" i="6"/>
  <c r="U4711" i="6"/>
  <c r="P4712" i="6"/>
  <c r="U4712" i="6"/>
  <c r="P4714" i="6"/>
  <c r="U4714" i="6"/>
  <c r="P4715" i="6"/>
  <c r="U4715" i="6"/>
  <c r="V4715" i="6"/>
  <c r="O4716" i="6"/>
  <c r="P4716" i="6"/>
  <c r="U4716" i="6"/>
  <c r="V4716" i="6"/>
  <c r="P4718" i="6"/>
  <c r="U4718" i="6"/>
  <c r="V4718" i="6"/>
  <c r="P4719" i="6"/>
  <c r="U4719" i="6"/>
  <c r="V4719" i="6"/>
  <c r="P4721" i="6"/>
  <c r="U4721" i="6"/>
  <c r="V4721" i="6"/>
  <c r="P4722" i="6"/>
  <c r="U4722" i="6"/>
  <c r="V4722" i="6"/>
  <c r="O4723" i="6"/>
  <c r="P4723" i="6"/>
  <c r="U4723" i="6"/>
  <c r="V4723" i="6"/>
  <c r="P4724" i="6"/>
  <c r="U4724" i="6"/>
  <c r="V4724" i="6"/>
  <c r="O4725" i="6"/>
  <c r="P4725" i="6"/>
  <c r="U4725" i="6"/>
  <c r="V4725" i="6"/>
  <c r="O4727" i="6"/>
  <c r="P4727" i="6"/>
  <c r="U4727" i="6"/>
  <c r="V4727" i="6"/>
  <c r="P4729" i="6"/>
  <c r="P4730" i="6"/>
  <c r="U4730" i="6"/>
  <c r="V4730" i="6"/>
  <c r="P4731" i="6"/>
  <c r="U4731" i="6"/>
  <c r="V4731" i="6"/>
  <c r="P4732" i="6"/>
  <c r="U4732" i="6"/>
  <c r="V4732" i="6"/>
  <c r="P4733" i="6"/>
  <c r="U4733" i="6"/>
  <c r="V4733" i="6"/>
  <c r="P4735" i="6"/>
  <c r="U4735" i="6"/>
  <c r="V4735" i="6"/>
  <c r="P4736" i="6"/>
  <c r="U4736" i="6"/>
  <c r="V4736" i="6"/>
  <c r="P4737" i="6"/>
  <c r="U4737" i="6"/>
  <c r="P4738" i="6"/>
  <c r="U4738" i="6"/>
  <c r="V4738" i="6"/>
  <c r="P4739" i="6"/>
  <c r="U4739" i="6"/>
  <c r="P4740" i="6"/>
  <c r="U4740" i="6"/>
  <c r="V4740" i="6"/>
  <c r="P4741" i="6"/>
  <c r="U4741" i="6"/>
  <c r="P4742" i="6"/>
  <c r="U4742" i="6"/>
  <c r="V4742" i="6"/>
  <c r="P4743" i="6"/>
  <c r="U4743" i="6"/>
  <c r="P4744" i="6"/>
  <c r="U4744" i="6"/>
  <c r="V4744" i="6"/>
  <c r="P4746" i="6"/>
  <c r="U4746" i="6"/>
  <c r="V4746" i="6"/>
  <c r="P4747" i="6"/>
  <c r="U4747" i="6"/>
  <c r="V4747" i="6"/>
  <c r="P4748" i="6"/>
  <c r="U4748" i="6"/>
  <c r="V4748" i="6"/>
  <c r="P4749" i="6"/>
  <c r="U4749" i="6"/>
  <c r="P4750" i="6"/>
  <c r="U4750" i="6"/>
  <c r="V4750" i="6"/>
  <c r="U4751" i="6"/>
  <c r="P4758" i="6"/>
  <c r="U4758" i="6"/>
  <c r="P4759" i="6"/>
  <c r="P4763" i="6"/>
  <c r="U4763" i="6"/>
  <c r="N4765" i="6"/>
  <c r="P4765" i="6"/>
  <c r="U4765" i="6"/>
  <c r="V4765" i="6"/>
  <c r="N4766" i="6"/>
  <c r="P4766" i="6"/>
  <c r="U4766" i="6"/>
  <c r="V4766" i="6"/>
  <c r="N4767" i="6"/>
  <c r="P4767" i="6"/>
  <c r="U4767" i="6"/>
  <c r="V4767" i="6"/>
  <c r="N4768" i="6"/>
  <c r="P4768" i="6"/>
  <c r="U4768" i="6"/>
  <c r="V4768" i="6"/>
  <c r="N4769" i="6"/>
  <c r="P4769" i="6"/>
  <c r="U4769" i="6"/>
  <c r="V4769" i="6"/>
  <c r="N4770" i="6"/>
  <c r="P4770" i="6"/>
  <c r="U4770" i="6"/>
  <c r="V4770" i="6"/>
  <c r="N4771" i="6"/>
  <c r="O4771" i="6"/>
  <c r="N4772" i="6"/>
  <c r="P4772" i="6"/>
  <c r="U4772" i="6"/>
  <c r="V4772" i="6"/>
  <c r="N4773" i="6"/>
  <c r="P4773" i="6"/>
  <c r="U4773" i="6"/>
  <c r="V4773" i="6"/>
  <c r="N4774" i="6"/>
  <c r="P4774" i="6"/>
  <c r="U4774" i="6"/>
  <c r="V4774" i="6"/>
  <c r="N4775" i="6"/>
  <c r="P4775" i="6"/>
  <c r="U4775" i="6"/>
  <c r="V4775" i="6"/>
  <c r="P4776" i="6"/>
  <c r="P4777" i="6"/>
  <c r="U4777" i="6"/>
  <c r="V4777" i="6"/>
  <c r="P4778" i="6"/>
  <c r="U4778" i="6"/>
  <c r="P4779" i="6"/>
  <c r="U4779" i="6"/>
  <c r="V4779" i="6"/>
  <c r="P4782" i="6"/>
  <c r="U4782" i="6"/>
  <c r="O4783" i="6"/>
  <c r="P4783" i="6"/>
  <c r="P4785" i="6"/>
  <c r="U4785" i="6"/>
  <c r="V4785" i="6"/>
  <c r="P4787" i="6"/>
  <c r="U4787" i="6"/>
  <c r="V4787" i="6"/>
  <c r="O4788" i="6"/>
  <c r="P4788" i="6"/>
  <c r="U4788" i="6"/>
  <c r="V4788" i="6"/>
  <c r="P4789" i="6"/>
  <c r="U4789" i="6"/>
  <c r="V4789" i="6"/>
  <c r="P4790" i="6"/>
  <c r="U4790" i="6"/>
  <c r="V4790" i="6"/>
  <c r="P4791" i="6"/>
  <c r="U4791" i="6"/>
  <c r="V4791" i="6"/>
  <c r="P4792" i="6"/>
  <c r="U4792" i="6"/>
  <c r="V4792" i="6"/>
  <c r="P4793" i="6"/>
  <c r="U4793" i="6"/>
  <c r="V4793" i="6"/>
  <c r="O4794" i="6"/>
  <c r="P4794" i="6"/>
  <c r="U4794" i="6"/>
  <c r="V4794" i="6"/>
  <c r="P4795" i="6"/>
  <c r="U4795" i="6"/>
  <c r="P4796" i="6"/>
  <c r="U4796" i="6"/>
  <c r="P4800" i="6"/>
  <c r="P4804" i="6"/>
  <c r="U4804" i="6"/>
  <c r="V4804" i="6"/>
  <c r="P4808" i="6"/>
  <c r="U4808" i="6"/>
  <c r="V4808" i="6"/>
  <c r="P4809" i="6"/>
  <c r="U4809" i="6"/>
  <c r="V4809" i="6"/>
  <c r="P4810" i="6"/>
  <c r="U4810" i="6"/>
  <c r="V4810" i="6"/>
  <c r="P4812" i="6"/>
  <c r="P4813" i="6"/>
  <c r="U4813" i="6"/>
  <c r="V4813" i="6"/>
  <c r="P4814" i="6"/>
  <c r="U4814" i="6"/>
  <c r="V4814" i="6"/>
  <c r="P4815" i="6"/>
  <c r="U4815" i="6"/>
  <c r="V4815" i="6"/>
  <c r="P4818" i="6"/>
  <c r="K666" i="14"/>
  <c r="N4819" i="6"/>
  <c r="P4819" i="6"/>
  <c r="U4819" i="6"/>
  <c r="N4820" i="6"/>
  <c r="P4820" i="6"/>
  <c r="U4820" i="6"/>
  <c r="N4821" i="6"/>
  <c r="O4821" i="6"/>
  <c r="N4822" i="6"/>
  <c r="P4822" i="6"/>
  <c r="U4822" i="6"/>
  <c r="N4823" i="6"/>
  <c r="P4823" i="6"/>
  <c r="U4823" i="6"/>
  <c r="N4824" i="6"/>
  <c r="P4824" i="6"/>
  <c r="U4824" i="6"/>
  <c r="N4826" i="6"/>
  <c r="P4826" i="6"/>
  <c r="U4826" i="6"/>
  <c r="V4826" i="6"/>
  <c r="J668" i="14"/>
  <c r="N4829" i="6"/>
  <c r="P4829" i="6"/>
  <c r="U4829" i="6"/>
  <c r="V4829" i="6"/>
  <c r="P4840" i="6"/>
  <c r="P4841" i="6"/>
  <c r="U4841" i="6"/>
  <c r="V4841" i="6"/>
  <c r="P4842" i="6"/>
  <c r="U4842" i="6"/>
  <c r="V4842" i="6"/>
  <c r="O4843" i="6"/>
  <c r="P4843" i="6"/>
  <c r="U4843" i="6"/>
  <c r="P4844" i="6"/>
  <c r="U4844" i="6"/>
  <c r="P4845" i="6"/>
  <c r="U4845" i="6"/>
  <c r="V4845" i="6"/>
  <c r="P4846" i="6"/>
  <c r="U4846" i="6"/>
  <c r="V4846" i="6"/>
  <c r="P4847" i="6"/>
  <c r="U4847" i="6"/>
  <c r="V4847" i="6"/>
  <c r="P4848" i="6"/>
  <c r="U4848" i="6"/>
  <c r="O4850" i="6"/>
  <c r="P4850" i="6"/>
  <c r="U4850" i="6"/>
  <c r="U4851" i="6"/>
  <c r="V4851" i="6"/>
  <c r="O4857" i="6"/>
  <c r="P4857" i="6"/>
  <c r="P4862" i="6"/>
  <c r="P4863" i="6"/>
  <c r="U4863" i="6"/>
  <c r="V4863" i="6"/>
  <c r="P4864" i="6"/>
  <c r="U4864" i="6"/>
  <c r="V4864" i="6"/>
  <c r="P4866" i="6"/>
  <c r="U4866" i="6"/>
  <c r="V4866" i="6"/>
  <c r="P4867" i="6"/>
  <c r="U4867" i="6"/>
  <c r="V4867" i="6"/>
  <c r="P4868" i="6"/>
  <c r="U4868" i="6"/>
  <c r="V4868" i="6"/>
  <c r="P4869" i="6"/>
  <c r="P4870" i="6"/>
  <c r="U4870" i="6"/>
  <c r="P4872" i="6"/>
  <c r="U4872" i="6"/>
  <c r="V4872" i="6"/>
  <c r="P4875" i="6"/>
  <c r="U4875" i="6"/>
  <c r="P4876" i="6"/>
  <c r="U4876" i="6"/>
  <c r="V4876" i="6"/>
  <c r="P4877" i="6"/>
  <c r="U4877" i="6"/>
  <c r="V4877" i="6"/>
  <c r="P4879" i="6"/>
  <c r="P4880" i="6"/>
  <c r="U4880" i="6"/>
  <c r="V4880" i="6"/>
  <c r="P4884" i="6"/>
  <c r="U4884" i="6"/>
  <c r="V4884" i="6"/>
  <c r="P4885" i="6"/>
  <c r="U4885" i="6"/>
  <c r="V4885" i="6"/>
  <c r="P4886" i="6"/>
  <c r="U4886" i="6"/>
  <c r="V4886" i="6"/>
  <c r="P4888" i="6"/>
  <c r="U4888" i="6"/>
  <c r="V4888" i="6"/>
  <c r="O4889" i="6"/>
  <c r="P4889" i="6"/>
  <c r="U4889" i="6"/>
  <c r="V4889" i="6"/>
  <c r="O4890" i="6"/>
  <c r="P4890" i="6"/>
  <c r="U4890" i="6"/>
  <c r="V4890" i="6"/>
  <c r="O4891" i="6"/>
  <c r="P4891" i="6"/>
  <c r="P4892" i="6"/>
  <c r="U4892" i="6"/>
  <c r="O4895" i="6"/>
  <c r="P4895" i="6"/>
  <c r="U4895" i="6"/>
  <c r="P4896" i="6"/>
  <c r="U4896" i="6"/>
  <c r="V4896" i="6"/>
  <c r="O4897" i="6"/>
  <c r="P4897" i="6"/>
  <c r="U4897" i="6"/>
  <c r="V4897" i="6"/>
  <c r="P4898" i="6"/>
  <c r="U4898" i="6"/>
  <c r="V4898" i="6"/>
  <c r="P4899" i="6"/>
  <c r="U4899" i="6"/>
  <c r="V4899" i="6"/>
  <c r="P4900" i="6"/>
  <c r="U4900" i="6"/>
  <c r="P4901" i="6"/>
  <c r="U4901" i="6"/>
  <c r="V4901" i="6"/>
  <c r="P4902" i="6"/>
  <c r="U4902" i="6"/>
  <c r="P4903" i="6"/>
  <c r="U4903" i="6"/>
  <c r="V4903" i="6"/>
  <c r="P4904" i="6"/>
  <c r="U4904" i="6"/>
  <c r="V4904" i="6"/>
  <c r="P4906" i="6"/>
  <c r="U4906" i="6"/>
  <c r="V4906" i="6"/>
  <c r="P4907" i="6"/>
  <c r="U4907" i="6"/>
  <c r="V4907" i="6"/>
  <c r="P4908" i="6"/>
  <c r="U4908" i="6"/>
  <c r="V4908" i="6"/>
  <c r="P4909" i="6"/>
  <c r="P4910" i="6"/>
  <c r="U4910" i="6"/>
  <c r="V4910" i="6"/>
  <c r="P4911" i="6"/>
  <c r="U4911" i="6"/>
  <c r="P4912" i="6"/>
  <c r="U4912" i="6"/>
  <c r="V4912" i="6"/>
  <c r="P4915" i="6"/>
  <c r="U4915" i="6"/>
  <c r="V4915" i="6"/>
  <c r="P4917" i="6"/>
  <c r="P4918" i="6"/>
  <c r="U4918" i="6"/>
  <c r="V4918" i="6"/>
  <c r="P4919" i="6"/>
  <c r="U4919" i="6"/>
  <c r="P4920" i="6"/>
  <c r="U4920" i="6"/>
  <c r="V4920" i="6"/>
  <c r="O4923" i="6"/>
  <c r="P4923" i="6"/>
  <c r="P4926" i="6"/>
  <c r="U4926" i="6"/>
  <c r="V4926" i="6"/>
  <c r="P4929" i="6"/>
  <c r="P4930" i="6"/>
  <c r="U4930" i="6"/>
  <c r="V4930" i="6"/>
  <c r="P4934" i="6"/>
  <c r="U4934" i="6"/>
  <c r="P4935" i="6"/>
  <c r="U4935" i="6"/>
  <c r="V4935" i="6"/>
  <c r="P4936" i="6"/>
  <c r="U4936" i="6"/>
  <c r="P4938" i="6"/>
  <c r="U4938" i="6"/>
  <c r="V4938" i="6"/>
  <c r="O4940" i="6"/>
  <c r="P4940" i="6"/>
  <c r="U4940" i="6"/>
  <c r="V4940" i="6"/>
  <c r="O4941" i="6"/>
  <c r="P4941" i="6"/>
  <c r="P4942" i="6"/>
  <c r="U4942" i="6"/>
  <c r="V4942" i="6"/>
  <c r="P4943" i="6"/>
  <c r="U4943" i="6"/>
  <c r="P4944" i="6"/>
  <c r="U4944" i="6"/>
  <c r="V4944" i="6"/>
  <c r="P4945" i="6"/>
  <c r="U4945" i="6"/>
  <c r="V4945" i="6"/>
  <c r="P4946" i="6"/>
  <c r="U4946" i="6"/>
  <c r="V4946" i="6"/>
  <c r="O4948" i="6"/>
  <c r="P4948" i="6"/>
  <c r="U4948" i="6"/>
  <c r="V4948" i="6"/>
  <c r="O4949" i="6"/>
  <c r="P4949" i="6"/>
  <c r="U4949" i="6"/>
  <c r="P4950" i="6"/>
  <c r="U4950" i="6"/>
  <c r="V4950" i="6"/>
  <c r="P4951" i="6"/>
  <c r="U4951" i="6"/>
  <c r="V4951" i="6"/>
  <c r="P4952" i="6"/>
  <c r="U4952" i="6"/>
  <c r="O4953" i="6"/>
  <c r="P4953" i="6"/>
  <c r="U4953" i="6"/>
  <c r="P4954" i="6"/>
  <c r="U4954" i="6"/>
  <c r="P4956" i="6"/>
  <c r="U4956" i="6"/>
  <c r="V4956" i="6"/>
  <c r="P4958" i="6"/>
  <c r="U4958" i="6"/>
  <c r="V4958" i="6"/>
  <c r="P4959" i="6"/>
  <c r="U4959" i="6"/>
  <c r="V4959" i="6"/>
  <c r="P4960" i="6"/>
  <c r="U4960" i="6"/>
  <c r="P4962" i="6"/>
  <c r="U4962" i="6"/>
  <c r="O4963" i="6"/>
  <c r="P4963" i="6"/>
  <c r="U4963" i="6"/>
  <c r="V4963" i="6"/>
  <c r="O4964" i="6"/>
  <c r="P4964" i="6"/>
  <c r="U4964" i="6"/>
  <c r="V4964" i="6"/>
  <c r="O4965" i="6"/>
  <c r="P4965" i="6"/>
  <c r="P4966" i="6"/>
  <c r="U4966" i="6"/>
  <c r="V4966" i="6"/>
  <c r="O4969" i="6"/>
  <c r="P4969" i="6"/>
  <c r="U4969" i="6"/>
  <c r="O4971" i="6"/>
  <c r="P4971" i="6"/>
  <c r="O4972" i="6"/>
  <c r="P4972" i="6"/>
  <c r="U4972" i="6"/>
  <c r="V4972" i="6"/>
  <c r="P4974" i="6"/>
  <c r="U4974" i="6"/>
  <c r="V4974" i="6"/>
  <c r="O4977" i="6"/>
  <c r="P4977" i="6"/>
  <c r="U4977" i="6"/>
  <c r="V4977" i="6"/>
  <c r="P4978" i="6"/>
  <c r="U4978" i="6"/>
  <c r="P4980" i="6"/>
  <c r="U4980" i="6"/>
  <c r="P4982" i="6"/>
  <c r="P4984" i="6"/>
  <c r="U4984" i="6"/>
  <c r="V4984" i="6"/>
  <c r="O4985" i="6"/>
  <c r="P4985" i="6"/>
  <c r="U4985" i="6"/>
  <c r="V4985" i="6"/>
  <c r="P4986" i="6"/>
  <c r="U4986" i="6"/>
  <c r="V4986" i="6"/>
  <c r="P4988" i="6"/>
  <c r="U4988" i="6"/>
  <c r="P4989" i="6"/>
  <c r="U4989" i="6"/>
  <c r="P4991" i="6"/>
  <c r="U4991" i="6"/>
  <c r="V4991" i="6"/>
  <c r="P4992" i="6"/>
  <c r="P4993" i="6"/>
  <c r="U4993" i="6"/>
  <c r="V4993" i="6"/>
  <c r="P4994" i="6"/>
  <c r="U4994" i="6"/>
  <c r="P4995" i="6"/>
  <c r="U4995" i="6"/>
  <c r="V4995" i="6"/>
  <c r="P4996" i="6"/>
  <c r="U4996" i="6"/>
  <c r="V4996" i="6"/>
  <c r="P4997" i="6"/>
  <c r="U4997" i="6"/>
  <c r="V4997" i="6"/>
  <c r="P4998" i="6"/>
  <c r="U4998" i="6"/>
  <c r="V4998" i="6"/>
  <c r="P4999" i="6"/>
  <c r="U4999" i="6"/>
  <c r="P5000" i="6"/>
  <c r="U5000" i="6"/>
  <c r="V5000" i="6"/>
  <c r="P5002" i="6"/>
  <c r="U5002" i="6"/>
  <c r="V5002" i="6"/>
  <c r="P5003" i="6"/>
  <c r="U5003" i="6"/>
  <c r="P5004" i="6"/>
  <c r="U5004" i="6"/>
  <c r="V5004" i="6"/>
  <c r="P5005" i="6"/>
  <c r="U5005" i="6"/>
  <c r="V5005" i="6"/>
  <c r="P5006" i="6"/>
  <c r="U5006" i="6"/>
  <c r="V5006" i="6"/>
  <c r="P5008" i="6"/>
  <c r="U5008" i="6"/>
  <c r="V5008" i="6"/>
  <c r="P5009" i="6"/>
  <c r="U5009" i="6"/>
  <c r="V5009" i="6"/>
  <c r="P5010" i="6"/>
  <c r="U5010" i="6"/>
  <c r="P5011" i="6"/>
  <c r="U5011" i="6"/>
  <c r="V5011" i="6"/>
  <c r="P5013" i="6"/>
  <c r="O5015" i="6"/>
  <c r="P5015" i="6"/>
  <c r="U5015" i="6"/>
  <c r="V5015" i="6"/>
  <c r="P5016" i="6"/>
  <c r="U5016" i="6"/>
  <c r="V5016" i="6"/>
  <c r="P5018" i="6"/>
  <c r="U5018" i="6"/>
  <c r="P5019" i="6"/>
  <c r="U5019" i="6"/>
  <c r="V5019" i="6"/>
  <c r="P5020" i="6"/>
  <c r="P5021" i="6"/>
  <c r="U5021" i="6"/>
  <c r="V5021" i="6"/>
  <c r="P5023" i="6"/>
  <c r="U5023" i="6"/>
  <c r="V5023" i="6"/>
  <c r="P5024" i="6"/>
  <c r="U5024" i="6"/>
  <c r="P5025" i="6"/>
  <c r="U5025" i="6"/>
  <c r="V5025" i="6"/>
  <c r="P5026" i="6"/>
  <c r="U5026" i="6"/>
  <c r="V5026" i="6"/>
  <c r="P5027" i="6"/>
  <c r="U5027" i="6"/>
  <c r="V5027" i="6"/>
  <c r="P5028" i="6"/>
  <c r="U5028" i="6"/>
  <c r="P5029" i="6"/>
  <c r="U5029" i="6"/>
  <c r="V5029" i="6"/>
  <c r="P5034" i="6"/>
  <c r="U5034" i="6"/>
  <c r="V5034" i="6"/>
  <c r="P5038" i="6"/>
  <c r="U5038" i="6"/>
  <c r="P5040" i="6"/>
  <c r="U5040" i="6"/>
  <c r="V5040" i="6"/>
  <c r="O5041" i="6"/>
  <c r="P5041" i="6"/>
  <c r="U5041" i="6"/>
  <c r="V5041" i="6"/>
  <c r="P5042" i="6"/>
  <c r="P5045" i="6"/>
  <c r="U5045" i="6"/>
  <c r="V5045" i="6"/>
  <c r="P5050" i="6"/>
  <c r="U5050" i="6"/>
  <c r="P5054" i="6"/>
  <c r="U5054" i="6"/>
  <c r="P5056" i="6"/>
  <c r="U5056" i="6"/>
  <c r="P5059" i="6"/>
  <c r="P5061" i="6"/>
  <c r="U5061" i="6"/>
  <c r="V5061" i="6"/>
  <c r="P5062" i="6"/>
  <c r="U5062" i="6"/>
  <c r="V5062" i="6"/>
  <c r="O5064" i="6"/>
  <c r="P5064" i="6"/>
  <c r="U5064" i="6"/>
  <c r="V5064" i="6"/>
  <c r="P5067" i="6"/>
  <c r="U5067" i="6"/>
  <c r="P5076" i="6"/>
  <c r="U5076" i="6"/>
  <c r="P5079" i="6"/>
  <c r="P5081" i="6"/>
  <c r="U5081" i="6"/>
  <c r="V5081" i="6"/>
  <c r="P5082" i="6"/>
  <c r="U5082" i="6"/>
  <c r="V5082" i="6"/>
  <c r="O5086" i="6"/>
  <c r="P5086" i="6"/>
  <c r="U5086" i="6"/>
  <c r="P5087" i="6"/>
  <c r="U5087" i="6"/>
  <c r="V5087" i="6"/>
  <c r="O5088" i="6"/>
  <c r="P5088" i="6"/>
  <c r="U5088" i="6"/>
  <c r="P5089" i="6"/>
  <c r="U5089" i="6"/>
  <c r="P5090" i="6"/>
  <c r="U5090" i="6"/>
  <c r="V5090" i="6"/>
  <c r="P5093" i="6"/>
  <c r="U5093" i="6"/>
  <c r="P5095" i="6"/>
  <c r="U5095" i="6"/>
  <c r="V5095" i="6"/>
  <c r="P5096" i="6"/>
  <c r="U5096" i="6"/>
  <c r="V5096" i="6"/>
  <c r="O5097" i="6"/>
  <c r="P5097" i="6"/>
  <c r="U5097" i="6"/>
  <c r="O5099" i="6"/>
  <c r="P5099" i="6"/>
  <c r="O5101" i="6"/>
  <c r="P5101" i="6"/>
  <c r="U5101" i="6"/>
  <c r="O5102" i="6"/>
  <c r="P5102" i="6"/>
  <c r="U5102" i="6"/>
  <c r="V5102" i="6"/>
  <c r="P5103" i="6"/>
  <c r="U5103" i="6"/>
  <c r="V5103" i="6"/>
  <c r="O5106" i="6"/>
  <c r="P5106" i="6"/>
  <c r="U5106" i="6"/>
  <c r="O5108" i="6"/>
  <c r="P5108" i="6"/>
  <c r="U5108" i="6"/>
  <c r="V5108" i="6"/>
  <c r="P5109" i="6"/>
  <c r="U5109" i="6"/>
  <c r="V5109" i="6"/>
  <c r="O5112" i="6"/>
  <c r="P5112" i="6"/>
  <c r="P5114" i="6"/>
  <c r="U5114" i="6"/>
  <c r="O5116" i="6"/>
  <c r="P5116" i="6"/>
  <c r="U5116" i="6"/>
  <c r="V5116" i="6"/>
  <c r="P5117" i="6"/>
  <c r="U5117" i="6"/>
  <c r="V5117" i="6"/>
  <c r="P5118" i="6"/>
  <c r="U5118" i="6"/>
  <c r="V5118" i="6"/>
  <c r="P5121" i="6"/>
  <c r="P5122" i="6"/>
  <c r="U5122" i="6"/>
  <c r="V5122" i="6"/>
  <c r="P5123" i="6"/>
  <c r="U5123" i="6"/>
  <c r="V5123" i="6"/>
  <c r="P5124" i="6"/>
  <c r="U5124" i="6"/>
  <c r="V5124" i="6"/>
  <c r="P5125" i="6"/>
  <c r="U5125" i="6"/>
  <c r="V5125" i="6"/>
  <c r="P5129" i="6"/>
  <c r="U5129" i="6"/>
  <c r="V5129" i="6"/>
  <c r="P5130" i="6"/>
  <c r="U5130" i="6"/>
  <c r="V5130" i="6"/>
  <c r="P5131" i="6"/>
  <c r="U5131" i="6"/>
  <c r="P5132" i="6"/>
  <c r="P5134" i="6"/>
  <c r="U5134" i="6"/>
  <c r="V5134" i="6"/>
  <c r="P5136" i="6"/>
  <c r="U5136" i="6"/>
  <c r="P5137" i="6"/>
  <c r="U5137" i="6"/>
  <c r="P5138" i="6"/>
  <c r="U5138" i="6"/>
  <c r="V5138" i="6"/>
  <c r="P5140" i="6"/>
  <c r="P5141" i="6"/>
  <c r="U5141" i="6"/>
  <c r="V5141" i="6"/>
  <c r="P5142" i="6"/>
  <c r="U5142" i="6"/>
  <c r="P5143" i="6"/>
  <c r="U5143" i="6"/>
  <c r="P5145" i="6"/>
  <c r="U5145" i="6"/>
  <c r="V5145" i="6"/>
  <c r="P5147" i="6"/>
  <c r="U5147" i="6"/>
  <c r="P5149" i="6"/>
  <c r="U5149" i="6"/>
  <c r="P5150" i="6"/>
  <c r="U5150" i="6"/>
  <c r="V5150" i="6"/>
  <c r="P5151" i="6"/>
  <c r="U5151" i="6"/>
  <c r="V5151" i="6"/>
  <c r="P5152" i="6"/>
  <c r="U5152" i="6"/>
  <c r="V5152" i="6"/>
  <c r="P5153" i="6"/>
  <c r="U5153" i="6"/>
  <c r="V5153" i="6"/>
  <c r="P5154" i="6"/>
  <c r="P5155" i="6"/>
  <c r="U5155" i="6"/>
  <c r="V5155" i="6"/>
  <c r="P5156" i="6"/>
  <c r="U5156" i="6"/>
  <c r="V5156" i="6"/>
  <c r="P5157" i="6"/>
  <c r="U5157" i="6"/>
  <c r="V5157" i="6"/>
  <c r="P5158" i="6"/>
  <c r="U5158" i="6"/>
  <c r="P5159" i="6"/>
  <c r="U5159" i="6"/>
  <c r="V5159" i="6"/>
  <c r="P5162" i="6"/>
  <c r="U5162" i="6"/>
  <c r="V5162" i="6"/>
  <c r="P5163" i="6"/>
  <c r="U5163" i="6"/>
  <c r="V5163" i="6"/>
  <c r="P5164" i="6"/>
  <c r="U5164" i="6"/>
  <c r="V5164" i="6"/>
  <c r="P5165" i="6"/>
  <c r="U5165" i="6"/>
  <c r="V5165" i="6"/>
  <c r="U5167" i="6"/>
  <c r="N5168" i="6"/>
  <c r="P5168" i="6"/>
  <c r="U5168" i="6"/>
  <c r="N5170" i="6"/>
  <c r="P5170" i="6"/>
  <c r="N5171" i="6"/>
  <c r="P5171" i="6"/>
  <c r="U5171" i="6"/>
  <c r="T2" i="6"/>
  <c r="F49" i="48"/>
  <c r="N5172" i="6"/>
  <c r="P5172" i="6"/>
  <c r="U5172" i="6"/>
  <c r="V5172" i="6"/>
  <c r="P5176" i="6"/>
  <c r="U5176" i="6"/>
  <c r="P5178" i="6"/>
  <c r="U5178" i="6"/>
  <c r="P5181" i="6"/>
  <c r="U5181" i="6"/>
  <c r="V5181" i="6"/>
  <c r="P5182" i="6"/>
  <c r="P5183" i="6"/>
  <c r="U5183" i="6"/>
  <c r="V5183" i="6"/>
  <c r="P5184" i="6"/>
  <c r="U5184" i="6"/>
  <c r="V5184" i="6"/>
  <c r="P5185" i="6"/>
  <c r="U5185" i="6"/>
  <c r="V5185" i="6"/>
  <c r="P5186" i="6"/>
  <c r="U5186" i="6"/>
  <c r="V5186" i="6"/>
  <c r="P5187" i="6"/>
  <c r="U5187" i="6"/>
  <c r="V5187" i="6"/>
  <c r="P5188" i="6"/>
  <c r="U5188" i="6"/>
  <c r="P5190" i="6"/>
  <c r="U5190" i="6"/>
  <c r="P5191" i="6"/>
  <c r="U5191" i="6"/>
  <c r="V5191" i="6"/>
  <c r="P5192" i="6"/>
  <c r="U5192" i="6"/>
  <c r="V5192" i="6"/>
  <c r="P5193" i="6"/>
  <c r="U5193" i="6"/>
  <c r="V5193" i="6"/>
  <c r="P5194" i="6"/>
  <c r="U5194" i="6"/>
  <c r="P5196" i="6"/>
  <c r="P5198" i="6"/>
  <c r="U5198" i="6"/>
  <c r="V5198" i="6"/>
  <c r="P5199" i="6"/>
  <c r="U5199" i="6"/>
  <c r="V5199" i="6"/>
  <c r="O5200" i="6"/>
  <c r="P5200" i="6"/>
  <c r="U5200" i="6"/>
  <c r="P5201" i="6"/>
  <c r="U5201" i="6"/>
  <c r="O5202" i="6"/>
  <c r="P5202" i="6"/>
  <c r="U5202" i="6"/>
  <c r="O5203" i="6"/>
  <c r="P5203" i="6"/>
  <c r="U5203" i="6"/>
  <c r="P5204" i="6"/>
  <c r="U5204" i="6"/>
  <c r="V5204" i="6"/>
  <c r="P5205" i="6"/>
  <c r="U5205" i="6"/>
  <c r="V5205" i="6"/>
  <c r="P5206" i="6"/>
  <c r="U5206" i="6"/>
  <c r="V5206" i="6"/>
  <c r="P5207" i="6"/>
  <c r="U5207" i="6"/>
  <c r="V5207" i="6"/>
  <c r="P5208" i="6"/>
  <c r="U5208" i="6"/>
  <c r="V5208" i="6"/>
  <c r="P5210" i="6"/>
  <c r="U5210" i="6"/>
  <c r="O5211" i="6"/>
  <c r="P5211" i="6"/>
  <c r="P5212" i="6"/>
  <c r="U5212" i="6"/>
  <c r="P5214" i="6"/>
  <c r="U5214" i="6"/>
  <c r="V5214" i="6"/>
  <c r="O5215" i="6"/>
  <c r="P5215" i="6"/>
  <c r="U5215" i="6"/>
  <c r="P5216" i="6"/>
  <c r="U5216" i="6"/>
  <c r="V5216" i="6"/>
  <c r="O5217" i="6"/>
  <c r="P5217" i="6"/>
  <c r="U5217" i="6"/>
  <c r="V5217" i="6"/>
  <c r="P5219" i="6"/>
  <c r="U5219" i="6"/>
  <c r="V5219" i="6"/>
  <c r="P5225" i="6"/>
  <c r="U5225" i="6"/>
  <c r="P5226" i="6"/>
  <c r="U5226" i="6"/>
  <c r="O5228" i="6"/>
  <c r="P5228" i="6"/>
  <c r="U5228" i="6"/>
  <c r="P5229" i="6"/>
  <c r="U5229" i="6"/>
  <c r="V5229" i="6"/>
  <c r="P5233" i="6"/>
  <c r="P5237" i="6"/>
  <c r="P5243" i="6"/>
  <c r="U5243" i="6"/>
  <c r="V5243" i="6"/>
  <c r="P5245" i="6"/>
  <c r="U5245" i="6"/>
  <c r="P5246" i="6"/>
  <c r="U5246" i="6"/>
  <c r="O5247" i="6"/>
  <c r="P5247" i="6"/>
  <c r="O5248" i="6"/>
  <c r="P5248" i="6"/>
  <c r="U5248" i="6"/>
  <c r="V5248" i="6"/>
  <c r="O5249" i="6"/>
  <c r="P5249" i="6"/>
  <c r="U5249" i="6"/>
  <c r="V5249" i="6"/>
  <c r="P5252" i="6"/>
  <c r="U5252" i="6"/>
  <c r="V5252" i="6"/>
  <c r="O5253" i="6"/>
  <c r="P5253" i="6"/>
  <c r="U5253" i="6"/>
  <c r="V5253" i="6"/>
  <c r="O5254" i="6"/>
  <c r="P5254" i="6"/>
  <c r="U5254" i="6"/>
  <c r="P5257" i="6"/>
  <c r="U5257" i="6"/>
  <c r="P5258" i="6"/>
  <c r="U5258" i="6"/>
  <c r="V5258" i="6"/>
  <c r="P5259" i="6"/>
  <c r="U5259" i="6"/>
  <c r="V5259" i="6"/>
  <c r="P5260" i="6"/>
  <c r="U5260" i="6"/>
  <c r="V5260" i="6"/>
  <c r="P5262" i="6"/>
  <c r="U5262" i="6"/>
  <c r="V5262" i="6"/>
  <c r="P5263" i="6"/>
  <c r="U5263" i="6"/>
  <c r="P5264" i="6"/>
  <c r="U5264" i="6"/>
  <c r="V5264" i="6"/>
  <c r="P5266" i="6"/>
  <c r="U5266" i="6"/>
  <c r="V5266" i="6"/>
  <c r="P5267" i="6"/>
  <c r="U5267" i="6"/>
  <c r="P5268" i="6"/>
  <c r="U5268" i="6"/>
  <c r="O5269" i="6"/>
  <c r="P5269" i="6"/>
  <c r="U5269" i="6"/>
  <c r="P5270" i="6"/>
  <c r="U5270" i="6"/>
  <c r="V5270" i="6"/>
  <c r="O5271" i="6"/>
  <c r="P5271" i="6"/>
  <c r="U5271" i="6"/>
  <c r="V5271" i="6"/>
  <c r="P5272" i="6"/>
  <c r="U5272" i="6"/>
  <c r="V5272" i="6"/>
  <c r="O5274" i="6"/>
  <c r="P5274" i="6"/>
  <c r="U5274" i="6"/>
  <c r="P5275" i="6"/>
  <c r="U5275" i="6"/>
  <c r="V5275" i="6"/>
  <c r="P5277" i="6"/>
  <c r="U5277" i="6"/>
  <c r="V5277" i="6"/>
  <c r="P5278" i="6"/>
  <c r="U5278" i="6"/>
  <c r="V5278" i="6"/>
  <c r="P5279" i="6"/>
  <c r="U5279" i="6"/>
  <c r="V5279" i="6"/>
  <c r="P5282" i="6"/>
  <c r="U5282" i="6"/>
  <c r="P5283" i="6"/>
  <c r="P5284" i="6"/>
  <c r="U5284" i="6"/>
  <c r="V5284" i="6"/>
  <c r="P5285" i="6"/>
  <c r="U5285" i="6"/>
  <c r="V5285" i="6"/>
  <c r="P5286" i="6"/>
  <c r="U5286" i="6"/>
  <c r="O5288" i="6"/>
  <c r="P5288" i="6"/>
  <c r="U5288" i="6"/>
  <c r="P5289" i="6"/>
  <c r="U5289" i="6"/>
  <c r="O5290" i="6"/>
  <c r="P5290" i="6"/>
  <c r="U5290" i="6"/>
  <c r="V5290" i="6"/>
  <c r="O5291" i="6"/>
  <c r="P5291" i="6"/>
  <c r="U5291" i="6"/>
  <c r="V5291" i="6"/>
  <c r="P5292" i="6"/>
  <c r="U5292" i="6"/>
  <c r="V5292" i="6"/>
  <c r="O5294" i="6"/>
  <c r="P5294" i="6"/>
  <c r="O5296" i="6"/>
  <c r="P5296" i="6"/>
  <c r="U5296" i="6"/>
  <c r="O5298" i="6"/>
  <c r="P5298" i="6"/>
  <c r="U5298" i="6"/>
  <c r="V5298" i="6"/>
  <c r="P5299" i="6"/>
  <c r="U5299" i="6"/>
  <c r="O5302" i="6"/>
  <c r="P5302" i="6"/>
  <c r="U5302" i="6"/>
  <c r="O5304" i="6"/>
  <c r="P5304" i="6"/>
  <c r="U5304" i="6"/>
  <c r="V5304" i="6"/>
  <c r="P5305" i="6"/>
  <c r="U5305" i="6"/>
  <c r="V5305" i="6"/>
  <c r="P5307" i="6"/>
  <c r="U5307" i="6"/>
  <c r="O5311" i="6"/>
  <c r="P5311" i="6"/>
  <c r="O5312" i="6"/>
  <c r="P5312" i="6"/>
  <c r="U5312" i="6"/>
  <c r="V5312" i="6"/>
  <c r="O5314" i="6"/>
  <c r="P5314" i="6"/>
  <c r="U5314" i="6"/>
  <c r="V5314" i="6"/>
  <c r="P5315" i="6"/>
  <c r="U5315" i="6"/>
  <c r="V5315" i="6"/>
  <c r="O5317" i="6"/>
  <c r="P5317" i="6"/>
  <c r="U5317" i="6"/>
  <c r="V5317" i="6"/>
  <c r="O5318" i="6"/>
  <c r="P5318" i="6"/>
  <c r="U5318" i="6"/>
  <c r="V5318" i="6"/>
  <c r="P5319" i="6"/>
  <c r="U5319" i="6"/>
  <c r="V5319" i="6"/>
  <c r="O5320" i="6"/>
  <c r="P5320" i="6"/>
  <c r="U5320" i="6"/>
  <c r="V5320" i="6"/>
  <c r="P5323" i="6"/>
  <c r="U5323" i="6"/>
  <c r="V5323" i="6"/>
  <c r="O5328" i="6"/>
  <c r="P5328" i="6"/>
  <c r="P5329" i="6"/>
  <c r="U5329" i="6"/>
  <c r="V5329" i="6"/>
  <c r="O5330" i="6"/>
  <c r="P5330" i="6"/>
  <c r="U5330" i="6"/>
  <c r="V5330" i="6"/>
  <c r="P5331" i="6"/>
  <c r="U5331" i="6"/>
  <c r="V5331" i="6"/>
  <c r="O5332" i="6"/>
  <c r="P5332" i="6"/>
  <c r="U5332" i="6"/>
  <c r="V5332" i="6"/>
  <c r="O5333" i="6"/>
  <c r="P5333" i="6"/>
  <c r="U5333" i="6"/>
  <c r="U5336" i="6"/>
  <c r="P5341" i="6"/>
  <c r="U5341" i="6"/>
  <c r="V5341" i="6"/>
  <c r="P5342" i="6"/>
  <c r="U5342" i="6"/>
  <c r="P5343" i="6"/>
  <c r="U5343" i="6"/>
  <c r="P5345" i="6"/>
  <c r="U5345" i="6"/>
  <c r="V5345" i="6"/>
  <c r="O5346" i="6"/>
  <c r="P5346" i="6"/>
  <c r="U5346" i="6"/>
  <c r="V5346" i="6"/>
  <c r="P5347" i="6"/>
  <c r="U5347" i="6"/>
  <c r="V5347" i="6"/>
  <c r="P5348" i="6"/>
  <c r="U5348" i="6"/>
  <c r="V5348" i="6"/>
  <c r="P5349" i="6"/>
  <c r="U5349" i="6"/>
  <c r="V5349" i="6"/>
  <c r="P5350" i="6"/>
  <c r="U5350" i="6"/>
  <c r="V5350" i="6"/>
  <c r="P5351" i="6"/>
  <c r="U5351" i="6"/>
  <c r="V5351" i="6"/>
  <c r="P5352" i="6"/>
  <c r="U5352" i="6"/>
  <c r="P5358" i="6"/>
  <c r="U5358" i="6"/>
  <c r="V5358" i="6"/>
  <c r="P5365" i="6"/>
  <c r="U5365" i="6"/>
  <c r="V5365" i="6"/>
  <c r="P5366" i="6"/>
  <c r="U5366" i="6"/>
  <c r="V5366" i="6"/>
  <c r="P5367" i="6"/>
  <c r="P5368" i="6"/>
  <c r="M734" i="14"/>
  <c r="R734" i="14"/>
  <c r="U5368" i="6"/>
  <c r="V5368" i="6"/>
  <c r="P5379" i="6"/>
  <c r="P5381" i="6"/>
  <c r="U5381" i="6"/>
  <c r="V5381" i="6"/>
  <c r="P5382" i="6"/>
  <c r="U5382" i="6"/>
  <c r="V5382" i="6"/>
  <c r="P5383" i="6"/>
  <c r="U5383" i="6"/>
  <c r="P5384" i="6"/>
  <c r="O5385" i="6"/>
  <c r="P5385" i="6"/>
  <c r="U5385" i="6"/>
  <c r="V5385" i="6"/>
  <c r="P5387" i="6"/>
  <c r="U5387" i="6"/>
  <c r="V5387" i="6"/>
  <c r="P5389" i="6"/>
  <c r="U5389" i="6"/>
  <c r="O5390" i="6"/>
  <c r="P5390" i="6"/>
  <c r="U5390" i="6"/>
  <c r="V5390" i="6"/>
  <c r="P5391" i="6"/>
  <c r="U5391" i="6"/>
  <c r="V5391" i="6"/>
  <c r="P5392" i="6"/>
  <c r="U5392" i="6"/>
  <c r="V5392" i="6"/>
  <c r="P5393" i="6"/>
  <c r="U5393" i="6"/>
  <c r="P5396" i="6"/>
  <c r="U5396" i="6"/>
  <c r="V5396" i="6"/>
  <c r="O5397" i="6"/>
  <c r="P5397" i="6"/>
  <c r="U5397" i="6"/>
  <c r="P5399" i="6"/>
  <c r="U5399" i="6"/>
  <c r="V5399" i="6"/>
  <c r="P5400" i="6"/>
  <c r="U5400" i="6"/>
  <c r="O5401" i="6"/>
  <c r="P5401" i="6"/>
  <c r="U5401" i="6"/>
  <c r="V5401" i="6"/>
  <c r="P5402" i="6"/>
  <c r="U5402" i="6"/>
  <c r="V5402" i="6"/>
  <c r="P5404" i="6"/>
  <c r="U5404" i="6"/>
  <c r="V5404" i="6"/>
  <c r="P5406" i="6"/>
  <c r="U5406" i="6"/>
  <c r="P5407" i="6"/>
  <c r="U5407" i="6"/>
  <c r="P5408" i="6"/>
  <c r="U5408" i="6"/>
  <c r="O5410" i="6"/>
  <c r="P5410" i="6"/>
  <c r="U5410" i="6"/>
  <c r="V5410" i="6"/>
  <c r="U5411" i="6"/>
  <c r="V5411" i="6"/>
  <c r="U5413" i="6"/>
  <c r="V5413" i="6"/>
  <c r="P5415" i="6"/>
  <c r="U5415" i="6"/>
  <c r="V5415" i="6"/>
  <c r="P5416" i="6"/>
  <c r="U5416" i="6"/>
  <c r="V5416" i="6"/>
  <c r="P5418" i="6"/>
  <c r="U5418" i="6"/>
  <c r="V5418" i="6"/>
  <c r="O5419" i="6"/>
  <c r="P5419" i="6"/>
  <c r="U5419" i="6"/>
  <c r="V5419" i="6"/>
  <c r="P5422" i="6"/>
  <c r="P5424" i="6"/>
  <c r="U5424" i="6"/>
  <c r="P5426" i="6"/>
  <c r="U5426" i="6"/>
  <c r="P5427" i="6"/>
  <c r="U5427" i="6"/>
  <c r="V5427" i="6"/>
  <c r="O5428" i="6"/>
  <c r="P5428" i="6"/>
  <c r="U5428" i="6"/>
  <c r="V5428" i="6"/>
  <c r="O5429" i="6"/>
  <c r="P5429" i="6"/>
  <c r="U5429" i="6"/>
  <c r="O5430" i="6"/>
  <c r="P5430" i="6"/>
  <c r="P5432" i="6"/>
  <c r="U5432" i="6"/>
  <c r="V5432" i="6"/>
  <c r="O5433" i="6"/>
  <c r="P5433" i="6"/>
  <c r="U5433" i="6"/>
  <c r="O5437" i="6"/>
  <c r="P5437" i="6"/>
  <c r="U5437" i="6"/>
  <c r="P5438" i="6"/>
  <c r="U5438" i="6"/>
  <c r="V5438" i="6"/>
  <c r="P5440" i="6"/>
  <c r="U5440" i="6"/>
  <c r="O5441" i="6"/>
  <c r="P5441" i="6"/>
  <c r="U5441" i="6"/>
  <c r="V5441" i="6"/>
  <c r="P5442" i="6"/>
  <c r="U5442" i="6"/>
  <c r="V5442" i="6"/>
  <c r="P5444" i="6"/>
  <c r="U5444" i="6"/>
  <c r="V5444" i="6"/>
  <c r="P5445" i="6"/>
  <c r="U5445" i="6"/>
  <c r="P5447" i="6"/>
  <c r="U5447" i="6"/>
  <c r="V5447" i="6"/>
  <c r="O5448" i="6"/>
  <c r="P5448" i="6"/>
  <c r="U5448" i="6"/>
  <c r="P5451" i="6"/>
  <c r="U5451" i="6"/>
  <c r="V5451" i="6"/>
  <c r="P5453" i="6"/>
  <c r="U5453" i="6"/>
  <c r="P5455" i="6"/>
  <c r="U5455" i="6"/>
  <c r="V5455" i="6"/>
  <c r="P5456" i="6"/>
  <c r="U5456" i="6"/>
  <c r="P5458" i="6"/>
  <c r="U5458" i="6"/>
  <c r="V5458" i="6"/>
  <c r="U5460" i="6"/>
  <c r="V5460" i="6"/>
  <c r="P5461" i="6"/>
  <c r="P5462" i="6"/>
  <c r="U5462" i="6"/>
  <c r="P5464" i="6"/>
  <c r="U5464" i="6"/>
  <c r="V5464" i="6"/>
  <c r="P5465" i="6"/>
  <c r="U5465" i="6"/>
  <c r="P5467" i="6"/>
  <c r="U5467" i="6"/>
  <c r="P5468" i="6"/>
  <c r="U5468" i="6"/>
  <c r="V5468" i="6"/>
  <c r="P5469" i="6"/>
  <c r="U5469" i="6"/>
  <c r="V5469" i="6"/>
  <c r="P5470" i="6"/>
  <c r="U5470" i="6"/>
  <c r="V5470" i="6"/>
  <c r="P5471" i="6"/>
  <c r="U5471" i="6"/>
  <c r="V5471" i="6"/>
  <c r="P5472" i="6"/>
  <c r="U5472" i="6"/>
  <c r="V5472" i="6"/>
  <c r="P5474" i="6"/>
  <c r="U5474" i="6"/>
  <c r="V5474" i="6"/>
  <c r="P5476" i="6"/>
  <c r="U5476" i="6"/>
  <c r="V5476" i="6"/>
  <c r="P5477" i="6"/>
  <c r="U5477" i="6"/>
  <c r="V5477" i="6"/>
  <c r="P5478" i="6"/>
  <c r="U5478" i="6"/>
  <c r="V5478" i="6"/>
  <c r="P5479" i="6"/>
  <c r="U5479" i="6"/>
  <c r="V5479" i="6"/>
  <c r="P5481" i="6"/>
  <c r="U5481" i="6"/>
  <c r="P5482" i="6"/>
  <c r="U5482" i="6"/>
  <c r="V5482" i="6"/>
  <c r="P5483" i="6"/>
  <c r="U5483" i="6"/>
  <c r="V5483" i="6"/>
  <c r="P5485" i="6"/>
  <c r="U5485" i="6"/>
  <c r="V5485" i="6"/>
  <c r="P5486" i="6"/>
  <c r="U5486" i="6"/>
  <c r="V5486" i="6"/>
  <c r="P5487" i="6"/>
  <c r="U5487" i="6"/>
  <c r="V5487" i="6"/>
  <c r="U5489" i="6"/>
  <c r="P5495" i="6"/>
  <c r="U5495" i="6"/>
  <c r="V5495" i="6"/>
  <c r="P5497" i="6"/>
  <c r="U5497" i="6"/>
  <c r="N5501" i="6"/>
  <c r="P5501" i="6"/>
  <c r="U5501" i="6"/>
  <c r="V5501" i="6"/>
  <c r="N5502" i="6"/>
  <c r="P5502" i="6"/>
  <c r="U5502" i="6"/>
  <c r="V5502" i="6"/>
  <c r="N5503" i="6"/>
  <c r="P5503" i="6"/>
  <c r="U5503" i="6"/>
  <c r="V5503" i="6"/>
  <c r="N5504" i="6"/>
  <c r="O5504" i="6"/>
  <c r="N5505" i="6"/>
  <c r="P5505" i="6"/>
  <c r="U5505" i="6"/>
  <c r="V5505" i="6"/>
  <c r="N5506" i="6"/>
  <c r="P5506" i="6"/>
  <c r="U5506" i="6"/>
  <c r="V5506" i="6"/>
  <c r="N5507" i="6"/>
  <c r="P5507" i="6"/>
  <c r="U5507" i="6"/>
  <c r="V5507" i="6"/>
  <c r="N5508" i="6"/>
  <c r="P5508" i="6"/>
  <c r="U5508" i="6"/>
  <c r="V5508" i="6"/>
  <c r="P5509" i="6"/>
  <c r="U5509" i="6"/>
  <c r="V5509" i="6"/>
  <c r="P5510" i="6"/>
  <c r="U5510" i="6"/>
  <c r="P5511" i="6"/>
  <c r="U5511" i="6"/>
  <c r="P5512" i="6"/>
  <c r="U5512" i="6"/>
  <c r="P5513" i="6"/>
  <c r="U5513" i="6"/>
  <c r="P5517" i="6"/>
  <c r="U5517" i="6"/>
  <c r="O756" i="14"/>
  <c r="V5511" i="6"/>
  <c r="V5512" i="6"/>
  <c r="V5513" i="6"/>
  <c r="V5517" i="6"/>
  <c r="K757" i="14"/>
  <c r="N5518" i="6"/>
  <c r="P5518" i="6"/>
  <c r="U5518" i="6"/>
  <c r="N5519" i="6"/>
  <c r="P5519" i="6"/>
  <c r="N5520" i="6"/>
  <c r="O5520" i="6"/>
  <c r="N5521" i="6"/>
  <c r="P5521" i="6"/>
  <c r="U5521" i="6"/>
  <c r="V5521" i="6"/>
  <c r="N5522" i="6"/>
  <c r="P5522" i="6"/>
  <c r="U5522" i="6"/>
  <c r="N5523" i="6"/>
  <c r="O5523" i="6"/>
  <c r="P5524" i="6"/>
  <c r="U5524" i="6"/>
  <c r="V5524" i="6"/>
  <c r="P5525" i="6"/>
  <c r="U5525" i="6"/>
  <c r="P5526" i="6"/>
  <c r="U5526" i="6"/>
  <c r="P5529" i="6"/>
  <c r="U5529" i="6"/>
  <c r="V5529" i="6"/>
  <c r="O5530" i="6"/>
  <c r="P5530" i="6"/>
  <c r="U5530" i="6"/>
  <c r="P5531" i="6"/>
  <c r="U5531" i="6"/>
  <c r="V5531" i="6"/>
  <c r="P5532" i="6"/>
  <c r="U5532" i="6"/>
  <c r="P5533" i="6"/>
  <c r="U5533" i="6"/>
  <c r="V5533" i="6"/>
  <c r="P5534" i="6"/>
  <c r="U5534" i="6"/>
  <c r="P5535" i="6"/>
  <c r="U5535" i="6"/>
  <c r="V5535" i="6"/>
  <c r="P5536" i="6"/>
  <c r="U5536" i="6"/>
  <c r="O5537" i="6"/>
  <c r="P5537" i="6"/>
  <c r="U5537" i="6"/>
  <c r="U5540" i="6"/>
  <c r="U5541" i="6"/>
  <c r="P5546" i="6"/>
  <c r="P5547" i="6"/>
  <c r="U5547" i="6"/>
  <c r="P5550" i="6"/>
  <c r="U5550" i="6"/>
  <c r="P5551" i="6"/>
  <c r="U5551" i="6"/>
  <c r="P5552" i="6"/>
  <c r="U5552" i="6"/>
  <c r="V5552" i="6"/>
  <c r="P5553" i="6"/>
  <c r="U5553" i="6"/>
  <c r="V5553" i="6"/>
  <c r="P5554" i="6"/>
  <c r="U5554" i="6"/>
  <c r="O5555" i="6"/>
  <c r="P5555" i="6"/>
  <c r="U5555" i="6"/>
  <c r="P5556" i="6"/>
  <c r="U5556" i="6"/>
  <c r="O5557" i="6"/>
  <c r="P5557" i="6"/>
  <c r="U5557" i="6"/>
  <c r="P5558" i="6"/>
  <c r="U5558" i="6"/>
  <c r="V5558" i="6"/>
  <c r="P5564" i="6"/>
  <c r="U5564" i="6"/>
  <c r="V5564" i="6"/>
  <c r="P5566" i="6"/>
  <c r="U5566" i="6"/>
  <c r="P5567" i="6"/>
  <c r="U5567" i="6"/>
  <c r="O5568" i="6"/>
  <c r="P5568" i="6"/>
  <c r="U5568" i="6"/>
  <c r="P5569" i="6"/>
  <c r="U5569" i="6"/>
  <c r="V5569" i="6"/>
  <c r="P5570" i="6"/>
  <c r="U5570" i="6"/>
  <c r="V5570" i="6"/>
  <c r="O5571" i="6"/>
  <c r="P5571" i="6"/>
  <c r="U5571" i="6"/>
  <c r="V5571" i="6"/>
  <c r="P5574" i="6"/>
  <c r="U5574" i="6"/>
  <c r="P5575" i="6"/>
  <c r="U5575" i="6"/>
  <c r="V5575" i="6"/>
  <c r="P5576" i="6"/>
  <c r="U5576" i="6"/>
  <c r="V5576" i="6"/>
  <c r="O5577" i="6"/>
  <c r="P5577" i="6"/>
  <c r="U5577" i="6"/>
  <c r="P5578" i="6"/>
  <c r="U5578" i="6"/>
  <c r="V5578" i="6"/>
  <c r="O5579" i="6"/>
  <c r="P5579" i="6"/>
  <c r="U5579" i="6"/>
  <c r="P5580" i="6"/>
  <c r="U5580" i="6"/>
  <c r="V5580" i="6"/>
  <c r="U5581" i="6"/>
  <c r="N5585" i="6"/>
  <c r="P5585" i="6"/>
  <c r="U5585" i="6"/>
  <c r="V5585" i="6"/>
  <c r="N5586" i="6"/>
  <c r="P5586" i="6"/>
  <c r="U5586" i="6"/>
  <c r="V5586" i="6"/>
  <c r="N5587" i="6"/>
  <c r="P5587" i="6"/>
  <c r="U5587" i="6"/>
  <c r="N5588" i="6"/>
  <c r="P5588" i="6"/>
  <c r="U5588" i="6"/>
  <c r="V5588" i="6"/>
  <c r="N5589" i="6"/>
  <c r="P5589" i="6"/>
  <c r="U5589" i="6"/>
  <c r="V5589" i="6"/>
  <c r="N5590" i="6"/>
  <c r="P5590" i="6"/>
  <c r="U5590" i="6"/>
  <c r="V5590" i="6"/>
  <c r="N5591" i="6"/>
  <c r="P5591" i="6"/>
  <c r="U5591" i="6"/>
  <c r="V5591" i="6"/>
  <c r="N5592" i="6"/>
  <c r="P5592" i="6"/>
  <c r="N5593" i="6"/>
  <c r="P5593" i="6"/>
  <c r="U5593" i="6"/>
  <c r="V5593" i="6"/>
  <c r="N5594" i="6"/>
  <c r="P5594" i="6"/>
  <c r="U5594" i="6"/>
  <c r="N5595" i="6"/>
  <c r="P5595" i="6"/>
  <c r="U5595" i="6"/>
  <c r="V5595" i="6"/>
  <c r="P5597" i="6"/>
  <c r="P5603" i="6"/>
  <c r="U5603" i="6"/>
  <c r="V5603" i="6"/>
  <c r="P5605" i="6"/>
  <c r="U5605" i="6"/>
  <c r="P5610" i="6"/>
  <c r="P5613" i="6"/>
  <c r="O5615" i="6"/>
  <c r="P5615" i="6"/>
  <c r="P5619" i="6"/>
  <c r="U5619" i="6"/>
  <c r="P5620" i="6"/>
  <c r="U5620" i="6"/>
  <c r="V5620" i="6"/>
  <c r="P5629" i="6"/>
  <c r="U5629" i="6"/>
  <c r="P5631" i="6"/>
  <c r="P5633" i="6"/>
  <c r="P5634" i="6"/>
  <c r="U5634" i="6"/>
  <c r="P5636" i="6"/>
  <c r="U5636" i="6"/>
  <c r="P5637" i="6"/>
  <c r="U5637" i="6"/>
  <c r="P5639" i="6"/>
  <c r="U5639" i="6"/>
  <c r="V5639" i="6"/>
  <c r="P5640" i="6"/>
  <c r="P5641" i="6"/>
  <c r="U5641" i="6"/>
  <c r="P5642" i="6"/>
  <c r="U5642" i="6"/>
  <c r="V5642" i="6"/>
  <c r="P5643" i="6"/>
  <c r="U5643" i="6"/>
  <c r="P5644" i="6"/>
  <c r="U5644" i="6"/>
  <c r="V5644" i="6"/>
  <c r="P5646" i="6"/>
  <c r="U5646" i="6"/>
  <c r="V5646" i="6"/>
  <c r="P5647" i="6"/>
  <c r="U5647" i="6"/>
  <c r="V5647" i="6"/>
  <c r="P5648" i="6"/>
  <c r="U5648" i="6"/>
  <c r="V5648" i="6"/>
  <c r="P5650" i="6"/>
  <c r="U5650" i="6"/>
  <c r="V5650" i="6"/>
  <c r="P5651" i="6"/>
  <c r="U5651" i="6"/>
  <c r="O5653" i="6"/>
  <c r="P5653" i="6"/>
  <c r="U5653" i="6"/>
  <c r="V5653" i="6"/>
  <c r="U5656" i="6"/>
  <c r="O781" i="14"/>
  <c r="U5658" i="6"/>
  <c r="O783" i="14"/>
  <c r="U5659" i="6"/>
  <c r="V5659" i="6"/>
  <c r="N5660" i="6"/>
  <c r="P5660" i="6"/>
  <c r="U5660" i="6"/>
  <c r="P5663" i="6"/>
  <c r="U5663" i="6"/>
  <c r="V5663" i="6"/>
  <c r="P5666" i="6"/>
  <c r="U5666" i="6"/>
  <c r="O5667" i="6"/>
  <c r="P5667" i="6"/>
  <c r="P5669" i="6"/>
  <c r="U5669" i="6"/>
  <c r="V5669" i="6"/>
  <c r="P5670" i="6"/>
  <c r="U5670" i="6"/>
  <c r="V5670" i="6"/>
  <c r="P5671" i="6"/>
  <c r="U5671" i="6"/>
  <c r="P5673" i="6"/>
  <c r="U5673" i="6"/>
  <c r="N5675" i="6"/>
  <c r="O5675" i="6"/>
  <c r="P5676" i="6"/>
  <c r="U5676" i="6"/>
  <c r="P5677" i="6"/>
  <c r="U5677" i="6"/>
  <c r="P5678" i="6"/>
  <c r="U5678" i="6"/>
  <c r="P5679" i="6"/>
  <c r="U5679" i="6"/>
  <c r="P5680" i="6"/>
  <c r="U5680" i="6"/>
  <c r="O5682" i="6"/>
  <c r="P5682" i="6"/>
  <c r="U5682" i="6"/>
  <c r="O5683" i="6"/>
  <c r="P5683" i="6"/>
  <c r="U5683" i="6"/>
  <c r="V5683" i="6"/>
  <c r="N5686" i="6"/>
  <c r="P5686" i="6"/>
  <c r="U5686" i="6"/>
  <c r="N5687" i="6"/>
  <c r="P5687" i="6"/>
  <c r="P5688" i="6"/>
  <c r="U5688" i="6"/>
  <c r="V5688" i="6"/>
  <c r="N5689" i="6"/>
  <c r="P5689" i="6"/>
  <c r="U5689" i="6"/>
  <c r="V5689" i="6"/>
  <c r="O5690" i="6"/>
  <c r="P5690" i="6"/>
  <c r="U5690" i="6"/>
  <c r="V5690" i="6"/>
  <c r="P5691" i="6"/>
  <c r="U5691" i="6"/>
  <c r="V5691" i="6"/>
  <c r="P5692" i="6"/>
  <c r="U5692" i="6"/>
  <c r="P5693" i="6"/>
  <c r="U5693" i="6"/>
  <c r="V5693" i="6"/>
  <c r="O5695" i="6"/>
  <c r="P5695" i="6"/>
  <c r="U5695" i="6"/>
  <c r="P5696" i="6"/>
  <c r="U5696" i="6"/>
  <c r="O5697" i="6"/>
  <c r="P5697" i="6"/>
  <c r="O5698" i="6"/>
  <c r="P5698" i="6"/>
  <c r="U5698" i="6"/>
  <c r="P5699" i="6"/>
  <c r="U5699" i="6"/>
  <c r="V5699" i="6"/>
  <c r="P5701" i="6"/>
  <c r="U5701" i="6"/>
  <c r="V5701" i="6"/>
  <c r="P5702" i="6"/>
  <c r="U5702" i="6"/>
  <c r="O5703" i="6"/>
  <c r="P5703" i="6"/>
  <c r="U5703" i="6"/>
  <c r="P5704" i="6"/>
  <c r="O5706" i="6"/>
  <c r="P5706" i="6"/>
  <c r="U5706" i="6"/>
  <c r="V5706" i="6"/>
  <c r="P5707" i="6"/>
  <c r="U5707" i="6"/>
  <c r="V5707" i="6"/>
  <c r="P5710" i="6"/>
  <c r="U5710" i="6"/>
  <c r="V5710" i="6"/>
  <c r="P5711" i="6"/>
  <c r="U5711" i="6"/>
  <c r="V5711" i="6"/>
  <c r="P5713" i="6"/>
  <c r="U5713" i="6"/>
  <c r="V5713" i="6"/>
  <c r="P5714" i="6"/>
  <c r="U5714" i="6"/>
  <c r="P5715" i="6"/>
  <c r="U5715" i="6"/>
  <c r="V5715" i="6"/>
  <c r="P5719" i="6"/>
  <c r="U5719" i="6"/>
  <c r="P5720" i="6"/>
  <c r="U5720" i="6"/>
  <c r="V5720" i="6"/>
  <c r="P5721" i="6"/>
  <c r="U5721" i="6"/>
  <c r="P5724" i="6"/>
  <c r="U5724" i="6"/>
  <c r="V5724" i="6"/>
  <c r="P5725" i="6"/>
  <c r="U5725" i="6"/>
  <c r="V5725" i="6"/>
  <c r="O5727" i="6"/>
  <c r="P5727" i="6"/>
  <c r="U5727" i="6"/>
  <c r="V5727" i="6"/>
  <c r="P5729" i="6"/>
  <c r="U5729" i="6"/>
  <c r="V5729" i="6"/>
  <c r="P5730" i="6"/>
  <c r="U5730" i="6"/>
  <c r="P5732" i="6"/>
  <c r="U5732" i="6"/>
  <c r="P5733" i="6"/>
  <c r="U5733" i="6"/>
  <c r="P5734" i="6"/>
  <c r="U5734" i="6"/>
  <c r="P5735" i="6"/>
  <c r="U5735" i="6"/>
  <c r="V5735" i="6"/>
  <c r="P5736" i="6"/>
  <c r="U5736" i="6"/>
  <c r="V5736" i="6"/>
  <c r="N5737" i="6"/>
  <c r="P5737" i="6"/>
  <c r="U5737" i="6"/>
  <c r="P5738" i="6"/>
  <c r="U5738" i="6"/>
  <c r="N5739" i="6"/>
  <c r="P5739" i="6"/>
  <c r="U5739" i="6"/>
  <c r="P5740" i="6"/>
  <c r="U5740" i="6"/>
  <c r="V5740" i="6"/>
  <c r="P5741" i="6"/>
  <c r="U5741" i="6"/>
  <c r="V5741" i="6"/>
  <c r="U5742" i="6"/>
  <c r="V5742" i="6"/>
  <c r="U5743" i="6"/>
  <c r="V5743" i="6"/>
  <c r="U5744" i="6"/>
  <c r="U5746" i="6"/>
  <c r="V5746" i="6"/>
  <c r="P5749" i="6"/>
  <c r="U5749" i="6"/>
  <c r="V5749" i="6"/>
  <c r="N5751" i="6"/>
  <c r="P5751" i="6"/>
  <c r="U5751" i="6"/>
  <c r="V5751" i="6"/>
  <c r="P5755" i="6"/>
  <c r="U5755" i="6"/>
  <c r="P5758" i="6"/>
  <c r="U5758" i="6"/>
  <c r="V5758" i="6"/>
  <c r="P5760" i="6"/>
  <c r="U5760" i="6"/>
  <c r="N5761" i="6"/>
  <c r="P5761" i="6"/>
  <c r="U5761" i="6"/>
  <c r="P5762" i="6"/>
  <c r="U5762" i="6"/>
  <c r="V5762" i="6"/>
  <c r="N5763" i="6"/>
  <c r="P5763" i="6"/>
  <c r="U5763" i="6"/>
  <c r="V5763" i="6"/>
  <c r="P5764" i="6"/>
  <c r="U5764" i="6"/>
  <c r="V5764" i="6"/>
  <c r="P5766" i="6"/>
  <c r="U5766" i="6"/>
  <c r="V5766" i="6"/>
  <c r="P5769" i="6"/>
  <c r="U5769" i="6"/>
  <c r="V5769" i="6"/>
  <c r="P5771" i="6"/>
  <c r="U5771" i="6"/>
  <c r="V5771" i="6"/>
  <c r="P5775" i="6"/>
  <c r="U5775" i="6"/>
  <c r="V5775" i="6"/>
  <c r="P5776" i="6"/>
  <c r="U5776" i="6"/>
  <c r="P5777" i="6"/>
  <c r="U5777" i="6"/>
  <c r="V5777" i="6"/>
  <c r="P5778" i="6"/>
  <c r="U5778" i="6"/>
  <c r="P5779" i="6"/>
  <c r="U5779" i="6"/>
  <c r="P5783" i="6"/>
  <c r="U5783" i="6"/>
  <c r="U5784" i="6"/>
  <c r="O804" i="14"/>
  <c r="U5792" i="6"/>
  <c r="P5793" i="6"/>
  <c r="U5793" i="6"/>
  <c r="N5794" i="6"/>
  <c r="P5794" i="6"/>
  <c r="N5795" i="6"/>
  <c r="P5795" i="6"/>
  <c r="U5795" i="6"/>
  <c r="V5795" i="6"/>
  <c r="N5796" i="6"/>
  <c r="P5796" i="6"/>
  <c r="U5796" i="6"/>
  <c r="V5796" i="6"/>
  <c r="N5797" i="6"/>
  <c r="P5797" i="6"/>
  <c r="U5797" i="6"/>
  <c r="V5797" i="6"/>
  <c r="N5798" i="6"/>
  <c r="P5798" i="6"/>
  <c r="U5798" i="6"/>
  <c r="V5798" i="6"/>
  <c r="N5799" i="6"/>
  <c r="P5799" i="6"/>
  <c r="U5799" i="6"/>
  <c r="V5799" i="6"/>
  <c r="P5800" i="6"/>
  <c r="U5800" i="6"/>
  <c r="V5800" i="6"/>
  <c r="N5801" i="6"/>
  <c r="P5801" i="6"/>
  <c r="U5801" i="6"/>
  <c r="V5801" i="6"/>
  <c r="N5802" i="6"/>
  <c r="P5802" i="6"/>
  <c r="U5802" i="6"/>
  <c r="V5802" i="6"/>
  <c r="N5803" i="6"/>
  <c r="P5803" i="6"/>
  <c r="N5804" i="6"/>
  <c r="P5804" i="6"/>
  <c r="U5804" i="6"/>
  <c r="V5804" i="6"/>
  <c r="N5805" i="6"/>
  <c r="P5805" i="6"/>
  <c r="U5805" i="6"/>
  <c r="V5805" i="6"/>
  <c r="P5806" i="6"/>
  <c r="U5806" i="6"/>
  <c r="V5806" i="6"/>
  <c r="N5808" i="6"/>
  <c r="P5808" i="6"/>
  <c r="U5808" i="6"/>
  <c r="V5808" i="6"/>
  <c r="N5809" i="6"/>
  <c r="P5809" i="6"/>
  <c r="U5809" i="6"/>
  <c r="V5809" i="6"/>
  <c r="P5812" i="6"/>
  <c r="U5812" i="6"/>
  <c r="N5813" i="6"/>
  <c r="P5813" i="6"/>
  <c r="N5814" i="6"/>
  <c r="P5814" i="6"/>
  <c r="U5814" i="6"/>
  <c r="V5814" i="6"/>
  <c r="N5815" i="6"/>
  <c r="P5815" i="6"/>
  <c r="N5816" i="6"/>
  <c r="P5816" i="6"/>
  <c r="U5816" i="6"/>
  <c r="V5816" i="6"/>
  <c r="U5817" i="6"/>
  <c r="P5818" i="6"/>
  <c r="U5818" i="6"/>
  <c r="V5818" i="6"/>
  <c r="N5820" i="6"/>
  <c r="P5820" i="6"/>
  <c r="U5820" i="6"/>
  <c r="N5821" i="6"/>
  <c r="P5821" i="6"/>
  <c r="U5821" i="6"/>
  <c r="N5823" i="6"/>
  <c r="P5823" i="6"/>
  <c r="N5824" i="6"/>
  <c r="P5824" i="6"/>
  <c r="U5824" i="6"/>
  <c r="V5824" i="6"/>
  <c r="N5825" i="6"/>
  <c r="P5825" i="6"/>
  <c r="U5825" i="6"/>
  <c r="V5825" i="6"/>
  <c r="P5826" i="6"/>
  <c r="U5826" i="6"/>
  <c r="P5829" i="6"/>
  <c r="U5829" i="6"/>
  <c r="N5830" i="6"/>
  <c r="P5830" i="6"/>
  <c r="U5830" i="6"/>
  <c r="V5830" i="6"/>
  <c r="N5831" i="6"/>
  <c r="P5831" i="6"/>
  <c r="U5831" i="6"/>
  <c r="V5831" i="6"/>
  <c r="P5835" i="6"/>
  <c r="U5835" i="6"/>
  <c r="P5837" i="6"/>
  <c r="U5837" i="6"/>
  <c r="U5839" i="6"/>
  <c r="O814" i="14"/>
  <c r="P5840" i="6"/>
  <c r="U5840" i="6"/>
  <c r="O815" i="14"/>
  <c r="U5841" i="6"/>
  <c r="N5845" i="6"/>
  <c r="P5845" i="6"/>
  <c r="U5845" i="6"/>
  <c r="N5846" i="6"/>
  <c r="P5846" i="6"/>
  <c r="U5846" i="6"/>
  <c r="N5847" i="6"/>
  <c r="P5847" i="6"/>
  <c r="U5847" i="6"/>
  <c r="N5850" i="6"/>
  <c r="P5850" i="6"/>
  <c r="U5850" i="6"/>
  <c r="N5852" i="6"/>
  <c r="P5852" i="6"/>
  <c r="U5852" i="6"/>
  <c r="N5853" i="6"/>
  <c r="P5853" i="6"/>
  <c r="U5853" i="6"/>
  <c r="N5854" i="6"/>
  <c r="P5854" i="6"/>
  <c r="N5855" i="6"/>
  <c r="P5855" i="6"/>
  <c r="U5855" i="6"/>
  <c r="N5856" i="6"/>
  <c r="P5856" i="6"/>
  <c r="U5856" i="6"/>
  <c r="N5860" i="6"/>
  <c r="P5860" i="6"/>
  <c r="U5860" i="6"/>
  <c r="U5869" i="6"/>
  <c r="N5873" i="6"/>
  <c r="P5873" i="6"/>
  <c r="U5873" i="6"/>
  <c r="N5875" i="6"/>
  <c r="P5875" i="6"/>
  <c r="N5876" i="6"/>
  <c r="P5876" i="6"/>
  <c r="U5876" i="6"/>
  <c r="P5877" i="6"/>
  <c r="U5877" i="6"/>
  <c r="V5877" i="6"/>
  <c r="P5878" i="6"/>
  <c r="P5879" i="6"/>
  <c r="U5879" i="6"/>
  <c r="P5880" i="6"/>
  <c r="N5881" i="6"/>
  <c r="P5881" i="6"/>
  <c r="U5881" i="6"/>
  <c r="P5882" i="6"/>
  <c r="U5882" i="6"/>
  <c r="N5883" i="6"/>
  <c r="P5883" i="6"/>
  <c r="N5884" i="6"/>
  <c r="P5884" i="6"/>
  <c r="N5886" i="6"/>
  <c r="P5886" i="6"/>
  <c r="U5886" i="6"/>
  <c r="N5887" i="6"/>
  <c r="P5887" i="6"/>
  <c r="U5887" i="6"/>
  <c r="N5888" i="6"/>
  <c r="P5888" i="6"/>
  <c r="U5888" i="6"/>
  <c r="N5889" i="6"/>
  <c r="P5889" i="6"/>
  <c r="U5889" i="6"/>
  <c r="N5890" i="6"/>
  <c r="P5890" i="6"/>
  <c r="U5890" i="6"/>
  <c r="N5891" i="6"/>
  <c r="P5891" i="6"/>
  <c r="U5891" i="6"/>
  <c r="N5892" i="6"/>
  <c r="P5892" i="6"/>
  <c r="U5892" i="6"/>
  <c r="N5893" i="6"/>
  <c r="P5893" i="6"/>
  <c r="U5893" i="6"/>
  <c r="N5894" i="6"/>
  <c r="P5894" i="6"/>
  <c r="U5894" i="6"/>
  <c r="N5895" i="6"/>
  <c r="P5895" i="6"/>
  <c r="U5895" i="6"/>
  <c r="N5905" i="6"/>
  <c r="P5905" i="6"/>
  <c r="U5905" i="6"/>
  <c r="N5906" i="6"/>
  <c r="P5906" i="6"/>
  <c r="U5906" i="6"/>
  <c r="N5907" i="6"/>
  <c r="P5907" i="6"/>
  <c r="U5907" i="6"/>
  <c r="N5908" i="6"/>
  <c r="P5908" i="6"/>
  <c r="N5909" i="6"/>
  <c r="P5909" i="6"/>
  <c r="U5909" i="6"/>
  <c r="N5910" i="6"/>
  <c r="P5910" i="6"/>
  <c r="U5910" i="6"/>
  <c r="N5911" i="6"/>
  <c r="P5911" i="6"/>
  <c r="U5911" i="6"/>
  <c r="N5912" i="6"/>
  <c r="P5912" i="6"/>
  <c r="U5912" i="6"/>
  <c r="N5913" i="6"/>
  <c r="P5913" i="6"/>
  <c r="U5913" i="6"/>
  <c r="N5914" i="6"/>
  <c r="P5914" i="6"/>
  <c r="U5914" i="6"/>
  <c r="N5915" i="6"/>
  <c r="P5915" i="6"/>
  <c r="U5915" i="6"/>
  <c r="N5917" i="6"/>
  <c r="P5917" i="6"/>
  <c r="U5917" i="6"/>
  <c r="N5918" i="6"/>
  <c r="P5918" i="6"/>
  <c r="U5918" i="6"/>
  <c r="N5919" i="6"/>
  <c r="P5919" i="6"/>
  <c r="N5920" i="6"/>
  <c r="P5920" i="6"/>
  <c r="U5920" i="6"/>
  <c r="N5921" i="6"/>
  <c r="P5921" i="6"/>
  <c r="U5921" i="6"/>
  <c r="N5923" i="6"/>
  <c r="P5923" i="6"/>
  <c r="N5924" i="6"/>
  <c r="P5924" i="6"/>
  <c r="U5924" i="6"/>
  <c r="N5925" i="6"/>
  <c r="P5925" i="6"/>
  <c r="U5925" i="6"/>
  <c r="N5926" i="6"/>
  <c r="P5926" i="6"/>
  <c r="U5926" i="6"/>
  <c r="N5927" i="6"/>
  <c r="P5927" i="6"/>
  <c r="U5927" i="6"/>
  <c r="N5928" i="6"/>
  <c r="P5928" i="6"/>
  <c r="N5929" i="6"/>
  <c r="P5929" i="6"/>
  <c r="N5930" i="6"/>
  <c r="P5930" i="6"/>
  <c r="U5930" i="6"/>
  <c r="N5931" i="6"/>
  <c r="P5931" i="6"/>
  <c r="U5931" i="6"/>
  <c r="N5932" i="6"/>
  <c r="P5932" i="6"/>
  <c r="U5932" i="6"/>
  <c r="N5933" i="6"/>
  <c r="P5933" i="6"/>
  <c r="U5933" i="6"/>
  <c r="N5934" i="6"/>
  <c r="P5934" i="6"/>
  <c r="U5934" i="6"/>
  <c r="N5935" i="6"/>
  <c r="P5935" i="6"/>
  <c r="U5935" i="6"/>
  <c r="P5973" i="6"/>
  <c r="U5973" i="6"/>
  <c r="P5974" i="6"/>
  <c r="U5974" i="6"/>
  <c r="P5975" i="6"/>
  <c r="U5975" i="6"/>
  <c r="P5976" i="6"/>
  <c r="U5976" i="6"/>
  <c r="P5977" i="6"/>
  <c r="U5977" i="6"/>
  <c r="P5978" i="6"/>
  <c r="U5978" i="6"/>
  <c r="P5979" i="6"/>
  <c r="U5979" i="6"/>
  <c r="P5980" i="6"/>
  <c r="U5980" i="6"/>
  <c r="P5981" i="6"/>
  <c r="U5981" i="6"/>
  <c r="P5982" i="6"/>
  <c r="U5982" i="6"/>
  <c r="P5983" i="6"/>
  <c r="U5983" i="6"/>
  <c r="P5984" i="6"/>
  <c r="U5984" i="6"/>
  <c r="P5985" i="6"/>
  <c r="U5985" i="6"/>
  <c r="P5986" i="6"/>
  <c r="U5986" i="6"/>
  <c r="P5987" i="6"/>
  <c r="U5987" i="6"/>
  <c r="P5988" i="6"/>
  <c r="U5988" i="6"/>
  <c r="P5989" i="6"/>
  <c r="U5989" i="6"/>
  <c r="P5990" i="6"/>
  <c r="U5990" i="6"/>
  <c r="P5991" i="6"/>
  <c r="U5991" i="6"/>
  <c r="P5992" i="6"/>
  <c r="U5992" i="6"/>
  <c r="P5993" i="6"/>
  <c r="U5993" i="6"/>
  <c r="P5994" i="6"/>
  <c r="U5994" i="6"/>
  <c r="P5995" i="6"/>
  <c r="U5995" i="6"/>
  <c r="P5996" i="6"/>
  <c r="U5996" i="6"/>
  <c r="P5997" i="6"/>
  <c r="U5997" i="6"/>
  <c r="P5998" i="6"/>
  <c r="U5998" i="6"/>
  <c r="P5999" i="6"/>
  <c r="U5999" i="6"/>
  <c r="P6000" i="6"/>
  <c r="U6000" i="6"/>
  <c r="P6001" i="6"/>
  <c r="U6001" i="6"/>
  <c r="P6002" i="6"/>
  <c r="U6002" i="6"/>
  <c r="P6003" i="6"/>
  <c r="U6003" i="6"/>
  <c r="P6005" i="6"/>
  <c r="U6005" i="6"/>
  <c r="P6006" i="6"/>
  <c r="U6006" i="6"/>
  <c r="P6007" i="6"/>
  <c r="U6007" i="6"/>
  <c r="P6008" i="6"/>
  <c r="U6008" i="6"/>
  <c r="P6009" i="6"/>
  <c r="U6009" i="6"/>
  <c r="P6010" i="6"/>
  <c r="U6010" i="6"/>
  <c r="P6011" i="6"/>
  <c r="U6011" i="6"/>
  <c r="P6012" i="6"/>
  <c r="U6012" i="6"/>
  <c r="P6013" i="6"/>
  <c r="U6013" i="6"/>
  <c r="P6014" i="6"/>
  <c r="U6014" i="6"/>
  <c r="P6015" i="6"/>
  <c r="U6015" i="6"/>
  <c r="P6016" i="6"/>
  <c r="U6016" i="6"/>
  <c r="P6017" i="6"/>
  <c r="U6017" i="6"/>
  <c r="P6018" i="6"/>
  <c r="U6018" i="6"/>
  <c r="P6019" i="6"/>
  <c r="U6019" i="6"/>
  <c r="P6020" i="6"/>
  <c r="U6020" i="6"/>
  <c r="P6021" i="6"/>
  <c r="U6021" i="6"/>
  <c r="P6022" i="6"/>
  <c r="U6022" i="6"/>
  <c r="P6023" i="6"/>
  <c r="U6023" i="6"/>
  <c r="P6024" i="6"/>
  <c r="U6024" i="6"/>
  <c r="P6025" i="6"/>
  <c r="U6025" i="6"/>
  <c r="P6026" i="6"/>
  <c r="U6026" i="6"/>
  <c r="P6027" i="6"/>
  <c r="U6027" i="6"/>
  <c r="P6028" i="6"/>
  <c r="U6028" i="6"/>
  <c r="P6029" i="6"/>
  <c r="U6029" i="6"/>
  <c r="P6030" i="6"/>
  <c r="U6030" i="6"/>
  <c r="P6031" i="6"/>
  <c r="U6031" i="6"/>
  <c r="P6032" i="6"/>
  <c r="U6032" i="6"/>
  <c r="P6033" i="6"/>
  <c r="U6033" i="6"/>
  <c r="P6034" i="6"/>
  <c r="U6034" i="6"/>
  <c r="P6035" i="6"/>
  <c r="U6035" i="6"/>
  <c r="P6036" i="6"/>
  <c r="U6036" i="6"/>
  <c r="P6037" i="6"/>
  <c r="U6037" i="6"/>
  <c r="P6038" i="6"/>
  <c r="U6038" i="6"/>
  <c r="P6039" i="6"/>
  <c r="U6039" i="6"/>
  <c r="P6040" i="6"/>
  <c r="U6040" i="6"/>
  <c r="P6041" i="6"/>
  <c r="U6041" i="6"/>
  <c r="P6042" i="6"/>
  <c r="U6042" i="6"/>
  <c r="P6043" i="6"/>
  <c r="U6043" i="6"/>
  <c r="P6045" i="6"/>
  <c r="U6045" i="6"/>
  <c r="P6046" i="6"/>
  <c r="U6046" i="6"/>
  <c r="P6047" i="6"/>
  <c r="U6047" i="6"/>
  <c r="P6048" i="6"/>
  <c r="U6048" i="6"/>
  <c r="P6049" i="6"/>
  <c r="U6049" i="6"/>
  <c r="P6050" i="6"/>
  <c r="U6050" i="6"/>
  <c r="P6051" i="6"/>
  <c r="U6051" i="6"/>
  <c r="P6052" i="6"/>
  <c r="U6052" i="6"/>
  <c r="P6053" i="6"/>
  <c r="U6053" i="6"/>
  <c r="P6054" i="6"/>
  <c r="U6054" i="6"/>
  <c r="P6055" i="6"/>
  <c r="U6055" i="6"/>
  <c r="P6056" i="6"/>
  <c r="U6056" i="6"/>
  <c r="P6057" i="6"/>
  <c r="U6057" i="6"/>
  <c r="P6058" i="6"/>
  <c r="U6058" i="6"/>
  <c r="P6059" i="6"/>
  <c r="U6059" i="6"/>
  <c r="P6060" i="6"/>
  <c r="U6060" i="6"/>
  <c r="P6061" i="6"/>
  <c r="U6061" i="6"/>
  <c r="P6063" i="6"/>
  <c r="U6063" i="6"/>
  <c r="P6064" i="6"/>
  <c r="U6064" i="6"/>
  <c r="P6065" i="6"/>
  <c r="U6065" i="6"/>
  <c r="P6066" i="6"/>
  <c r="U6066" i="6"/>
  <c r="P6067" i="6"/>
  <c r="U6067" i="6"/>
  <c r="P6068" i="6"/>
  <c r="U6068" i="6"/>
  <c r="P6069" i="6"/>
  <c r="U6069" i="6"/>
  <c r="P6070" i="6"/>
  <c r="U6070" i="6"/>
  <c r="P6071" i="6"/>
  <c r="U6071" i="6"/>
  <c r="P6072" i="6"/>
  <c r="U6072" i="6"/>
  <c r="P6073" i="6"/>
  <c r="U6073" i="6"/>
  <c r="P6074" i="6"/>
  <c r="U6074" i="6"/>
  <c r="P6075" i="6"/>
  <c r="U6075" i="6"/>
  <c r="P6076" i="6"/>
  <c r="U6076" i="6"/>
  <c r="P6077" i="6"/>
  <c r="U6077" i="6"/>
  <c r="P6078" i="6"/>
  <c r="U6078" i="6"/>
  <c r="P6079" i="6"/>
  <c r="U6079" i="6"/>
  <c r="P6081" i="6"/>
  <c r="U6081" i="6"/>
  <c r="P6082" i="6"/>
  <c r="U6082" i="6"/>
  <c r="P6083" i="6"/>
  <c r="U6083" i="6"/>
  <c r="P6084" i="6"/>
  <c r="U6084" i="6"/>
  <c r="P6085" i="6"/>
  <c r="U6085" i="6"/>
  <c r="P6086" i="6"/>
  <c r="U6086" i="6"/>
  <c r="P6087" i="6"/>
  <c r="U6087" i="6"/>
  <c r="P6088" i="6"/>
  <c r="U6088" i="6"/>
  <c r="P6089" i="6"/>
  <c r="U6089" i="6"/>
  <c r="P6090" i="6"/>
  <c r="U6090" i="6"/>
  <c r="P6091" i="6"/>
  <c r="U6091" i="6"/>
  <c r="P6092" i="6"/>
  <c r="U6092" i="6"/>
  <c r="P6093" i="6"/>
  <c r="U6093" i="6"/>
  <c r="P6094" i="6"/>
  <c r="U6094" i="6"/>
  <c r="P6095" i="6"/>
  <c r="U6095" i="6"/>
  <c r="P6096" i="6"/>
  <c r="U6096" i="6"/>
  <c r="P6097" i="6"/>
  <c r="U6097" i="6"/>
  <c r="P6098" i="6"/>
  <c r="U6098" i="6"/>
  <c r="P6099" i="6"/>
  <c r="U6099" i="6"/>
  <c r="P6100" i="6"/>
  <c r="U6100" i="6"/>
  <c r="P6101" i="6"/>
  <c r="U6101" i="6"/>
  <c r="P6102" i="6"/>
  <c r="U6102" i="6"/>
  <c r="P6103" i="6"/>
  <c r="U6103" i="6"/>
  <c r="P6104" i="6"/>
  <c r="U6104" i="6"/>
  <c r="P6105" i="6"/>
  <c r="U6105" i="6"/>
  <c r="P6106" i="6"/>
  <c r="U6106" i="6"/>
  <c r="P6107" i="6"/>
  <c r="U6107" i="6"/>
  <c r="P6108" i="6"/>
  <c r="U6108" i="6"/>
  <c r="P6109" i="6"/>
  <c r="U6109" i="6"/>
  <c r="P6110" i="6"/>
  <c r="U6110" i="6"/>
  <c r="P6111" i="6"/>
  <c r="U6111" i="6"/>
  <c r="P6112" i="6"/>
  <c r="U6112" i="6"/>
  <c r="P6113" i="6"/>
  <c r="U6113" i="6"/>
  <c r="P6114" i="6"/>
  <c r="U6114" i="6"/>
  <c r="P6115" i="6"/>
  <c r="U6115" i="6"/>
  <c r="P6116" i="6"/>
  <c r="U6116" i="6"/>
  <c r="P6117" i="6"/>
  <c r="U6117" i="6"/>
  <c r="P6118" i="6"/>
  <c r="U6118" i="6"/>
  <c r="P6119" i="6"/>
  <c r="U6119" i="6"/>
  <c r="P6120" i="6"/>
  <c r="U6120" i="6"/>
  <c r="P6121" i="6"/>
  <c r="U6121" i="6"/>
  <c r="P6122" i="6"/>
  <c r="U6122" i="6"/>
  <c r="P6123" i="6"/>
  <c r="U6123" i="6"/>
  <c r="P6124" i="6"/>
  <c r="U6124" i="6"/>
  <c r="P6125" i="6"/>
  <c r="U6125" i="6"/>
  <c r="P6126" i="6"/>
  <c r="U6126" i="6"/>
  <c r="P6127" i="6"/>
  <c r="U6127" i="6"/>
  <c r="P6128" i="6"/>
  <c r="U6128" i="6"/>
  <c r="P6129" i="6"/>
  <c r="U6129" i="6"/>
  <c r="P6130" i="6"/>
  <c r="U6130" i="6"/>
  <c r="P6131" i="6"/>
  <c r="U6131" i="6"/>
  <c r="P6132" i="6"/>
  <c r="U6132" i="6"/>
  <c r="P6133" i="6"/>
  <c r="U6133" i="6"/>
  <c r="P6134" i="6"/>
  <c r="U6134" i="6"/>
  <c r="P6135" i="6"/>
  <c r="U6135" i="6"/>
  <c r="P6136" i="6"/>
  <c r="U6136" i="6"/>
  <c r="P6137" i="6"/>
  <c r="U6137" i="6"/>
  <c r="P6138" i="6"/>
  <c r="U6138" i="6"/>
  <c r="P6139" i="6"/>
  <c r="U6139" i="6"/>
  <c r="P6140" i="6"/>
  <c r="U6140" i="6"/>
  <c r="P6141" i="6"/>
  <c r="U6141" i="6"/>
  <c r="P6142" i="6"/>
  <c r="U6142" i="6"/>
  <c r="P6143" i="6"/>
  <c r="U6143" i="6"/>
  <c r="P6144" i="6"/>
  <c r="U6144" i="6"/>
  <c r="P6145" i="6"/>
  <c r="U6145" i="6"/>
  <c r="P6146" i="6"/>
  <c r="U6146" i="6"/>
  <c r="P6147" i="6"/>
  <c r="U6147" i="6"/>
  <c r="P6148" i="6"/>
  <c r="U6148" i="6"/>
  <c r="P6149" i="6"/>
  <c r="U6149" i="6"/>
  <c r="P6150" i="6"/>
  <c r="U6150" i="6"/>
  <c r="P6151" i="6"/>
  <c r="U6151" i="6"/>
  <c r="P6152" i="6"/>
  <c r="U6152" i="6"/>
  <c r="P6153" i="6"/>
  <c r="U6153" i="6"/>
  <c r="P6154" i="6"/>
  <c r="U6154" i="6"/>
  <c r="P6155" i="6"/>
  <c r="U6155" i="6"/>
  <c r="P6156" i="6"/>
  <c r="U6156" i="6"/>
  <c r="P6157" i="6"/>
  <c r="U6157" i="6"/>
  <c r="P6158" i="6"/>
  <c r="U6158" i="6"/>
  <c r="P6159" i="6"/>
  <c r="U6159" i="6"/>
  <c r="P6160" i="6"/>
  <c r="U6160" i="6"/>
  <c r="P6161" i="6"/>
  <c r="U6161" i="6"/>
  <c r="P6162" i="6"/>
  <c r="U6162" i="6"/>
  <c r="P6163" i="6"/>
  <c r="U6163" i="6"/>
  <c r="P6164" i="6"/>
  <c r="U6164" i="6"/>
  <c r="P6165" i="6"/>
  <c r="U6165" i="6"/>
  <c r="P6166" i="6"/>
  <c r="U6166" i="6"/>
  <c r="P6167" i="6"/>
  <c r="U6167" i="6"/>
  <c r="P6168" i="6"/>
  <c r="U6168" i="6"/>
  <c r="P6169" i="6"/>
  <c r="U6169" i="6"/>
  <c r="P6170" i="6"/>
  <c r="U6170" i="6"/>
  <c r="P6171" i="6"/>
  <c r="U6171" i="6"/>
  <c r="P6172" i="6"/>
  <c r="U6172" i="6"/>
  <c r="P6173" i="6"/>
  <c r="U6173" i="6"/>
  <c r="P6174" i="6"/>
  <c r="U6174" i="6"/>
  <c r="P6175" i="6"/>
  <c r="U6175" i="6"/>
  <c r="P6176" i="6"/>
  <c r="U6176" i="6"/>
  <c r="P6177" i="6"/>
  <c r="U6177" i="6"/>
  <c r="P6178" i="6"/>
  <c r="U6178" i="6"/>
  <c r="P6179" i="6"/>
  <c r="U6179" i="6"/>
  <c r="P6180" i="6"/>
  <c r="U6180" i="6"/>
  <c r="P6181" i="6"/>
  <c r="U6181" i="6"/>
  <c r="P6182" i="6"/>
  <c r="U6182" i="6"/>
  <c r="P6183" i="6"/>
  <c r="U6183" i="6"/>
  <c r="P6184" i="6"/>
  <c r="U6184" i="6"/>
  <c r="P6185" i="6"/>
  <c r="U6185" i="6"/>
  <c r="P6186" i="6"/>
  <c r="U6186" i="6"/>
  <c r="P6187" i="6"/>
  <c r="U6187" i="6"/>
  <c r="P6188" i="6"/>
  <c r="U6188" i="6"/>
  <c r="P6189" i="6"/>
  <c r="U6189" i="6"/>
  <c r="P6190" i="6"/>
  <c r="U6190" i="6"/>
  <c r="P6191" i="6"/>
  <c r="U6191" i="6"/>
  <c r="P6192" i="6"/>
  <c r="U6192" i="6"/>
  <c r="P6193" i="6"/>
  <c r="U6193" i="6"/>
  <c r="P6194" i="6"/>
  <c r="U6194" i="6"/>
  <c r="P6195" i="6"/>
  <c r="U6195" i="6"/>
  <c r="P6196" i="6"/>
  <c r="U6196" i="6"/>
  <c r="P6197" i="6"/>
  <c r="U6197" i="6"/>
  <c r="P6198" i="6"/>
  <c r="U6198" i="6"/>
  <c r="P6199" i="6"/>
  <c r="U6199" i="6"/>
  <c r="P6200" i="6"/>
  <c r="U6200" i="6"/>
  <c r="P6201" i="6"/>
  <c r="U6201" i="6"/>
  <c r="P6202" i="6"/>
  <c r="U6202" i="6"/>
  <c r="P6203" i="6"/>
  <c r="U6203" i="6"/>
  <c r="P6204" i="6"/>
  <c r="U6204" i="6"/>
  <c r="P6205" i="6"/>
  <c r="U6205" i="6"/>
  <c r="P6206" i="6"/>
  <c r="U6206" i="6"/>
  <c r="P6207" i="6"/>
  <c r="U6207" i="6"/>
  <c r="P6208" i="6"/>
  <c r="U6208" i="6"/>
  <c r="P6209" i="6"/>
  <c r="U6209" i="6"/>
  <c r="P6210" i="6"/>
  <c r="U6210" i="6"/>
  <c r="P6211" i="6"/>
  <c r="U6211" i="6"/>
  <c r="P6212" i="6"/>
  <c r="U6212" i="6"/>
  <c r="P6213" i="6"/>
  <c r="U6213" i="6"/>
  <c r="P6214" i="6"/>
  <c r="U6214" i="6"/>
  <c r="P6215" i="6"/>
  <c r="U6215" i="6"/>
  <c r="P6216" i="6"/>
  <c r="U6216" i="6"/>
  <c r="P6217" i="6"/>
  <c r="U6217" i="6"/>
  <c r="P6218" i="6"/>
  <c r="U6218" i="6"/>
  <c r="P6219" i="6"/>
  <c r="U6219" i="6"/>
  <c r="P6220" i="6"/>
  <c r="U6220" i="6"/>
  <c r="P6221" i="6"/>
  <c r="U6221" i="6"/>
  <c r="P6222" i="6"/>
  <c r="U6222" i="6"/>
  <c r="P6223" i="6"/>
  <c r="U6223" i="6"/>
  <c r="P6224" i="6"/>
  <c r="U6224" i="6"/>
  <c r="P6225" i="6"/>
  <c r="U6225" i="6"/>
  <c r="P6226" i="6"/>
  <c r="U6226" i="6"/>
  <c r="P6227" i="6"/>
  <c r="U6227" i="6"/>
  <c r="P6228" i="6"/>
  <c r="U6228" i="6"/>
  <c r="P6229" i="6"/>
  <c r="U6229" i="6"/>
  <c r="P6230" i="6"/>
  <c r="U6230" i="6"/>
  <c r="P6231" i="6"/>
  <c r="U6231" i="6"/>
  <c r="P6232" i="6"/>
  <c r="U6232" i="6"/>
  <c r="P6233" i="6"/>
  <c r="U6233" i="6"/>
  <c r="P6234" i="6"/>
  <c r="U6234" i="6"/>
  <c r="P6235" i="6"/>
  <c r="U6235" i="6"/>
  <c r="P6236" i="6"/>
  <c r="U6236" i="6"/>
  <c r="P6237" i="6"/>
  <c r="U6237" i="6"/>
  <c r="P6238" i="6"/>
  <c r="U6238" i="6"/>
  <c r="P6239" i="6"/>
  <c r="U6239" i="6"/>
  <c r="P6240" i="6"/>
  <c r="U6240" i="6"/>
  <c r="P6241" i="6"/>
  <c r="U6241" i="6"/>
  <c r="P6242" i="6"/>
  <c r="U6242" i="6"/>
  <c r="P6243" i="6"/>
  <c r="U6243" i="6"/>
  <c r="P6244" i="6"/>
  <c r="U6244" i="6"/>
  <c r="P6245" i="6"/>
  <c r="U6245" i="6"/>
  <c r="P6246" i="6"/>
  <c r="U6246" i="6"/>
  <c r="P6247" i="6"/>
  <c r="U6247" i="6"/>
  <c r="P6248" i="6"/>
  <c r="U6248" i="6"/>
  <c r="P6249" i="6"/>
  <c r="U6249" i="6"/>
  <c r="P6250" i="6"/>
  <c r="U6250" i="6"/>
  <c r="P6251" i="6"/>
  <c r="U6251" i="6"/>
  <c r="P6252" i="6"/>
  <c r="U6252" i="6"/>
  <c r="P6253" i="6"/>
  <c r="U6253" i="6"/>
  <c r="P6254" i="6"/>
  <c r="U6254" i="6"/>
  <c r="P6255" i="6"/>
  <c r="U6255" i="6"/>
  <c r="P6256" i="6"/>
  <c r="U6256" i="6"/>
  <c r="P6257" i="6"/>
  <c r="U6257" i="6"/>
  <c r="P6258" i="6"/>
  <c r="U6258" i="6"/>
  <c r="P6259" i="6"/>
  <c r="U6259" i="6"/>
  <c r="P6260" i="6"/>
  <c r="U6260" i="6"/>
  <c r="P6261" i="6"/>
  <c r="U6261" i="6"/>
  <c r="P6262" i="6"/>
  <c r="U6262" i="6"/>
  <c r="P6263" i="6"/>
  <c r="U6263" i="6"/>
  <c r="P6264" i="6"/>
  <c r="U6264" i="6"/>
  <c r="P6265" i="6"/>
  <c r="U6265" i="6"/>
  <c r="P6266" i="6"/>
  <c r="U6266" i="6"/>
  <c r="P6267" i="6"/>
  <c r="U6267" i="6"/>
  <c r="P6268" i="6"/>
  <c r="U6268" i="6"/>
  <c r="P6269" i="6"/>
  <c r="U6269" i="6"/>
  <c r="P6270" i="6"/>
  <c r="U6270" i="6"/>
  <c r="P6271" i="6"/>
  <c r="U6271" i="6"/>
  <c r="P6272" i="6"/>
  <c r="U6272" i="6"/>
  <c r="P6273" i="6"/>
  <c r="U6273" i="6"/>
  <c r="P6274" i="6"/>
  <c r="U6274" i="6"/>
  <c r="P6275" i="6"/>
  <c r="U6275" i="6"/>
  <c r="P6276" i="6"/>
  <c r="U6276" i="6"/>
  <c r="P6277" i="6"/>
  <c r="U6277" i="6"/>
  <c r="P6278" i="6"/>
  <c r="U6278" i="6"/>
  <c r="P6279" i="6"/>
  <c r="U6279" i="6"/>
  <c r="P6280" i="6"/>
  <c r="U6280" i="6"/>
  <c r="P6281" i="6"/>
  <c r="U6281" i="6"/>
  <c r="P6282" i="6"/>
  <c r="U6282" i="6"/>
  <c r="P6283" i="6"/>
  <c r="U6283" i="6"/>
  <c r="P6284" i="6"/>
  <c r="U6284" i="6"/>
  <c r="P6285" i="6"/>
  <c r="U6285" i="6"/>
  <c r="P6286" i="6"/>
  <c r="U6286" i="6"/>
  <c r="P6287" i="6"/>
  <c r="U6287" i="6"/>
  <c r="P6288" i="6"/>
  <c r="U6288" i="6"/>
  <c r="P6289" i="6"/>
  <c r="U6289" i="6"/>
  <c r="P6290" i="6"/>
  <c r="U6290" i="6"/>
  <c r="P6291" i="6"/>
  <c r="U6291" i="6"/>
  <c r="P6292" i="6"/>
  <c r="U6292" i="6"/>
  <c r="P6293" i="6"/>
  <c r="U6293" i="6"/>
  <c r="P6294" i="6"/>
  <c r="U6294" i="6"/>
  <c r="P6295" i="6"/>
  <c r="U6295" i="6"/>
  <c r="P6296" i="6"/>
  <c r="U6296" i="6"/>
  <c r="P6297" i="6"/>
  <c r="U6297" i="6"/>
  <c r="P6298" i="6"/>
  <c r="U6298" i="6"/>
  <c r="P6299" i="6"/>
  <c r="U6299" i="6"/>
  <c r="P6300" i="6"/>
  <c r="U6300" i="6"/>
  <c r="P6301" i="6"/>
  <c r="U6301" i="6"/>
  <c r="P6302" i="6"/>
  <c r="U6302" i="6"/>
  <c r="P6303" i="6"/>
  <c r="U6303" i="6"/>
  <c r="P6304" i="6"/>
  <c r="U6304" i="6"/>
  <c r="P6305" i="6"/>
  <c r="U6305" i="6"/>
  <c r="P6306" i="6"/>
  <c r="U6306" i="6"/>
  <c r="P6307" i="6"/>
  <c r="U6307" i="6"/>
  <c r="P6308" i="6"/>
  <c r="U6308" i="6"/>
  <c r="P6309" i="6"/>
  <c r="U6309" i="6"/>
  <c r="P6310" i="6"/>
  <c r="U6310" i="6"/>
  <c r="P6311" i="6"/>
  <c r="U6311" i="6"/>
  <c r="P6312" i="6"/>
  <c r="U6312" i="6"/>
  <c r="P6313" i="6"/>
  <c r="U6313" i="6"/>
  <c r="P6314" i="6"/>
  <c r="U6314" i="6"/>
  <c r="P6315" i="6"/>
  <c r="U6315" i="6"/>
  <c r="P6316" i="6"/>
  <c r="U6316" i="6"/>
  <c r="P6317" i="6"/>
  <c r="U6317" i="6"/>
  <c r="P6318" i="6"/>
  <c r="U6318" i="6"/>
  <c r="P6319" i="6"/>
  <c r="U6319" i="6"/>
  <c r="P6320" i="6"/>
  <c r="U6320" i="6"/>
  <c r="P6321" i="6"/>
  <c r="U6321" i="6"/>
  <c r="P6322" i="6"/>
  <c r="U6322" i="6"/>
  <c r="P6323" i="6"/>
  <c r="U6323" i="6"/>
  <c r="P6324" i="6"/>
  <c r="U6324" i="6"/>
  <c r="P6325" i="6"/>
  <c r="U6325" i="6"/>
  <c r="P6326" i="6"/>
  <c r="U6326" i="6"/>
  <c r="P6327" i="6"/>
  <c r="U6327" i="6"/>
  <c r="P6328" i="6"/>
  <c r="U6328" i="6"/>
  <c r="P6329" i="6"/>
  <c r="U6329" i="6"/>
  <c r="P6330" i="6"/>
  <c r="U6330" i="6"/>
  <c r="P6331" i="6"/>
  <c r="U6331" i="6"/>
  <c r="P6332" i="6"/>
  <c r="U6332" i="6"/>
  <c r="P6333" i="6"/>
  <c r="U6333" i="6"/>
  <c r="P6334" i="6"/>
  <c r="U6334" i="6"/>
  <c r="P6335" i="6"/>
  <c r="U6335" i="6"/>
  <c r="P6336" i="6"/>
  <c r="U6336" i="6"/>
  <c r="N826" i="14"/>
  <c r="Q825" i="14"/>
  <c r="N825" i="14"/>
  <c r="N824" i="14"/>
  <c r="Q824" i="14"/>
  <c r="Q823" i="14"/>
  <c r="N823" i="14"/>
  <c r="N822" i="14"/>
  <c r="N821" i="14"/>
  <c r="Q821" i="14"/>
  <c r="N820" i="14"/>
  <c r="P820" i="14"/>
  <c r="N819" i="14"/>
  <c r="N818" i="14"/>
  <c r="N817" i="14"/>
  <c r="N816" i="14"/>
  <c r="N815" i="14"/>
  <c r="N814" i="14"/>
  <c r="P814" i="14"/>
  <c r="N813" i="14"/>
  <c r="N812" i="14"/>
  <c r="N811" i="14"/>
  <c r="Q810" i="14"/>
  <c r="N810" i="14"/>
  <c r="M869" i="14"/>
  <c r="R869" i="14"/>
  <c r="N869" i="14"/>
  <c r="P869" i="14"/>
  <c r="O869" i="14"/>
  <c r="J869" i="14"/>
  <c r="Q869" i="14"/>
  <c r="N868" i="14"/>
  <c r="P868" i="14"/>
  <c r="O868" i="14"/>
  <c r="M868" i="14"/>
  <c r="R868" i="14"/>
  <c r="J868" i="14"/>
  <c r="Q868" i="14"/>
  <c r="O867" i="14"/>
  <c r="N867" i="14"/>
  <c r="P867" i="14"/>
  <c r="M867" i="14"/>
  <c r="R867" i="14"/>
  <c r="J867" i="14"/>
  <c r="Q867" i="14"/>
  <c r="O866" i="14"/>
  <c r="N866" i="14"/>
  <c r="P866" i="14"/>
  <c r="M866" i="14"/>
  <c r="R866" i="14"/>
  <c r="J866" i="14"/>
  <c r="Q866" i="14"/>
  <c r="J865" i="14"/>
  <c r="Q865" i="14"/>
  <c r="N865" i="14"/>
  <c r="P865" i="14"/>
  <c r="O865" i="14"/>
  <c r="M865" i="14"/>
  <c r="R865" i="14"/>
  <c r="J864" i="14"/>
  <c r="Q864" i="14"/>
  <c r="N864" i="14"/>
  <c r="P864" i="14"/>
  <c r="O864" i="14"/>
  <c r="M864" i="14"/>
  <c r="R864" i="14"/>
  <c r="M863" i="14"/>
  <c r="R863" i="14"/>
  <c r="N863" i="14"/>
  <c r="P863" i="14"/>
  <c r="O863" i="14"/>
  <c r="J863" i="14"/>
  <c r="Q863" i="14"/>
  <c r="N862" i="14"/>
  <c r="P862" i="14"/>
  <c r="O862" i="14"/>
  <c r="M862" i="14"/>
  <c r="R862" i="14"/>
  <c r="J862" i="14"/>
  <c r="Q862" i="14"/>
  <c r="O861" i="14"/>
  <c r="N861" i="14"/>
  <c r="P861" i="14"/>
  <c r="M861" i="14"/>
  <c r="R861" i="14"/>
  <c r="J861" i="14"/>
  <c r="Q861" i="14"/>
  <c r="O860" i="14"/>
  <c r="N860" i="14"/>
  <c r="P860" i="14"/>
  <c r="M860" i="14"/>
  <c r="R860" i="14"/>
  <c r="J860" i="14"/>
  <c r="Q860" i="14"/>
  <c r="J859" i="14"/>
  <c r="Q859" i="14"/>
  <c r="N859" i="14"/>
  <c r="P859" i="14"/>
  <c r="O859" i="14"/>
  <c r="M859" i="14"/>
  <c r="R859" i="14"/>
  <c r="J858" i="14"/>
  <c r="Q858" i="14"/>
  <c r="O858" i="14"/>
  <c r="N858" i="14"/>
  <c r="P858" i="14"/>
  <c r="M858" i="14"/>
  <c r="R858" i="14"/>
  <c r="M857" i="14"/>
  <c r="R857" i="14"/>
  <c r="N857" i="14"/>
  <c r="P857" i="14"/>
  <c r="O857" i="14"/>
  <c r="J857" i="14"/>
  <c r="Q857" i="14"/>
  <c r="O856" i="14"/>
  <c r="N856" i="14"/>
  <c r="P856" i="14"/>
  <c r="M856" i="14"/>
  <c r="R856" i="14"/>
  <c r="J856" i="14"/>
  <c r="Q856" i="14"/>
  <c r="J855" i="14"/>
  <c r="Q855" i="14"/>
  <c r="O855" i="14"/>
  <c r="N855" i="14"/>
  <c r="P855" i="14"/>
  <c r="M855" i="14"/>
  <c r="R855" i="14"/>
  <c r="O854" i="14"/>
  <c r="N854" i="14"/>
  <c r="P854" i="14"/>
  <c r="M854" i="14"/>
  <c r="R854" i="14"/>
  <c r="J854" i="14"/>
  <c r="Q854" i="14"/>
  <c r="J853" i="14"/>
  <c r="Q853" i="14"/>
  <c r="N853" i="14"/>
  <c r="P853" i="14"/>
  <c r="O853" i="14"/>
  <c r="M853" i="14"/>
  <c r="R853" i="14"/>
  <c r="M852" i="14"/>
  <c r="R852" i="14"/>
  <c r="J852" i="14"/>
  <c r="Q852" i="14"/>
  <c r="O852" i="14"/>
  <c r="N852" i="14"/>
  <c r="P852" i="14"/>
  <c r="M851" i="14"/>
  <c r="R851" i="14"/>
  <c r="N851" i="14"/>
  <c r="P851" i="14"/>
  <c r="O851" i="14"/>
  <c r="J851" i="14"/>
  <c r="Q851" i="14"/>
  <c r="O850" i="14"/>
  <c r="N850" i="14"/>
  <c r="P850" i="14"/>
  <c r="M850" i="14"/>
  <c r="R850" i="14"/>
  <c r="J850" i="14"/>
  <c r="Q850" i="14"/>
  <c r="J879" i="14"/>
  <c r="Q879" i="14"/>
  <c r="O879" i="14"/>
  <c r="N879" i="14"/>
  <c r="P879" i="14"/>
  <c r="M879" i="14"/>
  <c r="R879" i="14"/>
  <c r="O878" i="14"/>
  <c r="N878" i="14"/>
  <c r="P878" i="14"/>
  <c r="M878" i="14"/>
  <c r="R878" i="14"/>
  <c r="J878" i="14"/>
  <c r="Q878" i="14"/>
  <c r="J877" i="14"/>
  <c r="Q877" i="14"/>
  <c r="N877" i="14"/>
  <c r="P877" i="14"/>
  <c r="O877" i="14"/>
  <c r="M877" i="14"/>
  <c r="R877" i="14"/>
  <c r="M876" i="14"/>
  <c r="R876" i="14"/>
  <c r="J876" i="14"/>
  <c r="Q876" i="14"/>
  <c r="N876" i="14"/>
  <c r="P876" i="14"/>
  <c r="O876" i="14"/>
  <c r="M875" i="14"/>
  <c r="R875" i="14"/>
  <c r="N875" i="14"/>
  <c r="P875" i="14"/>
  <c r="O875" i="14"/>
  <c r="J875" i="14"/>
  <c r="Q875" i="14"/>
  <c r="O874" i="14"/>
  <c r="N874" i="14"/>
  <c r="P874" i="14"/>
  <c r="M874" i="14"/>
  <c r="R874" i="14"/>
  <c r="J874" i="14"/>
  <c r="Q874" i="14"/>
  <c r="O873" i="14"/>
  <c r="N873" i="14"/>
  <c r="P873" i="14"/>
  <c r="M873" i="14"/>
  <c r="R873" i="14"/>
  <c r="J873" i="14"/>
  <c r="Q873" i="14"/>
  <c r="O872" i="14"/>
  <c r="N872" i="14"/>
  <c r="P872" i="14"/>
  <c r="M872" i="14"/>
  <c r="R872" i="14"/>
  <c r="J872" i="14"/>
  <c r="Q872" i="14"/>
  <c r="J871" i="14"/>
  <c r="Q871" i="14"/>
  <c r="N871" i="14"/>
  <c r="P871" i="14"/>
  <c r="O871" i="14"/>
  <c r="M871" i="14"/>
  <c r="R871" i="14"/>
  <c r="M870" i="14"/>
  <c r="R870" i="14"/>
  <c r="J870" i="14"/>
  <c r="Q870" i="14"/>
  <c r="N870" i="14"/>
  <c r="P870" i="14"/>
  <c r="O870" i="14"/>
  <c r="M884" i="14"/>
  <c r="R884" i="14"/>
  <c r="N884" i="14"/>
  <c r="P884" i="14"/>
  <c r="O884" i="14"/>
  <c r="J884" i="14"/>
  <c r="Q884" i="14"/>
  <c r="O883" i="14"/>
  <c r="N883" i="14"/>
  <c r="P883" i="14"/>
  <c r="M883" i="14"/>
  <c r="R883" i="14"/>
  <c r="J883" i="14"/>
  <c r="Q883" i="14"/>
  <c r="J882" i="14"/>
  <c r="Q882" i="14"/>
  <c r="O882" i="14"/>
  <c r="N882" i="14"/>
  <c r="P882" i="14"/>
  <c r="M882" i="14"/>
  <c r="R882" i="14"/>
  <c r="O881" i="14"/>
  <c r="N881" i="14"/>
  <c r="P881" i="14"/>
  <c r="M881" i="14"/>
  <c r="R881" i="14"/>
  <c r="J881" i="14"/>
  <c r="Q881" i="14"/>
  <c r="J880" i="14"/>
  <c r="Q880" i="14"/>
  <c r="N880" i="14"/>
  <c r="P880" i="14"/>
  <c r="O880" i="14"/>
  <c r="M880" i="14"/>
  <c r="R880" i="14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D5485" i="6"/>
  <c r="C5485" i="6"/>
  <c r="B5485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D5470" i="6"/>
  <c r="C5470" i="6"/>
  <c r="B5470" i="6"/>
  <c r="D5469" i="6"/>
  <c r="C5469" i="6"/>
  <c r="B5469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D5509" i="6"/>
  <c r="C5509" i="6"/>
  <c r="B5509" i="6"/>
  <c r="D5508" i="6"/>
  <c r="C5508" i="6"/>
  <c r="B5508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D5608" i="6"/>
  <c r="C5608" i="6"/>
  <c r="B5608" i="6"/>
  <c r="D5607" i="6"/>
  <c r="C5607" i="6"/>
  <c r="B5607" i="6"/>
  <c r="V5606" i="6"/>
  <c r="D5606" i="6"/>
  <c r="C5606" i="6"/>
  <c r="B5606" i="6"/>
  <c r="D5605" i="6"/>
  <c r="C5605" i="6"/>
  <c r="B5605" i="6"/>
  <c r="D5604" i="6"/>
  <c r="C5604" i="6"/>
  <c r="B5604" i="6"/>
  <c r="D5603" i="6"/>
  <c r="C5603" i="6"/>
  <c r="B5603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D5627" i="6"/>
  <c r="C5627" i="6"/>
  <c r="B5627" i="6"/>
  <c r="V5626" i="6"/>
  <c r="D5626" i="6"/>
  <c r="C5626" i="6"/>
  <c r="B5626" i="6"/>
  <c r="D5625" i="6"/>
  <c r="C5625" i="6"/>
  <c r="B5625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D5650" i="6"/>
  <c r="C5650" i="6"/>
  <c r="B5650" i="6"/>
  <c r="D5649" i="6"/>
  <c r="C5649" i="6"/>
  <c r="B5649" i="6"/>
  <c r="D5648" i="6"/>
  <c r="C5648" i="6"/>
  <c r="B5648" i="6"/>
  <c r="D5647" i="6"/>
  <c r="C5647" i="6"/>
  <c r="B5647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D4842" i="6"/>
  <c r="C4842" i="6"/>
  <c r="B4842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D5117" i="6"/>
  <c r="C5117" i="6"/>
  <c r="B5117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/>
  <c r="M885" i="14"/>
  <c r="R885" i="14"/>
  <c r="J885" i="14"/>
  <c r="Q885" i="14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/>
  <c r="N509" i="14"/>
  <c r="N508" i="14"/>
  <c r="N507" i="14"/>
  <c r="N506" i="14"/>
  <c r="N505" i="14"/>
  <c r="N504" i="14"/>
  <c r="P504" i="14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/>
  <c r="N443" i="14"/>
  <c r="P443" i="14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/>
  <c r="N887" i="14"/>
  <c r="P887" i="14"/>
  <c r="N888" i="14"/>
  <c r="P888" i="14"/>
  <c r="N889" i="14"/>
  <c r="P889" i="14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/>
  <c r="N159" i="14"/>
  <c r="N158" i="14"/>
  <c r="N157" i="14"/>
  <c r="N156" i="14"/>
  <c r="N155" i="14"/>
  <c r="N154" i="14"/>
  <c r="N171" i="14"/>
  <c r="N170" i="14"/>
  <c r="N169" i="14"/>
  <c r="N168" i="14"/>
  <c r="N167" i="14"/>
  <c r="P167" i="14"/>
  <c r="N166" i="14"/>
  <c r="O886" i="14"/>
  <c r="M886" i="14"/>
  <c r="R886" i="14"/>
  <c r="J886" i="14"/>
  <c r="Q886" i="14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/>
  <c r="J887" i="14"/>
  <c r="Q887" i="14"/>
  <c r="J888" i="14"/>
  <c r="Q888" i="14"/>
  <c r="J889" i="14"/>
  <c r="Q889" i="14"/>
  <c r="N153" i="14"/>
  <c r="B970" i="6"/>
  <c r="B965" i="6"/>
  <c r="B934" i="6"/>
  <c r="H934" i="6"/>
  <c r="B946" i="6"/>
  <c r="B947" i="6"/>
  <c r="O889" i="14"/>
  <c r="M889" i="14"/>
  <c r="R889" i="14"/>
  <c r="O888" i="14"/>
  <c r="M888" i="14"/>
  <c r="R888" i="14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240" i="14"/>
  <c r="Q351" i="14"/>
  <c r="Q258" i="14"/>
  <c r="Q189" i="14"/>
  <c r="Q553" i="14"/>
  <c r="Q260" i="14"/>
  <c r="Q158" i="14"/>
  <c r="Q652" i="14"/>
  <c r="Q660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2" i="14"/>
  <c r="Q774" i="14"/>
  <c r="Q777" i="14"/>
  <c r="Q758" i="14"/>
  <c r="Q782" i="14"/>
  <c r="Q778" i="14"/>
  <c r="Q724" i="14"/>
  <c r="Q784" i="14"/>
  <c r="Q804" i="14"/>
  <c r="Q805" i="14"/>
  <c r="Q765" i="14"/>
  <c r="Q806" i="14"/>
  <c r="Q799" i="14"/>
  <c r="Q779" i="14"/>
  <c r="Q796" i="14"/>
  <c r="Q780" i="14"/>
  <c r="Q808" i="14"/>
  <c r="Q783" i="14"/>
  <c r="Q785" i="14"/>
  <c r="Q798" i="14"/>
  <c r="Q789" i="14"/>
  <c r="Q766" i="14"/>
  <c r="Q756" i="14"/>
  <c r="Q793" i="14"/>
  <c r="Q788" i="14"/>
  <c r="Q767" i="14"/>
  <c r="Q745" i="14"/>
  <c r="Q787" i="14"/>
  <c r="Q792" i="14"/>
  <c r="Q794" i="14"/>
  <c r="Q795" i="14"/>
  <c r="Q790" i="14"/>
  <c r="Q791" i="14"/>
  <c r="Q815" i="14"/>
  <c r="Q801" i="14"/>
  <c r="Q802" i="14"/>
  <c r="Q813" i="14"/>
  <c r="V2424" i="6"/>
  <c r="V2596" i="6"/>
  <c r="Q811" i="14"/>
  <c r="V942" i="6"/>
  <c r="V173" i="6"/>
  <c r="V1085" i="6"/>
  <c r="V2533" i="6"/>
  <c r="M324" i="14"/>
  <c r="R324" i="14"/>
  <c r="V1417" i="6"/>
  <c r="Q781" i="14"/>
  <c r="V3081" i="6"/>
  <c r="V2327" i="6"/>
  <c r="V2882" i="6"/>
  <c r="V1656" i="6"/>
  <c r="Q814" i="14"/>
  <c r="Q797" i="14"/>
  <c r="Q786" i="14"/>
  <c r="Q807" i="14"/>
  <c r="Q776" i="14"/>
  <c r="V4699" i="6"/>
  <c r="V1154" i="6"/>
  <c r="V4679" i="6"/>
  <c r="V5046" i="6"/>
  <c r="V1998" i="6"/>
  <c r="V963" i="6"/>
  <c r="V868" i="6"/>
  <c r="V3398" i="6"/>
  <c r="V1152" i="6"/>
  <c r="V216" i="6"/>
  <c r="V4697" i="6"/>
  <c r="V3674" i="6"/>
  <c r="V2428" i="6"/>
  <c r="V4107" i="6"/>
  <c r="V4101" i="6"/>
  <c r="V4047" i="6"/>
  <c r="V2912" i="6"/>
  <c r="V2431" i="6"/>
  <c r="V231" i="6"/>
  <c r="V4633" i="6"/>
  <c r="V2078" i="6"/>
  <c r="V1865" i="6"/>
  <c r="V124" i="6"/>
  <c r="V4097" i="6"/>
  <c r="V4049" i="6"/>
  <c r="V4100" i="6"/>
  <c r="V3937" i="6"/>
  <c r="V3168" i="6"/>
  <c r="V3109" i="6"/>
  <c r="V3075" i="6"/>
  <c r="V2886" i="6"/>
  <c r="V4494" i="6"/>
  <c r="V3143" i="6"/>
  <c r="V2989" i="6"/>
  <c r="V2814" i="6"/>
  <c r="V2775" i="6"/>
  <c r="V3234" i="6"/>
  <c r="V2993" i="6"/>
  <c r="V2877" i="6"/>
  <c r="V3530" i="6"/>
  <c r="V3014" i="6"/>
  <c r="V2048" i="6"/>
  <c r="V2047" i="6"/>
  <c r="V1891" i="6"/>
  <c r="V1588" i="6"/>
  <c r="V961" i="6"/>
  <c r="V166" i="6"/>
  <c r="V2002" i="6"/>
  <c r="V1307" i="6"/>
  <c r="V1182" i="6"/>
  <c r="V957" i="6"/>
  <c r="V902" i="6"/>
  <c r="V640" i="6"/>
  <c r="V192" i="6"/>
  <c r="V187" i="6"/>
  <c r="V71" i="6"/>
  <c r="V40" i="6"/>
  <c r="V1878" i="6"/>
  <c r="V1717" i="6"/>
  <c r="V986" i="6"/>
  <c r="V960" i="6"/>
  <c r="V857" i="6"/>
  <c r="V849" i="6"/>
  <c r="V747" i="6"/>
  <c r="V708" i="6"/>
  <c r="V323" i="6"/>
  <c r="V158" i="6"/>
  <c r="V34" i="6"/>
  <c r="V6" i="6"/>
  <c r="V756" i="6"/>
  <c r="V702" i="6"/>
  <c r="V167" i="6"/>
  <c r="V60" i="6"/>
  <c r="V2182" i="6"/>
  <c r="V2160" i="6"/>
  <c r="V2042" i="6"/>
  <c r="V958" i="6"/>
  <c r="V955" i="6"/>
  <c r="V900" i="6"/>
  <c r="V408" i="6"/>
  <c r="V102" i="6"/>
  <c r="V92" i="6"/>
  <c r="V5066" i="6"/>
  <c r="V4219" i="6"/>
  <c r="V3603" i="6"/>
  <c r="V4784" i="6"/>
  <c r="V4761" i="6"/>
  <c r="V4587" i="6"/>
  <c r="V4549" i="6"/>
  <c r="V4430" i="6"/>
  <c r="V3965" i="6"/>
  <c r="V4012" i="6"/>
  <c r="V3967" i="6"/>
  <c r="V3510" i="6"/>
  <c r="V4489" i="6"/>
  <c r="V3787" i="6"/>
  <c r="V4553" i="6"/>
  <c r="V4550" i="6"/>
  <c r="V4543" i="6"/>
  <c r="V4048" i="6"/>
  <c r="V3607" i="6"/>
  <c r="V3517" i="6"/>
  <c r="V3350" i="6"/>
  <c r="V3070" i="6"/>
  <c r="V2972" i="6"/>
  <c r="V2588" i="6"/>
  <c r="V2819" i="6"/>
  <c r="V2771" i="6"/>
  <c r="V2733" i="6"/>
  <c r="V2743" i="6"/>
  <c r="V3194" i="6"/>
  <c r="V2673" i="6"/>
  <c r="V2510" i="6"/>
  <c r="V3526" i="6"/>
  <c r="V3044" i="6"/>
  <c r="V3015" i="6"/>
  <c r="V2918" i="6"/>
  <c r="V2893" i="6"/>
  <c r="V2881" i="6"/>
  <c r="V2781" i="6"/>
  <c r="V2676" i="6"/>
  <c r="V3123" i="6"/>
  <c r="V2874" i="6"/>
  <c r="V2476" i="6"/>
  <c r="V2956" i="6"/>
  <c r="V2776" i="6"/>
  <c r="V2335" i="6"/>
  <c r="V2304" i="6"/>
  <c r="V1927" i="6"/>
  <c r="V1663" i="6"/>
  <c r="V1499" i="6"/>
  <c r="V1973" i="6"/>
  <c r="V2036" i="6"/>
  <c r="V1880" i="6"/>
  <c r="V1877" i="6"/>
  <c r="V2444" i="6"/>
  <c r="V2442" i="6"/>
  <c r="V2365" i="6"/>
  <c r="V2234" i="6"/>
  <c r="V2084" i="6"/>
  <c r="V2027" i="6"/>
  <c r="V1982" i="6"/>
  <c r="V1964" i="6"/>
  <c r="V1904" i="6"/>
  <c r="V1655" i="6"/>
  <c r="V1539" i="6"/>
  <c r="V2592" i="6"/>
  <c r="V2455" i="6"/>
  <c r="V2326" i="6"/>
  <c r="V2250" i="6"/>
  <c r="V2235" i="6"/>
  <c r="V1961" i="6"/>
  <c r="V1958" i="6"/>
  <c r="V1924" i="6"/>
  <c r="V1817" i="6"/>
  <c r="V1530" i="6"/>
  <c r="V1414" i="6"/>
  <c r="V1724" i="6"/>
  <c r="V1317" i="6"/>
  <c r="V882" i="6"/>
  <c r="V859" i="6"/>
  <c r="V856" i="6"/>
  <c r="V815" i="6"/>
  <c r="V697" i="6"/>
  <c r="V587" i="6"/>
  <c r="V546" i="6"/>
  <c r="V522" i="6"/>
  <c r="V404" i="6"/>
  <c r="V230" i="6"/>
  <c r="V223" i="6"/>
  <c r="V211" i="6"/>
  <c r="V207" i="6"/>
  <c r="V202" i="6"/>
  <c r="V171" i="6"/>
  <c r="V68" i="6"/>
  <c r="V64" i="6"/>
  <c r="V911" i="6"/>
  <c r="V481" i="6"/>
  <c r="V437" i="6"/>
  <c r="V329" i="6"/>
  <c r="V255" i="6"/>
  <c r="V229" i="6"/>
  <c r="V225" i="6"/>
  <c r="V220" i="6"/>
  <c r="V218" i="6"/>
  <c r="V203" i="6"/>
  <c r="V67" i="6"/>
  <c r="V57" i="6"/>
  <c r="V215" i="6"/>
  <c r="V177" i="6"/>
  <c r="V943" i="6"/>
  <c r="V874" i="6"/>
  <c r="V854" i="6"/>
  <c r="V851" i="6"/>
  <c r="V521" i="6"/>
  <c r="V415" i="6"/>
  <c r="V221" i="6"/>
  <c r="V219" i="6"/>
  <c r="V217" i="6"/>
  <c r="V212" i="6"/>
  <c r="V205" i="6"/>
  <c r="V181" i="6"/>
  <c r="V19" i="6"/>
  <c r="V1312" i="6"/>
  <c r="V1175" i="6"/>
  <c r="V869" i="6"/>
  <c r="V866" i="6"/>
  <c r="V793" i="6"/>
  <c r="V750" i="6"/>
  <c r="V732" i="6"/>
  <c r="V723" i="6"/>
  <c r="V714" i="6"/>
  <c r="V474" i="6"/>
  <c r="V438" i="6"/>
  <c r="V409" i="6"/>
  <c r="V384" i="6"/>
  <c r="V246" i="6"/>
  <c r="V233" i="6"/>
  <c r="V214" i="6"/>
  <c r="V162" i="6"/>
  <c r="V156" i="6"/>
  <c r="V121" i="6"/>
  <c r="V72" i="6"/>
  <c r="V65" i="6"/>
  <c r="V62" i="6"/>
  <c r="V37" i="6"/>
  <c r="V4611" i="6"/>
  <c r="V4548" i="6"/>
  <c r="V3931" i="6"/>
  <c r="V3793" i="6"/>
  <c r="V3792" i="6"/>
  <c r="V3796" i="6"/>
  <c r="V3729" i="6"/>
  <c r="V3731" i="6"/>
  <c r="V5335" i="6"/>
  <c r="V4685" i="6"/>
  <c r="V4534" i="6"/>
  <c r="V4370" i="6"/>
  <c r="V4016" i="6"/>
  <c r="V4665" i="6"/>
  <c r="V4656" i="6"/>
  <c r="V4586" i="6"/>
  <c r="V4328" i="6"/>
  <c r="V5355" i="6"/>
  <c r="V4542" i="6"/>
  <c r="V3936" i="6"/>
  <c r="V3930" i="6"/>
  <c r="V3964" i="6"/>
  <c r="V3549" i="6"/>
  <c r="V3356" i="6"/>
  <c r="V3150" i="6"/>
  <c r="V3095" i="6"/>
  <c r="V2907" i="6"/>
  <c r="V2920" i="6"/>
  <c r="V2921" i="6"/>
  <c r="V2908" i="6"/>
  <c r="V2915" i="6"/>
  <c r="V4021" i="6"/>
  <c r="V3615" i="6"/>
  <c r="V3354" i="6"/>
  <c r="V3351" i="6"/>
  <c r="V3165" i="6"/>
  <c r="V3043" i="6"/>
  <c r="V3038" i="6"/>
  <c r="V2995" i="6"/>
  <c r="V2998" i="6"/>
  <c r="V3151" i="6"/>
  <c r="V3064" i="6"/>
  <c r="V3027" i="6"/>
  <c r="V3508" i="6"/>
  <c r="V3218" i="6"/>
  <c r="V3122" i="6"/>
  <c r="V3116" i="6"/>
  <c r="V3110" i="6"/>
  <c r="V3037" i="6"/>
  <c r="V2971" i="6"/>
  <c r="V2950" i="6"/>
  <c r="V2962" i="6"/>
  <c r="V3773" i="6"/>
  <c r="V3614" i="6"/>
  <c r="V3574" i="6"/>
  <c r="V3352" i="6"/>
  <c r="V3163" i="6"/>
  <c r="V3154" i="6"/>
  <c r="V3132" i="6"/>
  <c r="V3128" i="6"/>
  <c r="V3086" i="6"/>
  <c r="V2991" i="6"/>
  <c r="V2911" i="6"/>
  <c r="V2935" i="6"/>
  <c r="V2777" i="6"/>
  <c r="V2735" i="6"/>
  <c r="V2438" i="6"/>
  <c r="V2430" i="6"/>
  <c r="V3012" i="6"/>
  <c r="V2994" i="6"/>
  <c r="V2244" i="6"/>
  <c r="V2239" i="6"/>
  <c r="V2737" i="6"/>
  <c r="V2364" i="6"/>
  <c r="V2166" i="6"/>
  <c r="V2992" i="6"/>
  <c r="V2809" i="6"/>
  <c r="V2331" i="6"/>
  <c r="V2316" i="6"/>
  <c r="V2185" i="6"/>
  <c r="V2482" i="6"/>
  <c r="V2179" i="6"/>
  <c r="V2183" i="6"/>
  <c r="V1596" i="6"/>
  <c r="V1421" i="6"/>
  <c r="V1809" i="6"/>
  <c r="V1545" i="6"/>
  <c r="V1507" i="6"/>
  <c r="V2053" i="6"/>
  <c r="V1884" i="6"/>
  <c r="V2010" i="6"/>
  <c r="V1922" i="6"/>
  <c r="V1692" i="6"/>
  <c r="V2105" i="6"/>
  <c r="V1930" i="6"/>
  <c r="V1881" i="6"/>
  <c r="V1718" i="6"/>
  <c r="V1667" i="6"/>
  <c r="V1653" i="6"/>
  <c r="V1529" i="6"/>
  <c r="V1533" i="6"/>
  <c r="V1509" i="6"/>
  <c r="V2189" i="6"/>
  <c r="V2035" i="6"/>
  <c r="V1898" i="6"/>
  <c r="V1232" i="6"/>
  <c r="V1593" i="6"/>
  <c r="V1403" i="6"/>
  <c r="V1342" i="6"/>
  <c r="V1190" i="6"/>
  <c r="V1173" i="6"/>
  <c r="V579" i="6"/>
  <c r="V508" i="6"/>
  <c r="V895" i="6"/>
  <c r="V881" i="6"/>
  <c r="V863" i="6"/>
  <c r="V860" i="6"/>
  <c r="V811" i="6"/>
  <c r="V619" i="6"/>
  <c r="V610" i="6"/>
  <c r="V589" i="6"/>
  <c r="V582" i="6"/>
  <c r="V578" i="6"/>
  <c r="V594" i="6"/>
  <c r="V593" i="6"/>
  <c r="V599" i="6"/>
  <c r="V602" i="6"/>
  <c r="V605" i="6"/>
  <c r="V620" i="6"/>
  <c r="V1058" i="6"/>
  <c r="V949" i="6"/>
  <c r="V865" i="6"/>
  <c r="V862" i="6"/>
  <c r="V809" i="6"/>
  <c r="V802" i="6"/>
  <c r="V622" i="6"/>
  <c r="V613" i="6"/>
  <c r="V604" i="6"/>
  <c r="V588" i="6"/>
  <c r="V584" i="6"/>
  <c r="V553" i="6"/>
  <c r="V945" i="6"/>
  <c r="V503" i="6"/>
  <c r="V642" i="6"/>
  <c r="V625" i="6"/>
  <c r="V616" i="6"/>
  <c r="V598" i="6"/>
  <c r="V583" i="6"/>
  <c r="V591" i="6"/>
  <c r="V577" i="6"/>
  <c r="V590" i="6"/>
  <c r="V326" i="6"/>
  <c r="V227" i="6"/>
  <c r="V209" i="6"/>
  <c r="V76" i="6"/>
  <c r="V73" i="6"/>
  <c r="V70" i="6"/>
  <c r="V7" i="6"/>
  <c r="V4684" i="6"/>
  <c r="V294" i="6"/>
  <c r="V163" i="6"/>
  <c r="V310" i="6"/>
  <c r="V403" i="6"/>
  <c r="V396" i="6"/>
  <c r="V390" i="6"/>
  <c r="V341" i="6"/>
  <c r="V243" i="6"/>
  <c r="V224" i="6"/>
  <c r="V222" i="6"/>
  <c r="V206" i="6"/>
  <c r="V168" i="6"/>
  <c r="V143" i="6"/>
  <c r="V134" i="6"/>
  <c r="V120" i="6"/>
  <c r="V97" i="6"/>
  <c r="V59" i="6"/>
  <c r="V56" i="6"/>
  <c r="V24" i="6"/>
  <c r="V5" i="6"/>
  <c r="V547" i="6"/>
  <c r="V541" i="6"/>
  <c r="V444" i="6"/>
  <c r="V414" i="6"/>
  <c r="V410" i="6"/>
  <c r="V363" i="6"/>
  <c r="V332" i="6"/>
  <c r="V319" i="6"/>
  <c r="V228" i="6"/>
  <c r="V226" i="6"/>
  <c r="V210" i="6"/>
  <c r="V200" i="6"/>
  <c r="V176" i="6"/>
  <c r="V170" i="6"/>
  <c r="V153" i="6"/>
  <c r="V149" i="6"/>
  <c r="V140" i="6"/>
  <c r="V137" i="6"/>
  <c r="V131" i="6"/>
  <c r="V66" i="6"/>
  <c r="V52" i="6"/>
  <c r="V38" i="6"/>
  <c r="V35" i="6"/>
  <c r="V32" i="6"/>
  <c r="V29" i="6"/>
  <c r="V11" i="6"/>
  <c r="V523" i="6"/>
  <c r="V519" i="6"/>
  <c r="V492" i="6"/>
  <c r="V476" i="6"/>
  <c r="V453" i="6"/>
  <c r="V416" i="6"/>
  <c r="V402" i="6"/>
  <c r="V398" i="6"/>
  <c r="V366" i="6"/>
  <c r="V298" i="6"/>
  <c r="V295" i="6"/>
  <c r="V182" i="6"/>
  <c r="V100" i="6"/>
  <c r="V26" i="6"/>
  <c r="V5127" i="6"/>
  <c r="V4853" i="6"/>
  <c r="V4967" i="6"/>
  <c r="V4706" i="6"/>
  <c r="V4799" i="6"/>
  <c r="V4913" i="6"/>
  <c r="V4745" i="6"/>
  <c r="V4031" i="6"/>
  <c r="V4037" i="6"/>
  <c r="V4036" i="6"/>
  <c r="V4032" i="6"/>
  <c r="V4601" i="6"/>
  <c r="V4512" i="6"/>
  <c r="V4327" i="6"/>
  <c r="V4594" i="6"/>
  <c r="V4366" i="6"/>
  <c r="V3785" i="6"/>
  <c r="V3781" i="6"/>
  <c r="V4051" i="6"/>
  <c r="V4026" i="6"/>
  <c r="V3938" i="6"/>
  <c r="V3774" i="6"/>
  <c r="V3288" i="6"/>
  <c r="V3229" i="6"/>
  <c r="V3231" i="6"/>
  <c r="V3227" i="6"/>
  <c r="V3676" i="6"/>
  <c r="V3360" i="6"/>
  <c r="V3394" i="6"/>
  <c r="V3261" i="6"/>
  <c r="V3216" i="6"/>
  <c r="V3158" i="6"/>
  <c r="V3050" i="6"/>
  <c r="V2997" i="6"/>
  <c r="V2846" i="6"/>
  <c r="V2812" i="6"/>
  <c r="V3259" i="6"/>
  <c r="V3217" i="6"/>
  <c r="V3100" i="6"/>
  <c r="V3057" i="6"/>
  <c r="V3028" i="6"/>
  <c r="V2825" i="6"/>
  <c r="V3068" i="6"/>
  <c r="V3010" i="6"/>
  <c r="V3013" i="6"/>
  <c r="V2979" i="6"/>
  <c r="V2895" i="6"/>
  <c r="V2861" i="6"/>
  <c r="V2867" i="6"/>
  <c r="V2860" i="6"/>
  <c r="V2872" i="6"/>
  <c r="V2859" i="6"/>
  <c r="V2862" i="6"/>
  <c r="V2868" i="6"/>
  <c r="V3142" i="6"/>
  <c r="V3121" i="6"/>
  <c r="V3115" i="6"/>
  <c r="V2916" i="6"/>
  <c r="V2716" i="6"/>
  <c r="V2738" i="6"/>
  <c r="V2732" i="6"/>
  <c r="V2723" i="6"/>
  <c r="V2595" i="6"/>
  <c r="V2598" i="6"/>
  <c r="V2597" i="6"/>
  <c r="V2741" i="6"/>
  <c r="V2906" i="6"/>
  <c r="V2894" i="6"/>
  <c r="V2833" i="6"/>
  <c r="V2739" i="6"/>
  <c r="V2677" i="6"/>
  <c r="V2462" i="6"/>
  <c r="V2443" i="6"/>
  <c r="V2413" i="6"/>
  <c r="V2309" i="6"/>
  <c r="V2441" i="6"/>
  <c r="V2405" i="6"/>
  <c r="V2372" i="6"/>
  <c r="V2268" i="6"/>
  <c r="V2184" i="6"/>
  <c r="V2176" i="6"/>
  <c r="V2477" i="6"/>
  <c r="V2471" i="6"/>
  <c r="V2218" i="6"/>
  <c r="V2412" i="6"/>
  <c r="V2385" i="6"/>
  <c r="V2379" i="6"/>
  <c r="V2373" i="6"/>
  <c r="V2346" i="6"/>
  <c r="V2212" i="6"/>
  <c r="V2204" i="6"/>
  <c r="V2051" i="6"/>
  <c r="V2054" i="6"/>
  <c r="V2022" i="6"/>
  <c r="V2014" i="6"/>
  <c r="V2132" i="6"/>
  <c r="V2126" i="6"/>
  <c r="V2056" i="6"/>
  <c r="V2046" i="6"/>
  <c r="V2041" i="6"/>
  <c r="V2055" i="6"/>
  <c r="V2125" i="6"/>
  <c r="V1971" i="6"/>
  <c r="V1645" i="6"/>
  <c r="V1820" i="6"/>
  <c r="V1914" i="6"/>
  <c r="V1925" i="6"/>
  <c r="V1735" i="6"/>
  <c r="V1733" i="6"/>
  <c r="V1647" i="6"/>
  <c r="V1643" i="6"/>
  <c r="V1646" i="6"/>
  <c r="V1540" i="6"/>
  <c r="V1534" i="6"/>
  <c r="V1544" i="6"/>
  <c r="V1541" i="6"/>
  <c r="V1535" i="6"/>
  <c r="V1407" i="6"/>
  <c r="V1636" i="6"/>
  <c r="V1186" i="6"/>
  <c r="V1114" i="6"/>
  <c r="V1113" i="6"/>
  <c r="V1094" i="6"/>
  <c r="V1184" i="6"/>
  <c r="V1185" i="6"/>
  <c r="V1188" i="6"/>
  <c r="V1177" i="6"/>
  <c r="V1178" i="6"/>
  <c r="V1066" i="6"/>
  <c r="V1027" i="6"/>
  <c r="V951" i="6"/>
  <c r="V921" i="6"/>
  <c r="V918" i="6"/>
  <c r="V888" i="6"/>
  <c r="V1067" i="6"/>
  <c r="V1064" i="6"/>
  <c r="V1061" i="6"/>
  <c r="V1036" i="6"/>
  <c r="V1025" i="6"/>
  <c r="V922" i="6"/>
  <c r="V916" i="6"/>
  <c r="V1107" i="6"/>
  <c r="V1068" i="6"/>
  <c r="V1062" i="6"/>
  <c r="V950" i="6"/>
  <c r="V929" i="6"/>
  <c r="V926" i="6"/>
  <c r="V920" i="6"/>
  <c r="V761" i="6"/>
  <c r="V758" i="6"/>
  <c r="V755" i="6"/>
  <c r="V752" i="6"/>
  <c r="V746" i="6"/>
  <c r="V734" i="6"/>
  <c r="V731" i="6"/>
  <c r="V728" i="6"/>
  <c r="V725" i="6"/>
  <c r="V722" i="6"/>
  <c r="V710" i="6"/>
  <c r="V704" i="6"/>
  <c r="V831" i="6"/>
  <c r="V825" i="6"/>
  <c r="V822" i="6"/>
  <c r="V819" i="6"/>
  <c r="V668" i="6"/>
  <c r="V820" i="6"/>
  <c r="V817" i="6"/>
  <c r="V814" i="6"/>
  <c r="V852" i="6"/>
  <c r="V757" i="6"/>
  <c r="V751" i="6"/>
  <c r="V733" i="6"/>
  <c r="V727" i="6"/>
  <c r="V724" i="6"/>
  <c r="V721" i="6"/>
  <c r="V709" i="6"/>
  <c r="V833" i="6"/>
  <c r="V830" i="6"/>
  <c r="V827" i="6"/>
  <c r="V824" i="6"/>
  <c r="V821" i="6"/>
  <c r="V818" i="6"/>
  <c r="V528" i="6"/>
  <c r="V621" i="6"/>
  <c r="V618" i="6"/>
  <c r="V615" i="6"/>
  <c r="V612" i="6"/>
  <c r="V609" i="6"/>
  <c r="V606" i="6"/>
  <c r="V603" i="6"/>
  <c r="V600" i="6"/>
  <c r="V550" i="6"/>
  <c r="V575" i="6"/>
  <c r="V534" i="6"/>
  <c r="V526" i="6"/>
  <c r="V532" i="6"/>
  <c r="V538" i="6"/>
  <c r="V542" i="6"/>
  <c r="V554" i="6"/>
  <c r="V483" i="6"/>
  <c r="V480" i="6"/>
  <c r="V443" i="6"/>
  <c r="V424" i="6"/>
  <c r="V418" i="6"/>
  <c r="V413" i="6"/>
  <c r="V405" i="6"/>
  <c r="V400" i="6"/>
  <c r="V395" i="6"/>
  <c r="V381" i="6"/>
  <c r="V460" i="6"/>
  <c r="V454" i="6"/>
  <c r="V434" i="6"/>
  <c r="V425" i="6"/>
  <c r="V419" i="6"/>
  <c r="V401" i="6"/>
  <c r="V455" i="6"/>
  <c r="V452" i="6"/>
  <c r="V324" i="6"/>
  <c r="V327" i="6"/>
  <c r="V330" i="6"/>
  <c r="V333" i="6"/>
  <c r="V336" i="6"/>
  <c r="V407" i="6"/>
  <c r="V368" i="6"/>
  <c r="V355" i="6"/>
  <c r="V342" i="6"/>
  <c r="V343" i="6"/>
  <c r="V325" i="6"/>
  <c r="V347" i="6"/>
  <c r="V288" i="6"/>
  <c r="V282" i="6"/>
  <c r="V279" i="6"/>
  <c r="V273" i="6"/>
  <c r="V270" i="6"/>
  <c r="V264" i="6"/>
  <c r="V254" i="6"/>
  <c r="V245" i="6"/>
  <c r="V197" i="6"/>
  <c r="V189" i="6"/>
  <c r="V184" i="6"/>
  <c r="V183" i="6"/>
  <c r="V178" i="6"/>
  <c r="V148" i="6"/>
  <c r="V139" i="6"/>
  <c r="V130" i="6"/>
  <c r="V118" i="6"/>
  <c r="V260" i="6"/>
  <c r="V289" i="6"/>
  <c r="V286" i="6"/>
  <c r="V283" i="6"/>
  <c r="V280" i="6"/>
  <c r="V277" i="6"/>
  <c r="V274" i="6"/>
  <c r="V271" i="6"/>
  <c r="V268" i="6"/>
  <c r="V265" i="6"/>
  <c r="V262" i="6"/>
  <c r="V248" i="6"/>
  <c r="V239" i="6"/>
  <c r="V195" i="6"/>
  <c r="V190" i="6"/>
  <c r="V185" i="6"/>
  <c r="V258" i="6"/>
  <c r="V198" i="6"/>
  <c r="V193" i="6"/>
  <c r="V188" i="6"/>
  <c r="V179" i="6"/>
  <c r="V287" i="6"/>
  <c r="V284" i="6"/>
  <c r="V281" i="6"/>
  <c r="V278" i="6"/>
  <c r="V275" i="6"/>
  <c r="V272" i="6"/>
  <c r="V269" i="6"/>
  <c r="V266" i="6"/>
  <c r="V263" i="6"/>
  <c r="V251" i="6"/>
  <c r="V238" i="6"/>
  <c r="V244" i="6"/>
  <c r="V247" i="6"/>
  <c r="V250" i="6"/>
  <c r="V256" i="6"/>
  <c r="V196" i="6"/>
  <c r="V191" i="6"/>
  <c r="V261" i="6"/>
  <c r="V249" i="6"/>
  <c r="V240" i="6"/>
  <c r="V199" i="6"/>
  <c r="V194" i="6"/>
  <c r="V154" i="6"/>
  <c r="V157" i="6"/>
  <c r="V160" i="6"/>
  <c r="V145" i="6"/>
  <c r="V126" i="6"/>
  <c r="V117" i="6"/>
  <c r="V116" i="6"/>
  <c r="V119" i="6"/>
  <c r="V125" i="6"/>
  <c r="V109" i="6"/>
  <c r="V96" i="6"/>
  <c r="V91" i="6"/>
  <c r="V87" i="6"/>
  <c r="V90" i="6"/>
  <c r="V93" i="6"/>
  <c r="V69" i="6"/>
  <c r="V99" i="6"/>
  <c r="V89" i="6"/>
  <c r="V85" i="6"/>
  <c r="V42" i="6"/>
  <c r="V142" i="6"/>
  <c r="V135" i="6"/>
  <c r="V138" i="6"/>
  <c r="V141" i="6"/>
  <c r="V144" i="6"/>
  <c r="V147" i="6"/>
  <c r="V123" i="6"/>
  <c r="V114" i="6"/>
  <c r="V74" i="6"/>
  <c r="V55" i="6"/>
  <c r="V39" i="6"/>
  <c r="V49" i="6"/>
  <c r="V17" i="6"/>
  <c r="V50" i="6"/>
  <c r="V41" i="6"/>
  <c r="V51" i="6"/>
  <c r="V48" i="6"/>
  <c r="V45" i="6"/>
  <c r="M311" i="14"/>
  <c r="R311" i="14"/>
  <c r="M297" i="14"/>
  <c r="R297" i="14"/>
  <c r="M103" i="14"/>
  <c r="R103" i="14"/>
  <c r="M609" i="14"/>
  <c r="R609" i="14"/>
  <c r="M581" i="14"/>
  <c r="R581" i="14"/>
  <c r="M326" i="14"/>
  <c r="R326" i="14"/>
  <c r="M257" i="14"/>
  <c r="R257" i="14"/>
  <c r="M43" i="14"/>
  <c r="R43" i="14"/>
  <c r="M529" i="14"/>
  <c r="R529" i="14"/>
  <c r="M575" i="14"/>
  <c r="R575" i="14"/>
  <c r="M248" i="14"/>
  <c r="R248" i="14"/>
  <c r="M339" i="14"/>
  <c r="R339" i="14"/>
  <c r="M422" i="14"/>
  <c r="R422" i="14"/>
  <c r="M190" i="14"/>
  <c r="R190" i="14"/>
  <c r="M242" i="14"/>
  <c r="R242" i="14"/>
  <c r="M37" i="14"/>
  <c r="R37" i="14"/>
  <c r="M332" i="14"/>
  <c r="R332" i="14"/>
  <c r="M340" i="14"/>
  <c r="R340" i="14"/>
  <c r="O383" i="14"/>
  <c r="M383" i="14"/>
  <c r="R383" i="14"/>
  <c r="M579" i="14"/>
  <c r="R579" i="14"/>
  <c r="M322" i="14"/>
  <c r="R322" i="14"/>
  <c r="M432" i="14"/>
  <c r="R432" i="14"/>
  <c r="M530" i="14"/>
  <c r="R530" i="14"/>
  <c r="M194" i="14"/>
  <c r="R194" i="14"/>
  <c r="M536" i="14"/>
  <c r="M243" i="14"/>
  <c r="R243" i="14"/>
  <c r="M491" i="14"/>
  <c r="R491" i="14"/>
  <c r="M486" i="14"/>
  <c r="R486" i="14"/>
  <c r="M398" i="14"/>
  <c r="R398" i="14"/>
  <c r="V54" i="6"/>
  <c r="M493" i="14"/>
  <c r="R493" i="14"/>
  <c r="M451" i="14"/>
  <c r="R451" i="14"/>
  <c r="M121" i="14"/>
  <c r="R121" i="14"/>
  <c r="M138" i="14"/>
  <c r="R138" i="14"/>
  <c r="M64" i="14"/>
  <c r="R64" i="14"/>
  <c r="M230" i="14"/>
  <c r="R230" i="14"/>
  <c r="M266" i="14"/>
  <c r="R266" i="14"/>
  <c r="M328" i="14"/>
  <c r="R328" i="14"/>
  <c r="M335" i="14"/>
  <c r="R335" i="14"/>
  <c r="M221" i="14"/>
  <c r="M275" i="14"/>
  <c r="M300" i="14"/>
  <c r="R300" i="14"/>
  <c r="M323" i="14"/>
  <c r="R323" i="14"/>
  <c r="M336" i="14"/>
  <c r="R336" i="14"/>
  <c r="M345" i="14"/>
  <c r="R345" i="14"/>
  <c r="M354" i="14"/>
  <c r="R354" i="14"/>
  <c r="M212" i="14"/>
  <c r="R212" i="14"/>
  <c r="M232" i="14"/>
  <c r="R232" i="14"/>
  <c r="M325" i="14"/>
  <c r="R325" i="14"/>
  <c r="M174" i="14"/>
  <c r="R174" i="14"/>
  <c r="M377" i="14"/>
  <c r="R377" i="14"/>
  <c r="M423" i="14"/>
  <c r="M508" i="14"/>
  <c r="R508" i="14"/>
  <c r="O421" i="14"/>
  <c r="M421" i="14"/>
  <c r="R421" i="14"/>
  <c r="M470" i="14"/>
  <c r="M487" i="14"/>
  <c r="R487" i="14"/>
  <c r="M509" i="14"/>
  <c r="R509" i="14"/>
  <c r="M618" i="14"/>
  <c r="R618" i="14"/>
  <c r="M607" i="14"/>
  <c r="R607" i="14"/>
  <c r="M492" i="14"/>
  <c r="R492" i="14"/>
  <c r="M514" i="14"/>
  <c r="R514" i="14"/>
  <c r="M91" i="14"/>
  <c r="R91" i="14"/>
  <c r="M245" i="14"/>
  <c r="R245" i="14"/>
  <c r="M365" i="14"/>
  <c r="R365" i="14"/>
  <c r="M321" i="14"/>
  <c r="R321" i="14"/>
  <c r="M447" i="14"/>
  <c r="R447" i="14"/>
  <c r="M537" i="14"/>
  <c r="R537" i="14"/>
  <c r="M87" i="14"/>
  <c r="R87" i="14"/>
  <c r="M89" i="14"/>
  <c r="R89" i="14"/>
  <c r="M110" i="14"/>
  <c r="R110" i="14"/>
  <c r="M251" i="14"/>
  <c r="R251" i="14"/>
  <c r="M271" i="14"/>
  <c r="R271" i="14"/>
  <c r="M273" i="14"/>
  <c r="M299" i="14"/>
  <c r="R299" i="14"/>
  <c r="M505" i="14"/>
  <c r="R505" i="14"/>
  <c r="M446" i="14"/>
  <c r="R446" i="14"/>
  <c r="M494" i="14"/>
  <c r="R494" i="14"/>
  <c r="O504" i="14"/>
  <c r="M504" i="14"/>
  <c r="R504" i="14"/>
  <c r="M580" i="14"/>
  <c r="R580" i="14"/>
  <c r="M86" i="14"/>
  <c r="R86" i="14"/>
  <c r="M100" i="14"/>
  <c r="R100" i="14"/>
  <c r="M145" i="14"/>
  <c r="R145" i="14"/>
  <c r="M182" i="14"/>
  <c r="R182" i="14"/>
  <c r="M262" i="14"/>
  <c r="V2130" i="6"/>
  <c r="M213" i="14"/>
  <c r="R213" i="14"/>
  <c r="M306" i="14"/>
  <c r="R306" i="14"/>
  <c r="M367" i="14"/>
  <c r="R367" i="14"/>
  <c r="V3671" i="6"/>
  <c r="M558" i="14"/>
  <c r="R558" i="14"/>
  <c r="V3942" i="6"/>
  <c r="M557" i="14"/>
  <c r="R557" i="14"/>
  <c r="M594" i="14"/>
  <c r="M223" i="14"/>
  <c r="R223" i="14"/>
  <c r="M200" i="14"/>
  <c r="R200" i="14"/>
  <c r="O250" i="14"/>
  <c r="M250" i="14"/>
  <c r="R250" i="14"/>
  <c r="M355" i="14"/>
  <c r="R355" i="14"/>
  <c r="M503" i="14"/>
  <c r="R503" i="14"/>
  <c r="M517" i="14"/>
  <c r="R517" i="14"/>
  <c r="M445" i="14"/>
  <c r="V4094" i="6"/>
  <c r="M73" i="14"/>
  <c r="R73" i="14"/>
  <c r="M19" i="14"/>
  <c r="R19" i="14"/>
  <c r="M56" i="14"/>
  <c r="R56" i="14"/>
  <c r="M77" i="14"/>
  <c r="R77" i="14"/>
  <c r="M288" i="14"/>
  <c r="R288" i="14"/>
  <c r="M327" i="14"/>
  <c r="R327" i="14"/>
  <c r="M361" i="14"/>
  <c r="R361" i="14"/>
  <c r="M376" i="14"/>
  <c r="R376" i="14"/>
  <c r="M404" i="14"/>
  <c r="R404" i="14"/>
  <c r="M434" i="14"/>
  <c r="R434" i="14"/>
  <c r="M485" i="14"/>
  <c r="R485" i="14"/>
  <c r="M510" i="14"/>
  <c r="R510" i="14"/>
  <c r="M652" i="14"/>
  <c r="R652" i="14"/>
  <c r="M697" i="14"/>
  <c r="R697" i="14"/>
  <c r="M109" i="14"/>
  <c r="R109" i="14"/>
  <c r="M313" i="14"/>
  <c r="R313" i="14"/>
  <c r="M329" i="14"/>
  <c r="R329" i="14"/>
  <c r="M310" i="14"/>
  <c r="R310" i="14"/>
  <c r="O443" i="14"/>
  <c r="M443" i="14"/>
  <c r="R443" i="14"/>
  <c r="M629" i="14"/>
  <c r="R629" i="14"/>
  <c r="M161" i="14"/>
  <c r="R161" i="14"/>
  <c r="V3152" i="6"/>
  <c r="M285" i="14"/>
  <c r="R285" i="14"/>
  <c r="M381" i="14"/>
  <c r="R381" i="14"/>
  <c r="V3486" i="6"/>
  <c r="V4064" i="6"/>
  <c r="V551" i="6"/>
  <c r="M330" i="14"/>
  <c r="R330" i="14"/>
  <c r="M366" i="14"/>
  <c r="R366" i="14"/>
  <c r="M435" i="14"/>
  <c r="R435" i="14"/>
  <c r="M531" i="14"/>
  <c r="R531" i="14"/>
  <c r="M66" i="14"/>
  <c r="R66" i="14"/>
  <c r="M231" i="14"/>
  <c r="R231" i="14"/>
  <c r="V2029" i="6"/>
  <c r="M382" i="14"/>
  <c r="R382" i="14"/>
  <c r="V3186" i="6"/>
  <c r="M516" i="14"/>
  <c r="R516" i="14"/>
  <c r="V545" i="6"/>
  <c r="M235" i="14"/>
  <c r="R235" i="14"/>
  <c r="M384" i="14"/>
  <c r="R384" i="14"/>
  <c r="M385" i="14"/>
  <c r="R385" i="14"/>
  <c r="V3153" i="6"/>
  <c r="M490" i="14"/>
  <c r="M515" i="14"/>
  <c r="R515" i="14"/>
  <c r="V4922" i="6"/>
  <c r="O189" i="14"/>
  <c r="M189" i="14"/>
  <c r="R189" i="14"/>
  <c r="M269" i="14"/>
  <c r="R269" i="14"/>
  <c r="M471" i="14"/>
  <c r="R471" i="14"/>
  <c r="M574" i="14"/>
  <c r="R574" i="14"/>
  <c r="O311" i="14"/>
  <c r="V2157" i="6"/>
  <c r="V2083" i="6"/>
  <c r="O297" i="14"/>
  <c r="O103" i="14"/>
  <c r="V904" i="6"/>
  <c r="V4105" i="6"/>
  <c r="O581" i="14"/>
  <c r="O43" i="14"/>
  <c r="V448" i="6"/>
  <c r="O529" i="14"/>
  <c r="V2251" i="6"/>
  <c r="O339" i="14"/>
  <c r="V370" i="6"/>
  <c r="O37" i="14"/>
  <c r="O422" i="14"/>
  <c r="V1181" i="6"/>
  <c r="V1345" i="6"/>
  <c r="M214" i="14"/>
  <c r="R214" i="14"/>
  <c r="M261" i="14"/>
  <c r="R261" i="14"/>
  <c r="V1986" i="6"/>
  <c r="V1994" i="6"/>
  <c r="V2200" i="6"/>
  <c r="M338" i="14"/>
  <c r="V2269" i="6"/>
  <c r="V1814" i="6"/>
  <c r="O248" i="14"/>
  <c r="O575" i="14"/>
  <c r="V4095" i="6"/>
  <c r="V1803" i="6"/>
  <c r="O242" i="14"/>
  <c r="V1410" i="6"/>
  <c r="O190" i="14"/>
  <c r="V3802" i="6"/>
  <c r="O536" i="14"/>
  <c r="O530" i="14"/>
  <c r="V3779" i="6"/>
  <c r="O579" i="14"/>
  <c r="P579" i="14"/>
  <c r="O486" i="14"/>
  <c r="V3519" i="6"/>
  <c r="O432" i="14"/>
  <c r="P432" i="14"/>
  <c r="V3065" i="6"/>
  <c r="V3181" i="6"/>
  <c r="O451" i="14"/>
  <c r="V2782" i="6"/>
  <c r="O398" i="14"/>
  <c r="V3528" i="6"/>
  <c r="O491" i="14"/>
  <c r="O696" i="14"/>
  <c r="V5070" i="6"/>
  <c r="V2252" i="6"/>
  <c r="O493" i="14"/>
  <c r="V3531" i="6"/>
  <c r="V1804" i="6"/>
  <c r="O243" i="14"/>
  <c r="V2226" i="6"/>
  <c r="O322" i="14"/>
  <c r="O332" i="14"/>
  <c r="V2240" i="6"/>
  <c r="O514" i="14"/>
  <c r="V3669" i="6"/>
  <c r="O492" i="14"/>
  <c r="V4429" i="6"/>
  <c r="O618" i="14"/>
  <c r="V3617" i="6"/>
  <c r="O509" i="14"/>
  <c r="V3520" i="6"/>
  <c r="O487" i="14"/>
  <c r="O470" i="14"/>
  <c r="V3358" i="6"/>
  <c r="V3616" i="6"/>
  <c r="O508" i="14"/>
  <c r="V2988" i="6"/>
  <c r="O423" i="14"/>
  <c r="V2817" i="6"/>
  <c r="V1893" i="6"/>
  <c r="V1318" i="6"/>
  <c r="O174" i="14"/>
  <c r="O325" i="14"/>
  <c r="V2229" i="6"/>
  <c r="V1866" i="6"/>
  <c r="O232" i="14"/>
  <c r="V1720" i="6"/>
  <c r="O212" i="14"/>
  <c r="V1594" i="6"/>
  <c r="V1589" i="6"/>
  <c r="V2290" i="6"/>
  <c r="O345" i="14"/>
  <c r="V2246" i="6"/>
  <c r="O336" i="14"/>
  <c r="V2241" i="6"/>
  <c r="O323" i="14"/>
  <c r="V2227" i="6"/>
  <c r="V2089" i="6"/>
  <c r="O300" i="14"/>
  <c r="V1918" i="6"/>
  <c r="O275" i="14"/>
  <c r="P275" i="14"/>
  <c r="V1815" i="6"/>
  <c r="O221" i="14"/>
  <c r="V1510" i="6"/>
  <c r="O335" i="14"/>
  <c r="P335" i="14"/>
  <c r="V2245" i="6"/>
  <c r="O328" i="14"/>
  <c r="P328" i="14"/>
  <c r="V2232" i="6"/>
  <c r="V1892" i="6"/>
  <c r="O266" i="14"/>
  <c r="V1716" i="6"/>
  <c r="O230" i="14"/>
  <c r="O64" i="14"/>
  <c r="V516" i="6"/>
  <c r="V1096" i="6"/>
  <c r="O138" i="14"/>
  <c r="O121" i="14"/>
  <c r="V461" i="6"/>
  <c r="O109" i="14"/>
  <c r="V913" i="6"/>
  <c r="O19" i="14"/>
  <c r="V172" i="6"/>
  <c r="V3576" i="6"/>
  <c r="V3521" i="6"/>
  <c r="O503" i="14"/>
  <c r="V3604" i="6"/>
  <c r="O355" i="14"/>
  <c r="V2363" i="6"/>
  <c r="V4680" i="6"/>
  <c r="O648" i="14"/>
  <c r="V1595" i="6"/>
  <c r="O213" i="14"/>
  <c r="V855" i="6"/>
  <c r="V873" i="6"/>
  <c r="V3355" i="6"/>
  <c r="V1903" i="6"/>
  <c r="O271" i="14"/>
  <c r="V2085" i="6"/>
  <c r="O321" i="14"/>
  <c r="V2225" i="6"/>
  <c r="V2247" i="6"/>
  <c r="V4490" i="6"/>
  <c r="V2808" i="6"/>
  <c r="O404" i="14"/>
  <c r="V2429" i="6"/>
  <c r="O361" i="14"/>
  <c r="V1426" i="6"/>
  <c r="V1070" i="6"/>
  <c r="V2435" i="6"/>
  <c r="V914" i="6"/>
  <c r="O110" i="14"/>
  <c r="V1306" i="6"/>
  <c r="V939" i="6"/>
  <c r="V5048" i="6"/>
  <c r="V3504" i="6"/>
  <c r="V3062" i="6"/>
  <c r="O77" i="14"/>
  <c r="P77" i="14"/>
  <c r="V672" i="6"/>
  <c r="O73" i="14"/>
  <c r="O445" i="14"/>
  <c r="V2770" i="6"/>
  <c r="V1890" i="6"/>
  <c r="V2445" i="6"/>
  <c r="O367" i="14"/>
  <c r="O306" i="14"/>
  <c r="V2144" i="6"/>
  <c r="V2153" i="6"/>
  <c r="V786" i="6"/>
  <c r="O86" i="14"/>
  <c r="V204" i="6"/>
  <c r="V1915" i="6"/>
  <c r="O273" i="14"/>
  <c r="V2150" i="6"/>
  <c r="V1597" i="6"/>
  <c r="V4372" i="6"/>
  <c r="O556" i="14"/>
  <c r="V2156" i="6"/>
  <c r="O310" i="14"/>
  <c r="P310" i="14"/>
  <c r="V3069" i="6"/>
  <c r="O434" i="14"/>
  <c r="P434" i="14"/>
  <c r="V2328" i="6"/>
  <c r="V2037" i="6"/>
  <c r="O288" i="14"/>
  <c r="V4374" i="6"/>
  <c r="O611" i="14"/>
  <c r="V1651" i="6"/>
  <c r="V3515" i="6"/>
  <c r="V1879" i="6"/>
  <c r="O262" i="14"/>
  <c r="V790" i="6"/>
  <c r="O89" i="14"/>
  <c r="V3524" i="6"/>
  <c r="V1097" i="6"/>
  <c r="V989" i="6"/>
  <c r="O56" i="14"/>
  <c r="V502" i="6"/>
  <c r="V314" i="6"/>
  <c r="V3790" i="6"/>
  <c r="V2967" i="6"/>
  <c r="V3678" i="6"/>
  <c r="O517" i="14"/>
  <c r="V2449" i="6"/>
  <c r="V2237" i="6"/>
  <c r="O594" i="14"/>
  <c r="V4220" i="6"/>
  <c r="V1344" i="6"/>
  <c r="O182" i="14"/>
  <c r="V1147" i="6"/>
  <c r="O145" i="14"/>
  <c r="V985" i="6"/>
  <c r="V507" i="6"/>
  <c r="V4106" i="6"/>
  <c r="O494" i="14"/>
  <c r="V3532" i="6"/>
  <c r="V3606" i="6"/>
  <c r="V3799" i="6"/>
  <c r="O447" i="14"/>
  <c r="V3166" i="6"/>
  <c r="O365" i="14"/>
  <c r="V2439" i="6"/>
  <c r="V1807" i="6"/>
  <c r="O245" i="14"/>
  <c r="V4495" i="6"/>
  <c r="O629" i="14"/>
  <c r="V2161" i="6"/>
  <c r="O313" i="14"/>
  <c r="V2534" i="6"/>
  <c r="O376" i="14"/>
  <c r="V2231" i="6"/>
  <c r="O327" i="14"/>
  <c r="V1500" i="6"/>
  <c r="O200" i="14"/>
  <c r="V1901" i="6"/>
  <c r="V3966" i="6"/>
  <c r="O557" i="14"/>
  <c r="O299" i="14"/>
  <c r="V2087" i="6"/>
  <c r="V983" i="6"/>
  <c r="O657" i="14"/>
  <c r="V1339" i="6"/>
  <c r="V1089" i="6"/>
  <c r="V1897" i="6"/>
  <c r="O269" i="14"/>
  <c r="O490" i="14"/>
  <c r="V3525" i="6"/>
  <c r="V4687" i="6"/>
  <c r="V3675" i="6"/>
  <c r="V2734" i="6"/>
  <c r="V812" i="6"/>
  <c r="V597" i="6"/>
  <c r="V4558" i="6"/>
  <c r="V3071" i="6"/>
  <c r="O435" i="14"/>
  <c r="O330" i="14"/>
  <c r="V2236" i="6"/>
  <c r="V886" i="6"/>
  <c r="V2028" i="6"/>
  <c r="O285" i="14"/>
  <c r="V2080" i="6"/>
  <c r="V4981" i="6"/>
  <c r="V4093" i="6"/>
  <c r="O574" i="14"/>
  <c r="O471" i="14"/>
  <c r="V3359" i="6"/>
  <c r="V813" i="6"/>
  <c r="V374" i="6"/>
  <c r="V235" i="6"/>
  <c r="V129" i="6"/>
  <c r="V3673" i="6"/>
  <c r="O515" i="14"/>
  <c r="V2594" i="6"/>
  <c r="O385" i="14"/>
  <c r="V3247" i="6"/>
  <c r="V1230" i="6"/>
  <c r="V471" i="6"/>
  <c r="V1218" i="6"/>
  <c r="V362" i="6"/>
  <c r="V63" i="6"/>
  <c r="V915" i="6"/>
  <c r="V3918" i="6"/>
  <c r="V3221" i="6"/>
  <c r="V2672" i="6"/>
  <c r="O384" i="14"/>
  <c r="V2593" i="6"/>
  <c r="O235" i="14"/>
  <c r="V1741" i="6"/>
  <c r="V151" i="6"/>
  <c r="O382" i="14"/>
  <c r="V2589" i="6"/>
  <c r="V2446" i="6"/>
  <c r="V440" i="6"/>
  <c r="V3089" i="6"/>
  <c r="O468" i="14"/>
  <c r="V3353" i="6"/>
  <c r="V2810" i="6"/>
  <c r="V514" i="6"/>
  <c r="V113" i="6"/>
  <c r="V2829" i="6"/>
  <c r="V4622" i="6"/>
  <c r="V2038" i="6"/>
  <c r="V321" i="6"/>
  <c r="V257" i="6"/>
  <c r="V84" i="6"/>
  <c r="V3336" i="6"/>
  <c r="V1060" i="6"/>
  <c r="V1719" i="6"/>
  <c r="O231" i="14"/>
  <c r="V1111" i="6"/>
  <c r="V1056" i="6"/>
  <c r="V1887" i="6"/>
  <c r="V1236" i="6"/>
  <c r="V5423" i="6"/>
  <c r="V3256" i="6"/>
  <c r="O381" i="14"/>
  <c r="V2586" i="6"/>
  <c r="V337" i="6"/>
  <c r="V2855" i="6"/>
  <c r="V1919" i="6"/>
  <c r="V1640" i="6"/>
  <c r="V2678" i="6"/>
  <c r="V2456" i="6"/>
  <c r="V2032" i="6"/>
  <c r="V2815" i="6"/>
  <c r="V520" i="6"/>
  <c r="O66" i="14"/>
  <c r="V2440" i="6"/>
  <c r="O366" i="14"/>
  <c r="V1531" i="6"/>
  <c r="V959" i="6"/>
  <c r="V3784" i="6"/>
  <c r="V2168" i="6"/>
  <c r="V842" i="6"/>
  <c r="V174" i="6"/>
  <c r="V1176" i="6"/>
  <c r="V3935" i="6"/>
  <c r="V3780" i="6"/>
  <c r="V1947" i="6"/>
  <c r="V4493" i="6"/>
  <c r="V3072" i="6"/>
  <c r="V540" i="6"/>
  <c r="V3276" i="6"/>
  <c r="V155" i="6"/>
  <c r="M265" i="14"/>
  <c r="R265" i="14"/>
  <c r="V517" i="6"/>
  <c r="M47" i="14"/>
  <c r="R47" i="14"/>
  <c r="V43" i="6"/>
  <c r="V98" i="6"/>
  <c r="V152" i="6"/>
  <c r="O20" i="14"/>
  <c r="M20" i="14"/>
  <c r="R20" i="14"/>
  <c r="V201" i="6"/>
  <c r="V161" i="6"/>
  <c r="V122" i="6"/>
  <c r="V399" i="6"/>
  <c r="V435" i="6"/>
  <c r="V33" i="6"/>
  <c r="V1699" i="6"/>
  <c r="M295" i="14"/>
  <c r="R295" i="14"/>
  <c r="V2394" i="6"/>
  <c r="V2953" i="6"/>
  <c r="V1320" i="6"/>
  <c r="V1105" i="6"/>
  <c r="V838" i="6"/>
  <c r="V213" i="6"/>
  <c r="V1413" i="6"/>
  <c r="V1086" i="6"/>
  <c r="O115" i="14"/>
  <c r="V2249" i="6"/>
  <c r="Q812" i="14"/>
  <c r="Q816" i="14"/>
  <c r="O338" i="14"/>
  <c r="O47" i="14"/>
  <c r="V1889" i="6"/>
  <c r="V1598" i="6"/>
  <c r="M183" i="14"/>
  <c r="R183" i="14"/>
  <c r="V296" i="6"/>
  <c r="M153" i="14"/>
  <c r="R153" i="14"/>
  <c r="V682" i="6"/>
  <c r="M81" i="14"/>
  <c r="R81" i="14"/>
  <c r="V3289" i="6"/>
  <c r="M462" i="14"/>
  <c r="R462" i="14"/>
  <c r="M450" i="14"/>
  <c r="R450" i="14"/>
  <c r="V107" i="6"/>
  <c r="M528" i="14"/>
  <c r="R528" i="14"/>
  <c r="V826" i="6"/>
  <c r="V1065" i="6"/>
  <c r="M115" i="14"/>
  <c r="R115" i="14"/>
  <c r="O261" i="14"/>
  <c r="O265" i="14"/>
  <c r="O462" i="14"/>
  <c r="V4169" i="6"/>
  <c r="M188" i="14"/>
  <c r="R188" i="14"/>
  <c r="M107" i="14"/>
  <c r="R107" i="14"/>
  <c r="V180" i="6"/>
  <c r="V2242" i="6"/>
  <c r="M333" i="14"/>
  <c r="R333" i="14"/>
  <c r="M7" i="14"/>
  <c r="R7" i="14"/>
  <c r="O214" i="14"/>
  <c r="V829" i="6"/>
  <c r="V128" i="6"/>
  <c r="V2079" i="6"/>
  <c r="O183" i="14"/>
  <c r="M424" i="14"/>
  <c r="R424" i="14"/>
  <c r="O130" i="14"/>
  <c r="M130" i="14"/>
  <c r="R130" i="14"/>
  <c r="V932" i="6"/>
  <c r="V3838" i="6"/>
  <c r="M8" i="14"/>
  <c r="R8" i="14"/>
  <c r="O107" i="14"/>
  <c r="V910" i="6"/>
  <c r="V1876" i="6"/>
  <c r="V36" i="6"/>
  <c r="Q809" i="14"/>
  <c r="V837" i="6"/>
  <c r="V1810" i="6"/>
  <c r="V1088" i="6"/>
  <c r="V2082" i="6"/>
  <c r="M10" i="14"/>
  <c r="R10" i="14"/>
  <c r="V544" i="6"/>
  <c r="V1343" i="6"/>
  <c r="V675" i="6"/>
  <c r="V1146" i="6"/>
  <c r="V681" i="6"/>
  <c r="O81" i="14"/>
  <c r="O333" i="14"/>
  <c r="V5344" i="6"/>
  <c r="V5265" i="6"/>
  <c r="V5043" i="6"/>
  <c r="V5107" i="6"/>
  <c r="V3244" i="6"/>
  <c r="V3053" i="6"/>
  <c r="V3026" i="6"/>
  <c r="V2849" i="6"/>
  <c r="V2473" i="6"/>
  <c r="M399" i="14"/>
  <c r="R399" i="14"/>
  <c r="V2370" i="6"/>
  <c r="V2483" i="6"/>
  <c r="V2393" i="6"/>
  <c r="V1650" i="6"/>
  <c r="V1330" i="6"/>
  <c r="V354" i="6"/>
  <c r="V4431" i="6"/>
  <c r="O619" i="14"/>
  <c r="O188" i="14"/>
  <c r="V1406" i="6"/>
  <c r="V3775" i="6"/>
  <c r="O528" i="14"/>
  <c r="V712" i="6"/>
  <c r="V624" i="6"/>
  <c r="V1179" i="6"/>
  <c r="V931" i="6"/>
  <c r="V44" i="6"/>
  <c r="O7" i="14"/>
  <c r="O469" i="14"/>
  <c r="M469" i="14"/>
  <c r="R469" i="14"/>
  <c r="V2990" i="6"/>
  <c r="O424" i="14"/>
  <c r="V3338" i="6"/>
  <c r="M368" i="14"/>
  <c r="R368" i="14"/>
  <c r="V367" i="6"/>
  <c r="M21" i="14"/>
  <c r="R21" i="14"/>
  <c r="M436" i="14"/>
  <c r="R436" i="14"/>
  <c r="M82" i="14"/>
  <c r="R82" i="14"/>
  <c r="V58" i="6"/>
  <c r="O8" i="14"/>
  <c r="V1424" i="6"/>
  <c r="M59" i="14"/>
  <c r="R59" i="14"/>
  <c r="L2" i="14"/>
  <c r="V2876" i="6"/>
  <c r="Q566" i="14"/>
  <c r="V850" i="6"/>
  <c r="V845" i="6"/>
  <c r="V75" i="6"/>
  <c r="O10" i="14"/>
  <c r="V13" i="6"/>
  <c r="V1102" i="6"/>
  <c r="M113" i="14"/>
  <c r="R113" i="14"/>
  <c r="Q554" i="14"/>
  <c r="V133" i="6"/>
  <c r="V3610" i="6"/>
  <c r="V3066" i="6"/>
  <c r="V259" i="6"/>
  <c r="O82" i="14"/>
  <c r="V683" i="6"/>
  <c r="V2447" i="6"/>
  <c r="O368" i="14"/>
  <c r="V236" i="6"/>
  <c r="V3074" i="6"/>
  <c r="O436" i="14"/>
  <c r="V394" i="6"/>
  <c r="V186" i="6"/>
  <c r="O21" i="14"/>
  <c r="V112" i="6"/>
  <c r="V4111" i="6"/>
  <c r="O583" i="14"/>
  <c r="Q707" i="14"/>
  <c r="V934" i="6"/>
  <c r="O113" i="14"/>
  <c r="V4019" i="6"/>
  <c r="V2169" i="6"/>
  <c r="V3391" i="6"/>
  <c r="V3255" i="6"/>
  <c r="V1956" i="6"/>
  <c r="V299" i="6"/>
  <c r="V684" i="6"/>
  <c r="V1069" i="6"/>
  <c r="V4728" i="6"/>
  <c r="V2772" i="6"/>
  <c r="V4326" i="6"/>
  <c r="V1731" i="6"/>
  <c r="V627" i="6"/>
  <c r="V2891" i="6"/>
  <c r="V3734" i="6"/>
  <c r="V3091" i="6"/>
  <c r="V2121" i="6"/>
  <c r="V4957" i="6"/>
  <c r="V439" i="6"/>
  <c r="V795" i="6"/>
  <c r="V2924" i="6"/>
  <c r="V344" i="6"/>
  <c r="V2975" i="6"/>
  <c r="V1872" i="6"/>
  <c r="V1714" i="6"/>
  <c r="V420" i="6"/>
  <c r="V509" i="6"/>
  <c r="O59" i="14"/>
  <c r="V1868" i="6"/>
  <c r="V470" i="6"/>
  <c r="V3954" i="6"/>
  <c r="V782" i="6"/>
  <c r="V777" i="6"/>
  <c r="V2798" i="6"/>
  <c r="O582" i="14"/>
  <c r="V2788" i="6"/>
  <c r="V2790" i="6"/>
  <c r="V2288" i="6"/>
  <c r="V2289" i="6"/>
  <c r="V4038" i="6"/>
  <c r="V4028" i="6"/>
  <c r="V3507" i="6"/>
  <c r="V3248" i="6"/>
  <c r="V3211" i="6"/>
  <c r="V3114" i="6"/>
  <c r="V3087" i="6"/>
  <c r="V3023" i="6"/>
  <c r="V2973" i="6"/>
  <c r="V2927" i="6"/>
  <c r="V2896" i="6"/>
  <c r="V2875" i="6"/>
  <c r="V2836" i="6"/>
  <c r="V2827" i="6"/>
  <c r="V2725" i="6"/>
  <c r="V2720" i="6"/>
  <c r="V2540" i="6"/>
  <c r="V2470" i="6"/>
  <c r="V2415" i="6"/>
  <c r="V2397" i="6"/>
  <c r="V2353" i="6"/>
  <c r="V2342" i="6"/>
  <c r="V2322" i="6"/>
  <c r="V2308" i="6"/>
  <c r="V2258" i="6"/>
  <c r="V2221" i="6"/>
  <c r="V2210" i="6"/>
  <c r="V2195" i="6"/>
  <c r="V2193" i="6"/>
  <c r="V2112" i="6"/>
  <c r="V2024" i="6"/>
  <c r="V1966" i="6"/>
  <c r="V1684" i="6"/>
  <c r="V1696" i="6"/>
  <c r="V1686" i="6"/>
  <c r="V568" i="6"/>
  <c r="V569" i="6"/>
  <c r="V556" i="6"/>
  <c r="V576" i="6"/>
  <c r="V561" i="6"/>
  <c r="V2947" i="6"/>
  <c r="V2724" i="6"/>
  <c r="V2352" i="6"/>
  <c r="V2319" i="6"/>
  <c r="V2219" i="6"/>
  <c r="V2209" i="6"/>
  <c r="V2154" i="6"/>
  <c r="V2023" i="6"/>
  <c r="V1910" i="6"/>
  <c r="V690" i="6"/>
  <c r="V694" i="6"/>
  <c r="V695" i="6"/>
  <c r="V687" i="6"/>
  <c r="V688" i="6"/>
  <c r="V1003" i="6"/>
  <c r="V993" i="6"/>
  <c r="V633" i="6"/>
  <c r="V637" i="6"/>
  <c r="V638" i="6"/>
  <c r="V630" i="6"/>
  <c r="V631" i="6"/>
  <c r="V3513" i="6"/>
  <c r="V3512" i="6"/>
  <c r="V3271" i="6"/>
  <c r="V3120" i="6"/>
  <c r="V3080" i="6"/>
  <c r="V2970" i="6"/>
  <c r="V2890" i="6"/>
  <c r="V2888" i="6"/>
  <c r="V2873" i="6"/>
  <c r="V2731" i="6"/>
  <c r="V2504" i="6"/>
  <c r="V2371" i="6"/>
  <c r="V2345" i="6"/>
  <c r="V2315" i="6"/>
  <c r="V2274" i="6"/>
  <c r="V2262" i="6"/>
  <c r="V2216" i="6"/>
  <c r="V2181" i="6"/>
  <c r="V2155" i="6"/>
  <c r="V2050" i="6"/>
  <c r="V2045" i="6"/>
  <c r="V1690" i="6"/>
  <c r="V1607" i="6"/>
  <c r="V1073" i="6"/>
  <c r="V1079" i="6"/>
  <c r="V1080" i="6"/>
  <c r="V1074" i="6"/>
  <c r="V662" i="6"/>
  <c r="V664" i="6"/>
  <c r="V663" i="6"/>
  <c r="V669" i="6"/>
  <c r="V660" i="6"/>
  <c r="V3315" i="6"/>
  <c r="V3240" i="6"/>
  <c r="V3198" i="6"/>
  <c r="V3076" i="6"/>
  <c r="V2969" i="6"/>
  <c r="V2922" i="6"/>
  <c r="V2889" i="6"/>
  <c r="V2838" i="6"/>
  <c r="V2740" i="6"/>
  <c r="V2730" i="6"/>
  <c r="V2717" i="6"/>
  <c r="V2679" i="6"/>
  <c r="V2512" i="6"/>
  <c r="V2499" i="6"/>
  <c r="V2420" i="6"/>
  <c r="V2406" i="6"/>
  <c r="V2395" i="6"/>
  <c r="V2386" i="6"/>
  <c r="V2360" i="6"/>
  <c r="V2341" i="6"/>
  <c r="V2311" i="6"/>
  <c r="V2305" i="6"/>
  <c r="V2286" i="6"/>
  <c r="V2253" i="6"/>
  <c r="V2213" i="6"/>
  <c r="V2205" i="6"/>
  <c r="V2192" i="6"/>
  <c r="V2092" i="6"/>
  <c r="V2016" i="6"/>
  <c r="V1806" i="6"/>
  <c r="V1687" i="6"/>
  <c r="V3088" i="6"/>
  <c r="V2900" i="6"/>
  <c r="V2419" i="6"/>
  <c r="V2359" i="6"/>
  <c r="V2323" i="6"/>
  <c r="V2222" i="6"/>
  <c r="V2115" i="6"/>
  <c r="V1629" i="6"/>
  <c r="V1633" i="6"/>
  <c r="V1504" i="6"/>
  <c r="V1503" i="6"/>
  <c r="V486" i="6"/>
  <c r="V392" i="6"/>
  <c r="V313" i="6"/>
  <c r="V901" i="6"/>
  <c r="V887" i="6"/>
  <c r="V539" i="6"/>
  <c r="V533" i="6"/>
  <c r="V527" i="6"/>
  <c r="V316" i="6"/>
  <c r="V308" i="6"/>
  <c r="V25" i="6"/>
  <c r="V1599" i="6"/>
  <c r="V1542" i="6"/>
  <c r="V1018" i="6"/>
  <c r="V954" i="6"/>
  <c r="V948" i="6"/>
  <c r="V899" i="6"/>
  <c r="V892" i="6"/>
  <c r="V884" i="6"/>
  <c r="V880" i="6"/>
  <c r="V796" i="6"/>
  <c r="V548" i="6"/>
  <c r="V537" i="6"/>
  <c r="V531" i="6"/>
  <c r="V525" i="6"/>
  <c r="V478" i="6"/>
  <c r="V458" i="6"/>
  <c r="V451" i="6"/>
  <c r="V446" i="6"/>
  <c r="V389" i="6"/>
  <c r="V383" i="6"/>
  <c r="V328" i="6"/>
  <c r="V318" i="6"/>
  <c r="V1032" i="6"/>
  <c r="V953" i="6"/>
  <c r="V898" i="6"/>
  <c r="V877" i="6"/>
  <c r="V656" i="6"/>
  <c r="V536" i="6"/>
  <c r="V530" i="6"/>
  <c r="V457" i="6"/>
  <c r="V450" i="6"/>
  <c r="V388" i="6"/>
  <c r="V382" i="6"/>
  <c r="V371" i="6"/>
  <c r="V315" i="6"/>
  <c r="V311" i="6"/>
  <c r="V307" i="6"/>
  <c r="V20" i="6"/>
  <c r="V1874" i="6"/>
  <c r="V1222" i="6"/>
  <c r="V1031" i="6"/>
  <c r="V952" i="6"/>
  <c r="V896" i="6"/>
  <c r="V889" i="6"/>
  <c r="V535" i="6"/>
  <c r="V529" i="6"/>
  <c r="V456" i="6"/>
  <c r="V447" i="6"/>
  <c r="M592" i="14"/>
  <c r="R592" i="14"/>
  <c r="M577" i="14"/>
  <c r="R577" i="14"/>
  <c r="M567" i="14"/>
  <c r="R567" i="14"/>
  <c r="O450" i="14"/>
  <c r="M433" i="14"/>
  <c r="R433" i="14"/>
  <c r="M628" i="14"/>
  <c r="R628" i="14"/>
  <c r="M573" i="14"/>
  <c r="M524" i="14"/>
  <c r="R524" i="14"/>
  <c r="M611" i="14"/>
  <c r="R611" i="14"/>
  <c r="M740" i="14"/>
  <c r="R740" i="14"/>
  <c r="O558" i="14"/>
  <c r="M551" i="14"/>
  <c r="R551" i="14"/>
  <c r="V4369" i="6"/>
  <c r="O608" i="14"/>
  <c r="V5662" i="6"/>
  <c r="M576" i="14"/>
  <c r="R576" i="14"/>
  <c r="O535" i="14"/>
  <c r="V3945" i="6"/>
  <c r="V3801" i="6"/>
  <c r="M648" i="14"/>
  <c r="M578" i="14"/>
  <c r="R578" i="14"/>
  <c r="M782" i="14"/>
  <c r="R782" i="14"/>
  <c r="M552" i="14"/>
  <c r="R552" i="14"/>
  <c r="V4582" i="6"/>
  <c r="M636" i="14"/>
  <c r="R636" i="14"/>
  <c r="M535" i="14"/>
  <c r="R535" i="14"/>
  <c r="Q755" i="14"/>
  <c r="M498" i="14"/>
  <c r="R498" i="14"/>
  <c r="M444" i="14"/>
  <c r="R444" i="14"/>
  <c r="M608" i="14"/>
  <c r="R608" i="14"/>
  <c r="M658" i="14"/>
  <c r="R658" i="14"/>
  <c r="O580" i="14"/>
  <c r="O761" i="14"/>
  <c r="M761" i="14"/>
  <c r="R761" i="14"/>
  <c r="M719" i="14"/>
  <c r="R719" i="14"/>
  <c r="M583" i="14"/>
  <c r="R583" i="14"/>
  <c r="O498" i="14"/>
  <c r="O484" i="14"/>
  <c r="O697" i="14"/>
  <c r="O607" i="14"/>
  <c r="M468" i="14"/>
  <c r="R468" i="14"/>
  <c r="M610" i="14"/>
  <c r="R610" i="14"/>
  <c r="M556" i="14"/>
  <c r="R556" i="14"/>
  <c r="M582" i="14"/>
  <c r="R582" i="14"/>
  <c r="M484" i="14"/>
  <c r="R484" i="14"/>
  <c r="Q236" i="14"/>
  <c r="V2202" i="6"/>
  <c r="V3300" i="6"/>
  <c r="V2224" i="6"/>
  <c r="V4212" i="6"/>
  <c r="V2381" i="6"/>
  <c r="V2354" i="6"/>
  <c r="V3164" i="6"/>
  <c r="O446" i="14"/>
  <c r="O735" i="14"/>
  <c r="V2111" i="6"/>
  <c r="V2073" i="6"/>
  <c r="V2174" i="6"/>
  <c r="V2143" i="6"/>
  <c r="V2387" i="6"/>
  <c r="V2383" i="6"/>
  <c r="V1108" i="6"/>
  <c r="V4281" i="6"/>
  <c r="V4278" i="6"/>
  <c r="V4183" i="6"/>
  <c r="V4002" i="6"/>
  <c r="V2537" i="6"/>
  <c r="V651" i="6"/>
  <c r="O485" i="14"/>
  <c r="V3518" i="6"/>
  <c r="M489" i="14"/>
  <c r="R489" i="14"/>
  <c r="M390" i="14"/>
  <c r="R390" i="14"/>
  <c r="O377" i="14"/>
  <c r="V2535" i="6"/>
  <c r="M281" i="14"/>
  <c r="R281" i="14"/>
  <c r="O782" i="14"/>
  <c r="M773" i="14"/>
  <c r="R773" i="14"/>
  <c r="V3381" i="6"/>
  <c r="V2668" i="6"/>
  <c r="V2472" i="6"/>
  <c r="V1451" i="6"/>
  <c r="V1445" i="6"/>
  <c r="V1442" i="6"/>
  <c r="V3686" i="6"/>
  <c r="V2842" i="6"/>
  <c r="V2797" i="6"/>
  <c r="M786" i="14"/>
  <c r="R786" i="14"/>
  <c r="V3547" i="6"/>
  <c r="V3333" i="6"/>
  <c r="V2516" i="6"/>
  <c r="V2489" i="6"/>
  <c r="V2460" i="6"/>
  <c r="V2450" i="6"/>
  <c r="V1920" i="6"/>
  <c r="M732" i="14"/>
  <c r="R732" i="14"/>
  <c r="M780" i="14"/>
  <c r="R780" i="14"/>
  <c r="M741" i="14"/>
  <c r="R741" i="14"/>
  <c r="M806" i="14"/>
  <c r="R806" i="14"/>
  <c r="V4180" i="6"/>
  <c r="V3477" i="6"/>
  <c r="V2669" i="6"/>
  <c r="V629" i="6"/>
  <c r="M760" i="14"/>
  <c r="R760" i="14"/>
  <c r="M793" i="14"/>
  <c r="R793" i="14"/>
  <c r="V3878" i="6"/>
  <c r="V3367" i="6"/>
  <c r="V2608" i="6"/>
  <c r="V2007" i="6"/>
  <c r="V1705" i="6"/>
  <c r="V357" i="6"/>
  <c r="O609" i="14"/>
  <c r="V4371" i="6"/>
  <c r="V2233" i="6"/>
  <c r="O329" i="14"/>
  <c r="M17" i="14"/>
  <c r="R17" i="14"/>
  <c r="O531" i="14"/>
  <c r="V3782" i="6"/>
  <c r="M50" i="14"/>
  <c r="R50" i="14"/>
  <c r="V2434" i="6"/>
  <c r="V3743" i="6"/>
  <c r="V2299" i="6"/>
  <c r="V2066" i="6"/>
  <c r="V1228" i="6"/>
  <c r="V4960" i="6"/>
  <c r="V4239" i="6"/>
  <c r="V3928" i="6"/>
  <c r="V3326" i="6"/>
  <c r="V3264" i="6"/>
  <c r="V3212" i="6"/>
  <c r="V2623" i="6"/>
  <c r="V2607" i="6"/>
  <c r="V2494" i="6"/>
  <c r="V2433" i="6"/>
  <c r="V2425" i="6"/>
  <c r="V2256" i="6"/>
  <c r="V1987" i="6"/>
  <c r="V1980" i="6"/>
  <c r="V1955" i="6"/>
  <c r="V1779" i="6"/>
  <c r="M805" i="14"/>
  <c r="R805" i="14"/>
  <c r="V4121" i="6"/>
  <c r="V3745" i="6"/>
  <c r="V3663" i="6"/>
  <c r="V3541" i="6"/>
  <c r="V3536" i="6"/>
  <c r="V3299" i="6"/>
  <c r="V2283" i="6"/>
  <c r="V2104" i="6"/>
  <c r="V2101" i="6"/>
  <c r="V2098" i="6"/>
  <c r="V2095" i="6"/>
  <c r="V2072" i="6"/>
  <c r="V4156" i="6"/>
  <c r="V3335" i="6"/>
  <c r="V3306" i="6"/>
  <c r="V3269" i="6"/>
  <c r="V3147" i="6"/>
  <c r="V3144" i="6"/>
  <c r="V3140" i="6"/>
  <c r="V3127" i="6"/>
  <c r="V3052" i="6"/>
  <c r="V2404" i="6"/>
  <c r="V2398" i="6"/>
  <c r="V1972" i="6"/>
  <c r="V1965" i="6"/>
  <c r="V1657" i="6"/>
  <c r="V1637" i="6"/>
  <c r="O806" i="14"/>
  <c r="P806" i="14"/>
  <c r="Q822" i="14"/>
  <c r="V4081" i="6"/>
  <c r="V3376" i="6"/>
  <c r="V3316" i="6"/>
  <c r="V3291" i="6"/>
  <c r="V3223" i="6"/>
  <c r="V3049" i="6"/>
  <c r="V3046" i="6"/>
  <c r="V2694" i="6"/>
  <c r="V2653" i="6"/>
  <c r="V2637" i="6"/>
  <c r="V2574" i="6"/>
  <c r="V2459" i="6"/>
  <c r="V2427" i="6"/>
  <c r="V2388" i="6"/>
  <c r="V2376" i="6"/>
  <c r="V2285" i="6"/>
  <c r="V2255" i="6"/>
  <c r="V2148" i="6"/>
  <c r="V2131" i="6"/>
  <c r="V2109" i="6"/>
  <c r="O283" i="14"/>
  <c r="M283" i="14"/>
  <c r="R283" i="14"/>
  <c r="V1808" i="6"/>
  <c r="V1103" i="6"/>
  <c r="V3369" i="6"/>
  <c r="V3363" i="6"/>
  <c r="V4273" i="6"/>
  <c r="V3750" i="6"/>
  <c r="V3651" i="6"/>
  <c r="V3601" i="6"/>
  <c r="V3566" i="6"/>
  <c r="V3470" i="6"/>
  <c r="V3371" i="6"/>
  <c r="V3302" i="6"/>
  <c r="V3251" i="6"/>
  <c r="V2964" i="6"/>
  <c r="V2610" i="6"/>
  <c r="V2602" i="6"/>
  <c r="V2416" i="6"/>
  <c r="V2310" i="6"/>
  <c r="V2006" i="6"/>
  <c r="V1709" i="6"/>
  <c r="V805" i="6"/>
  <c r="O652" i="14"/>
  <c r="V4357" i="6"/>
  <c r="V3544" i="6"/>
  <c r="V3457" i="6"/>
  <c r="V3374" i="6"/>
  <c r="V3368" i="6"/>
  <c r="V3365" i="6"/>
  <c r="V3258" i="6"/>
  <c r="V2461" i="6"/>
  <c r="V2454" i="6"/>
  <c r="V2451" i="6"/>
  <c r="V2411" i="6"/>
  <c r="V2301" i="6"/>
  <c r="V2277" i="6"/>
  <c r="V2017" i="6"/>
  <c r="V1988" i="6"/>
  <c r="V1886" i="6"/>
  <c r="V1196" i="6"/>
  <c r="V1093" i="6"/>
  <c r="V1090" i="6"/>
  <c r="V3377" i="6"/>
  <c r="V3361" i="6"/>
  <c r="V3293" i="6"/>
  <c r="V2613" i="6"/>
  <c r="V2033" i="6"/>
  <c r="V2011" i="6"/>
  <c r="V1685" i="6"/>
  <c r="M807" i="14"/>
  <c r="R807" i="14"/>
  <c r="V4911" i="6"/>
  <c r="V5142" i="6"/>
  <c r="V4900" i="6"/>
  <c r="V4200" i="6"/>
  <c r="V3243" i="6"/>
  <c r="V2019" i="6"/>
  <c r="V2005" i="6"/>
  <c r="V1912" i="6"/>
  <c r="V2559" i="6"/>
  <c r="V2469" i="6"/>
  <c r="V2407" i="6"/>
  <c r="V2343" i="6"/>
  <c r="V2273" i="6"/>
  <c r="V2270" i="6"/>
  <c r="V2266" i="6"/>
  <c r="V2102" i="6"/>
  <c r="V2093" i="6"/>
  <c r="V2058" i="6"/>
  <c r="V1941" i="6"/>
  <c r="V1944" i="6"/>
  <c r="V1938" i="6"/>
  <c r="V4453" i="6"/>
  <c r="V3546" i="6"/>
  <c r="V3543" i="6"/>
  <c r="V3246" i="6"/>
  <c r="V3207" i="6"/>
  <c r="V3204" i="6"/>
  <c r="V3201" i="6"/>
  <c r="V3085" i="6"/>
  <c r="V2898" i="6"/>
  <c r="V2487" i="6"/>
  <c r="V2417" i="6"/>
  <c r="V2410" i="6"/>
  <c r="V2338" i="6"/>
  <c r="V2199" i="6"/>
  <c r="V2196" i="6"/>
  <c r="V4151" i="6"/>
  <c r="V4009" i="6"/>
  <c r="V3535" i="6"/>
  <c r="V3476" i="6"/>
  <c r="V3449" i="6"/>
  <c r="V3446" i="6"/>
  <c r="V3397" i="6"/>
  <c r="V3393" i="6"/>
  <c r="V3375" i="6"/>
  <c r="V3301" i="6"/>
  <c r="V3280" i="6"/>
  <c r="V3232" i="6"/>
  <c r="V3228" i="6"/>
  <c r="V2926" i="6"/>
  <c r="V2865" i="6"/>
  <c r="V2611" i="6"/>
  <c r="V2538" i="6"/>
  <c r="V2519" i="6"/>
  <c r="V2479" i="6"/>
  <c r="V2475" i="6"/>
  <c r="V2458" i="6"/>
  <c r="V2423" i="6"/>
  <c r="V2377" i="6"/>
  <c r="V2358" i="6"/>
  <c r="V2312" i="6"/>
  <c r="V2278" i="6"/>
  <c r="V2275" i="6"/>
  <c r="V2191" i="6"/>
  <c r="V1935" i="6"/>
  <c r="V4225" i="6"/>
  <c r="V4008" i="6"/>
  <c r="V3812" i="6"/>
  <c r="V3714" i="6"/>
  <c r="V3548" i="6"/>
  <c r="V3545" i="6"/>
  <c r="V3538" i="6"/>
  <c r="V3479" i="6"/>
  <c r="V2946" i="6"/>
  <c r="V2904" i="6"/>
  <c r="V4275" i="6"/>
  <c r="V3205" i="6"/>
  <c r="V3202" i="6"/>
  <c r="V3199" i="6"/>
  <c r="V2495" i="6"/>
  <c r="V2422" i="6"/>
  <c r="V2418" i="6"/>
  <c r="V2384" i="6"/>
  <c r="V2264" i="6"/>
  <c r="V2203" i="6"/>
  <c r="V2173" i="6"/>
  <c r="V1942" i="6"/>
  <c r="V2128" i="6"/>
  <c r="V2124" i="6"/>
  <c r="V2116" i="6"/>
  <c r="V2113" i="6"/>
  <c r="V2110" i="6"/>
  <c r="V2107" i="6"/>
  <c r="V2100" i="6"/>
  <c r="V1951" i="6"/>
  <c r="V1926" i="6"/>
  <c r="V1907" i="6"/>
  <c r="V1725" i="6"/>
  <c r="V1033" i="6"/>
  <c r="V783" i="6"/>
  <c r="V1909" i="6"/>
  <c r="V1824" i="6"/>
  <c r="V1463" i="6"/>
  <c r="V773" i="6"/>
  <c r="V2060" i="6"/>
  <c r="V2026" i="6"/>
  <c r="V1823" i="6"/>
  <c r="V1783" i="6"/>
  <c r="V1415" i="6"/>
  <c r="V966" i="6"/>
  <c r="V806" i="6"/>
  <c r="M814" i="14"/>
  <c r="R814" i="14"/>
  <c r="Q818" i="14"/>
  <c r="V5024" i="6"/>
  <c r="V4396" i="6"/>
  <c r="V4419" i="6"/>
  <c r="V4384" i="6"/>
  <c r="V4354" i="6"/>
  <c r="V5445" i="6"/>
  <c r="V4188" i="6"/>
  <c r="V3855" i="6"/>
  <c r="V3770" i="6"/>
  <c r="V3767" i="6"/>
  <c r="V3707" i="6"/>
  <c r="V3564" i="6"/>
  <c r="V3496" i="6"/>
  <c r="V3462" i="6"/>
  <c r="V3409" i="6"/>
  <c r="V3406" i="6"/>
  <c r="V3403" i="6"/>
  <c r="V3310" i="6"/>
  <c r="V3263" i="6"/>
  <c r="V3112" i="6"/>
  <c r="V3078" i="6"/>
  <c r="V3060" i="6"/>
  <c r="V3056" i="6"/>
  <c r="V3035" i="6"/>
  <c r="V2945" i="6"/>
  <c r="V2903" i="6"/>
  <c r="V2885" i="6"/>
  <c r="V2823" i="6"/>
  <c r="V2744" i="6"/>
  <c r="V2568" i="6"/>
  <c r="V2520" i="6"/>
  <c r="V2517" i="6"/>
  <c r="V2501" i="6"/>
  <c r="V2498" i="6"/>
  <c r="V2350" i="6"/>
  <c r="V2214" i="6"/>
  <c r="V2207" i="6"/>
  <c r="V2114" i="6"/>
  <c r="V3492" i="6"/>
  <c r="V3312" i="6"/>
  <c r="V2984" i="6"/>
  <c r="V2965" i="6"/>
  <c r="V2563" i="6"/>
  <c r="V2555" i="6"/>
  <c r="V2552" i="6"/>
  <c r="V2549" i="6"/>
  <c r="V2546" i="6"/>
  <c r="V2543" i="6"/>
  <c r="V2513" i="6"/>
  <c r="V2349" i="6"/>
  <c r="V1991" i="6"/>
  <c r="V1968" i="6"/>
  <c r="V1953" i="6"/>
  <c r="V4165" i="6"/>
  <c r="V3854" i="6"/>
  <c r="V3682" i="6"/>
  <c r="V3658" i="6"/>
  <c r="V3626" i="6"/>
  <c r="V3505" i="6"/>
  <c r="V3491" i="6"/>
  <c r="V3419" i="6"/>
  <c r="V3197" i="6"/>
  <c r="V3096" i="6"/>
  <c r="V2951" i="6"/>
  <c r="V2883" i="6"/>
  <c r="V2863" i="6"/>
  <c r="V2570" i="6"/>
  <c r="V2503" i="6"/>
  <c r="V2500" i="6"/>
  <c r="V2485" i="6"/>
  <c r="V2465" i="6"/>
  <c r="V2396" i="6"/>
  <c r="V2186" i="6"/>
  <c r="V2141" i="6"/>
  <c r="V2123" i="6"/>
  <c r="V2094" i="6"/>
  <c r="V2018" i="6"/>
  <c r="V2001" i="6"/>
  <c r="V1997" i="6"/>
  <c r="V1974" i="6"/>
  <c r="V3708" i="6"/>
  <c r="V3688" i="6"/>
  <c r="V3509" i="6"/>
  <c r="V3500" i="6"/>
  <c r="V3432" i="6"/>
  <c r="V3238" i="6"/>
  <c r="V3061" i="6"/>
  <c r="V3036" i="6"/>
  <c r="V2932" i="6"/>
  <c r="V2557" i="6"/>
  <c r="V2554" i="6"/>
  <c r="V2551" i="6"/>
  <c r="V2548" i="6"/>
  <c r="V2545" i="6"/>
  <c r="V2542" i="6"/>
  <c r="V2511" i="6"/>
  <c r="V2361" i="6"/>
  <c r="V2337" i="6"/>
  <c r="V2321" i="6"/>
  <c r="V2292" i="6"/>
  <c r="V4003" i="6"/>
  <c r="V3977" i="6"/>
  <c r="V3764" i="6"/>
  <c r="V3656" i="6"/>
  <c r="V3649" i="6"/>
  <c r="V3628" i="6"/>
  <c r="V3490" i="6"/>
  <c r="V3482" i="6"/>
  <c r="V3286" i="6"/>
  <c r="V3277" i="6"/>
  <c r="V2850" i="6"/>
  <c r="V2796" i="6"/>
  <c r="V2530" i="6"/>
  <c r="V2317" i="6"/>
  <c r="V2279" i="6"/>
  <c r="V2140" i="6"/>
  <c r="V2025" i="6"/>
  <c r="V2009" i="6"/>
  <c r="V2003" i="6"/>
  <c r="V1996" i="6"/>
  <c r="V1992" i="6"/>
  <c r="V1976" i="6"/>
  <c r="V1911" i="6"/>
  <c r="V1908" i="6"/>
  <c r="V1856" i="6"/>
  <c r="V1738" i="6"/>
  <c r="V1734" i="6"/>
  <c r="V1730" i="6"/>
  <c r="V1480" i="6"/>
  <c r="V1198" i="6"/>
  <c r="V659" i="6"/>
  <c r="V567" i="6"/>
  <c r="V431" i="6"/>
  <c r="V1967" i="6"/>
  <c r="V1963" i="6"/>
  <c r="V1959" i="6"/>
  <c r="V1928" i="6"/>
  <c r="V1326" i="6"/>
  <c r="V1053" i="6"/>
  <c r="V1049" i="6"/>
  <c r="V1782" i="6"/>
  <c r="V1740" i="6"/>
  <c r="V422" i="6"/>
  <c r="V1711" i="6"/>
  <c r="V1460" i="6"/>
  <c r="V1784" i="6"/>
  <c r="V1728" i="6"/>
  <c r="V1689" i="6"/>
  <c r="V1448" i="6"/>
  <c r="V1054" i="6"/>
  <c r="V497" i="6"/>
  <c r="V1726" i="6"/>
  <c r="V1466" i="6"/>
  <c r="V1461" i="6"/>
  <c r="V1455" i="6"/>
  <c r="V1322" i="6"/>
  <c r="V1187" i="6"/>
  <c r="V1026" i="6"/>
  <c r="V1002" i="6"/>
  <c r="V998" i="6"/>
  <c r="V975" i="6"/>
  <c r="V969" i="6"/>
  <c r="V698" i="6"/>
  <c r="V549" i="6"/>
  <c r="V301" i="6"/>
  <c r="V1691" i="6"/>
  <c r="V1199" i="6"/>
  <c r="V1001" i="6"/>
  <c r="V968" i="6"/>
  <c r="V665" i="6"/>
  <c r="V635" i="6"/>
  <c r="V1224" i="6"/>
  <c r="V1193" i="6"/>
  <c r="V1077" i="6"/>
  <c r="V1028" i="6"/>
  <c r="V967" i="6"/>
  <c r="V844" i="6"/>
  <c r="V689" i="6"/>
  <c r="V653" i="6"/>
  <c r="V647" i="6"/>
  <c r="V428" i="6"/>
  <c r="V1405" i="6"/>
  <c r="V1323" i="6"/>
  <c r="V839" i="6"/>
  <c r="V652" i="6"/>
  <c r="V15" i="6"/>
  <c r="M651" i="14"/>
  <c r="R651" i="14"/>
  <c r="Q820" i="14"/>
  <c r="V4739" i="6"/>
  <c r="V4648" i="6"/>
  <c r="V4604" i="6"/>
  <c r="V4566" i="6"/>
  <c r="V4610" i="6"/>
  <c r="V4795" i="6"/>
  <c r="V3929" i="6"/>
  <c r="V3919" i="6"/>
  <c r="V3896" i="6"/>
  <c r="V3866" i="6"/>
  <c r="V3416" i="6"/>
  <c r="V3323" i="6"/>
  <c r="V2980" i="6"/>
  <c r="V2897" i="6"/>
  <c r="V2892" i="6"/>
  <c r="V2870" i="6"/>
  <c r="V2686" i="6"/>
  <c r="V2691" i="6"/>
  <c r="V4014" i="6"/>
  <c r="V3903" i="6"/>
  <c r="V3848" i="6"/>
  <c r="V3827" i="6"/>
  <c r="V3824" i="6"/>
  <c r="V3809" i="6"/>
  <c r="V3711" i="6"/>
  <c r="V3632" i="6"/>
  <c r="V3473" i="6"/>
  <c r="V3467" i="6"/>
  <c r="V3329" i="6"/>
  <c r="V3309" i="6"/>
  <c r="V3268" i="6"/>
  <c r="V3252" i="6"/>
  <c r="V3230" i="6"/>
  <c r="V3220" i="6"/>
  <c r="V3131" i="6"/>
  <c r="V3105" i="6"/>
  <c r="V3083" i="6"/>
  <c r="V3040" i="6"/>
  <c r="V2925" i="6"/>
  <c r="V2763" i="6"/>
  <c r="V2767" i="6"/>
  <c r="V2752" i="6"/>
  <c r="V2761" i="6"/>
  <c r="V2769" i="6"/>
  <c r="V2758" i="6"/>
  <c r="V2760" i="6"/>
  <c r="V3830" i="6"/>
  <c r="V3819" i="6"/>
  <c r="V3635" i="6"/>
  <c r="V3511" i="6"/>
  <c r="V3239" i="6"/>
  <c r="V3219" i="6"/>
  <c r="V3104" i="6"/>
  <c r="V3093" i="6"/>
  <c r="V3042" i="6"/>
  <c r="V2952" i="6"/>
  <c r="V2826" i="6"/>
  <c r="V2727" i="6"/>
  <c r="V4286" i="6"/>
  <c r="V4254" i="6"/>
  <c r="V4226" i="6"/>
  <c r="V4115" i="6"/>
  <c r="V3927" i="6"/>
  <c r="V3924" i="6"/>
  <c r="V3806" i="6"/>
  <c r="V3713" i="6"/>
  <c r="V3691" i="6"/>
  <c r="V3620" i="6"/>
  <c r="V3540" i="6"/>
  <c r="V3534" i="6"/>
  <c r="V3478" i="6"/>
  <c r="V3471" i="6"/>
  <c r="V3442" i="6"/>
  <c r="V3410" i="6"/>
  <c r="V3404" i="6"/>
  <c r="V3401" i="6"/>
  <c r="V3373" i="6"/>
  <c r="V3324" i="6"/>
  <c r="V3320" i="6"/>
  <c r="V3253" i="6"/>
  <c r="V3146" i="6"/>
  <c r="V3139" i="6"/>
  <c r="V3103" i="6"/>
  <c r="V2766" i="6"/>
  <c r="V4291" i="6"/>
  <c r="V4249" i="6"/>
  <c r="V4243" i="6"/>
  <c r="V4237" i="6"/>
  <c r="V4061" i="6"/>
  <c r="V4055" i="6"/>
  <c r="V3822" i="6"/>
  <c r="V3818" i="6"/>
  <c r="V3815" i="6"/>
  <c r="V3705" i="6"/>
  <c r="V3629" i="6"/>
  <c r="V3623" i="6"/>
  <c r="V3596" i="6"/>
  <c r="V3444" i="6"/>
  <c r="V2854" i="6"/>
  <c r="V2851" i="6"/>
  <c r="V2652" i="6"/>
  <c r="V2643" i="6"/>
  <c r="V2649" i="6"/>
  <c r="V2957" i="6"/>
  <c r="V2939" i="6"/>
  <c r="V2919" i="6"/>
  <c r="V2871" i="6"/>
  <c r="V2793" i="6"/>
  <c r="V2787" i="6"/>
  <c r="V2721" i="6"/>
  <c r="V2628" i="6"/>
  <c r="V2571" i="6"/>
  <c r="V2564" i="6"/>
  <c r="V2561" i="6"/>
  <c r="V2550" i="6"/>
  <c r="V2547" i="6"/>
  <c r="V2544" i="6"/>
  <c r="V2531" i="6"/>
  <c r="V2509" i="6"/>
  <c r="V2506" i="6"/>
  <c r="V2486" i="6"/>
  <c r="V2478" i="6"/>
  <c r="V2464" i="6"/>
  <c r="V2409" i="6"/>
  <c r="V2399" i="6"/>
  <c r="V2355" i="6"/>
  <c r="V2325" i="6"/>
  <c r="V2320" i="6"/>
  <c r="V2314" i="6"/>
  <c r="V2306" i="6"/>
  <c r="V2300" i="6"/>
  <c r="V2298" i="6"/>
  <c r="V2284" i="6"/>
  <c r="V2267" i="6"/>
  <c r="V2257" i="6"/>
  <c r="V2206" i="6"/>
  <c r="V2198" i="6"/>
  <c r="V2178" i="6"/>
  <c r="V2175" i="6"/>
  <c r="V2117" i="6"/>
  <c r="V2103" i="6"/>
  <c r="V2097" i="6"/>
  <c r="V1989" i="6"/>
  <c r="V1950" i="6"/>
  <c r="V1906" i="6"/>
  <c r="V1883" i="6"/>
  <c r="V1860" i="6"/>
  <c r="V1713" i="6"/>
  <c r="V1688" i="6"/>
  <c r="V1666" i="6"/>
  <c r="V1631" i="6"/>
  <c r="V1479" i="6"/>
  <c r="V1467" i="6"/>
  <c r="V1450" i="6"/>
  <c r="V1334" i="6"/>
  <c r="V1021" i="6"/>
  <c r="V978" i="6"/>
  <c r="V772" i="6"/>
  <c r="V699" i="6"/>
  <c r="V566" i="6"/>
  <c r="V426" i="6"/>
  <c r="V2527" i="6"/>
  <c r="V2491" i="6"/>
  <c r="V2488" i="6"/>
  <c r="V2375" i="6"/>
  <c r="V2357" i="6"/>
  <c r="V2348" i="6"/>
  <c r="V2313" i="6"/>
  <c r="V2297" i="6"/>
  <c r="V2215" i="6"/>
  <c r="V2177" i="6"/>
  <c r="V2163" i="6"/>
  <c r="V2108" i="6"/>
  <c r="V2099" i="6"/>
  <c r="V1985" i="6"/>
  <c r="V1969" i="6"/>
  <c r="V1862" i="6"/>
  <c r="V1859" i="6"/>
  <c r="V1825" i="6"/>
  <c r="V1710" i="6"/>
  <c r="V1449" i="6"/>
  <c r="V1444" i="6"/>
  <c r="V1081" i="6"/>
  <c r="V997" i="6"/>
  <c r="V686" i="6"/>
  <c r="V650" i="6"/>
  <c r="V565" i="6"/>
  <c r="V496" i="6"/>
  <c r="V2959" i="6"/>
  <c r="V2931" i="6"/>
  <c r="V2795" i="6"/>
  <c r="V2722" i="6"/>
  <c r="V2639" i="6"/>
  <c r="V2619" i="6"/>
  <c r="V2616" i="6"/>
  <c r="V2612" i="6"/>
  <c r="V2606" i="6"/>
  <c r="V2603" i="6"/>
  <c r="V2565" i="6"/>
  <c r="V2532" i="6"/>
  <c r="V2522" i="6"/>
  <c r="V2502" i="6"/>
  <c r="V2392" i="6"/>
  <c r="V2382" i="6"/>
  <c r="V2368" i="6"/>
  <c r="V2356" i="6"/>
  <c r="V2318" i="6"/>
  <c r="V2261" i="6"/>
  <c r="V2220" i="6"/>
  <c r="V2171" i="6"/>
  <c r="V2159" i="6"/>
  <c r="V2074" i="6"/>
  <c r="V1981" i="6"/>
  <c r="V1978" i="6"/>
  <c r="V1962" i="6"/>
  <c r="V1954" i="6"/>
  <c r="V1945" i="6"/>
  <c r="V1937" i="6"/>
  <c r="V1934" i="6"/>
  <c r="V1870" i="6"/>
  <c r="V1858" i="6"/>
  <c r="V1712" i="6"/>
  <c r="V1707" i="6"/>
  <c r="V1701" i="6"/>
  <c r="V1697" i="6"/>
  <c r="V1526" i="6"/>
  <c r="V1523" i="6"/>
  <c r="V1520" i="6"/>
  <c r="V1517" i="6"/>
  <c r="V1514" i="6"/>
  <c r="V1457" i="6"/>
  <c r="V1454" i="6"/>
  <c r="V1332" i="6"/>
  <c r="V1022" i="6"/>
  <c r="V897" i="6"/>
  <c r="V804" i="6"/>
  <c r="V670" i="6"/>
  <c r="V646" i="6"/>
  <c r="V634" i="6"/>
  <c r="V574" i="6"/>
  <c r="V498" i="6"/>
  <c r="V495" i="6"/>
  <c r="V349" i="6"/>
  <c r="V2629" i="6"/>
  <c r="V2600" i="6"/>
  <c r="V2567" i="6"/>
  <c r="V1939" i="6"/>
  <c r="V1706" i="6"/>
  <c r="V1106" i="6"/>
  <c r="V1076" i="6"/>
  <c r="V1029" i="6"/>
  <c r="V2824" i="6"/>
  <c r="V2791" i="6"/>
  <c r="V2638" i="6"/>
  <c r="V2635" i="6"/>
  <c r="V2632" i="6"/>
  <c r="V2625" i="6"/>
  <c r="V2618" i="6"/>
  <c r="V2569" i="6"/>
  <c r="V2528" i="6"/>
  <c r="V2400" i="6"/>
  <c r="V2282" i="6"/>
  <c r="V2265" i="6"/>
  <c r="V2223" i="6"/>
  <c r="V1528" i="6"/>
  <c r="V1525" i="6"/>
  <c r="V1522" i="6"/>
  <c r="V1519" i="6"/>
  <c r="V1516" i="6"/>
  <c r="V1513" i="6"/>
  <c r="V1462" i="6"/>
  <c r="V973" i="6"/>
  <c r="V970" i="6"/>
  <c r="V784" i="6"/>
  <c r="V696" i="6"/>
  <c r="V692" i="6"/>
  <c r="V645" i="6"/>
  <c r="V573" i="6"/>
  <c r="V570" i="6"/>
  <c r="V560" i="6"/>
  <c r="V469" i="6"/>
  <c r="V430" i="6"/>
  <c r="V22" i="6"/>
  <c r="V312" i="6"/>
  <c r="V346" i="6"/>
  <c r="V433" i="6"/>
  <c r="V427" i="6"/>
  <c r="V351" i="6"/>
  <c r="V305" i="6"/>
  <c r="V300" i="6"/>
  <c r="V10" i="6"/>
  <c r="V4743" i="6"/>
  <c r="V4592" i="6"/>
  <c r="V4466" i="6"/>
  <c r="V4389" i="6"/>
  <c r="V4285" i="6"/>
  <c r="V4256" i="6"/>
  <c r="V4127" i="6"/>
  <c r="V4128" i="6"/>
  <c r="V4134" i="6"/>
  <c r="V4149" i="6"/>
  <c r="V4152" i="6"/>
  <c r="V5201" i="6"/>
  <c r="V5010" i="6"/>
  <c r="V4702" i="6"/>
  <c r="V4602" i="6"/>
  <c r="V4247" i="6"/>
  <c r="V4343" i="6"/>
  <c r="V4262" i="6"/>
  <c r="V4205" i="6"/>
  <c r="V3562" i="6"/>
  <c r="V4267" i="6"/>
  <c r="V4251" i="6"/>
  <c r="V4074" i="6"/>
  <c r="V3979" i="6"/>
  <c r="V3915" i="6"/>
  <c r="V3897" i="6"/>
  <c r="V3872" i="6"/>
  <c r="V3833" i="6"/>
  <c r="V3810" i="6"/>
  <c r="V3807" i="6"/>
  <c r="V3755" i="6"/>
  <c r="V3749" i="6"/>
  <c r="V3702" i="6"/>
  <c r="V3681" i="6"/>
  <c r="V3657" i="6"/>
  <c r="V3602" i="6"/>
  <c r="V3595" i="6"/>
  <c r="V3488" i="6"/>
  <c r="V4015" i="6"/>
  <c r="V3978" i="6"/>
  <c r="V3909" i="6"/>
  <c r="V3863" i="6"/>
  <c r="V3847" i="6"/>
  <c r="V3762" i="6"/>
  <c r="V3754" i="6"/>
  <c r="V3748" i="6"/>
  <c r="V3701" i="6"/>
  <c r="V3563" i="6"/>
  <c r="V3474" i="6"/>
  <c r="V3466" i="6"/>
  <c r="V3461" i="6"/>
  <c r="V3456" i="6"/>
  <c r="V3452" i="6"/>
  <c r="V3440" i="6"/>
  <c r="V3311" i="6"/>
  <c r="V3842" i="6"/>
  <c r="V3839" i="6"/>
  <c r="V3463" i="6"/>
  <c r="V3380" i="6"/>
  <c r="V3372" i="6"/>
  <c r="V3971" i="6"/>
  <c r="V3923" i="6"/>
  <c r="V3908" i="6"/>
  <c r="V3886" i="6"/>
  <c r="V3845" i="6"/>
  <c r="V3742" i="6"/>
  <c r="V3667" i="6"/>
  <c r="V3659" i="6"/>
  <c r="V3638" i="6"/>
  <c r="V3573" i="6"/>
  <c r="V3495" i="6"/>
  <c r="V3465" i="6"/>
  <c r="V3460" i="6"/>
  <c r="V3274" i="6"/>
  <c r="V4279" i="6"/>
  <c r="V4210" i="6"/>
  <c r="V4164" i="6"/>
  <c r="V4087" i="6"/>
  <c r="V4076" i="6"/>
  <c r="V4062" i="6"/>
  <c r="V4060" i="6"/>
  <c r="V3996" i="6"/>
  <c r="V3910" i="6"/>
  <c r="V3904" i="6"/>
  <c r="V3901" i="6"/>
  <c r="V3873" i="6"/>
  <c r="V3867" i="6"/>
  <c r="V3850" i="6"/>
  <c r="V3808" i="6"/>
  <c r="V3768" i="6"/>
  <c r="V3744" i="6"/>
  <c r="V3723" i="6"/>
  <c r="V3710" i="6"/>
  <c r="V3699" i="6"/>
  <c r="V3689" i="6"/>
  <c r="V3687" i="6"/>
  <c r="V3685" i="6"/>
  <c r="V3653" i="6"/>
  <c r="V3641" i="6"/>
  <c r="V3634" i="6"/>
  <c r="V3570" i="6"/>
  <c r="V3567" i="6"/>
  <c r="V3494" i="6"/>
  <c r="V3483" i="6"/>
  <c r="V3431" i="6"/>
  <c r="V3387" i="6"/>
  <c r="V3332" i="6"/>
  <c r="V3135" i="6"/>
  <c r="V2636" i="6"/>
  <c r="V2627" i="6"/>
  <c r="V2585" i="6"/>
  <c r="V2579" i="6"/>
  <c r="V2573" i="6"/>
  <c r="V2389" i="6"/>
  <c r="V2303" i="6"/>
  <c r="V1933" i="6"/>
  <c r="V3314" i="6"/>
  <c r="V3305" i="6"/>
  <c r="V3250" i="6"/>
  <c r="V3196" i="6"/>
  <c r="V3130" i="6"/>
  <c r="V3117" i="6"/>
  <c r="V3097" i="6"/>
  <c r="V3079" i="6"/>
  <c r="V3033" i="6"/>
  <c r="V3031" i="6"/>
  <c r="V2982" i="6"/>
  <c r="V2958" i="6"/>
  <c r="V2940" i="6"/>
  <c r="V2923" i="6"/>
  <c r="V2869" i="6"/>
  <c r="V2768" i="6"/>
  <c r="V2755" i="6"/>
  <c r="V2712" i="6"/>
  <c r="V2697" i="6"/>
  <c r="V2667" i="6"/>
  <c r="V2631" i="6"/>
  <c r="V2626" i="6"/>
  <c r="V2622" i="6"/>
  <c r="V2617" i="6"/>
  <c r="V2605" i="6"/>
  <c r="V2421" i="6"/>
  <c r="V2380" i="6"/>
  <c r="V3237" i="6"/>
  <c r="V3195" i="6"/>
  <c r="V3129" i="6"/>
  <c r="V2981" i="6"/>
  <c r="V2960" i="6"/>
  <c r="V2933" i="6"/>
  <c r="V2839" i="6"/>
  <c r="V2704" i="6"/>
  <c r="V2640" i="6"/>
  <c r="V2584" i="6"/>
  <c r="V2581" i="6"/>
  <c r="V3054" i="6"/>
  <c r="V2599" i="6"/>
  <c r="V3203" i="6"/>
  <c r="V3200" i="6"/>
  <c r="V3191" i="6"/>
  <c r="V3187" i="6"/>
  <c r="V3138" i="6"/>
  <c r="V3107" i="6"/>
  <c r="V3047" i="6"/>
  <c r="V3045" i="6"/>
  <c r="V2943" i="6"/>
  <c r="V2938" i="6"/>
  <c r="V2930" i="6"/>
  <c r="V2928" i="6"/>
  <c r="V2899" i="6"/>
  <c r="V2779" i="6"/>
  <c r="V2742" i="6"/>
  <c r="V2713" i="6"/>
  <c r="V2703" i="6"/>
  <c r="V2698" i="6"/>
  <c r="V2658" i="6"/>
  <c r="V2630" i="6"/>
  <c r="V2583" i="6"/>
  <c r="V2293" i="6"/>
  <c r="V2276" i="6"/>
  <c r="V2259" i="6"/>
  <c r="V1786" i="6"/>
  <c r="V1727" i="6"/>
  <c r="V2071" i="6"/>
  <c r="V2069" i="6"/>
  <c r="V1729" i="6"/>
  <c r="V2070" i="6"/>
  <c r="V2065" i="6"/>
  <c r="V2063" i="6"/>
  <c r="V2064" i="6"/>
  <c r="V1231" i="6"/>
  <c r="V1110" i="6"/>
  <c r="V1104" i="6"/>
  <c r="V1055" i="6"/>
  <c r="V1047" i="6"/>
  <c r="V1044" i="6"/>
  <c r="V1041" i="6"/>
  <c r="V1038" i="6"/>
  <c r="V1703" i="6"/>
  <c r="V1659" i="6"/>
  <c r="V1628" i="6"/>
  <c r="V1505" i="6"/>
  <c r="V1482" i="6"/>
  <c r="V1465" i="6"/>
  <c r="V1452" i="6"/>
  <c r="V1447" i="6"/>
  <c r="V1329" i="6"/>
  <c r="V1221" i="6"/>
  <c r="V1109" i="6"/>
  <c r="V1052" i="6"/>
  <c r="V872" i="6"/>
  <c r="V1668" i="6"/>
  <c r="V1634" i="6"/>
  <c r="V1524" i="6"/>
  <c r="V1515" i="6"/>
  <c r="V1512" i="6"/>
  <c r="V1470" i="6"/>
  <c r="V1464" i="6"/>
  <c r="V1459" i="6"/>
  <c r="V1325" i="6"/>
  <c r="V1220" i="6"/>
  <c r="V1197" i="6"/>
  <c r="V1101" i="6"/>
  <c r="V1078" i="6"/>
  <c r="V1051" i="6"/>
  <c r="V1046" i="6"/>
  <c r="V1040" i="6"/>
  <c r="V1037" i="6"/>
  <c r="V1023" i="6"/>
  <c r="V977" i="6"/>
  <c r="V878" i="6"/>
  <c r="V1456" i="6"/>
  <c r="V1443" i="6"/>
  <c r="V1423" i="6"/>
  <c r="V1327" i="6"/>
  <c r="V1732" i="6"/>
  <c r="V1638" i="6"/>
  <c r="V1630" i="6"/>
  <c r="V1586" i="6"/>
  <c r="V1502" i="6"/>
  <c r="V1469" i="6"/>
  <c r="V1458" i="6"/>
  <c r="V1333" i="6"/>
  <c r="V1225" i="6"/>
  <c r="V1100" i="6"/>
  <c r="O135" i="14"/>
  <c r="V1035" i="6"/>
  <c r="V971" i="6"/>
  <c r="V965" i="6"/>
  <c r="V885" i="6"/>
  <c r="V870" i="6"/>
  <c r="V667" i="6"/>
  <c r="V655" i="6"/>
  <c r="V571" i="6"/>
  <c r="V563" i="6"/>
  <c r="V555" i="6"/>
  <c r="V372" i="6"/>
  <c r="V359" i="6"/>
  <c r="V356" i="6"/>
  <c r="M23" i="14"/>
  <c r="R23" i="14"/>
  <c r="V879" i="6"/>
  <c r="V807" i="6"/>
  <c r="V798" i="6"/>
  <c r="V774" i="6"/>
  <c r="V677" i="6"/>
  <c r="V586" i="6"/>
  <c r="V559" i="6"/>
  <c r="V803" i="6"/>
  <c r="V781" i="6"/>
  <c r="V693" i="6"/>
  <c r="V676" i="6"/>
  <c r="V657" i="6"/>
  <c r="V648" i="6"/>
  <c r="V580" i="6"/>
  <c r="V572" i="6"/>
  <c r="V487" i="6"/>
  <c r="V378" i="6"/>
  <c r="V353" i="6"/>
  <c r="V350" i="6"/>
  <c r="V27" i="6"/>
  <c r="V16" i="6"/>
  <c r="M769" i="14"/>
  <c r="R769" i="14"/>
  <c r="V4338" i="6"/>
  <c r="V4199" i="6"/>
  <c r="V4195" i="6"/>
  <c r="V4194" i="6"/>
  <c r="V4182" i="6"/>
  <c r="V4141" i="6"/>
  <c r="V4135" i="6"/>
  <c r="V4120" i="6"/>
  <c r="V4117" i="6"/>
  <c r="V3986" i="6"/>
  <c r="V3836" i="6"/>
  <c r="V4066" i="6"/>
  <c r="V4145" i="6"/>
  <c r="V4133" i="6"/>
  <c r="V4130" i="6"/>
  <c r="V3984" i="6"/>
  <c r="V3885" i="6"/>
  <c r="V4073" i="6"/>
  <c r="V4070" i="6"/>
  <c r="V3898" i="6"/>
  <c r="V3825" i="6"/>
  <c r="V3829" i="6"/>
  <c r="V3837" i="6"/>
  <c r="V3720" i="6"/>
  <c r="V3717" i="6"/>
  <c r="V3693" i="6"/>
  <c r="V3559" i="6"/>
  <c r="V3556" i="6"/>
  <c r="V3553" i="6"/>
  <c r="V3550" i="6"/>
  <c r="V3455" i="6"/>
  <c r="V3718" i="6"/>
  <c r="V3554" i="6"/>
  <c r="V3551" i="6"/>
  <c r="V3428" i="6"/>
  <c r="V3841" i="6"/>
  <c r="V3811" i="6"/>
  <c r="V3727" i="6"/>
  <c r="V3721" i="6"/>
  <c r="V3712" i="6"/>
  <c r="V3706" i="6"/>
  <c r="V3697" i="6"/>
  <c r="V3694" i="6"/>
  <c r="V3642" i="6"/>
  <c r="V3639" i="6"/>
  <c r="V3636" i="6"/>
  <c r="V3633" i="6"/>
  <c r="V3599" i="6"/>
  <c r="V3319" i="6"/>
  <c r="V3558" i="6"/>
  <c r="V3555" i="6"/>
  <c r="V3472" i="6"/>
  <c r="V3475" i="6"/>
  <c r="V3415" i="6"/>
  <c r="V3378" i="6"/>
  <c r="V3423" i="6"/>
  <c r="V3420" i="6"/>
  <c r="V3417" i="6"/>
  <c r="V3385" i="6"/>
  <c r="V3382" i="6"/>
  <c r="V3321" i="6"/>
  <c r="V3284" i="6"/>
  <c r="V3281" i="6"/>
  <c r="V3439" i="6"/>
  <c r="V3430" i="6"/>
  <c r="V3424" i="6"/>
  <c r="V3421" i="6"/>
  <c r="V3418" i="6"/>
  <c r="V3389" i="6"/>
  <c r="V3386" i="6"/>
  <c r="V3331" i="6"/>
  <c r="V3328" i="6"/>
  <c r="V3325" i="6"/>
  <c r="V3322" i="6"/>
  <c r="V3285" i="6"/>
  <c r="V2954" i="6"/>
  <c r="V2905" i="6"/>
  <c r="V2949" i="6"/>
  <c r="V2762" i="6"/>
  <c r="V2753" i="6"/>
  <c r="V2750" i="6"/>
  <c r="V2757" i="6"/>
  <c r="V2754" i="6"/>
  <c r="V2751" i="6"/>
  <c r="V2748" i="6"/>
  <c r="V2745" i="6"/>
  <c r="V2689" i="6"/>
  <c r="V2749" i="6"/>
  <c r="V2746" i="6"/>
  <c r="V2714" i="6"/>
  <c r="V2711" i="6"/>
  <c r="V2708" i="6"/>
  <c r="V2699" i="6"/>
  <c r="V2693" i="6"/>
  <c r="V2690" i="6"/>
  <c r="V2687" i="6"/>
  <c r="V2666" i="6"/>
  <c r="V2663" i="6"/>
  <c r="V2660" i="6"/>
  <c r="V2657" i="6"/>
  <c r="V2651" i="6"/>
  <c r="V2648" i="6"/>
  <c r="V2645" i="6"/>
  <c r="V2642" i="6"/>
  <c r="V2710" i="6"/>
  <c r="V2695" i="6"/>
  <c r="V2692" i="6"/>
  <c r="V2665" i="6"/>
  <c r="V2662" i="6"/>
  <c r="V2659" i="6"/>
  <c r="V2650" i="6"/>
  <c r="V2647" i="6"/>
  <c r="V2644" i="6"/>
  <c r="V1671" i="6"/>
  <c r="V1680" i="6"/>
  <c r="V1039" i="6"/>
  <c r="V1005" i="6"/>
  <c r="V875" i="6"/>
  <c r="V903" i="6"/>
  <c r="V302" i="6"/>
  <c r="M33" i="14"/>
  <c r="R33" i="14"/>
  <c r="V2682" i="6"/>
  <c r="O42" i="14"/>
  <c r="M42" i="14"/>
  <c r="P42" i="14"/>
  <c r="R42" i="14"/>
  <c r="O67" i="14"/>
  <c r="M67" i="14"/>
  <c r="R67" i="14"/>
  <c r="O149" i="14"/>
  <c r="M149" i="14"/>
  <c r="R149" i="14"/>
  <c r="V1536" i="6"/>
  <c r="M206" i="14"/>
  <c r="R206" i="14"/>
  <c r="O593" i="14"/>
  <c r="M593" i="14"/>
  <c r="R593" i="14"/>
  <c r="M39" i="14"/>
  <c r="R39" i="14"/>
  <c r="V2152" i="6"/>
  <c r="M309" i="14"/>
  <c r="R309" i="14"/>
  <c r="V2816" i="6"/>
  <c r="M406" i="14"/>
  <c r="R406" i="14"/>
  <c r="O289" i="14"/>
  <c r="M289" i="14"/>
  <c r="R289" i="14"/>
  <c r="O166" i="14"/>
  <c r="M166" i="14"/>
  <c r="R166" i="14"/>
  <c r="M369" i="14"/>
  <c r="R369" i="14"/>
  <c r="M244" i="14"/>
  <c r="R244" i="14"/>
  <c r="O425" i="14"/>
  <c r="M425" i="14"/>
  <c r="R425" i="14"/>
  <c r="Q757" i="14"/>
  <c r="V947" i="6"/>
  <c r="M118" i="14"/>
  <c r="R118" i="14"/>
  <c r="V3413" i="6"/>
  <c r="M476" i="14"/>
  <c r="R476" i="14"/>
  <c r="O160" i="14"/>
  <c r="M160" i="14"/>
  <c r="R160" i="14"/>
  <c r="O217" i="14"/>
  <c r="M217" i="14"/>
  <c r="R217" i="14"/>
  <c r="Q666" i="14"/>
  <c r="M123" i="14"/>
  <c r="R123" i="14"/>
  <c r="V3348" i="6"/>
  <c r="K2" i="14"/>
  <c r="Q467" i="14"/>
  <c r="O573" i="14"/>
  <c r="V4091" i="6"/>
  <c r="V3067" i="6"/>
  <c r="O433" i="14"/>
  <c r="V4098" i="6"/>
  <c r="O577" i="14"/>
  <c r="O636" i="14"/>
  <c r="V4544" i="6"/>
  <c r="O551" i="14"/>
  <c r="V3943" i="6"/>
  <c r="V3735" i="6"/>
  <c r="O524" i="14"/>
  <c r="V4096" i="6"/>
  <c r="O576" i="14"/>
  <c r="Q143" i="14"/>
  <c r="V511" i="6"/>
  <c r="M61" i="14"/>
  <c r="R61" i="14"/>
  <c r="O296" i="14"/>
  <c r="M296" i="14"/>
  <c r="P296" i="14"/>
  <c r="R296" i="14"/>
  <c r="M98" i="14"/>
  <c r="R98" i="14"/>
  <c r="Q186" i="14"/>
  <c r="V2675" i="6"/>
  <c r="O390" i="14"/>
  <c r="O281" i="14"/>
  <c r="V1983" i="6"/>
  <c r="V3523" i="6"/>
  <c r="O489" i="14"/>
  <c r="O350" i="14"/>
  <c r="M350" i="14"/>
  <c r="V360" i="6"/>
  <c r="O260" i="14"/>
  <c r="M260" i="14"/>
  <c r="R260" i="14"/>
  <c r="O364" i="14"/>
  <c r="M364" i="14"/>
  <c r="R364" i="14"/>
  <c r="O224" i="14"/>
  <c r="M224" i="14"/>
  <c r="R224" i="14"/>
  <c r="O298" i="14"/>
  <c r="M298" i="14"/>
  <c r="R298" i="14"/>
  <c r="V2330" i="6"/>
  <c r="M348" i="14"/>
  <c r="R348" i="14"/>
  <c r="V473" i="6"/>
  <c r="O50" i="14"/>
  <c r="V146" i="6"/>
  <c r="O17" i="14"/>
  <c r="M270" i="14"/>
  <c r="R270" i="14"/>
  <c r="V464" i="6"/>
  <c r="M46" i="14"/>
  <c r="R46" i="14"/>
  <c r="O268" i="14"/>
  <c r="M268" i="14"/>
  <c r="P268" i="14"/>
  <c r="R268" i="14"/>
  <c r="V1335" i="6"/>
  <c r="M178" i="14"/>
  <c r="R178" i="14"/>
  <c r="V2034" i="6"/>
  <c r="M287" i="14"/>
  <c r="R287" i="14"/>
  <c r="V2243" i="6"/>
  <c r="M334" i="14"/>
  <c r="R334" i="14"/>
  <c r="O337" i="14"/>
  <c r="M337" i="14"/>
  <c r="R337" i="14"/>
  <c r="O62" i="14"/>
  <c r="M62" i="14"/>
  <c r="R62" i="14"/>
  <c r="M65" i="14"/>
  <c r="R65" i="14"/>
  <c r="V1226" i="6"/>
  <c r="V3017" i="6"/>
  <c r="V3265" i="6"/>
  <c r="O31" i="14"/>
  <c r="M31" i="14"/>
  <c r="R31" i="14"/>
  <c r="V375" i="6"/>
  <c r="M28" i="14"/>
  <c r="R28" i="14"/>
  <c r="M104" i="14"/>
  <c r="R104" i="14"/>
  <c r="O192" i="14"/>
  <c r="M192" i="14"/>
  <c r="R192" i="14"/>
  <c r="V1932" i="6"/>
  <c r="V352" i="6"/>
  <c r="O105" i="14"/>
  <c r="M105" i="14"/>
  <c r="R105" i="14"/>
  <c r="M196" i="14"/>
  <c r="R196" i="14"/>
  <c r="O240" i="14"/>
  <c r="M240" i="14"/>
  <c r="R240" i="14"/>
  <c r="M407" i="14"/>
  <c r="R407" i="14"/>
  <c r="V421" i="6"/>
  <c r="M305" i="14"/>
  <c r="R305" i="14"/>
  <c r="V2336" i="6"/>
  <c r="M351" i="14"/>
  <c r="R351" i="14"/>
  <c r="V3737" i="6"/>
  <c r="V3048" i="6"/>
  <c r="V3133" i="6"/>
  <c r="O147" i="14"/>
  <c r="M147" i="14"/>
  <c r="R147" i="14"/>
  <c r="V1587" i="6"/>
  <c r="M209" i="14"/>
  <c r="R209" i="14"/>
  <c r="V1780" i="6"/>
  <c r="M239" i="14"/>
  <c r="R239" i="14"/>
  <c r="O229" i="14"/>
  <c r="M229" i="14"/>
  <c r="R229" i="14"/>
  <c r="V1946" i="6"/>
  <c r="V2106" i="6"/>
  <c r="M302" i="14"/>
  <c r="R302" i="14"/>
  <c r="M316" i="14"/>
  <c r="R316" i="14"/>
  <c r="M457" i="14"/>
  <c r="R457" i="14"/>
  <c r="V2347" i="6"/>
  <c r="M353" i="14"/>
  <c r="R353" i="14"/>
  <c r="V3222" i="6"/>
  <c r="M456" i="14"/>
  <c r="R456" i="14"/>
  <c r="M97" i="14"/>
  <c r="R97" i="14"/>
  <c r="M135" i="14"/>
  <c r="R135" i="14"/>
  <c r="V2436" i="6"/>
  <c r="M363" i="14"/>
  <c r="R363" i="14"/>
  <c r="O452" i="14"/>
  <c r="V3241" i="6"/>
  <c r="M458" i="14"/>
  <c r="R458" i="14"/>
  <c r="V2340" i="6"/>
  <c r="V2822" i="6"/>
  <c r="M409" i="14"/>
  <c r="R409" i="14"/>
  <c r="V3533" i="6"/>
  <c r="V3503" i="6"/>
  <c r="M483" i="14"/>
  <c r="R483" i="14"/>
  <c r="V4758" i="6"/>
  <c r="V472" i="6"/>
  <c r="M49" i="14"/>
  <c r="O195" i="14"/>
  <c r="M357" i="14"/>
  <c r="R357" i="14"/>
  <c r="V467" i="6"/>
  <c r="M48" i="14"/>
  <c r="R48" i="14"/>
  <c r="V937" i="6"/>
  <c r="V1511" i="6"/>
  <c r="M203" i="14"/>
  <c r="R203" i="14"/>
  <c r="M347" i="14"/>
  <c r="R347" i="14"/>
  <c r="M370" i="14"/>
  <c r="R370" i="14"/>
  <c r="V2913" i="6"/>
  <c r="M416" i="14"/>
  <c r="R416" i="14"/>
  <c r="O44" i="14"/>
  <c r="M44" i="14"/>
  <c r="R44" i="14"/>
  <c r="M272" i="14"/>
  <c r="R272" i="14"/>
  <c r="O343" i="14"/>
  <c r="M343" i="14"/>
  <c r="R343" i="14"/>
  <c r="O137" i="14"/>
  <c r="M137" i="14"/>
  <c r="R137" i="14"/>
  <c r="V1600" i="6"/>
  <c r="M215" i="14"/>
  <c r="R215" i="14"/>
  <c r="V1869" i="6"/>
  <c r="M258" i="14"/>
  <c r="R258" i="14"/>
  <c r="M292" i="14"/>
  <c r="R292" i="14"/>
  <c r="V2800" i="6"/>
  <c r="M402" i="14"/>
  <c r="R402" i="14"/>
  <c r="O426" i="14"/>
  <c r="M426" i="14"/>
  <c r="R426" i="14"/>
  <c r="V4001" i="6"/>
  <c r="V3082" i="6"/>
  <c r="M464" i="14"/>
  <c r="R464" i="14"/>
  <c r="V3939" i="6"/>
  <c r="V290" i="6"/>
  <c r="M26" i="14"/>
  <c r="R26" i="14"/>
  <c r="V1661" i="6"/>
  <c r="O211" i="14"/>
  <c r="M211" i="14"/>
  <c r="R211" i="14"/>
  <c r="V673" i="6"/>
  <c r="V1873" i="6"/>
  <c r="M259" i="14"/>
  <c r="R259" i="14"/>
  <c r="V2127" i="6"/>
  <c r="V1957" i="6"/>
  <c r="M279" i="14"/>
  <c r="R279" i="14"/>
  <c r="V2558" i="6"/>
  <c r="V3560" i="6"/>
  <c r="V3225" i="6"/>
  <c r="O51" i="14"/>
  <c r="M51" i="14"/>
  <c r="R51" i="14"/>
  <c r="V1506" i="6"/>
  <c r="M202" i="14"/>
  <c r="R202" i="14"/>
  <c r="M210" i="14"/>
  <c r="R210" i="14"/>
  <c r="V909" i="6"/>
  <c r="V2843" i="6"/>
  <c r="V3946" i="6"/>
  <c r="V557" i="6"/>
  <c r="V2391" i="6"/>
  <c r="M148" i="14"/>
  <c r="R148" i="14"/>
  <c r="V1855" i="6"/>
  <c r="M255" i="14"/>
  <c r="R255" i="14"/>
  <c r="V1993" i="6"/>
  <c r="V2715" i="6"/>
  <c r="V482" i="6"/>
  <c r="V1084" i="6"/>
  <c r="M134" i="14"/>
  <c r="R134" i="14"/>
  <c r="O360" i="14"/>
  <c r="M360" i="14"/>
  <c r="R360" i="14"/>
  <c r="V1229" i="6"/>
  <c r="M164" i="14"/>
  <c r="R164" i="14"/>
  <c r="V801" i="6"/>
  <c r="V2122" i="6"/>
  <c r="M304" i="14"/>
  <c r="R304" i="14"/>
  <c r="O318" i="14"/>
  <c r="M318" i="14"/>
  <c r="R318" i="14"/>
  <c r="V2496" i="6"/>
  <c r="M373" i="14"/>
  <c r="R373" i="14"/>
  <c r="V3400" i="6"/>
  <c r="M475" i="14"/>
  <c r="R475" i="14"/>
  <c r="V234" i="6"/>
  <c r="M187" i="14"/>
  <c r="R187" i="14"/>
  <c r="V3092" i="6"/>
  <c r="V2773" i="6"/>
  <c r="M397" i="14"/>
  <c r="R397" i="14"/>
  <c r="V2784" i="6"/>
  <c r="M400" i="14"/>
  <c r="R400" i="14"/>
  <c r="V2857" i="6"/>
  <c r="M413" i="14"/>
  <c r="R413" i="14"/>
  <c r="V4035" i="6"/>
  <c r="M565" i="14"/>
  <c r="R565" i="14"/>
  <c r="V3646" i="6"/>
  <c r="V4297" i="6"/>
  <c r="V661" i="6"/>
  <c r="V797" i="6"/>
  <c r="M92" i="14"/>
  <c r="R92" i="14"/>
  <c r="V1649" i="6"/>
  <c r="M222" i="14"/>
  <c r="R222" i="14"/>
  <c r="M278" i="14"/>
  <c r="R278" i="14"/>
  <c r="V1811" i="6"/>
  <c r="M246" i="14"/>
  <c r="R246" i="14"/>
  <c r="V493" i="6"/>
  <c r="V2879" i="6"/>
  <c r="V3125" i="6"/>
  <c r="M440" i="14"/>
  <c r="R440" i="14"/>
  <c r="O391" i="14"/>
  <c r="M391" i="14"/>
  <c r="R391" i="14"/>
  <c r="M126" i="14"/>
  <c r="R126" i="14"/>
  <c r="M176" i="14"/>
  <c r="R176" i="14"/>
  <c r="V1658" i="6"/>
  <c r="V994" i="6"/>
  <c r="O181" i="14"/>
  <c r="M181" i="14"/>
  <c r="R181" i="14"/>
  <c r="V2208" i="6"/>
  <c r="M320" i="14"/>
  <c r="R320" i="14"/>
  <c r="V2432" i="6"/>
  <c r="M362" i="14"/>
  <c r="R362" i="14"/>
  <c r="V3022" i="6"/>
  <c r="V2158" i="6"/>
  <c r="M312" i="14"/>
  <c r="R312" i="14"/>
  <c r="V2366" i="6"/>
  <c r="M356" i="14"/>
  <c r="R356" i="14"/>
  <c r="V3619" i="6"/>
  <c r="M371" i="14"/>
  <c r="R371" i="14"/>
  <c r="V4496" i="6"/>
  <c r="V685" i="6"/>
  <c r="M53" i="14"/>
  <c r="R53" i="14"/>
  <c r="M95" i="14"/>
  <c r="R95" i="14"/>
  <c r="V1700" i="6"/>
  <c r="M198" i="14"/>
  <c r="R198" i="14"/>
  <c r="V1183" i="6"/>
  <c r="M155" i="14"/>
  <c r="R155" i="14"/>
  <c r="V2518" i="6"/>
  <c r="V2976" i="6"/>
  <c r="M420" i="14"/>
  <c r="R420" i="14"/>
  <c r="V3849" i="6"/>
  <c r="V4082" i="6"/>
  <c r="V21" i="6"/>
  <c r="M36" i="14"/>
  <c r="R36" i="14"/>
  <c r="V2271" i="6"/>
  <c r="M342" i="14"/>
  <c r="R342" i="14"/>
  <c r="V1145" i="6"/>
  <c r="M144" i="14"/>
  <c r="R144" i="14"/>
  <c r="O247" i="14"/>
  <c r="M247" i="14"/>
  <c r="R247" i="14"/>
  <c r="M341" i="14"/>
  <c r="R341" i="14"/>
  <c r="V1585" i="6"/>
  <c r="O303" i="14"/>
  <c r="M303" i="14"/>
  <c r="R303" i="14"/>
  <c r="M317" i="14"/>
  <c r="R317" i="14"/>
  <c r="O68" i="14"/>
  <c r="M124" i="14"/>
  <c r="R124" i="14"/>
  <c r="V1970" i="6"/>
  <c r="M280" i="14"/>
  <c r="R280" i="14"/>
  <c r="V2807" i="6"/>
  <c r="V3260" i="6"/>
  <c r="M459" i="14"/>
  <c r="R459" i="14"/>
  <c r="V3106" i="6"/>
  <c r="M439" i="14"/>
  <c r="R439" i="14"/>
  <c r="V2736" i="6"/>
  <c r="M395" i="14"/>
  <c r="R395" i="14"/>
  <c r="V4363" i="6"/>
  <c r="M754" i="14"/>
  <c r="R754" i="14"/>
  <c r="M637" i="14"/>
  <c r="R637" i="14"/>
  <c r="V1071" i="6"/>
  <c r="M132" i="14"/>
  <c r="R132" i="14"/>
  <c r="V462" i="6"/>
  <c r="M45" i="14"/>
  <c r="R45" i="14"/>
  <c r="V18" i="6"/>
  <c r="V1722" i="6"/>
  <c r="V1917" i="6"/>
  <c r="M276" i="14"/>
  <c r="R276" i="14"/>
  <c r="V2480" i="6"/>
  <c r="V1984" i="6"/>
  <c r="M282" i="14"/>
  <c r="R282" i="14"/>
  <c r="V2090" i="6"/>
  <c r="O314" i="14"/>
  <c r="M314" i="14"/>
  <c r="R314" i="14"/>
  <c r="M455" i="14"/>
  <c r="R455" i="14"/>
  <c r="O401" i="14"/>
  <c r="M401" i="14"/>
  <c r="V317" i="6"/>
  <c r="M70" i="14"/>
  <c r="R70" i="14"/>
  <c r="M234" i="14"/>
  <c r="R234" i="14"/>
  <c r="V1017" i="6"/>
  <c r="V1043" i="6"/>
  <c r="V1174" i="6"/>
  <c r="V2974" i="6"/>
  <c r="M419" i="14"/>
  <c r="R419" i="14"/>
  <c r="M344" i="14"/>
  <c r="R344" i="14"/>
  <c r="V3481" i="6"/>
  <c r="V4201" i="6"/>
  <c r="V3392" i="6"/>
  <c r="M474" i="14"/>
  <c r="R474" i="14"/>
  <c r="V4892" i="6"/>
  <c r="V1233" i="6"/>
  <c r="V2508" i="6"/>
  <c r="M374" i="14"/>
  <c r="R374" i="14"/>
  <c r="M72" i="14"/>
  <c r="R72" i="14"/>
  <c r="V941" i="6"/>
  <c r="M116" i="14"/>
  <c r="R116" i="14"/>
  <c r="V2015" i="6"/>
  <c r="M284" i="14"/>
  <c r="R284" i="14"/>
  <c r="V2194" i="6"/>
  <c r="M319" i="14"/>
  <c r="R319" i="14"/>
  <c r="V1195" i="6"/>
  <c r="V1501" i="6"/>
  <c r="M201" i="14"/>
  <c r="R201" i="14"/>
  <c r="V1627" i="6"/>
  <c r="V2403" i="6"/>
  <c r="M359" i="14"/>
  <c r="R359" i="14"/>
  <c r="M63" i="14"/>
  <c r="R63" i="14"/>
  <c r="M140" i="14"/>
  <c r="R140" i="14"/>
  <c r="V1683" i="6"/>
  <c r="V1821" i="6"/>
  <c r="M263" i="14"/>
  <c r="R263" i="14"/>
  <c r="V2165" i="6"/>
  <c r="M315" i="14"/>
  <c r="R315" i="14"/>
  <c r="V2977" i="6"/>
  <c r="V2145" i="6"/>
  <c r="M307" i="14"/>
  <c r="R307" i="14"/>
  <c r="V2820" i="6"/>
  <c r="M408" i="14"/>
  <c r="R408" i="14"/>
  <c r="V5634" i="6"/>
  <c r="V2539" i="6"/>
  <c r="M378" i="14"/>
  <c r="R378" i="14"/>
  <c r="V2641" i="6"/>
  <c r="V4191" i="6"/>
  <c r="V4250" i="6"/>
  <c r="V3804" i="6"/>
  <c r="M479" i="14"/>
  <c r="R479" i="14"/>
  <c r="V3828" i="6"/>
  <c r="V3692" i="6"/>
  <c r="V3982" i="6"/>
  <c r="V4455" i="6"/>
  <c r="M418" i="14"/>
  <c r="R418" i="14"/>
  <c r="V5583" i="6"/>
  <c r="O769" i="14"/>
  <c r="V3861" i="6"/>
  <c r="V4344" i="6"/>
  <c r="V4575" i="6"/>
  <c r="V3889" i="6"/>
  <c r="V4332" i="6"/>
  <c r="V4952" i="6"/>
  <c r="V4395" i="6"/>
  <c r="O476" i="14"/>
  <c r="V1237" i="6"/>
  <c r="V1805" i="6"/>
  <c r="O244" i="14"/>
  <c r="V5619" i="6"/>
  <c r="V2291" i="6"/>
  <c r="V1091" i="6"/>
  <c r="V459" i="6"/>
  <c r="V906" i="6"/>
  <c r="V4385" i="6"/>
  <c r="V2572" i="6"/>
  <c r="V2614" i="6"/>
  <c r="V644" i="6"/>
  <c r="V518" i="6"/>
  <c r="O65" i="14"/>
  <c r="V4075" i="6"/>
  <c r="O406" i="14"/>
  <c r="M208" i="14"/>
  <c r="R208" i="14"/>
  <c r="M195" i="14"/>
  <c r="R195" i="14"/>
  <c r="M437" i="14"/>
  <c r="O101" i="14"/>
  <c r="V475" i="6"/>
  <c r="V1087" i="6"/>
  <c r="M417" i="14"/>
  <c r="R417" i="14"/>
  <c r="M252" i="14"/>
  <c r="R252" i="14"/>
  <c r="M453" i="14"/>
  <c r="R453" i="14"/>
  <c r="M193" i="14"/>
  <c r="R193" i="14"/>
  <c r="O437" i="14"/>
  <c r="M430" i="14"/>
  <c r="R430" i="14"/>
  <c r="M429" i="14"/>
  <c r="R429" i="14"/>
  <c r="M120" i="14"/>
  <c r="R120" i="14"/>
  <c r="V2162" i="6"/>
  <c r="O239" i="14"/>
  <c r="V291" i="6"/>
  <c r="V5551" i="6"/>
  <c r="V5547" i="6"/>
  <c r="V5510" i="6"/>
  <c r="V841" i="6"/>
  <c r="V1785" i="6"/>
  <c r="V1341" i="6"/>
  <c r="M131" i="14"/>
  <c r="R131" i="14"/>
  <c r="O348" i="14"/>
  <c r="V1606" i="6"/>
  <c r="E33" i="48"/>
  <c r="M207" i="14"/>
  <c r="R207" i="14"/>
  <c r="O209" i="14"/>
  <c r="O287" i="14"/>
  <c r="V2280" i="6"/>
  <c r="V331" i="6"/>
  <c r="O23" i="14"/>
  <c r="P23" i="14"/>
  <c r="O342" i="14"/>
  <c r="P342" i="14"/>
  <c r="V2799" i="6"/>
  <c r="O61" i="14"/>
  <c r="M452" i="14"/>
  <c r="R452" i="14"/>
  <c r="O203" i="14"/>
  <c r="V2307" i="6"/>
  <c r="V2437" i="6"/>
  <c r="V442" i="6"/>
  <c r="V1813" i="6"/>
  <c r="V1156" i="6"/>
  <c r="V4054" i="6"/>
  <c r="M228" i="14"/>
  <c r="R228" i="14"/>
  <c r="O397" i="14"/>
  <c r="V1099" i="6"/>
  <c r="V543" i="6"/>
  <c r="O302" i="14"/>
  <c r="M83" i="14"/>
  <c r="R83" i="14"/>
  <c r="V2091" i="6"/>
  <c r="M301" i="14"/>
  <c r="R301" i="14"/>
  <c r="V1194" i="6"/>
  <c r="M157" i="14"/>
  <c r="R157" i="14"/>
  <c r="V4686" i="6"/>
  <c r="V345" i="6"/>
  <c r="O409" i="14"/>
  <c r="O178" i="14"/>
  <c r="P178" i="14"/>
  <c r="V2172" i="6"/>
  <c r="V3303" i="6"/>
  <c r="V4323" i="6"/>
  <c r="V2119" i="6"/>
  <c r="V2081" i="6"/>
  <c r="V524" i="6"/>
  <c r="M428" i="14"/>
  <c r="V5778" i="6"/>
  <c r="O565" i="14"/>
  <c r="V1882" i="6"/>
  <c r="V2452" i="6"/>
  <c r="V513" i="6"/>
  <c r="O309" i="14"/>
  <c r="V1896" i="6"/>
  <c r="V5440" i="6"/>
  <c r="V5400" i="6"/>
  <c r="V1191" i="6"/>
  <c r="V3622" i="6"/>
  <c r="V1905" i="6"/>
  <c r="V5738" i="6"/>
  <c r="O259" i="14"/>
  <c r="V5050" i="6"/>
  <c r="O215" i="14"/>
  <c r="O118" i="14"/>
  <c r="V2086" i="6"/>
  <c r="O284" i="14"/>
  <c r="O312" i="14"/>
  <c r="V3213" i="6"/>
  <c r="O49" i="14"/>
  <c r="V1420" i="6"/>
  <c r="O78" i="14"/>
  <c r="V2248" i="6"/>
  <c r="V1875" i="6"/>
  <c r="V2334" i="6"/>
  <c r="O33" i="14"/>
  <c r="V5038" i="6"/>
  <c r="O402" i="14"/>
  <c r="O46" i="14"/>
  <c r="V1652" i="6"/>
  <c r="O206" i="14"/>
  <c r="M29" i="14"/>
  <c r="R29" i="14"/>
  <c r="M177" i="14"/>
  <c r="R177" i="14"/>
  <c r="M438" i="14"/>
  <c r="R438" i="14"/>
  <c r="M34" i="14"/>
  <c r="R34" i="14"/>
  <c r="V2180" i="6"/>
  <c r="O483" i="14"/>
  <c r="V834" i="6"/>
  <c r="O363" i="14"/>
  <c r="V2426" i="6"/>
  <c r="V2039" i="6"/>
  <c r="V1843" i="6"/>
  <c r="M797" i="14"/>
  <c r="M785" i="14"/>
  <c r="R785" i="14"/>
  <c r="M763" i="14"/>
  <c r="R763" i="14"/>
  <c r="Q817" i="14"/>
  <c r="M713" i="14"/>
  <c r="R713" i="14"/>
  <c r="M748" i="14"/>
  <c r="R748" i="14"/>
  <c r="V4816" i="6"/>
  <c r="M619" i="14"/>
  <c r="R619" i="14"/>
  <c r="M657" i="14"/>
  <c r="R657" i="14"/>
  <c r="O162" i="14"/>
  <c r="V1223" i="6"/>
  <c r="V991" i="6"/>
  <c r="V4619" i="6"/>
  <c r="V3" i="6"/>
  <c r="V2076" i="6"/>
  <c r="V792" i="6"/>
  <c r="V2467" i="6"/>
  <c r="V2287" i="6"/>
  <c r="O344" i="14"/>
  <c r="V379" i="6"/>
  <c r="O39" i="14"/>
  <c r="V4850" i="6"/>
  <c r="O282" i="14"/>
  <c r="V987" i="6"/>
  <c r="O124" i="14"/>
  <c r="V2818" i="6"/>
  <c r="O407" i="14"/>
  <c r="V1888" i="6"/>
  <c r="V1902" i="6"/>
  <c r="O270" i="14"/>
  <c r="V515" i="6"/>
  <c r="O63" i="14"/>
  <c r="P63" i="14"/>
  <c r="V628" i="6"/>
  <c r="V3235" i="6"/>
  <c r="O457" i="14"/>
  <c r="O208" i="14"/>
  <c r="M41" i="14"/>
  <c r="R41" i="14"/>
  <c r="O144" i="14"/>
  <c r="P144" i="14"/>
  <c r="V2190" i="6"/>
  <c r="M136" i="14"/>
  <c r="R136" i="14"/>
  <c r="V2061" i="6"/>
  <c r="M441" i="14"/>
  <c r="R441" i="14"/>
  <c r="M119" i="14"/>
  <c r="R119" i="14"/>
  <c r="M460" i="14"/>
  <c r="R460" i="14"/>
  <c r="M154" i="14"/>
  <c r="R154" i="14"/>
  <c r="M57" i="14"/>
  <c r="R57" i="14"/>
  <c r="O454" i="14"/>
  <c r="M454" i="14"/>
  <c r="R454" i="14"/>
  <c r="V5643" i="6"/>
  <c r="M427" i="14"/>
  <c r="R427" i="14"/>
  <c r="O116" i="14"/>
  <c r="P116" i="14"/>
  <c r="M3" i="14"/>
  <c r="R3" i="14"/>
  <c r="M779" i="14"/>
  <c r="R779" i="14"/>
  <c r="M781" i="14"/>
  <c r="R781" i="14"/>
  <c r="O760" i="14"/>
  <c r="V5539" i="6"/>
  <c r="V5465" i="6"/>
  <c r="O805" i="14"/>
  <c r="V5790" i="6"/>
  <c r="O793" i="14"/>
  <c r="F55" i="48"/>
  <c r="V5723" i="6"/>
  <c r="M742" i="14"/>
  <c r="R742" i="14"/>
  <c r="M796" i="14"/>
  <c r="R796" i="14"/>
  <c r="M735" i="14"/>
  <c r="R735" i="14"/>
  <c r="V5088" i="6"/>
  <c r="M499" i="14"/>
  <c r="R499" i="14"/>
  <c r="M696" i="14"/>
  <c r="R696" i="14"/>
  <c r="O295" i="14"/>
  <c r="V376" i="6"/>
  <c r="M38" i="14"/>
  <c r="R38" i="14"/>
  <c r="O362" i="14"/>
  <c r="O45" i="14"/>
  <c r="R470" i="14"/>
  <c r="Q826" i="14"/>
  <c r="M816" i="14"/>
  <c r="R816" i="14"/>
  <c r="V5542" i="6"/>
  <c r="O763" i="14"/>
  <c r="M749" i="14"/>
  <c r="R749" i="14"/>
  <c r="V5412" i="6"/>
  <c r="O741" i="14"/>
  <c r="M729" i="14"/>
  <c r="R729" i="14"/>
  <c r="O719" i="14"/>
  <c r="M112" i="14"/>
  <c r="R112" i="14"/>
  <c r="V3587" i="6"/>
  <c r="V3590" i="6"/>
  <c r="V3593" i="6"/>
  <c r="V3582" i="6"/>
  <c r="V3585" i="6"/>
  <c r="V3588" i="6"/>
  <c r="V3591" i="6"/>
  <c r="V3583" i="6"/>
  <c r="V3586" i="6"/>
  <c r="V3589" i="6"/>
  <c r="V3592" i="6"/>
  <c r="M25" i="14"/>
  <c r="R25" i="14"/>
  <c r="V46" i="6"/>
  <c r="V2707" i="6"/>
  <c r="V5255" i="6"/>
  <c r="M695" i="14"/>
  <c r="R695" i="14"/>
  <c r="V4090" i="6"/>
  <c r="M572" i="14"/>
  <c r="R572" i="14"/>
  <c r="R490" i="14"/>
  <c r="M410" i="14"/>
  <c r="R410" i="14"/>
  <c r="V848" i="6"/>
  <c r="M99" i="14"/>
  <c r="R99" i="14"/>
  <c r="M256" i="14"/>
  <c r="R256" i="14"/>
  <c r="V3821" i="6"/>
  <c r="O779" i="14"/>
  <c r="P779" i="14"/>
  <c r="M730" i="14"/>
  <c r="R730" i="14"/>
  <c r="O153" i="14"/>
  <c r="V905" i="6"/>
  <c r="O104" i="14"/>
  <c r="V5212" i="6"/>
  <c r="O351" i="14"/>
  <c r="V1948" i="6"/>
  <c r="M5" i="14"/>
  <c r="R5" i="14"/>
  <c r="V671" i="6"/>
  <c r="M76" i="14"/>
  <c r="R76" i="14"/>
  <c r="V2681" i="6"/>
  <c r="V5176" i="6"/>
  <c r="V3366" i="6"/>
  <c r="M472" i="14"/>
  <c r="R472" i="14"/>
  <c r="V1321" i="6"/>
  <c r="O292" i="14"/>
  <c r="P292" i="14"/>
  <c r="V2052" i="6"/>
  <c r="V835" i="6"/>
  <c r="M412" i="14"/>
  <c r="R412" i="14"/>
  <c r="V1149" i="6"/>
  <c r="V14" i="6"/>
  <c r="V4043" i="6"/>
  <c r="M291" i="14"/>
  <c r="R291" i="14"/>
  <c r="V729" i="6"/>
  <c r="V5056" i="6"/>
  <c r="V3318" i="6"/>
  <c r="M372" i="14"/>
  <c r="R372" i="14"/>
  <c r="V2902" i="6"/>
  <c r="M415" i="14"/>
  <c r="R415" i="14"/>
  <c r="V3362" i="6"/>
  <c r="V5307" i="6"/>
  <c r="O725" i="14"/>
  <c r="O98" i="14"/>
  <c r="V847" i="6"/>
  <c r="V984" i="6"/>
  <c r="O123" i="14"/>
  <c r="V2448" i="6"/>
  <c r="O369" i="14"/>
  <c r="V3823" i="6"/>
  <c r="V890" i="6"/>
  <c r="M55" i="14"/>
  <c r="R55" i="14"/>
  <c r="M158" i="14"/>
  <c r="R158" i="14"/>
  <c r="Q828" i="14"/>
  <c r="M543" i="14"/>
  <c r="R543" i="14"/>
  <c r="M101" i="14"/>
  <c r="R101" i="14"/>
  <c r="M225" i="14"/>
  <c r="R225" i="14"/>
  <c r="O158" i="14"/>
  <c r="M78" i="14"/>
  <c r="O334" i="14"/>
  <c r="P334" i="14"/>
  <c r="M4" i="14"/>
  <c r="R4" i="14"/>
  <c r="M68" i="14"/>
  <c r="R68" i="14"/>
  <c r="M40" i="14"/>
  <c r="R40" i="14"/>
  <c r="M768" i="14"/>
  <c r="R768" i="14"/>
  <c r="V2789" i="6"/>
  <c r="V2917" i="6"/>
  <c r="O416" i="14"/>
  <c r="V2142" i="6"/>
  <c r="V2541" i="6"/>
  <c r="O378" i="14"/>
  <c r="V654" i="6"/>
  <c r="V2211" i="6"/>
  <c r="V2718" i="6"/>
  <c r="V938" i="6"/>
  <c r="V4017" i="6"/>
  <c r="V1737" i="6"/>
  <c r="V1693" i="6"/>
  <c r="V1665" i="6"/>
  <c r="V1999" i="6"/>
  <c r="O167" i="14"/>
  <c r="M167" i="14"/>
  <c r="R167" i="14"/>
  <c r="M122" i="14"/>
  <c r="R122" i="14"/>
  <c r="V981" i="6"/>
  <c r="V2401" i="6"/>
  <c r="M358" i="14"/>
  <c r="R358" i="14"/>
  <c r="V2351" i="6"/>
  <c r="O353" i="14"/>
  <c r="V468" i="6"/>
  <c r="O48" i="14"/>
  <c r="V5456" i="6"/>
  <c r="V666" i="6"/>
  <c r="M656" i="14"/>
  <c r="R656" i="14"/>
  <c r="M799" i="14"/>
  <c r="R799" i="14"/>
  <c r="M18" i="14"/>
  <c r="R18" i="14"/>
  <c r="O420" i="14"/>
  <c r="P420" i="14"/>
  <c r="V5338" i="6"/>
  <c r="M431" i="14"/>
  <c r="R431" i="14"/>
  <c r="M24" i="14"/>
  <c r="R24" i="14"/>
  <c r="V787" i="6"/>
  <c r="O87" i="14"/>
  <c r="R275" i="14"/>
  <c r="O759" i="14"/>
  <c r="M764" i="14"/>
  <c r="R764" i="14"/>
  <c r="Q770" i="14"/>
  <c r="M759" i="14"/>
  <c r="R759" i="14"/>
  <c r="O695" i="14"/>
  <c r="V423" i="6"/>
  <c r="O41" i="14"/>
  <c r="V972" i="6"/>
  <c r="M804" i="14"/>
  <c r="R804" i="14"/>
  <c r="V3677" i="6"/>
  <c r="O516" i="14"/>
  <c r="M627" i="14"/>
  <c r="R627" i="14"/>
  <c r="M507" i="14"/>
  <c r="R507" i="14"/>
  <c r="O466" i="14"/>
  <c r="M466" i="14"/>
  <c r="R466" i="14"/>
  <c r="M532" i="14"/>
  <c r="R532" i="14"/>
  <c r="V2794" i="6"/>
  <c r="V2560" i="6"/>
  <c r="V3437" i="6"/>
  <c r="V3565" i="6"/>
  <c r="V5655" i="6"/>
  <c r="O780" i="14"/>
  <c r="M798" i="14"/>
  <c r="R798" i="14"/>
  <c r="O305" i="14"/>
  <c r="M534" i="14"/>
  <c r="R534" i="14"/>
  <c r="V5614" i="6"/>
  <c r="O773" i="14"/>
  <c r="V5459" i="6"/>
  <c r="F35" i="48"/>
  <c r="V3719" i="6"/>
  <c r="M549" i="14"/>
  <c r="R549" i="14"/>
  <c r="M604" i="14"/>
  <c r="R604" i="14"/>
  <c r="V9" i="6"/>
  <c r="V1000" i="6"/>
  <c r="V2792" i="6"/>
  <c r="V3395" i="6"/>
  <c r="O474" i="14"/>
  <c r="V3973" i="6"/>
  <c r="V4268" i="6"/>
  <c r="M615" i="14"/>
  <c r="R615" i="14"/>
  <c r="V348" i="6"/>
  <c r="V2821" i="6"/>
  <c r="O408" i="14"/>
  <c r="P408" i="14"/>
  <c r="V2167" i="6"/>
  <c r="O315" i="14"/>
  <c r="V564" i="6"/>
  <c r="V1048" i="6"/>
  <c r="V1446" i="6"/>
  <c r="V1521" i="6"/>
  <c r="V1034" i="6"/>
  <c r="V1822" i="6"/>
  <c r="O252" i="14"/>
  <c r="V1861" i="6"/>
  <c r="O255" i="14"/>
  <c r="P255" i="14"/>
  <c r="V2929" i="6"/>
  <c r="V4277" i="6"/>
  <c r="M525" i="14"/>
  <c r="R525" i="14"/>
  <c r="V3761" i="6"/>
  <c r="V3402" i="6"/>
  <c r="M548" i="14"/>
  <c r="R548" i="14"/>
  <c r="V3561" i="6"/>
  <c r="V3716" i="6"/>
  <c r="V3485" i="6"/>
  <c r="M547" i="14"/>
  <c r="R547" i="14"/>
  <c r="V3890" i="6"/>
  <c r="V5093" i="6"/>
  <c r="V4637" i="6"/>
  <c r="V2129" i="6"/>
  <c r="O304" i="14"/>
  <c r="V1960" i="6"/>
  <c r="O279" i="14"/>
  <c r="M605" i="14"/>
  <c r="R605" i="14"/>
  <c r="V1331" i="6"/>
  <c r="O177" i="14"/>
  <c r="V2580" i="6"/>
  <c r="V2848" i="6"/>
  <c r="G30" i="48"/>
  <c r="V2526" i="6"/>
  <c r="V3648" i="6"/>
  <c r="M512" i="14"/>
  <c r="R512" i="14"/>
  <c r="M519" i="14"/>
  <c r="R519" i="14"/>
  <c r="V4309" i="6"/>
  <c r="V4539" i="6"/>
  <c r="V4608" i="6"/>
  <c r="V2170" i="6"/>
  <c r="V2295" i="6"/>
  <c r="V1936" i="6"/>
  <c r="V3099" i="6"/>
  <c r="F33" i="48"/>
  <c r="V3425" i="6"/>
  <c r="M496" i="14"/>
  <c r="R496" i="14"/>
  <c r="V1508" i="6"/>
  <c r="O202" i="14"/>
  <c r="V1030" i="6"/>
  <c r="V4007" i="6"/>
  <c r="V4088" i="6"/>
  <c r="O572" i="14"/>
  <c r="M541" i="14"/>
  <c r="R541" i="14"/>
  <c r="M544" i="14"/>
  <c r="R544" i="14"/>
  <c r="V3627" i="6"/>
  <c r="V3647" i="6"/>
  <c r="V4875" i="6"/>
  <c r="V4173" i="6"/>
  <c r="V1189" i="6"/>
  <c r="O155" i="14"/>
  <c r="M538" i="14"/>
  <c r="R538" i="14"/>
  <c r="V3266" i="6"/>
  <c r="M526" i="14"/>
  <c r="R526" i="14"/>
  <c r="V5137" i="6"/>
  <c r="V4383" i="6"/>
  <c r="V358" i="6"/>
  <c r="O34" i="14"/>
  <c r="V1695" i="6"/>
  <c r="V3760" i="6"/>
  <c r="V4390" i="6"/>
  <c r="V1940" i="6"/>
  <c r="M277" i="14"/>
  <c r="R277" i="14"/>
  <c r="O379" i="14"/>
  <c r="V2562" i="6"/>
  <c r="M388" i="14"/>
  <c r="R388" i="14"/>
  <c r="M380" i="14"/>
  <c r="R380" i="14"/>
  <c r="V2576" i="6"/>
  <c r="V3972" i="6"/>
  <c r="M542" i="14"/>
  <c r="R542" i="14"/>
  <c r="V4269" i="6"/>
  <c r="V4978" i="6"/>
  <c r="V4714" i="6"/>
  <c r="V2525" i="6"/>
  <c r="V2621" i="6"/>
  <c r="V1931" i="6"/>
  <c r="V1075" i="6"/>
  <c r="G40" i="48"/>
  <c r="O428" i="14"/>
  <c r="V4822" i="6"/>
  <c r="V1042" i="6"/>
  <c r="O539" i="14"/>
  <c r="M539" i="14"/>
  <c r="R539" i="14"/>
  <c r="O547" i="14"/>
  <c r="V4215" i="6"/>
  <c r="M667" i="14"/>
  <c r="R667" i="14"/>
  <c r="V5661" i="6"/>
  <c r="O785" i="14"/>
  <c r="V4211" i="6"/>
  <c r="O592" i="14"/>
  <c r="P592" i="14"/>
  <c r="V5437" i="6"/>
  <c r="M706" i="14"/>
  <c r="R706" i="14"/>
  <c r="M783" i="14"/>
  <c r="R783" i="14"/>
  <c r="V5543" i="6"/>
  <c r="O764" i="14"/>
  <c r="V5353" i="6"/>
  <c r="O732" i="14"/>
  <c r="V5222" i="6"/>
  <c r="E50" i="48"/>
  <c r="O713" i="14"/>
  <c r="F52" i="48"/>
  <c r="C20" i="48"/>
  <c r="C26" i="48"/>
  <c r="C44" i="48"/>
  <c r="E11" i="48"/>
  <c r="G35" i="48"/>
  <c r="D11" i="48"/>
  <c r="E34" i="48"/>
  <c r="F53" i="48"/>
  <c r="C27" i="48"/>
  <c r="C39" i="48"/>
  <c r="C45" i="48"/>
  <c r="G25" i="48"/>
  <c r="G23" i="48"/>
  <c r="G42" i="48"/>
  <c r="E44" i="48"/>
  <c r="F54" i="48"/>
  <c r="C16" i="48"/>
  <c r="C34" i="48"/>
  <c r="C46" i="48"/>
  <c r="C52" i="48"/>
  <c r="G22" i="48"/>
  <c r="G15" i="48"/>
  <c r="G12" i="48"/>
  <c r="G57" i="48"/>
  <c r="C17" i="48"/>
  <c r="C23" i="48"/>
  <c r="C41" i="48"/>
  <c r="C53" i="48"/>
  <c r="G45" i="48"/>
  <c r="G52" i="48"/>
  <c r="F36" i="48"/>
  <c r="F11" i="48"/>
  <c r="C18" i="48"/>
  <c r="C24" i="48"/>
  <c r="C42" i="48"/>
  <c r="C54" i="48"/>
  <c r="G41" i="48"/>
  <c r="G20" i="48"/>
  <c r="E48" i="48"/>
  <c r="F14" i="48"/>
  <c r="F45" i="48"/>
  <c r="G56" i="48"/>
  <c r="C19" i="48"/>
  <c r="C31" i="48"/>
  <c r="C37" i="48"/>
  <c r="C55" i="48"/>
  <c r="G17" i="48"/>
  <c r="G16" i="48"/>
  <c r="F13" i="48"/>
  <c r="F57" i="48"/>
  <c r="E39" i="48"/>
  <c r="F26" i="48"/>
  <c r="V1063" i="6"/>
  <c r="O131" i="14"/>
  <c r="V5581" i="6"/>
  <c r="O708" i="14"/>
  <c r="M708" i="14"/>
  <c r="R708" i="14"/>
  <c r="M733" i="14"/>
  <c r="R733" i="14"/>
  <c r="M518" i="14"/>
  <c r="R518" i="14"/>
  <c r="O358" i="14"/>
  <c r="V494" i="6"/>
  <c r="M54" i="14"/>
  <c r="R54" i="14"/>
  <c r="O136" i="14"/>
  <c r="V1092" i="6"/>
  <c r="V3134" i="6"/>
  <c r="M146" i="14"/>
  <c r="R146" i="14"/>
  <c r="O57" i="14"/>
  <c r="P57" i="14"/>
  <c r="V504" i="6"/>
  <c r="V1180" i="6"/>
  <c r="O154" i="14"/>
  <c r="M175" i="14"/>
  <c r="R175" i="14"/>
  <c r="O119" i="14"/>
  <c r="V962" i="6"/>
  <c r="V3522" i="6"/>
  <c r="M488" i="14"/>
  <c r="R488" i="14"/>
  <c r="V5383" i="6"/>
  <c r="V5656" i="6"/>
  <c r="V3019" i="6"/>
  <c r="M274" i="14"/>
  <c r="R274" i="14"/>
  <c r="M778" i="14"/>
  <c r="R778" i="14"/>
  <c r="V5336" i="6"/>
  <c r="O729" i="14"/>
  <c r="V4969" i="6"/>
  <c r="V5086" i="6"/>
  <c r="V933" i="6"/>
  <c r="O112" i="14"/>
  <c r="V5841" i="6"/>
  <c r="O816" i="14"/>
  <c r="P816" i="14"/>
  <c r="O472" i="14"/>
  <c r="O25" i="14"/>
  <c r="V267" i="6"/>
  <c r="O749" i="14"/>
  <c r="E53" i="48"/>
  <c r="V1864" i="6"/>
  <c r="O256" i="14"/>
  <c r="O768" i="14"/>
  <c r="O122" i="14"/>
  <c r="Q216" i="14"/>
  <c r="V1604" i="6"/>
  <c r="V397" i="6"/>
  <c r="O40" i="14"/>
  <c r="V2880" i="6"/>
  <c r="V2484" i="6"/>
  <c r="O415" i="14"/>
  <c r="P415" i="14"/>
  <c r="V4953" i="6"/>
  <c r="V23" i="6"/>
  <c r="O291" i="14"/>
  <c r="P291" i="14"/>
  <c r="V2044" i="6"/>
  <c r="V165" i="6"/>
  <c r="O18" i="14"/>
  <c r="O431" i="14"/>
  <c r="V3063" i="6"/>
  <c r="V2671" i="6"/>
  <c r="V253" i="6"/>
  <c r="V4751" i="6"/>
  <c r="O656" i="14"/>
  <c r="V4236" i="6"/>
  <c r="V3612" i="6"/>
  <c r="O507" i="14"/>
  <c r="P507" i="14"/>
  <c r="O532" i="14"/>
  <c r="V3786" i="6"/>
  <c r="V4491" i="6"/>
  <c r="O627" i="14"/>
  <c r="V2747" i="6"/>
  <c r="V5168" i="6"/>
  <c r="O798" i="14"/>
  <c r="V5744" i="6"/>
  <c r="V3797" i="6"/>
  <c r="O534" i="14"/>
  <c r="O548" i="14"/>
  <c r="V3905" i="6"/>
  <c r="E42" i="48"/>
  <c r="O380" i="14"/>
  <c r="V3384" i="6"/>
  <c r="V3869" i="6"/>
  <c r="V4471" i="6"/>
  <c r="V3552" i="6"/>
  <c r="O496" i="14"/>
  <c r="V3637" i="6"/>
  <c r="V3921" i="6"/>
  <c r="O549" i="14"/>
  <c r="V4192" i="6"/>
  <c r="F41" i="48"/>
  <c r="V3279" i="6"/>
  <c r="O512" i="14"/>
  <c r="V3860" i="6"/>
  <c r="O544" i="14"/>
  <c r="V4063" i="6"/>
  <c r="O277" i="14"/>
  <c r="V3738" i="6"/>
  <c r="O525" i="14"/>
  <c r="P525" i="14"/>
  <c r="V4441" i="6"/>
  <c r="F44" i="48"/>
  <c r="V4432" i="6"/>
  <c r="O526" i="14"/>
  <c r="V3746" i="6"/>
  <c r="V3317" i="6"/>
  <c r="V2059" i="6"/>
  <c r="V4415" i="6"/>
  <c r="V4257" i="6"/>
  <c r="V4140" i="6"/>
  <c r="V3680" i="6"/>
  <c r="O519" i="14"/>
  <c r="V3655" i="6"/>
  <c r="V4349" i="6"/>
  <c r="V3433" i="6"/>
  <c r="V2709" i="6"/>
  <c r="V4337" i="6"/>
  <c r="O604" i="14"/>
  <c r="V3843" i="6"/>
  <c r="O542" i="14"/>
  <c r="V2646" i="6"/>
  <c r="O388" i="14"/>
  <c r="V4500" i="6"/>
  <c r="V3454" i="6"/>
  <c r="V3600" i="6"/>
  <c r="V2688" i="6"/>
  <c r="V3537" i="6"/>
  <c r="V3805" i="6"/>
  <c r="O538" i="14"/>
  <c r="V4155" i="6"/>
  <c r="V4112" i="6"/>
  <c r="V3835" i="6"/>
  <c r="O541" i="14"/>
  <c r="V3994" i="6"/>
  <c r="V5167" i="6"/>
  <c r="O706" i="14"/>
  <c r="V5489" i="6"/>
  <c r="O667" i="14"/>
  <c r="V2624" i="6"/>
  <c r="V3346" i="6"/>
  <c r="O399" i="14"/>
  <c r="P399" i="14"/>
  <c r="V2783" i="6"/>
  <c r="E40" i="48"/>
  <c r="V5629" i="6"/>
  <c r="O733" i="14"/>
  <c r="P733" i="14"/>
  <c r="V5178" i="6"/>
  <c r="V5282" i="6"/>
  <c r="V5269" i="6"/>
  <c r="V3679" i="6"/>
  <c r="O518" i="14"/>
  <c r="V5666" i="6"/>
  <c r="V1319" i="6"/>
  <c r="O175" i="14"/>
  <c r="V5636" i="6"/>
  <c r="O54" i="14"/>
  <c r="O146" i="14"/>
  <c r="V5215" i="6"/>
  <c r="V5302" i="6"/>
  <c r="V1916" i="6"/>
  <c r="O274" i="14"/>
  <c r="V5228" i="6"/>
  <c r="V5245" i="6"/>
  <c r="V3580" i="6"/>
  <c r="V5840" i="6"/>
  <c r="V4317" i="6"/>
  <c r="V5555" i="6"/>
  <c r="V5761" i="6"/>
  <c r="V5397" i="6"/>
  <c r="V5530" i="6"/>
  <c r="V5429" i="6"/>
  <c r="M461" i="14"/>
  <c r="R461" i="14"/>
  <c r="M560" i="14"/>
  <c r="R560" i="14"/>
  <c r="V28" i="6"/>
  <c r="O5" i="14"/>
  <c r="V1952" i="6"/>
  <c r="O278" i="14"/>
  <c r="V2492" i="6"/>
  <c r="M616" i="14"/>
  <c r="R616" i="14"/>
  <c r="M293" i="14"/>
  <c r="R293" i="14"/>
  <c r="V1024" i="6"/>
  <c r="V4560" i="6"/>
  <c r="V3698" i="6"/>
  <c r="M467" i="14"/>
  <c r="R467" i="14"/>
  <c r="V3879" i="6"/>
  <c r="M546" i="14"/>
  <c r="R546" i="14"/>
  <c r="M375" i="14"/>
  <c r="R375" i="14"/>
  <c r="M584" i="14"/>
  <c r="R584" i="14"/>
  <c r="V4198" i="6"/>
  <c r="V303" i="6"/>
  <c r="O29" i="14"/>
  <c r="V992" i="6"/>
  <c r="O126" i="14"/>
  <c r="V373" i="6"/>
  <c r="M102" i="14"/>
  <c r="R102" i="14"/>
  <c r="M30" i="14"/>
  <c r="R30" i="14"/>
  <c r="V1698" i="6"/>
  <c r="M227" i="14"/>
  <c r="R227" i="14"/>
  <c r="O570" i="14"/>
  <c r="M570" i="14"/>
  <c r="V1518" i="6"/>
  <c r="O207" i="14"/>
  <c r="V2934" i="6"/>
  <c r="O417" i="14"/>
  <c r="P417" i="14"/>
  <c r="V3193" i="6"/>
  <c r="O453" i="14"/>
  <c r="M497" i="14"/>
  <c r="R497" i="14"/>
  <c r="M511" i="14"/>
  <c r="R511" i="14"/>
  <c r="V4" i="6"/>
  <c r="V1694" i="6"/>
  <c r="O227" i="14"/>
  <c r="V2146" i="6"/>
  <c r="V585" i="6"/>
  <c r="O70" i="14"/>
  <c r="M681" i="14"/>
  <c r="R681" i="14"/>
  <c r="M117" i="14"/>
  <c r="R117" i="14"/>
  <c r="V1418" i="6"/>
  <c r="O193" i="14"/>
  <c r="P193" i="14"/>
  <c r="M559" i="14"/>
  <c r="R559" i="14"/>
  <c r="V3145" i="6"/>
  <c r="O441" i="14"/>
  <c r="V3493" i="6"/>
  <c r="M482" i="14"/>
  <c r="R482" i="14"/>
  <c r="V3765" i="6"/>
  <c r="V4157" i="6"/>
  <c r="M587" i="14"/>
  <c r="V1072" i="6"/>
  <c r="O132" i="14"/>
  <c r="V309" i="6"/>
  <c r="O28" i="14"/>
  <c r="M394" i="14"/>
  <c r="R394" i="14"/>
  <c r="M69" i="14"/>
  <c r="R69" i="14"/>
  <c r="M699" i="14"/>
  <c r="R699" i="14"/>
  <c r="O571" i="14"/>
  <c r="M571" i="14"/>
  <c r="R571" i="14"/>
  <c r="V1453" i="6"/>
  <c r="O198" i="14"/>
  <c r="P198" i="14"/>
  <c r="V3126" i="6"/>
  <c r="O440" i="14"/>
  <c r="V2805" i="6"/>
  <c r="G38" i="48"/>
  <c r="O4" i="14"/>
  <c r="V12" i="6"/>
  <c r="V836" i="6"/>
  <c r="V2201" i="6"/>
  <c r="O319" i="14"/>
  <c r="V3041" i="6"/>
  <c r="O429" i="14"/>
  <c r="V1702" i="6"/>
  <c r="O228" i="14"/>
  <c r="V4154" i="6"/>
  <c r="O587" i="14"/>
  <c r="M393" i="14"/>
  <c r="R393" i="14"/>
  <c r="V3272" i="6"/>
  <c r="V4306" i="6"/>
  <c r="V4919" i="6"/>
  <c r="V894" i="6"/>
  <c r="V2188" i="6"/>
  <c r="O317" i="14"/>
  <c r="M396" i="14"/>
  <c r="R396" i="14"/>
  <c r="M586" i="14"/>
  <c r="R586" i="14"/>
  <c r="V1632" i="6"/>
  <c r="V3245" i="6"/>
  <c r="O458" i="14"/>
  <c r="P458" i="14"/>
  <c r="V3445" i="6"/>
  <c r="V4196" i="6"/>
  <c r="O590" i="14"/>
  <c r="M626" i="14"/>
  <c r="R626" i="14"/>
  <c r="V4541" i="6"/>
  <c r="V1324" i="6"/>
  <c r="O176" i="14"/>
  <c r="V2966" i="6"/>
  <c r="O418" i="14"/>
  <c r="V4351" i="6"/>
  <c r="V2414" i="6"/>
  <c r="O359" i="14"/>
  <c r="V4255" i="6"/>
  <c r="V5158" i="6"/>
  <c r="M85" i="14"/>
  <c r="R85" i="14"/>
  <c r="O482" i="14"/>
  <c r="P482" i="14"/>
  <c r="O157" i="14"/>
  <c r="M533" i="14"/>
  <c r="R533" i="14"/>
  <c r="O172" i="14"/>
  <c r="M172" i="14"/>
  <c r="R172" i="14"/>
  <c r="O161" i="14"/>
  <c r="P161" i="14"/>
  <c r="V1219" i="6"/>
  <c r="O139" i="14"/>
  <c r="M139" i="14"/>
  <c r="R139" i="14"/>
  <c r="M74" i="14"/>
  <c r="R74" i="14"/>
  <c r="D12" i="48"/>
  <c r="V2294" i="6"/>
  <c r="O699" i="14"/>
  <c r="O488" i="14"/>
  <c r="O799" i="14"/>
  <c r="O164" i="14"/>
  <c r="O30" i="14"/>
  <c r="P30" i="14"/>
  <c r="O222" i="14"/>
  <c r="P222" i="14"/>
  <c r="V4373" i="6"/>
  <c r="O610" i="14"/>
  <c r="O324" i="14"/>
  <c r="V2228" i="6"/>
  <c r="M308" i="14"/>
  <c r="R308" i="14"/>
  <c r="M286" i="14"/>
  <c r="R286" i="14"/>
  <c r="M141" i="14"/>
  <c r="R141" i="14"/>
  <c r="M93" i="14"/>
  <c r="R93" i="14"/>
  <c r="V680" i="6"/>
  <c r="M58" i="14"/>
  <c r="R58" i="14"/>
  <c r="V1148" i="6"/>
  <c r="O76" i="14"/>
  <c r="O412" i="14"/>
  <c r="O246" i="14"/>
  <c r="V1715" i="6"/>
  <c r="O134" i="14"/>
  <c r="M249" i="14"/>
  <c r="R249" i="14"/>
  <c r="M180" i="14"/>
  <c r="R180" i="14"/>
  <c r="V1867" i="6"/>
  <c r="O257" i="14"/>
  <c r="M173" i="14"/>
  <c r="R173" i="14"/>
  <c r="V794" i="6"/>
  <c r="O91" i="14"/>
  <c r="P91" i="14"/>
  <c r="E41" i="48"/>
  <c r="V1819" i="6"/>
  <c r="O251" i="14"/>
  <c r="P251" i="14"/>
  <c r="O546" i="14"/>
  <c r="M449" i="14"/>
  <c r="R449" i="14"/>
  <c r="O326" i="14"/>
  <c r="P326" i="14"/>
  <c r="V2230" i="6"/>
  <c r="M267" i="14"/>
  <c r="R267" i="14"/>
  <c r="O194" i="14"/>
  <c r="V1419" i="6"/>
  <c r="M191" i="14"/>
  <c r="R191" i="14"/>
  <c r="M125" i="14"/>
  <c r="R125" i="14"/>
  <c r="V853" i="6"/>
  <c r="O100" i="14"/>
  <c r="M32" i="14"/>
  <c r="R32" i="14"/>
  <c r="M522" i="14"/>
  <c r="R522" i="14"/>
  <c r="V4763" i="6"/>
  <c r="V1979" i="6"/>
  <c r="O280" i="14"/>
  <c r="V843" i="6"/>
  <c r="O97" i="14"/>
  <c r="P97" i="14"/>
  <c r="V4848" i="6"/>
  <c r="V4067" i="6"/>
  <c r="V2505" i="6"/>
  <c r="O373" i="14"/>
  <c r="V3059" i="6"/>
  <c r="O430" i="14"/>
  <c r="V3262" i="6"/>
  <c r="O459" i="14"/>
  <c r="P459" i="14"/>
  <c r="M622" i="14"/>
  <c r="V1404" i="6"/>
  <c r="O187" i="14"/>
  <c r="O419" i="14"/>
  <c r="O307" i="14"/>
  <c r="O140" i="14"/>
  <c r="O95" i="14"/>
  <c r="O410" i="14"/>
  <c r="M162" i="14"/>
  <c r="R162" i="14"/>
  <c r="O234" i="14"/>
  <c r="O26" i="14"/>
  <c r="O356" i="14"/>
  <c r="M379" i="14"/>
  <c r="R379" i="14"/>
  <c r="O427" i="14"/>
  <c r="E38" i="48"/>
  <c r="E32" i="48"/>
  <c r="O347" i="14"/>
  <c r="O316" i="14"/>
  <c r="P316" i="14"/>
  <c r="O102" i="14"/>
  <c r="G51" i="48"/>
  <c r="O395" i="14"/>
  <c r="P395" i="14"/>
  <c r="O120" i="14"/>
  <c r="M442" i="14"/>
  <c r="R442" i="14"/>
  <c r="M405" i="14"/>
  <c r="R405" i="14"/>
  <c r="V4468" i="6"/>
  <c r="O624" i="14"/>
  <c r="V1723" i="6"/>
  <c r="V3857" i="6"/>
  <c r="O543" i="14"/>
  <c r="V778" i="6"/>
  <c r="F17" i="48"/>
  <c r="V377" i="6"/>
  <c r="O38" i="14"/>
  <c r="V2217" i="6"/>
  <c r="O320" i="14"/>
  <c r="O272" i="14"/>
  <c r="V1913" i="6"/>
  <c r="V2369" i="6"/>
  <c r="V632" i="6"/>
  <c r="O72" i="14"/>
  <c r="P72" i="14"/>
  <c r="V691" i="6"/>
  <c r="O83" i="14"/>
  <c r="P83" i="14"/>
  <c r="V4294" i="6"/>
  <c r="V4559" i="6"/>
  <c r="V799" i="6"/>
  <c r="O92" i="14"/>
  <c r="V2096" i="6"/>
  <c r="O301" i="14"/>
  <c r="V3443" i="6"/>
  <c r="O479" i="14"/>
  <c r="V3947" i="6"/>
  <c r="O553" i="14"/>
  <c r="V4936" i="6"/>
  <c r="V2457" i="6"/>
  <c r="O370" i="14"/>
  <c r="P370" i="14"/>
  <c r="V2139" i="6"/>
  <c r="V2474" i="6"/>
  <c r="O371" i="14"/>
  <c r="M596" i="14"/>
  <c r="R596" i="14"/>
  <c r="V8" i="6"/>
  <c r="O3" i="14"/>
  <c r="P3" i="14"/>
  <c r="O210" i="14"/>
  <c r="V1590" i="6"/>
  <c r="V3119" i="6"/>
  <c r="O439" i="14"/>
  <c r="V1664" i="6"/>
  <c r="O225" i="14"/>
  <c r="M540" i="14"/>
  <c r="R540" i="14"/>
  <c r="F16" i="48"/>
  <c r="V484" i="6"/>
  <c r="O53" i="14"/>
  <c r="P53" i="14"/>
  <c r="V3307" i="6"/>
  <c r="V5054" i="6"/>
  <c r="V5003" i="6"/>
  <c r="V4517" i="6"/>
  <c r="V2785" i="6"/>
  <c r="O201" i="14"/>
  <c r="O263" i="14"/>
  <c r="O341" i="14"/>
  <c r="P341" i="14"/>
  <c r="O99" i="14"/>
  <c r="P99" i="14"/>
  <c r="V4754" i="6"/>
  <c r="O658" i="14"/>
  <c r="V5882" i="6"/>
  <c r="V79" i="6"/>
  <c r="V1434" i="6"/>
  <c r="O467" i="14"/>
  <c r="P467" i="14"/>
  <c r="F23" i="48"/>
  <c r="O148" i="14"/>
  <c r="V1153" i="6"/>
  <c r="V3169" i="6"/>
  <c r="O449" i="14"/>
  <c r="V88" i="6"/>
  <c r="V4485" i="6"/>
  <c r="V2759" i="6"/>
  <c r="O396" i="14"/>
  <c r="V2529" i="6"/>
  <c r="O375" i="14"/>
  <c r="P375" i="14"/>
  <c r="V2068" i="6"/>
  <c r="V3278" i="6"/>
  <c r="O461" i="14"/>
  <c r="O125" i="14"/>
  <c r="V988" i="6"/>
  <c r="O173" i="14"/>
  <c r="V1316" i="6"/>
  <c r="V1340" i="6"/>
  <c r="O180" i="14"/>
  <c r="V2030" i="6"/>
  <c r="O286" i="14"/>
  <c r="V3791" i="6"/>
  <c r="O533" i="14"/>
  <c r="V297" i="6"/>
  <c r="V3426" i="6"/>
  <c r="V4515" i="6"/>
  <c r="O631" i="14"/>
  <c r="V5587" i="6"/>
  <c r="V3572" i="6"/>
  <c r="O497" i="14"/>
  <c r="O267" i="14"/>
  <c r="V1894" i="6"/>
  <c r="V3664" i="6"/>
  <c r="V5333" i="6"/>
  <c r="V4414" i="6"/>
  <c r="V1641" i="6"/>
  <c r="O249" i="14"/>
  <c r="V1816" i="6"/>
  <c r="V810" i="6"/>
  <c r="O93" i="14"/>
  <c r="P93" i="14"/>
  <c r="V2151" i="6"/>
  <c r="O308" i="14"/>
  <c r="V31" i="6"/>
  <c r="V785" i="6"/>
  <c r="O85" i="14"/>
  <c r="V2705" i="6"/>
  <c r="O393" i="14"/>
  <c r="P393" i="14"/>
  <c r="V4322" i="6"/>
  <c r="V562" i="6"/>
  <c r="O69" i="14"/>
  <c r="P69" i="14"/>
  <c r="V340" i="6"/>
  <c r="O32" i="14"/>
  <c r="P32" i="14"/>
  <c r="O191" i="14"/>
  <c r="V1411" i="6"/>
  <c r="V4153" i="6"/>
  <c r="O586" i="14"/>
  <c r="V3969" i="6"/>
  <c r="O559" i="14"/>
  <c r="P559" i="14"/>
  <c r="V4116" i="6"/>
  <c r="O584" i="14"/>
  <c r="V208" i="6"/>
  <c r="V595" i="6"/>
  <c r="O58" i="14"/>
  <c r="V505" i="6"/>
  <c r="O141" i="14"/>
  <c r="P141" i="14"/>
  <c r="V1112" i="6"/>
  <c r="O74" i="14"/>
  <c r="V641" i="6"/>
  <c r="V2719" i="6"/>
  <c r="O394" i="14"/>
  <c r="P394" i="14"/>
  <c r="V1045" i="6"/>
  <c r="O117" i="14"/>
  <c r="V4949" i="6"/>
  <c r="V3625" i="6"/>
  <c r="V3645" i="6"/>
  <c r="O511" i="14"/>
  <c r="P511" i="14"/>
  <c r="O560" i="14"/>
  <c r="P560" i="14"/>
  <c r="V3983" i="6"/>
  <c r="O622" i="14"/>
  <c r="V4449" i="6"/>
  <c r="F46" i="48"/>
  <c r="V3722" i="6"/>
  <c r="V2813" i="6"/>
  <c r="O405" i="14"/>
  <c r="G29" i="48"/>
  <c r="V4399" i="6"/>
  <c r="O614" i="14"/>
  <c r="V3581" i="6"/>
  <c r="V3149" i="6"/>
  <c r="O442" i="14"/>
  <c r="V2656" i="6"/>
  <c r="M620" i="14"/>
  <c r="R620" i="14"/>
  <c r="V4238" i="6"/>
  <c r="V2655" i="6"/>
  <c r="E55" i="48"/>
  <c r="V4423" i="6"/>
  <c r="V5737" i="6"/>
  <c r="V3832" i="6"/>
  <c r="O540" i="14"/>
  <c r="O499" i="14"/>
  <c r="P499" i="14"/>
  <c r="E47" i="48"/>
  <c r="V3577" i="6"/>
  <c r="M473" i="14"/>
  <c r="R473" i="14"/>
  <c r="O595" i="14"/>
  <c r="M595" i="14"/>
  <c r="R595" i="14"/>
  <c r="V1202" i="6"/>
  <c r="V1347" i="6"/>
  <c r="V4438" i="6"/>
  <c r="V3390" i="6"/>
  <c r="O473" i="14"/>
  <c r="M825" i="14"/>
  <c r="R825" i="14"/>
  <c r="V5881" i="6"/>
  <c r="O825" i="14"/>
  <c r="P825" i="14"/>
  <c r="O293" i="14"/>
  <c r="V2062" i="6"/>
  <c r="N1799" i="6"/>
  <c r="N1787" i="6"/>
  <c r="N1136" i="6"/>
  <c r="N5959" i="6"/>
  <c r="P5959" i="6"/>
  <c r="U5959" i="6"/>
  <c r="N5961" i="6"/>
  <c r="P5961" i="6"/>
  <c r="U5961" i="6"/>
  <c r="N5963" i="6"/>
  <c r="P5963" i="6"/>
  <c r="U5963" i="6"/>
  <c r="N5965" i="6"/>
  <c r="P5965" i="6"/>
  <c r="U5965" i="6"/>
  <c r="P345" i="14"/>
  <c r="P719" i="14"/>
  <c r="P381" i="14"/>
  <c r="P89" i="14"/>
  <c r="P271" i="14"/>
  <c r="P322" i="14"/>
  <c r="N5958" i="6"/>
  <c r="P5958" i="6"/>
  <c r="N5960" i="6"/>
  <c r="P5960" i="6"/>
  <c r="U5960" i="6"/>
  <c r="N5962" i="6"/>
  <c r="P5962" i="6"/>
  <c r="U5962" i="6"/>
  <c r="N5964" i="6"/>
  <c r="P5964" i="6"/>
  <c r="U5964" i="6"/>
  <c r="N5966" i="6"/>
  <c r="P5966" i="6"/>
  <c r="U5966" i="6"/>
  <c r="P56" i="14"/>
  <c r="E29" i="48"/>
  <c r="O400" i="14"/>
  <c r="V2786" i="6"/>
  <c r="V2803" i="6"/>
  <c r="G32" i="48"/>
  <c r="U2696" i="6"/>
  <c r="M392" i="14"/>
  <c r="R392" i="14"/>
  <c r="O778" i="14"/>
  <c r="N5858" i="6"/>
  <c r="P5858" i="6"/>
  <c r="P999" i="6"/>
  <c r="O621" i="14"/>
  <c r="O617" i="14"/>
  <c r="O605" i="14"/>
  <c r="P441" i="14"/>
  <c r="P490" i="14"/>
  <c r="P86" i="14"/>
  <c r="P110" i="14"/>
  <c r="P311" i="14"/>
  <c r="E45" i="48"/>
  <c r="P28" i="14"/>
  <c r="P109" i="14"/>
  <c r="P424" i="14"/>
  <c r="M682" i="14"/>
  <c r="R682" i="14"/>
  <c r="O690" i="14"/>
  <c r="M639" i="14"/>
  <c r="R639" i="14"/>
  <c r="M784" i="14"/>
  <c r="R784" i="14"/>
  <c r="P269" i="14"/>
  <c r="P232" i="14"/>
  <c r="P618" i="14"/>
  <c r="N1835" i="6"/>
  <c r="P1835" i="6"/>
  <c r="U1835" i="6"/>
  <c r="V1835" i="6"/>
  <c r="U5878" i="6"/>
  <c r="M822" i="14"/>
  <c r="R822" i="14"/>
  <c r="P130" i="14"/>
  <c r="O796" i="14"/>
  <c r="P796" i="14"/>
  <c r="O740" i="14"/>
  <c r="P740" i="14"/>
  <c r="U5633" i="6"/>
  <c r="M776" i="14"/>
  <c r="R776" i="14"/>
  <c r="U5613" i="6"/>
  <c r="V5613" i="6"/>
  <c r="M721" i="14"/>
  <c r="R721" i="14"/>
  <c r="O687" i="14"/>
  <c r="O762" i="14"/>
  <c r="P762" i="14"/>
  <c r="E54" i="48"/>
  <c r="U5461" i="6"/>
  <c r="V5461" i="6"/>
  <c r="U5430" i="6"/>
  <c r="M745" i="14"/>
  <c r="R745" i="14"/>
  <c r="U5422" i="6"/>
  <c r="V5422" i="6"/>
  <c r="U5283" i="6"/>
  <c r="O722" i="14"/>
  <c r="U5237" i="6"/>
  <c r="M717" i="14"/>
  <c r="R717" i="14"/>
  <c r="U5211" i="6"/>
  <c r="M711" i="14"/>
  <c r="R711" i="14"/>
  <c r="V5171" i="6"/>
  <c r="U5140" i="6"/>
  <c r="V5140" i="6"/>
  <c r="M704" i="14"/>
  <c r="R704" i="14"/>
  <c r="U5112" i="6"/>
  <c r="M701" i="14"/>
  <c r="R701" i="14"/>
  <c r="U5042" i="6"/>
  <c r="M691" i="14"/>
  <c r="R691" i="14"/>
  <c r="U5013" i="6"/>
  <c r="V5013" i="6"/>
  <c r="M688" i="14"/>
  <c r="U4992" i="6"/>
  <c r="M686" i="14"/>
  <c r="R686" i="14"/>
  <c r="U4941" i="6"/>
  <c r="U4909" i="6"/>
  <c r="O676" i="14"/>
  <c r="M676" i="14"/>
  <c r="R676" i="14"/>
  <c r="U4857" i="6"/>
  <c r="M670" i="14"/>
  <c r="R670" i="14"/>
  <c r="V5792" i="6"/>
  <c r="O807" i="14"/>
  <c r="R445" i="14"/>
  <c r="P445" i="14"/>
  <c r="M801" i="14"/>
  <c r="R801" i="14"/>
  <c r="R338" i="14"/>
  <c r="P338" i="14"/>
  <c r="R423" i="14"/>
  <c r="P423" i="14"/>
  <c r="V5541" i="6"/>
  <c r="R262" i="14"/>
  <c r="P262" i="14"/>
  <c r="R221" i="14"/>
  <c r="P221" i="14"/>
  <c r="M803" i="14"/>
  <c r="R803" i="14"/>
  <c r="P298" i="14"/>
  <c r="U5631" i="6"/>
  <c r="M775" i="14"/>
  <c r="R775" i="14"/>
  <c r="O728" i="14"/>
  <c r="M614" i="14"/>
  <c r="R614" i="14"/>
  <c r="M728" i="14"/>
  <c r="R728" i="14"/>
  <c r="O738" i="14"/>
  <c r="M744" i="14"/>
  <c r="R744" i="14"/>
  <c r="O615" i="14"/>
  <c r="O746" i="14"/>
  <c r="M739" i="14"/>
  <c r="R739" i="14"/>
  <c r="M808" i="14"/>
  <c r="R808" i="14"/>
  <c r="M738" i="14"/>
  <c r="R738" i="14"/>
  <c r="P153" i="14"/>
  <c r="P517" i="14"/>
  <c r="V4999" i="6"/>
  <c r="U5546" i="6"/>
  <c r="O765" i="14"/>
  <c r="M765" i="14"/>
  <c r="R765" i="14"/>
  <c r="U5379" i="6"/>
  <c r="O736" i="14"/>
  <c r="M736" i="14"/>
  <c r="R736" i="14"/>
  <c r="V5225" i="6"/>
  <c r="U5132" i="6"/>
  <c r="M703" i="14"/>
  <c r="R703" i="14"/>
  <c r="U4879" i="6"/>
  <c r="M673" i="14"/>
  <c r="R673" i="14"/>
  <c r="U4869" i="6"/>
  <c r="M672" i="14"/>
  <c r="R672" i="14"/>
  <c r="U4862" i="6"/>
  <c r="M671" i="14"/>
  <c r="R671" i="14"/>
  <c r="U4840" i="6"/>
  <c r="M669" i="14"/>
  <c r="R669" i="14"/>
  <c r="U4776" i="6"/>
  <c r="M662" i="14"/>
  <c r="R662" i="14"/>
  <c r="U4729" i="6"/>
  <c r="M654" i="14"/>
  <c r="R654" i="14"/>
  <c r="U4700" i="6"/>
  <c r="M650" i="14"/>
  <c r="R650" i="14"/>
  <c r="U4639" i="6"/>
  <c r="M644" i="14"/>
  <c r="R644" i="14"/>
  <c r="U4800" i="6"/>
  <c r="M660" i="14"/>
  <c r="R660" i="14"/>
  <c r="U4783" i="6"/>
  <c r="M661" i="14"/>
  <c r="R661" i="14"/>
  <c r="U4662" i="6"/>
  <c r="M646" i="14"/>
  <c r="R646" i="14"/>
  <c r="U4652" i="6"/>
  <c r="M645" i="14"/>
  <c r="R645" i="14"/>
  <c r="O633" i="14"/>
  <c r="O567" i="14"/>
  <c r="P567" i="14"/>
  <c r="V4046" i="6"/>
  <c r="U4011" i="6"/>
  <c r="M563" i="14"/>
  <c r="R563" i="14"/>
  <c r="U4005" i="6"/>
  <c r="M562" i="14"/>
  <c r="R562" i="14"/>
  <c r="V5497" i="6"/>
  <c r="U5170" i="6"/>
  <c r="O707" i="14"/>
  <c r="M707" i="14"/>
  <c r="R707" i="14"/>
  <c r="U5154" i="6"/>
  <c r="M705" i="14"/>
  <c r="R705" i="14"/>
  <c r="U5121" i="6"/>
  <c r="O702" i="14"/>
  <c r="U5020" i="6"/>
  <c r="V5020" i="6"/>
  <c r="M689" i="14"/>
  <c r="R689" i="14"/>
  <c r="U4982" i="6"/>
  <c r="M685" i="14"/>
  <c r="R685" i="14"/>
  <c r="U4812" i="6"/>
  <c r="M659" i="14"/>
  <c r="R659" i="14"/>
  <c r="U4759" i="6"/>
  <c r="M664" i="14"/>
  <c r="R664" i="14"/>
  <c r="U4629" i="6"/>
  <c r="M643" i="14"/>
  <c r="R643" i="14"/>
  <c r="U4497" i="6"/>
  <c r="M630" i="14"/>
  <c r="R630" i="14"/>
  <c r="U4456" i="6"/>
  <c r="M623" i="14"/>
  <c r="R623" i="14"/>
  <c r="U4386" i="6"/>
  <c r="M613" i="14"/>
  <c r="R613" i="14"/>
  <c r="U4324" i="6"/>
  <c r="M603" i="14"/>
  <c r="R603" i="14"/>
  <c r="U4300" i="6"/>
  <c r="M601" i="14"/>
  <c r="R601" i="14"/>
  <c r="U4288" i="6"/>
  <c r="M600" i="14"/>
  <c r="R600" i="14"/>
  <c r="U4276" i="6"/>
  <c r="M599" i="14"/>
  <c r="R599" i="14"/>
  <c r="U4264" i="6"/>
  <c r="M598" i="14"/>
  <c r="R598" i="14"/>
  <c r="U4252" i="6"/>
  <c r="M597" i="14"/>
  <c r="R597" i="14"/>
  <c r="U4179" i="6"/>
  <c r="M589" i="14"/>
  <c r="R589" i="14"/>
  <c r="R273" i="14"/>
  <c r="P273" i="14"/>
  <c r="U5384" i="6"/>
  <c r="M737" i="14"/>
  <c r="R737" i="14"/>
  <c r="U5367" i="6"/>
  <c r="U5196" i="6"/>
  <c r="M710" i="14"/>
  <c r="R710" i="14"/>
  <c r="U5182" i="6"/>
  <c r="V5182" i="6"/>
  <c r="M709" i="14"/>
  <c r="R709" i="14"/>
  <c r="U5079" i="6"/>
  <c r="M698" i="14"/>
  <c r="R698" i="14"/>
  <c r="U5059" i="6"/>
  <c r="M693" i="14"/>
  <c r="R693" i="14"/>
  <c r="U4971" i="6"/>
  <c r="M684" i="14"/>
  <c r="R684" i="14"/>
  <c r="U4929" i="6"/>
  <c r="M679" i="14"/>
  <c r="R679" i="14"/>
  <c r="U4917" i="6"/>
  <c r="M677" i="14"/>
  <c r="R677" i="14"/>
  <c r="U4623" i="6"/>
  <c r="V4623" i="6"/>
  <c r="M642" i="14"/>
  <c r="R642" i="14"/>
  <c r="O616" i="14"/>
  <c r="P616" i="14"/>
  <c r="M617" i="14"/>
  <c r="R617" i="14"/>
  <c r="M590" i="14"/>
  <c r="R590" i="14"/>
  <c r="Q668" i="14"/>
  <c r="M815" i="14"/>
  <c r="O742" i="14"/>
  <c r="P742" i="14"/>
  <c r="O641" i="14"/>
  <c r="O797" i="14"/>
  <c r="P580" i="14"/>
  <c r="P330" i="14"/>
  <c r="U5233" i="6"/>
  <c r="M716" i="14"/>
  <c r="R716" i="14"/>
  <c r="O626" i="14"/>
  <c r="P626" i="14"/>
  <c r="M795" i="14"/>
  <c r="R795" i="14"/>
  <c r="P194" i="14"/>
  <c r="G53" i="48"/>
  <c r="M631" i="14"/>
  <c r="R631" i="14"/>
  <c r="M621" i="14"/>
  <c r="R621" i="14"/>
  <c r="P541" i="14"/>
  <c r="M746" i="14"/>
  <c r="R746" i="14"/>
  <c r="M823" i="14"/>
  <c r="R823" i="14"/>
  <c r="M624" i="14"/>
  <c r="R624" i="14"/>
  <c r="M731" i="14"/>
  <c r="R731" i="14"/>
  <c r="M756" i="14"/>
  <c r="R756" i="14"/>
  <c r="M714" i="14"/>
  <c r="R714" i="14"/>
  <c r="M591" i="14"/>
  <c r="R591" i="14"/>
  <c r="M647" i="14"/>
  <c r="R647" i="14"/>
  <c r="M649" i="14"/>
  <c r="R649" i="14"/>
  <c r="M641" i="14"/>
  <c r="R641" i="14"/>
  <c r="M687" i="14"/>
  <c r="R687" i="14"/>
  <c r="P556" i="14"/>
  <c r="P87" i="14"/>
  <c r="U4057" i="6"/>
  <c r="O569" i="14"/>
  <c r="M569" i="14"/>
  <c r="R569" i="14"/>
  <c r="U4020" i="6"/>
  <c r="M564" i="14"/>
  <c r="R564" i="14"/>
  <c r="U3933" i="6"/>
  <c r="M550" i="14"/>
  <c r="R550" i="14"/>
  <c r="M553" i="14"/>
  <c r="R553" i="14"/>
  <c r="P314" i="14"/>
  <c r="P203" i="14"/>
  <c r="P582" i="14"/>
  <c r="P231" i="14"/>
  <c r="P486" i="14"/>
  <c r="P248" i="14"/>
  <c r="P422" i="14"/>
  <c r="P21" i="14"/>
  <c r="N1840" i="6"/>
  <c r="P1840" i="6"/>
  <c r="U1840" i="6"/>
  <c r="V1840" i="6"/>
  <c r="N1831" i="6"/>
  <c r="P1831" i="6"/>
  <c r="U1831" i="6"/>
  <c r="V1831" i="6"/>
  <c r="N1681" i="6"/>
  <c r="P1681" i="6"/>
  <c r="U1681" i="6"/>
  <c r="V1681" i="6"/>
  <c r="N1675" i="6"/>
  <c r="P1675" i="6"/>
  <c r="U1675" i="6"/>
  <c r="V1675" i="6"/>
  <c r="N1838" i="6"/>
  <c r="P1838" i="6"/>
  <c r="U1838" i="6"/>
  <c r="V1838" i="6"/>
  <c r="N1679" i="6"/>
  <c r="P1679" i="6"/>
  <c r="U1679" i="6"/>
  <c r="V1679" i="6"/>
  <c r="N1674" i="6"/>
  <c r="P1674" i="6"/>
  <c r="U1674" i="6"/>
  <c r="V1674" i="6"/>
  <c r="N1670" i="6"/>
  <c r="P1670" i="6"/>
  <c r="N1618" i="6"/>
  <c r="N5810" i="6"/>
  <c r="P1083" i="6"/>
  <c r="M133" i="14"/>
  <c r="R133" i="14"/>
  <c r="P329" i="14"/>
  <c r="P376" i="14"/>
  <c r="P509" i="14"/>
  <c r="P514" i="14"/>
  <c r="N1837" i="6"/>
  <c r="P1837" i="6"/>
  <c r="U1837" i="6"/>
  <c r="V1837" i="6"/>
  <c r="N1829" i="6"/>
  <c r="P1829" i="6"/>
  <c r="U1829" i="6"/>
  <c r="V1829" i="6"/>
  <c r="N1669" i="6"/>
  <c r="P1669" i="6"/>
  <c r="U1669" i="6"/>
  <c r="N1613" i="6"/>
  <c r="N1678" i="6"/>
  <c r="P1678" i="6"/>
  <c r="N1673" i="6"/>
  <c r="P1673" i="6"/>
  <c r="U1673" i="6"/>
  <c r="V1673" i="6"/>
  <c r="N1677" i="6"/>
  <c r="P1677" i="6"/>
  <c r="U1677" i="6"/>
  <c r="V1677" i="6"/>
  <c r="N1672" i="6"/>
  <c r="P1672" i="6"/>
  <c r="U1672" i="6"/>
  <c r="V1672" i="6"/>
  <c r="U2835" i="6"/>
  <c r="M411" i="14"/>
  <c r="R411" i="14"/>
  <c r="U3422" i="6"/>
  <c r="M477" i="14"/>
  <c r="R477" i="14"/>
  <c r="U816" i="6"/>
  <c r="M94" i="14"/>
  <c r="R94" i="14"/>
  <c r="U3871" i="6"/>
  <c r="M545" i="14"/>
  <c r="R545" i="14"/>
  <c r="O196" i="14"/>
  <c r="V1425" i="6"/>
  <c r="P440" i="14"/>
  <c r="P18" i="14"/>
  <c r="P782" i="14"/>
  <c r="P73" i="14"/>
  <c r="P377" i="14"/>
  <c r="P558" i="14"/>
  <c r="P5728" i="6"/>
  <c r="P3962" i="6"/>
  <c r="U3962" i="6"/>
  <c r="P679" i="6"/>
  <c r="N5949" i="6"/>
  <c r="P5949" i="6"/>
  <c r="N5951" i="6"/>
  <c r="P5951" i="6"/>
  <c r="U5951" i="6"/>
  <c r="N5953" i="6"/>
  <c r="P5953" i="6"/>
  <c r="U5953" i="6"/>
  <c r="N5955" i="6"/>
  <c r="P5955" i="6"/>
  <c r="U5955" i="6"/>
  <c r="N5957" i="6"/>
  <c r="P5957" i="6"/>
  <c r="U5957" i="6"/>
  <c r="P207" i="14"/>
  <c r="P783" i="14"/>
  <c r="P369" i="14"/>
  <c r="P786" i="14"/>
  <c r="P457" i="14"/>
  <c r="P299" i="14"/>
  <c r="P182" i="14"/>
  <c r="P491" i="14"/>
  <c r="P530" i="14"/>
  <c r="P339" i="14"/>
  <c r="N1841" i="6"/>
  <c r="P1841" i="6"/>
  <c r="U1841" i="6"/>
  <c r="V1841" i="6"/>
  <c r="N1836" i="6"/>
  <c r="P1836" i="6"/>
  <c r="U1836" i="6"/>
  <c r="V1836" i="6"/>
  <c r="N1830" i="6"/>
  <c r="P3292" i="6"/>
  <c r="P5221" i="6"/>
  <c r="M712" i="14"/>
  <c r="N2" i="14"/>
  <c r="P3621" i="6"/>
  <c r="M502" i="14"/>
  <c r="R502" i="14"/>
  <c r="P773" i="14"/>
  <c r="P759" i="14"/>
  <c r="P609" i="14"/>
  <c r="P107" i="14"/>
  <c r="N1839" i="6"/>
  <c r="P1839" i="6"/>
  <c r="U1839" i="6"/>
  <c r="N1833" i="6"/>
  <c r="P1833" i="6"/>
  <c r="U1833" i="6"/>
  <c r="V1833" i="6"/>
  <c r="N1828" i="6"/>
  <c r="P1828" i="6"/>
  <c r="O1775" i="6"/>
  <c r="N1133" i="6"/>
  <c r="H143" i="14"/>
  <c r="O1133" i="6"/>
  <c r="P1133" i="6"/>
  <c r="U1133" i="6"/>
  <c r="N5859" i="6"/>
  <c r="P5859" i="6"/>
  <c r="U5859" i="6"/>
  <c r="V5859" i="6"/>
  <c r="N5948" i="6"/>
  <c r="P5948" i="6"/>
  <c r="N5950" i="6"/>
  <c r="P5950" i="6"/>
  <c r="U5950" i="6"/>
  <c r="N5952" i="6"/>
  <c r="P5952" i="6"/>
  <c r="U5952" i="6"/>
  <c r="N5954" i="6"/>
  <c r="P5954" i="6"/>
  <c r="U5954" i="6"/>
  <c r="N5956" i="6"/>
  <c r="P5956" i="6"/>
  <c r="U5956" i="6"/>
  <c r="V3215" i="6"/>
  <c r="O455" i="14"/>
  <c r="P455" i="14"/>
  <c r="V2367" i="6"/>
  <c r="O357" i="14"/>
  <c r="V5475" i="6"/>
  <c r="O751" i="14"/>
  <c r="U3732" i="6"/>
  <c r="M523" i="14"/>
  <c r="R523" i="14"/>
  <c r="U3665" i="6"/>
  <c r="M513" i="14"/>
  <c r="R513" i="14"/>
  <c r="V3224" i="6"/>
  <c r="O456" i="14"/>
  <c r="P456" i="14"/>
  <c r="U2806" i="6"/>
  <c r="O403" i="14"/>
  <c r="M403" i="14"/>
  <c r="R403" i="14"/>
  <c r="M753" i="14"/>
  <c r="R753" i="14"/>
  <c r="U5488" i="6"/>
  <c r="O640" i="14"/>
  <c r="V4606" i="6"/>
  <c r="U4138" i="6"/>
  <c r="V3098" i="6"/>
  <c r="O438" i="14"/>
  <c r="P438" i="14"/>
  <c r="V2864" i="6"/>
  <c r="O413" i="14"/>
  <c r="U4053" i="6"/>
  <c r="M568" i="14"/>
  <c r="R568" i="14"/>
  <c r="U3167" i="6"/>
  <c r="M448" i="14"/>
  <c r="R448" i="14"/>
  <c r="U232" i="6"/>
  <c r="M22" i="14"/>
  <c r="R22" i="14"/>
  <c r="V5131" i="6"/>
  <c r="V4624" i="6"/>
  <c r="O642" i="14"/>
  <c r="U3594" i="6"/>
  <c r="M500" i="14"/>
  <c r="R500" i="14"/>
  <c r="U2884" i="6"/>
  <c r="M414" i="14"/>
  <c r="R414" i="14"/>
  <c r="M506" i="14"/>
  <c r="R506" i="14"/>
  <c r="U3608" i="6"/>
  <c r="V237" i="6"/>
  <c r="O24" i="14"/>
  <c r="D15" i="48"/>
  <c r="V4670" i="6"/>
  <c r="O647" i="14"/>
  <c r="P647" i="14"/>
  <c r="U3696" i="6"/>
  <c r="M520" i="14"/>
  <c r="R520" i="14"/>
  <c r="V3267" i="6"/>
  <c r="O460" i="14"/>
  <c r="U1721" i="6"/>
  <c r="M233" i="14"/>
  <c r="R233" i="14"/>
  <c r="O36" i="14"/>
  <c r="P36" i="14"/>
  <c r="F15" i="48"/>
  <c r="V369" i="6"/>
  <c r="U2043" i="6"/>
  <c r="O290" i="14"/>
  <c r="M290" i="14"/>
  <c r="R290" i="14"/>
  <c r="P4312" i="6"/>
  <c r="P3469" i="6"/>
  <c r="P3334" i="6"/>
  <c r="P122" i="14"/>
  <c r="P362" i="14"/>
  <c r="P312" i="14"/>
  <c r="P281" i="14"/>
  <c r="P462" i="14"/>
  <c r="P200" i="14"/>
  <c r="P230" i="14"/>
  <c r="P242" i="14"/>
  <c r="N1851" i="6"/>
  <c r="P1851" i="6"/>
  <c r="U1851" i="6"/>
  <c r="V1851" i="6"/>
  <c r="N1768" i="6"/>
  <c r="N1380" i="6"/>
  <c r="O1129" i="6"/>
  <c r="N1377" i="6"/>
  <c r="N1363" i="6"/>
  <c r="P542" i="14"/>
  <c r="P512" i="14"/>
  <c r="P532" i="14"/>
  <c r="P484" i="14"/>
  <c r="P469" i="14"/>
  <c r="P183" i="14"/>
  <c r="P398" i="14"/>
  <c r="N1362" i="6"/>
  <c r="N1142" i="6"/>
  <c r="V5550" i="6"/>
  <c r="V4555" i="6"/>
  <c r="O635" i="14"/>
  <c r="U3435" i="6"/>
  <c r="O478" i="14"/>
  <c r="M478" i="14"/>
  <c r="R478" i="14"/>
  <c r="V4593" i="6"/>
  <c r="O639" i="14"/>
  <c r="U3709" i="6"/>
  <c r="M521" i="14"/>
  <c r="R521" i="14"/>
  <c r="V3407" i="6"/>
  <c r="O475" i="14"/>
  <c r="P475" i="14"/>
  <c r="U4315" i="6"/>
  <c r="U3584" i="6"/>
  <c r="M501" i="14"/>
  <c r="R501" i="14"/>
  <c r="P738" i="14"/>
  <c r="P781" i="14"/>
  <c r="P105" i="14"/>
  <c r="P648" i="14"/>
  <c r="P115" i="14"/>
  <c r="P384" i="14"/>
  <c r="P629" i="14"/>
  <c r="P332" i="14"/>
  <c r="O752" i="14"/>
  <c r="P605" i="14"/>
  <c r="P729" i="14"/>
  <c r="P353" i="14"/>
  <c r="P435" i="14"/>
  <c r="P61" i="14"/>
  <c r="P287" i="14"/>
  <c r="P406" i="14"/>
  <c r="P51" i="14"/>
  <c r="P575" i="14"/>
  <c r="P529" i="14"/>
  <c r="P59" i="14"/>
  <c r="P145" i="14"/>
  <c r="P5857" i="6"/>
  <c r="U5857" i="6"/>
  <c r="V5288" i="6"/>
  <c r="U5294" i="6"/>
  <c r="O723" i="14"/>
  <c r="M723" i="14"/>
  <c r="R723" i="14"/>
  <c r="O739" i="14"/>
  <c r="P260" i="14"/>
  <c r="P404" i="14"/>
  <c r="P5" i="14"/>
  <c r="P289" i="14"/>
  <c r="P188" i="14"/>
  <c r="P355" i="14"/>
  <c r="P540" i="14"/>
  <c r="P146" i="14"/>
  <c r="P544" i="14"/>
  <c r="P34" i="14"/>
  <c r="P58" i="14"/>
  <c r="P293" i="14"/>
  <c r="P400" i="14"/>
  <c r="P439" i="14"/>
  <c r="P301" i="14"/>
  <c r="P147" i="14"/>
  <c r="P126" i="14"/>
  <c r="P235" i="14"/>
  <c r="P252" i="14"/>
  <c r="R648" i="14"/>
  <c r="P123" i="14"/>
  <c r="P284" i="14"/>
  <c r="P209" i="14"/>
  <c r="M758" i="14"/>
  <c r="R758" i="14"/>
  <c r="P577" i="14"/>
  <c r="P537" i="14"/>
  <c r="P337" i="14"/>
  <c r="P778" i="14"/>
  <c r="P279" i="14"/>
  <c r="P223" i="14"/>
  <c r="P407" i="14"/>
  <c r="P206" i="14"/>
  <c r="P409" i="14"/>
  <c r="P318" i="14"/>
  <c r="P67" i="14"/>
  <c r="P367" i="14"/>
  <c r="P361" i="14"/>
  <c r="P336" i="14"/>
  <c r="P174" i="14"/>
  <c r="N1576" i="6"/>
  <c r="N1264" i="6"/>
  <c r="N1573" i="6"/>
  <c r="N1624" i="6"/>
  <c r="N1611" i="6"/>
  <c r="N1582" i="6"/>
  <c r="N1569" i="6"/>
  <c r="N1376" i="6"/>
  <c r="P340" i="14"/>
  <c r="N1620" i="6"/>
  <c r="N1581" i="6"/>
  <c r="N1568" i="6"/>
  <c r="N1375" i="6"/>
  <c r="N1776" i="6"/>
  <c r="N1619" i="6"/>
  <c r="N1580" i="6"/>
  <c r="N1367" i="6"/>
  <c r="N5722" i="6"/>
  <c r="P5722" i="6"/>
  <c r="U5722" i="6"/>
  <c r="N5753" i="6"/>
  <c r="N1139" i="6"/>
  <c r="P590" i="14"/>
  <c r="O731" i="14"/>
  <c r="P731" i="14"/>
  <c r="V5343" i="6"/>
  <c r="P533" i="14"/>
  <c r="P249" i="14"/>
  <c r="V4208" i="6"/>
  <c r="O591" i="14"/>
  <c r="P591" i="14"/>
  <c r="U3997" i="6"/>
  <c r="M561" i="14"/>
  <c r="R561" i="14"/>
  <c r="P667" i="14"/>
  <c r="P103" i="14"/>
  <c r="P380" i="14"/>
  <c r="P472" i="14"/>
  <c r="P131" i="14"/>
  <c r="P104" i="14"/>
  <c r="P240" i="14"/>
  <c r="P39" i="14"/>
  <c r="P181" i="14"/>
  <c r="P31" i="14"/>
  <c r="P149" i="14"/>
  <c r="P288" i="14"/>
  <c r="N4834" i="6"/>
  <c r="P4834" i="6"/>
  <c r="U4834" i="6"/>
  <c r="P627" i="14"/>
  <c r="P656" i="14"/>
  <c r="P431" i="14"/>
  <c r="P696" i="14"/>
  <c r="P41" i="14"/>
  <c r="P98" i="14"/>
  <c r="P608" i="14"/>
  <c r="P748" i="14"/>
  <c r="P385" i="14"/>
  <c r="P259" i="14"/>
  <c r="P531" i="14"/>
  <c r="P65" i="14"/>
  <c r="P211" i="14"/>
  <c r="P137" i="14"/>
  <c r="P229" i="14"/>
  <c r="P196" i="14"/>
  <c r="P390" i="14"/>
  <c r="P62" i="14"/>
  <c r="N4833" i="6"/>
  <c r="P4833" i="6"/>
  <c r="U4833" i="6"/>
  <c r="V4833" i="6"/>
  <c r="P468" i="14"/>
  <c r="P494" i="14"/>
  <c r="N4830" i="6"/>
  <c r="P4830" i="6"/>
  <c r="U4830" i="6"/>
  <c r="P40" i="14"/>
  <c r="P177" i="14"/>
  <c r="P551" i="14"/>
  <c r="P535" i="14"/>
  <c r="P113" i="14"/>
  <c r="P366" i="14"/>
  <c r="N4828" i="6"/>
  <c r="P4828" i="6"/>
  <c r="N1777" i="6"/>
  <c r="N1770" i="6"/>
  <c r="N1297" i="6"/>
  <c r="O1774" i="6"/>
  <c r="N1623" i="6"/>
  <c r="N1617" i="6"/>
  <c r="N1610" i="6"/>
  <c r="N1579" i="6"/>
  <c r="N1572" i="6"/>
  <c r="N1432" i="6"/>
  <c r="P1432" i="6"/>
  <c r="U1432" i="6"/>
  <c r="V1432" i="6"/>
  <c r="N1773" i="6"/>
  <c r="N1622" i="6"/>
  <c r="N1615" i="6"/>
  <c r="N1609" i="6"/>
  <c r="N1578" i="6"/>
  <c r="N1571" i="6"/>
  <c r="N1371" i="6"/>
  <c r="N1771" i="6"/>
  <c r="N1621" i="6"/>
  <c r="N1614" i="6"/>
  <c r="N1583" i="6"/>
  <c r="N1577" i="6"/>
  <c r="N1370" i="6"/>
  <c r="P5765" i="6"/>
  <c r="U5803" i="6"/>
  <c r="V5299" i="6"/>
  <c r="O724" i="14"/>
  <c r="V5263" i="6"/>
  <c r="O720" i="14"/>
  <c r="U5247" i="6"/>
  <c r="M718" i="14"/>
  <c r="R718" i="14"/>
  <c r="U4965" i="6"/>
  <c r="M683" i="14"/>
  <c r="R683" i="14"/>
  <c r="V4909" i="6"/>
  <c r="O675" i="14"/>
  <c r="V4902" i="6"/>
  <c r="U4477" i="6"/>
  <c r="M625" i="14"/>
  <c r="R625" i="14"/>
  <c r="V5730" i="6"/>
  <c r="V5574" i="6"/>
  <c r="U5311" i="6"/>
  <c r="O726" i="14"/>
  <c r="M726" i="14"/>
  <c r="R726" i="14"/>
  <c r="V4497" i="6"/>
  <c r="U5908" i="6"/>
  <c r="O828" i="14"/>
  <c r="M828" i="14"/>
  <c r="R828" i="14"/>
  <c r="V5605" i="6"/>
  <c r="O689" i="14"/>
  <c r="P689" i="14"/>
  <c r="V5028" i="6"/>
  <c r="U4571" i="6"/>
  <c r="M634" i="14"/>
  <c r="R634" i="14"/>
  <c r="F50" i="48"/>
  <c r="V4533" i="6"/>
  <c r="O637" i="14"/>
  <c r="P637" i="14"/>
  <c r="O681" i="14"/>
  <c r="P681" i="14"/>
  <c r="V4954" i="6"/>
  <c r="U4923" i="6"/>
  <c r="M678" i="14"/>
  <c r="R678" i="14"/>
  <c r="U4891" i="6"/>
  <c r="O674" i="14"/>
  <c r="M674" i="14"/>
  <c r="P674" i="14"/>
  <c r="R674" i="14"/>
  <c r="U4588" i="6"/>
  <c r="M638" i="14"/>
  <c r="R638" i="14"/>
  <c r="U5875" i="6"/>
  <c r="M820" i="14"/>
  <c r="R820" i="14"/>
  <c r="U5592" i="6"/>
  <c r="M770" i="14"/>
  <c r="R770" i="14"/>
  <c r="R831" i="14"/>
  <c r="U5615" i="6"/>
  <c r="M774" i="14"/>
  <c r="R774" i="14"/>
  <c r="V5467" i="6"/>
  <c r="O750" i="14"/>
  <c r="U5328" i="6"/>
  <c r="M727" i="14"/>
  <c r="R727" i="14"/>
  <c r="V5190" i="6"/>
  <c r="V5018" i="6"/>
  <c r="V4934" i="6"/>
  <c r="U4356" i="6"/>
  <c r="M606" i="14"/>
  <c r="R606" i="14"/>
  <c r="P405" i="14"/>
  <c r="P615" i="14"/>
  <c r="P68" i="14"/>
  <c r="P749" i="14"/>
  <c r="P78" i="14"/>
  <c r="P46" i="14"/>
  <c r="P121" i="14"/>
  <c r="P5523" i="6"/>
  <c r="U5523" i="6"/>
  <c r="P461" i="14"/>
  <c r="P546" i="14"/>
  <c r="P768" i="14"/>
  <c r="P112" i="14"/>
  <c r="P136" i="14"/>
  <c r="P358" i="14"/>
  <c r="P305" i="14"/>
  <c r="P48" i="14"/>
  <c r="P295" i="14"/>
  <c r="P760" i="14"/>
  <c r="P118" i="14"/>
  <c r="P303" i="14"/>
  <c r="P283" i="14"/>
  <c r="P117" i="14"/>
  <c r="P162" i="14"/>
  <c r="P139" i="14"/>
  <c r="P396" i="14"/>
  <c r="P410" i="14"/>
  <c r="P4" i="14"/>
  <c r="P549" i="14"/>
  <c r="P496" i="14"/>
  <c r="P798" i="14"/>
  <c r="P24" i="14"/>
  <c r="P256" i="14"/>
  <c r="P785" i="14"/>
  <c r="P572" i="14"/>
  <c r="P195" i="14"/>
  <c r="P82" i="14"/>
  <c r="P297" i="14"/>
  <c r="P282" i="14"/>
  <c r="P215" i="14"/>
  <c r="P239" i="14"/>
  <c r="P244" i="14"/>
  <c r="P576" i="14"/>
  <c r="P487" i="14"/>
  <c r="P526" i="14"/>
  <c r="P534" i="14"/>
  <c r="P45" i="14"/>
  <c r="P208" i="14"/>
  <c r="P344" i="14"/>
  <c r="P348" i="14"/>
  <c r="P50" i="14"/>
  <c r="P628" i="14"/>
  <c r="P20" i="14"/>
  <c r="N4836" i="6"/>
  <c r="P4836" i="6"/>
  <c r="U4836" i="6"/>
  <c r="V4836" i="6"/>
  <c r="P4821" i="6"/>
  <c r="N1845" i="6"/>
  <c r="P1845" i="6"/>
  <c r="U1845" i="6"/>
  <c r="N1548" i="6"/>
  <c r="N1398" i="6"/>
  <c r="N1300" i="6"/>
  <c r="N1290" i="6"/>
  <c r="N1268" i="6"/>
  <c r="N1259" i="6"/>
  <c r="N1246" i="6"/>
  <c r="N1129" i="6"/>
  <c r="N1009" i="6"/>
  <c r="P1009" i="6"/>
  <c r="U1009" i="6"/>
  <c r="N1853" i="6"/>
  <c r="P1853" i="6"/>
  <c r="U1853" i="6"/>
  <c r="V1853" i="6"/>
  <c r="N1844" i="6"/>
  <c r="P1844" i="6"/>
  <c r="U1844" i="6"/>
  <c r="V1844" i="6"/>
  <c r="N1761" i="6"/>
  <c r="N1383" i="6"/>
  <c r="N1298" i="6"/>
  <c r="N1288" i="6"/>
  <c r="N1265" i="6"/>
  <c r="N1258" i="6"/>
  <c r="N1243" i="6"/>
  <c r="N1006" i="6"/>
  <c r="P1006" i="6"/>
  <c r="U1006" i="6"/>
  <c r="V1006" i="6"/>
  <c r="N1015" i="6"/>
  <c r="P1015" i="6"/>
  <c r="U1015" i="6"/>
  <c r="N1849" i="6"/>
  <c r="P1849" i="6"/>
  <c r="U1849" i="6"/>
  <c r="N1305" i="6"/>
  <c r="N1295" i="6"/>
  <c r="N1285" i="6"/>
  <c r="N1263" i="6"/>
  <c r="N1256" i="6"/>
  <c r="N1854" i="6"/>
  <c r="P1854" i="6"/>
  <c r="U1854" i="6"/>
  <c r="V1854" i="6"/>
  <c r="N1566" i="6"/>
  <c r="N1304" i="6"/>
  <c r="N1294" i="6"/>
  <c r="N1283" i="6"/>
  <c r="N1261" i="6"/>
  <c r="N1255" i="6"/>
  <c r="N1847" i="6"/>
  <c r="P1847" i="6"/>
  <c r="U1847" i="6"/>
  <c r="V1847" i="6"/>
  <c r="N1563" i="6"/>
  <c r="N1401" i="6"/>
  <c r="N1301" i="6"/>
  <c r="N1291" i="6"/>
  <c r="N1260" i="6"/>
  <c r="N1251" i="6"/>
  <c r="N5862" i="6"/>
  <c r="P5862" i="6"/>
  <c r="U5862" i="6"/>
  <c r="V5862" i="6"/>
  <c r="N5861" i="6"/>
  <c r="P5861" i="6"/>
  <c r="N5865" i="6"/>
  <c r="P5865" i="6"/>
  <c r="U5865" i="6"/>
  <c r="V5865" i="6"/>
  <c r="Q833" i="14"/>
  <c r="N5947" i="6"/>
  <c r="P5947" i="6"/>
  <c r="U5947" i="6"/>
  <c r="N5945" i="6"/>
  <c r="P5945" i="6"/>
  <c r="U5945" i="6"/>
  <c r="N5943" i="6"/>
  <c r="P5943" i="6"/>
  <c r="U5943" i="6"/>
  <c r="N5941" i="6"/>
  <c r="P5941" i="6"/>
  <c r="U5941" i="6"/>
  <c r="N5939" i="6"/>
  <c r="P5939" i="6"/>
  <c r="U5939" i="6"/>
  <c r="N5946" i="6"/>
  <c r="P5946" i="6"/>
  <c r="U5946" i="6"/>
  <c r="N5944" i="6"/>
  <c r="P5944" i="6"/>
  <c r="U5944" i="6"/>
  <c r="N5942" i="6"/>
  <c r="P5942" i="6"/>
  <c r="U5942" i="6"/>
  <c r="N5940" i="6"/>
  <c r="P5940" i="6"/>
  <c r="U5940" i="6"/>
  <c r="N5938" i="6"/>
  <c r="P5938" i="6"/>
  <c r="P5885" i="6"/>
  <c r="U5885" i="6"/>
  <c r="P5753" i="6"/>
  <c r="P5810" i="6"/>
  <c r="U5810" i="6"/>
  <c r="P6080" i="6"/>
  <c r="U6080" i="6"/>
  <c r="P6004" i="6"/>
  <c r="U6004" i="6"/>
  <c r="U5919" i="6"/>
  <c r="P265" i="14"/>
  <c r="P442" i="14"/>
  <c r="P449" i="14"/>
  <c r="P343" i="14"/>
  <c r="P573" i="14"/>
  <c r="P708" i="14"/>
  <c r="P621" i="14"/>
  <c r="O1136" i="6"/>
  <c r="P1136" i="6"/>
  <c r="U1136" i="6"/>
  <c r="V1136" i="6"/>
  <c r="P5504" i="6"/>
  <c r="P1830" i="6"/>
  <c r="N1750" i="6"/>
  <c r="N1560" i="6"/>
  <c r="N1395" i="6"/>
  <c r="N1381" i="6"/>
  <c r="N1368" i="6"/>
  <c r="H185" i="14"/>
  <c r="N1302" i="6"/>
  <c r="N1296" i="6"/>
  <c r="N1289" i="6"/>
  <c r="N1252" i="6"/>
  <c r="N1242" i="6"/>
  <c r="N1016" i="6"/>
  <c r="P1016" i="6"/>
  <c r="U1016" i="6"/>
  <c r="V1016" i="6"/>
  <c r="N1004" i="6"/>
  <c r="P1004" i="6"/>
  <c r="U1004" i="6"/>
  <c r="N1747" i="6"/>
  <c r="N1557" i="6"/>
  <c r="N1392" i="6"/>
  <c r="P1834" i="6"/>
  <c r="U1834" i="6"/>
  <c r="V1834" i="6"/>
  <c r="N1554" i="6"/>
  <c r="N1389" i="6"/>
  <c r="N1250" i="6"/>
  <c r="N1011" i="6"/>
  <c r="P1011" i="6"/>
  <c r="U1011" i="6"/>
  <c r="V1011" i="6"/>
  <c r="P5675" i="6"/>
  <c r="U5675" i="6"/>
  <c r="N4832" i="6"/>
  <c r="P4832" i="6"/>
  <c r="U4832" i="6"/>
  <c r="V4832" i="6"/>
  <c r="P3955" i="6"/>
  <c r="N1551" i="6"/>
  <c r="N1386" i="6"/>
  <c r="N1379" i="6"/>
  <c r="N1372" i="6"/>
  <c r="N1366" i="6"/>
  <c r="N1299" i="6"/>
  <c r="N1292" i="6"/>
  <c r="N1286" i="6"/>
  <c r="N1247" i="6"/>
  <c r="O1139" i="6"/>
  <c r="P1139" i="6"/>
  <c r="U1139" i="6"/>
  <c r="V1139" i="6"/>
  <c r="N1132" i="6"/>
  <c r="N1010" i="6"/>
  <c r="P1010" i="6"/>
  <c r="U1010" i="6"/>
  <c r="V1010" i="6"/>
  <c r="N80" i="6"/>
  <c r="P80" i="6"/>
  <c r="U80" i="6"/>
  <c r="V80" i="6"/>
  <c r="R78" i="14"/>
  <c r="P797" i="14"/>
  <c r="P473" i="14"/>
  <c r="P391" i="14"/>
  <c r="U5099" i="6"/>
  <c r="M700" i="14"/>
  <c r="R700" i="14"/>
  <c r="P570" i="14"/>
  <c r="P547" i="14"/>
  <c r="P587" i="14"/>
  <c r="P433" i="14"/>
  <c r="R573" i="14"/>
  <c r="P524" i="14"/>
  <c r="P5520" i="6"/>
  <c r="U5520" i="6"/>
  <c r="N4837" i="6"/>
  <c r="P4837" i="6"/>
  <c r="U4837" i="6"/>
  <c r="N4831" i="6"/>
  <c r="P4831" i="6"/>
  <c r="U4831" i="6"/>
  <c r="V4831" i="6"/>
  <c r="P17" i="14"/>
  <c r="O820" i="14"/>
  <c r="P489" i="14"/>
  <c r="N4835" i="6"/>
  <c r="P4835" i="6"/>
  <c r="U4835" i="6"/>
  <c r="V4835" i="6"/>
  <c r="P4771" i="6"/>
  <c r="N1601" i="6"/>
  <c r="P1601" i="6"/>
  <c r="N1602" i="6"/>
  <c r="P1602" i="6"/>
  <c r="U1602" i="6"/>
  <c r="V1602" i="6"/>
  <c r="N1603" i="6"/>
  <c r="P1603" i="6"/>
  <c r="U1603" i="6"/>
  <c r="V1603" i="6"/>
  <c r="N1848" i="6"/>
  <c r="P1848" i="6"/>
  <c r="U1848" i="6"/>
  <c r="V1848" i="6"/>
  <c r="N1791" i="6"/>
  <c r="N1852" i="6"/>
  <c r="P1852" i="6"/>
  <c r="U1852" i="6"/>
  <c r="O1771" i="6"/>
  <c r="O1362" i="6"/>
  <c r="P1362" i="6"/>
  <c r="U1362" i="6"/>
  <c r="V1362" i="6"/>
  <c r="N1842" i="6"/>
  <c r="P1842" i="6"/>
  <c r="N1846" i="6"/>
  <c r="P1846" i="6"/>
  <c r="U1846" i="6"/>
  <c r="V1846" i="6"/>
  <c r="N1850" i="6"/>
  <c r="P1850" i="6"/>
  <c r="U1850" i="6"/>
  <c r="V1850" i="6"/>
  <c r="N1796" i="6"/>
  <c r="N1605" i="6"/>
  <c r="P1605" i="6"/>
  <c r="U1605" i="6"/>
  <c r="V1605" i="6"/>
  <c r="N1115" i="6"/>
  <c r="H142" i="14"/>
  <c r="N1124" i="6"/>
  <c r="N1116" i="6"/>
  <c r="N1125" i="6"/>
  <c r="N1118" i="6"/>
  <c r="N1127" i="6"/>
  <c r="N1119" i="6"/>
  <c r="N1128" i="6"/>
  <c r="N1121" i="6"/>
  <c r="H241" i="14"/>
  <c r="O1789" i="6"/>
  <c r="N1789" i="6"/>
  <c r="P1789" i="6"/>
  <c r="U1789" i="6"/>
  <c r="V1789" i="6"/>
  <c r="N1797" i="6"/>
  <c r="N1800" i="6"/>
  <c r="N1788" i="6"/>
  <c r="N1794" i="6"/>
  <c r="N1433" i="6"/>
  <c r="P1433" i="6"/>
  <c r="U1433" i="6"/>
  <c r="N1428" i="6"/>
  <c r="P1428" i="6"/>
  <c r="N1430" i="6"/>
  <c r="P1430" i="6"/>
  <c r="U1430" i="6"/>
  <c r="V1430" i="6"/>
  <c r="N1441" i="6"/>
  <c r="P1441" i="6"/>
  <c r="U1441" i="6"/>
  <c r="N1282" i="6"/>
  <c r="N1254" i="6"/>
  <c r="N1245" i="6"/>
  <c r="N1241" i="6"/>
  <c r="O1144" i="6"/>
  <c r="O1141" i="6"/>
  <c r="O1138" i="6"/>
  <c r="O1135" i="6"/>
  <c r="N1131" i="6"/>
  <c r="N1014" i="6"/>
  <c r="P1014" i="6"/>
  <c r="U1014" i="6"/>
  <c r="V1014" i="6"/>
  <c r="N1008" i="6"/>
  <c r="P1008" i="6"/>
  <c r="U1008" i="6"/>
  <c r="V1008" i="6"/>
  <c r="N1774" i="6"/>
  <c r="N1744" i="6"/>
  <c r="N1374" i="6"/>
  <c r="N1365" i="6"/>
  <c r="N1303" i="6"/>
  <c r="N1293" i="6"/>
  <c r="H171" i="14"/>
  <c r="O1289" i="6"/>
  <c r="N1280" i="6"/>
  <c r="N1266" i="6"/>
  <c r="N1262" i="6"/>
  <c r="H169" i="14"/>
  <c r="O1263" i="6"/>
  <c r="P1263" i="6"/>
  <c r="U1263" i="6"/>
  <c r="V1263" i="6"/>
  <c r="N1253" i="6"/>
  <c r="N1249" i="6"/>
  <c r="H168" i="14"/>
  <c r="N1144" i="6"/>
  <c r="N1141" i="6"/>
  <c r="P1141" i="6"/>
  <c r="U1141" i="6"/>
  <c r="V1141" i="6"/>
  <c r="N1138" i="6"/>
  <c r="P1138" i="6"/>
  <c r="U1138" i="6"/>
  <c r="V1138" i="6"/>
  <c r="N1135" i="6"/>
  <c r="N1130" i="6"/>
  <c r="N1013" i="6"/>
  <c r="P1013" i="6"/>
  <c r="U1013" i="6"/>
  <c r="V1013" i="6"/>
  <c r="N1007" i="6"/>
  <c r="P1007" i="6"/>
  <c r="N1378" i="6"/>
  <c r="N1373" i="6"/>
  <c r="N1369" i="6"/>
  <c r="N1364" i="6"/>
  <c r="N1274" i="6"/>
  <c r="N1248" i="6"/>
  <c r="N1244" i="6"/>
  <c r="N1143" i="6"/>
  <c r="N1140" i="6"/>
  <c r="N1137" i="6"/>
  <c r="N1012" i="6"/>
  <c r="P1012" i="6"/>
  <c r="U1012" i="6"/>
  <c r="V1012" i="6"/>
  <c r="N5849" i="6"/>
  <c r="P5849" i="6"/>
  <c r="U5849" i="6"/>
  <c r="V5849" i="6"/>
  <c r="N5842" i="6"/>
  <c r="P5842" i="6"/>
  <c r="M2" i="6"/>
  <c r="U5823" i="6"/>
  <c r="V5823" i="6"/>
  <c r="M812" i="14"/>
  <c r="R812" i="14"/>
  <c r="V5793" i="6"/>
  <c r="O808" i="14"/>
  <c r="P808" i="14"/>
  <c r="O721" i="14"/>
  <c r="P721" i="14"/>
  <c r="V5274" i="6"/>
  <c r="V5821" i="6"/>
  <c r="U5813" i="6"/>
  <c r="V5686" i="6"/>
  <c r="R570" i="14"/>
  <c r="U5854" i="6"/>
  <c r="V5776" i="6"/>
  <c r="O803" i="14"/>
  <c r="P803" i="14"/>
  <c r="M788" i="14"/>
  <c r="R788" i="14"/>
  <c r="V5660" i="6"/>
  <c r="O784" i="14"/>
  <c r="P784" i="14"/>
  <c r="R587" i="14"/>
  <c r="V5879" i="6"/>
  <c r="O823" i="14"/>
  <c r="P823" i="14"/>
  <c r="U5667" i="6"/>
  <c r="M787" i="14"/>
  <c r="R787" i="14"/>
  <c r="V4895" i="6"/>
  <c r="P595" i="14"/>
  <c r="R688" i="14"/>
  <c r="U5883" i="6"/>
  <c r="V4941" i="6"/>
  <c r="R832" i="14"/>
  <c r="U5929" i="6"/>
  <c r="U5794" i="6"/>
  <c r="M809" i="14"/>
  <c r="R809" i="14"/>
  <c r="R797" i="14"/>
  <c r="P552" i="14"/>
  <c r="O1777" i="6"/>
  <c r="P1777" i="6"/>
  <c r="U1777" i="6"/>
  <c r="V1777" i="6"/>
  <c r="P1770" i="6"/>
  <c r="U1770" i="6"/>
  <c r="O1768" i="6"/>
  <c r="P1768" i="6"/>
  <c r="U1768" i="6"/>
  <c r="N1769" i="6"/>
  <c r="N1772" i="6"/>
  <c r="N1775" i="6"/>
  <c r="P1775" i="6"/>
  <c r="U1775" i="6"/>
  <c r="N1778" i="6"/>
  <c r="N1751" i="6"/>
  <c r="N1748" i="6"/>
  <c r="O1773" i="6"/>
  <c r="P1773" i="6"/>
  <c r="U1773" i="6"/>
  <c r="V1773" i="6"/>
  <c r="N1753" i="6"/>
  <c r="H237" i="14"/>
  <c r="N1756" i="6"/>
  <c r="N1759" i="6"/>
  <c r="N1762" i="6"/>
  <c r="N1765" i="6"/>
  <c r="O1788" i="6"/>
  <c r="N1792" i="6"/>
  <c r="N1795" i="6"/>
  <c r="N1798" i="6"/>
  <c r="N1801" i="6"/>
  <c r="O1778" i="6"/>
  <c r="O1776" i="6"/>
  <c r="O1769" i="6"/>
  <c r="O1767" i="6"/>
  <c r="N1766" i="6"/>
  <c r="N1758" i="6"/>
  <c r="N1755" i="6"/>
  <c r="P1776" i="6"/>
  <c r="U1776" i="6"/>
  <c r="N1764" i="6"/>
  <c r="N1760" i="6"/>
  <c r="N1802" i="6"/>
  <c r="N1793" i="6"/>
  <c r="O1772" i="6"/>
  <c r="N1767" i="6"/>
  <c r="N1757" i="6"/>
  <c r="N1754" i="6"/>
  <c r="N1743" i="6"/>
  <c r="H236" i="14"/>
  <c r="O1745" i="6"/>
  <c r="P1745" i="6"/>
  <c r="U1745" i="6"/>
  <c r="V1745" i="6"/>
  <c r="N1746" i="6"/>
  <c r="N1749" i="6"/>
  <c r="N1752" i="6"/>
  <c r="N1440" i="6"/>
  <c r="P1440" i="6"/>
  <c r="U1440" i="6"/>
  <c r="V1440" i="6"/>
  <c r="N1431" i="6"/>
  <c r="P1431" i="6"/>
  <c r="U1431" i="6"/>
  <c r="V1431" i="6"/>
  <c r="N1429" i="6"/>
  <c r="P1429" i="6"/>
  <c r="U1429" i="6"/>
  <c r="V1429" i="6"/>
  <c r="O1363" i="6"/>
  <c r="P1363" i="6"/>
  <c r="U1363" i="6"/>
  <c r="V1363" i="6"/>
  <c r="O1295" i="6"/>
  <c r="P1295" i="6"/>
  <c r="U1295" i="6"/>
  <c r="V1295" i="6"/>
  <c r="O1292" i="6"/>
  <c r="P1292" i="6"/>
  <c r="U1292" i="6"/>
  <c r="N1275" i="6"/>
  <c r="N1273" i="6"/>
  <c r="O1258" i="6"/>
  <c r="P1258" i="6"/>
  <c r="U1258" i="6"/>
  <c r="V1258" i="6"/>
  <c r="O1257" i="6"/>
  <c r="P1257" i="6"/>
  <c r="N1210" i="6"/>
  <c r="P1210" i="6"/>
  <c r="U1210" i="6"/>
  <c r="V1210" i="6"/>
  <c r="N1204" i="6"/>
  <c r="P1204" i="6"/>
  <c r="U1204" i="6"/>
  <c r="V1204" i="6"/>
  <c r="N1565" i="6"/>
  <c r="N1562" i="6"/>
  <c r="N1559" i="6"/>
  <c r="N1556" i="6"/>
  <c r="N1553" i="6"/>
  <c r="N1550" i="6"/>
  <c r="H205" i="14"/>
  <c r="O1561" i="6"/>
  <c r="N1561" i="6"/>
  <c r="P1561" i="6"/>
  <c r="U1561" i="6"/>
  <c r="V1561" i="6"/>
  <c r="N1497" i="6"/>
  <c r="P1497" i="6"/>
  <c r="U1497" i="6"/>
  <c r="N1495" i="6"/>
  <c r="P1495" i="6"/>
  <c r="U1495" i="6"/>
  <c r="V1495" i="6"/>
  <c r="N1493" i="6"/>
  <c r="P1493" i="6"/>
  <c r="U1493" i="6"/>
  <c r="V1493" i="6"/>
  <c r="N1491" i="6"/>
  <c r="P1491" i="6"/>
  <c r="U1491" i="6"/>
  <c r="V1491" i="6"/>
  <c r="N1489" i="6"/>
  <c r="P1489" i="6"/>
  <c r="U1489" i="6"/>
  <c r="V1489" i="6"/>
  <c r="N1487" i="6"/>
  <c r="P1487" i="6"/>
  <c r="U1487" i="6"/>
  <c r="V1487" i="6"/>
  <c r="N1485" i="6"/>
  <c r="P1485" i="6"/>
  <c r="U1485" i="6"/>
  <c r="N1483" i="6"/>
  <c r="P1483" i="6"/>
  <c r="U1483" i="6"/>
  <c r="N1481" i="6"/>
  <c r="P1481" i="6"/>
  <c r="N1438" i="6"/>
  <c r="P1438" i="6"/>
  <c r="U1438" i="6"/>
  <c r="V1438" i="6"/>
  <c r="N1436" i="6"/>
  <c r="P1436" i="6"/>
  <c r="U1436" i="6"/>
  <c r="N1427" i="6"/>
  <c r="P1427" i="6"/>
  <c r="U1427" i="6"/>
  <c r="V1427" i="6"/>
  <c r="N1400" i="6"/>
  <c r="N1397" i="6"/>
  <c r="N1394" i="6"/>
  <c r="N1391" i="6"/>
  <c r="N1388" i="6"/>
  <c r="N1385" i="6"/>
  <c r="H186" i="14"/>
  <c r="O1396" i="6"/>
  <c r="N1396" i="6"/>
  <c r="P1396" i="6"/>
  <c r="U1396" i="6"/>
  <c r="V1396" i="6"/>
  <c r="N1271" i="6"/>
  <c r="N1547" i="6"/>
  <c r="N1382" i="6"/>
  <c r="O1376" i="6"/>
  <c r="P1376" i="6"/>
  <c r="U1376" i="6"/>
  <c r="V1376" i="6"/>
  <c r="O1373" i="6"/>
  <c r="P1373" i="6"/>
  <c r="U1373" i="6"/>
  <c r="V1373" i="6"/>
  <c r="O1370" i="6"/>
  <c r="P1370" i="6"/>
  <c r="U1370" i="6"/>
  <c r="V1370" i="6"/>
  <c r="O1367" i="6"/>
  <c r="P1367" i="6"/>
  <c r="U1367" i="6"/>
  <c r="O1364" i="6"/>
  <c r="P1364" i="6"/>
  <c r="U1364" i="6"/>
  <c r="V1364" i="6"/>
  <c r="N1360" i="6"/>
  <c r="P1360" i="6"/>
  <c r="U1360" i="6"/>
  <c r="N1358" i="6"/>
  <c r="P1358" i="6"/>
  <c r="U1358" i="6"/>
  <c r="V1358" i="6"/>
  <c r="N1356" i="6"/>
  <c r="P1356" i="6"/>
  <c r="U1356" i="6"/>
  <c r="V1356" i="6"/>
  <c r="N1354" i="6"/>
  <c r="P1354" i="6"/>
  <c r="U1354" i="6"/>
  <c r="V1354" i="6"/>
  <c r="N1352" i="6"/>
  <c r="P1352" i="6"/>
  <c r="U1352" i="6"/>
  <c r="V1352" i="6"/>
  <c r="N1350" i="6"/>
  <c r="P1350" i="6"/>
  <c r="U1350" i="6"/>
  <c r="V1350" i="6"/>
  <c r="N1348" i="6"/>
  <c r="P1348" i="6"/>
  <c r="U1348" i="6"/>
  <c r="V1348" i="6"/>
  <c r="O1305" i="6"/>
  <c r="P1305" i="6"/>
  <c r="U1305" i="6"/>
  <c r="V1305" i="6"/>
  <c r="O1302" i="6"/>
  <c r="P1302" i="6"/>
  <c r="U1302" i="6"/>
  <c r="V1302" i="6"/>
  <c r="O1299" i="6"/>
  <c r="P1299" i="6"/>
  <c r="U1299" i="6"/>
  <c r="V1299" i="6"/>
  <c r="O1296" i="6"/>
  <c r="P1296" i="6"/>
  <c r="U1296" i="6"/>
  <c r="V1296" i="6"/>
  <c r="O1293" i="6"/>
  <c r="P1293" i="6"/>
  <c r="U1293" i="6"/>
  <c r="V1293" i="6"/>
  <c r="O1290" i="6"/>
  <c r="P1290" i="6"/>
  <c r="U1290" i="6"/>
  <c r="V1290" i="6"/>
  <c r="O1287" i="6"/>
  <c r="P1287" i="6"/>
  <c r="U1287" i="6"/>
  <c r="V1287" i="6"/>
  <c r="N1278" i="6"/>
  <c r="N1276" i="6"/>
  <c r="H170" i="14"/>
  <c r="N1201" i="6"/>
  <c r="P1201" i="6"/>
  <c r="N1203" i="6"/>
  <c r="P1203" i="6"/>
  <c r="U1203" i="6"/>
  <c r="V1203" i="6"/>
  <c r="N1205" i="6"/>
  <c r="P1205" i="6"/>
  <c r="U1205" i="6"/>
  <c r="V1205" i="6"/>
  <c r="N1206" i="6"/>
  <c r="P1206" i="6"/>
  <c r="U1206" i="6"/>
  <c r="V1206" i="6"/>
  <c r="N1209" i="6"/>
  <c r="P1209" i="6"/>
  <c r="U1209" i="6"/>
  <c r="V1209" i="6"/>
  <c r="N1215" i="6"/>
  <c r="P1215" i="6"/>
  <c r="U1215" i="6"/>
  <c r="V1215" i="6"/>
  <c r="N1207" i="6"/>
  <c r="P1207" i="6"/>
  <c r="U1207" i="6"/>
  <c r="V1207" i="6"/>
  <c r="N1213" i="6"/>
  <c r="P1213" i="6"/>
  <c r="U1213" i="6"/>
  <c r="V1213" i="6"/>
  <c r="N1211" i="6"/>
  <c r="P1211" i="6"/>
  <c r="U1211" i="6"/>
  <c r="N1208" i="6"/>
  <c r="P1208" i="6"/>
  <c r="U1208" i="6"/>
  <c r="V1208" i="6"/>
  <c r="N1214" i="6"/>
  <c r="P1214" i="6"/>
  <c r="U1214" i="6"/>
  <c r="N1498" i="6"/>
  <c r="P1498" i="6"/>
  <c r="U1498" i="6"/>
  <c r="V1498" i="6"/>
  <c r="N1496" i="6"/>
  <c r="P1496" i="6"/>
  <c r="U1496" i="6"/>
  <c r="V1496" i="6"/>
  <c r="N1494" i="6"/>
  <c r="P1494" i="6"/>
  <c r="U1494" i="6"/>
  <c r="V1494" i="6"/>
  <c r="N1492" i="6"/>
  <c r="P1492" i="6"/>
  <c r="U1492" i="6"/>
  <c r="V1492" i="6"/>
  <c r="N1490" i="6"/>
  <c r="P1490" i="6"/>
  <c r="U1490" i="6"/>
  <c r="V1490" i="6"/>
  <c r="N1488" i="6"/>
  <c r="P1488" i="6"/>
  <c r="U1488" i="6"/>
  <c r="N1486" i="6"/>
  <c r="P1486" i="6"/>
  <c r="U1486" i="6"/>
  <c r="N1484" i="6"/>
  <c r="P1484" i="6"/>
  <c r="U1484" i="6"/>
  <c r="N1439" i="6"/>
  <c r="P1439" i="6"/>
  <c r="U1439" i="6"/>
  <c r="N1437" i="6"/>
  <c r="P1437" i="6"/>
  <c r="U1437" i="6"/>
  <c r="V1437" i="6"/>
  <c r="O1377" i="6"/>
  <c r="P1377" i="6"/>
  <c r="U1377" i="6"/>
  <c r="O1374" i="6"/>
  <c r="P1374" i="6"/>
  <c r="U1374" i="6"/>
  <c r="V1374" i="6"/>
  <c r="O1371" i="6"/>
  <c r="P1371" i="6"/>
  <c r="U1371" i="6"/>
  <c r="V1371" i="6"/>
  <c r="O1368" i="6"/>
  <c r="P1368" i="6"/>
  <c r="U1368" i="6"/>
  <c r="V1368" i="6"/>
  <c r="O1365" i="6"/>
  <c r="O1303" i="6"/>
  <c r="P1303" i="6"/>
  <c r="U1303" i="6"/>
  <c r="V1303" i="6"/>
  <c r="O1300" i="6"/>
  <c r="P1300" i="6"/>
  <c r="U1300" i="6"/>
  <c r="V1300" i="6"/>
  <c r="O1297" i="6"/>
  <c r="P1297" i="6"/>
  <c r="U1297" i="6"/>
  <c r="V1297" i="6"/>
  <c r="O1294" i="6"/>
  <c r="P1294" i="6"/>
  <c r="U1294" i="6"/>
  <c r="V1294" i="6"/>
  <c r="O1291" i="6"/>
  <c r="N1281" i="6"/>
  <c r="N1279" i="6"/>
  <c r="N1272" i="6"/>
  <c r="N1270" i="6"/>
  <c r="N1267" i="6"/>
  <c r="N1567" i="6"/>
  <c r="N1564" i="6"/>
  <c r="N1558" i="6"/>
  <c r="N1555" i="6"/>
  <c r="N1552" i="6"/>
  <c r="N1435" i="6"/>
  <c r="P1435" i="6"/>
  <c r="U1435" i="6"/>
  <c r="V1435" i="6"/>
  <c r="N1402" i="6"/>
  <c r="N1399" i="6"/>
  <c r="N1393" i="6"/>
  <c r="N1390" i="6"/>
  <c r="N1387" i="6"/>
  <c r="N1359" i="6"/>
  <c r="P1359" i="6"/>
  <c r="U1359" i="6"/>
  <c r="V1359" i="6"/>
  <c r="N1357" i="6"/>
  <c r="P1357" i="6"/>
  <c r="U1357" i="6"/>
  <c r="V1357" i="6"/>
  <c r="N1355" i="6"/>
  <c r="P1355" i="6"/>
  <c r="U1355" i="6"/>
  <c r="V1355" i="6"/>
  <c r="N1353" i="6"/>
  <c r="P1353" i="6"/>
  <c r="U1353" i="6"/>
  <c r="V1353" i="6"/>
  <c r="N1351" i="6"/>
  <c r="P1351" i="6"/>
  <c r="U1351" i="6"/>
  <c r="V1351" i="6"/>
  <c r="N1349" i="6"/>
  <c r="P1349" i="6"/>
  <c r="N1284" i="6"/>
  <c r="O1284" i="6"/>
  <c r="P1284" i="6"/>
  <c r="U1284" i="6"/>
  <c r="V1284" i="6"/>
  <c r="N1277" i="6"/>
  <c r="O1241" i="6"/>
  <c r="P1241" i="6"/>
  <c r="O1246" i="6"/>
  <c r="P1246" i="6"/>
  <c r="U1246" i="6"/>
  <c r="O1248" i="6"/>
  <c r="P1248" i="6"/>
  <c r="U1248" i="6"/>
  <c r="V1248" i="6"/>
  <c r="O1251" i="6"/>
  <c r="P1251" i="6"/>
  <c r="U1251" i="6"/>
  <c r="V1251" i="6"/>
  <c r="O1254" i="6"/>
  <c r="O1240" i="6"/>
  <c r="P1240" i="6"/>
  <c r="U1240" i="6"/>
  <c r="V1240" i="6"/>
  <c r="O1247" i="6"/>
  <c r="P1247" i="6"/>
  <c r="U1247" i="6"/>
  <c r="O1250" i="6"/>
  <c r="O1253" i="6"/>
  <c r="P1253" i="6"/>
  <c r="U1253" i="6"/>
  <c r="V1253" i="6"/>
  <c r="O1256" i="6"/>
  <c r="P1256" i="6"/>
  <c r="U1256" i="6"/>
  <c r="O1242" i="6"/>
  <c r="P1242" i="6"/>
  <c r="U1242" i="6"/>
  <c r="V1242" i="6"/>
  <c r="N1212" i="6"/>
  <c r="P1212" i="6"/>
  <c r="U1212" i="6"/>
  <c r="O1115" i="6"/>
  <c r="P1115" i="6"/>
  <c r="O1118" i="6"/>
  <c r="P1118" i="6"/>
  <c r="U1118" i="6"/>
  <c r="V1118" i="6"/>
  <c r="O1121" i="6"/>
  <c r="O1124" i="6"/>
  <c r="P1124" i="6"/>
  <c r="U1124" i="6"/>
  <c r="V1124" i="6"/>
  <c r="O1127" i="6"/>
  <c r="P1127" i="6"/>
  <c r="U1127" i="6"/>
  <c r="V1127" i="6"/>
  <c r="N82" i="6"/>
  <c r="P82" i="6"/>
  <c r="U82" i="6"/>
  <c r="N1575" i="6"/>
  <c r="H204" i="14"/>
  <c r="O1128" i="6"/>
  <c r="P1128" i="6"/>
  <c r="U1128" i="6"/>
  <c r="V1128" i="6"/>
  <c r="O1126" i="6"/>
  <c r="O1119" i="6"/>
  <c r="P1119" i="6"/>
  <c r="U1119" i="6"/>
  <c r="V1119" i="6"/>
  <c r="O1117" i="6"/>
  <c r="N81" i="6"/>
  <c r="P81" i="6"/>
  <c r="N1117" i="6"/>
  <c r="N1120" i="6"/>
  <c r="N1123" i="6"/>
  <c r="N1126" i="6"/>
  <c r="N78" i="6"/>
  <c r="P78" i="6"/>
  <c r="U78" i="6"/>
  <c r="O1131" i="6"/>
  <c r="O1134" i="6"/>
  <c r="P1134" i="6"/>
  <c r="U1134" i="6"/>
  <c r="O1137" i="6"/>
  <c r="P1137" i="6"/>
  <c r="U1137" i="6"/>
  <c r="O1140" i="6"/>
  <c r="P1140" i="6"/>
  <c r="U1140" i="6"/>
  <c r="O1143" i="6"/>
  <c r="P1143" i="6"/>
  <c r="U1143" i="6"/>
  <c r="V1143" i="6"/>
  <c r="O1125" i="6"/>
  <c r="P1125" i="6"/>
  <c r="U1125" i="6"/>
  <c r="O1123" i="6"/>
  <c r="O1116" i="6"/>
  <c r="N83" i="6"/>
  <c r="P83" i="6"/>
  <c r="U83" i="6"/>
  <c r="N77" i="6"/>
  <c r="P77" i="6"/>
  <c r="U77" i="6"/>
  <c r="V77" i="6"/>
  <c r="N1616" i="6"/>
  <c r="H218" i="14"/>
  <c r="O1132" i="6"/>
  <c r="P1132" i="6"/>
  <c r="U1132" i="6"/>
  <c r="V1132" i="6"/>
  <c r="O1130" i="6"/>
  <c r="P1130" i="6"/>
  <c r="U1130" i="6"/>
  <c r="V1130" i="6"/>
  <c r="O1122" i="6"/>
  <c r="P1122" i="6"/>
  <c r="U1122" i="6"/>
  <c r="V1122" i="6"/>
  <c r="O1120" i="6"/>
  <c r="O505" i="14"/>
  <c r="P505" i="14"/>
  <c r="N5848" i="6"/>
  <c r="P5848" i="6"/>
  <c r="U5848" i="6"/>
  <c r="V5848" i="6"/>
  <c r="N5843" i="6"/>
  <c r="P5843" i="6"/>
  <c r="U5843" i="6"/>
  <c r="V5843" i="6"/>
  <c r="N5851" i="6"/>
  <c r="P5851" i="6"/>
  <c r="U5851" i="6"/>
  <c r="V5851" i="6"/>
  <c r="N5844" i="6"/>
  <c r="P5844" i="6"/>
  <c r="U5844" i="6"/>
  <c r="V5844" i="6"/>
  <c r="Q819" i="14"/>
  <c r="V2696" i="6"/>
  <c r="O392" i="14"/>
  <c r="P392" i="14"/>
  <c r="V5079" i="6"/>
  <c r="O698" i="14"/>
  <c r="P698" i="14"/>
  <c r="O734" i="14"/>
  <c r="P734" i="14"/>
  <c r="V5367" i="6"/>
  <c r="V4662" i="6"/>
  <c r="O646" i="14"/>
  <c r="P646" i="14"/>
  <c r="V4639" i="6"/>
  <c r="O644" i="14"/>
  <c r="P644" i="14"/>
  <c r="O662" i="14"/>
  <c r="P662" i="14"/>
  <c r="V4776" i="6"/>
  <c r="V4869" i="6"/>
  <c r="O672" i="14"/>
  <c r="P672" i="14"/>
  <c r="V4857" i="6"/>
  <c r="O670" i="14"/>
  <c r="P670" i="14"/>
  <c r="V4992" i="6"/>
  <c r="O686" i="14"/>
  <c r="P686" i="14"/>
  <c r="V5112" i="6"/>
  <c r="O701" i="14"/>
  <c r="P701" i="14"/>
  <c r="V5211" i="6"/>
  <c r="O711" i="14"/>
  <c r="P711" i="14"/>
  <c r="P756" i="14"/>
  <c r="V4020" i="6"/>
  <c r="O564" i="14"/>
  <c r="P564" i="14"/>
  <c r="O589" i="14"/>
  <c r="P589" i="14"/>
  <c r="V4179" i="6"/>
  <c r="V4276" i="6"/>
  <c r="O599" i="14"/>
  <c r="P599" i="14"/>
  <c r="V4324" i="6"/>
  <c r="O603" i="14"/>
  <c r="P603" i="14"/>
  <c r="O659" i="14"/>
  <c r="P659" i="14"/>
  <c r="V4812" i="6"/>
  <c r="P687" i="14"/>
  <c r="V4971" i="6"/>
  <c r="O684" i="14"/>
  <c r="P684" i="14"/>
  <c r="V5384" i="6"/>
  <c r="O737" i="14"/>
  <c r="P737" i="14"/>
  <c r="V4783" i="6"/>
  <c r="O661" i="14"/>
  <c r="P661" i="14"/>
  <c r="O650" i="14"/>
  <c r="P650" i="14"/>
  <c r="V4700" i="6"/>
  <c r="V4840" i="6"/>
  <c r="O669" i="14"/>
  <c r="P669" i="14"/>
  <c r="V4879" i="6"/>
  <c r="O673" i="14"/>
  <c r="P673" i="14"/>
  <c r="P736" i="14"/>
  <c r="V5237" i="6"/>
  <c r="O717" i="14"/>
  <c r="P717" i="14"/>
  <c r="V5430" i="6"/>
  <c r="O745" i="14"/>
  <c r="P745" i="14"/>
  <c r="V4252" i="6"/>
  <c r="O597" i="14"/>
  <c r="P597" i="14"/>
  <c r="V4288" i="6"/>
  <c r="O600" i="14"/>
  <c r="P600" i="14"/>
  <c r="O613" i="14"/>
  <c r="P613" i="14"/>
  <c r="V4386" i="6"/>
  <c r="V4629" i="6"/>
  <c r="O643" i="14"/>
  <c r="P643" i="14"/>
  <c r="V4982" i="6"/>
  <c r="V5154" i="6"/>
  <c r="O705" i="14"/>
  <c r="P705" i="14"/>
  <c r="V4005" i="6"/>
  <c r="O562" i="14"/>
  <c r="P562" i="14"/>
  <c r="V5633" i="6"/>
  <c r="O776" i="14"/>
  <c r="P776" i="14"/>
  <c r="V4917" i="6"/>
  <c r="O677" i="14"/>
  <c r="P677" i="14"/>
  <c r="O693" i="14"/>
  <c r="P693" i="14"/>
  <c r="V5059" i="6"/>
  <c r="V4652" i="6"/>
  <c r="O645" i="14"/>
  <c r="P645" i="14"/>
  <c r="V4800" i="6"/>
  <c r="O660" i="14"/>
  <c r="P660" i="14"/>
  <c r="V4729" i="6"/>
  <c r="O654" i="14"/>
  <c r="P654" i="14"/>
  <c r="V4862" i="6"/>
  <c r="O671" i="14"/>
  <c r="P671" i="14"/>
  <c r="V5132" i="6"/>
  <c r="O703" i="14"/>
  <c r="P703" i="14"/>
  <c r="V5631" i="6"/>
  <c r="O775" i="14"/>
  <c r="P775" i="14"/>
  <c r="P624" i="14"/>
  <c r="V5042" i="6"/>
  <c r="O691" i="14"/>
  <c r="P691" i="14"/>
  <c r="V3933" i="6"/>
  <c r="O550" i="14"/>
  <c r="P550" i="14"/>
  <c r="V5233" i="6"/>
  <c r="O716" i="14"/>
  <c r="P716" i="14"/>
  <c r="V4264" i="6"/>
  <c r="O598" i="14"/>
  <c r="P598" i="14"/>
  <c r="V4300" i="6"/>
  <c r="V4456" i="6"/>
  <c r="O623" i="14"/>
  <c r="P623" i="14"/>
  <c r="V4759" i="6"/>
  <c r="O664" i="14"/>
  <c r="P664" i="14"/>
  <c r="V4011" i="6"/>
  <c r="O563" i="14"/>
  <c r="P563" i="14"/>
  <c r="P553" i="14"/>
  <c r="V5878" i="6"/>
  <c r="E57" i="48"/>
  <c r="O822" i="14"/>
  <c r="P822" i="14"/>
  <c r="U5948" i="6"/>
  <c r="V816" i="6"/>
  <c r="O94" i="14"/>
  <c r="P94" i="14"/>
  <c r="U5728" i="6"/>
  <c r="M794" i="14"/>
  <c r="R794" i="14"/>
  <c r="O477" i="14"/>
  <c r="P477" i="14"/>
  <c r="V3422" i="6"/>
  <c r="U3292" i="6"/>
  <c r="M463" i="14"/>
  <c r="R463" i="14"/>
  <c r="U679" i="6"/>
  <c r="M80" i="14"/>
  <c r="R80" i="14"/>
  <c r="O545" i="14"/>
  <c r="P545" i="14"/>
  <c r="V3871" i="6"/>
  <c r="V2835" i="6"/>
  <c r="O411" i="14"/>
  <c r="P411" i="14"/>
  <c r="G31" i="48"/>
  <c r="U3334" i="6"/>
  <c r="V3334" i="6"/>
  <c r="M465" i="14"/>
  <c r="R465" i="14"/>
  <c r="O506" i="14"/>
  <c r="P506" i="14"/>
  <c r="E36" i="48"/>
  <c r="V3608" i="6"/>
  <c r="U3469" i="6"/>
  <c r="O481" i="14"/>
  <c r="M481" i="14"/>
  <c r="P481" i="14"/>
  <c r="R481" i="14"/>
  <c r="V3167" i="6"/>
  <c r="O448" i="14"/>
  <c r="P448" i="14"/>
  <c r="E31" i="48"/>
  <c r="V5488" i="6"/>
  <c r="O753" i="14"/>
  <c r="P753" i="14"/>
  <c r="O414" i="14"/>
  <c r="P414" i="14"/>
  <c r="V2884" i="6"/>
  <c r="V4053" i="6"/>
  <c r="O568" i="14"/>
  <c r="P568" i="14"/>
  <c r="V4138" i="6"/>
  <c r="O513" i="14"/>
  <c r="P513" i="14"/>
  <c r="V3665" i="6"/>
  <c r="V1721" i="6"/>
  <c r="O233" i="14"/>
  <c r="P233" i="14"/>
  <c r="O520" i="14"/>
  <c r="P520" i="14"/>
  <c r="V3696" i="6"/>
  <c r="O500" i="14"/>
  <c r="P500" i="14"/>
  <c r="V3594" i="6"/>
  <c r="V232" i="6"/>
  <c r="O22" i="14"/>
  <c r="P22" i="14"/>
  <c r="V3732" i="6"/>
  <c r="O523" i="14"/>
  <c r="P523" i="14"/>
  <c r="V3584" i="6"/>
  <c r="O501" i="14"/>
  <c r="P501" i="14"/>
  <c r="O521" i="14"/>
  <c r="P521" i="14"/>
  <c r="V3709" i="6"/>
  <c r="V4315" i="6"/>
  <c r="M792" i="14"/>
  <c r="R792" i="14"/>
  <c r="V3997" i="6"/>
  <c r="O561" i="14"/>
  <c r="P561" i="14"/>
  <c r="U5765" i="6"/>
  <c r="M802" i="14"/>
  <c r="R802" i="14"/>
  <c r="U4821" i="6"/>
  <c r="M666" i="14"/>
  <c r="R666" i="14"/>
  <c r="O774" i="14"/>
  <c r="P774" i="14"/>
  <c r="V5615" i="6"/>
  <c r="O678" i="14"/>
  <c r="P678" i="14"/>
  <c r="V4923" i="6"/>
  <c r="V4477" i="6"/>
  <c r="O625" i="14"/>
  <c r="P625" i="14"/>
  <c r="O683" i="14"/>
  <c r="P683" i="14"/>
  <c r="V4965" i="6"/>
  <c r="V4571" i="6"/>
  <c r="O634" i="14"/>
  <c r="P634" i="14"/>
  <c r="O727" i="14"/>
  <c r="P727" i="14"/>
  <c r="V5328" i="6"/>
  <c r="O638" i="14"/>
  <c r="P638" i="14"/>
  <c r="V4588" i="6"/>
  <c r="D46" i="48"/>
  <c r="V5247" i="6"/>
  <c r="O718" i="14"/>
  <c r="P718" i="14"/>
  <c r="U5753" i="6"/>
  <c r="O606" i="14"/>
  <c r="P606" i="14"/>
  <c r="V4356" i="6"/>
  <c r="V5592" i="6"/>
  <c r="O770" i="14"/>
  <c r="P770" i="14"/>
  <c r="V4891" i="6"/>
  <c r="D48" i="48"/>
  <c r="V5803" i="6"/>
  <c r="P1767" i="6"/>
  <c r="U1767" i="6"/>
  <c r="V1767" i="6"/>
  <c r="O1366" i="6"/>
  <c r="P1366" i="6"/>
  <c r="U1366" i="6"/>
  <c r="V1366" i="6"/>
  <c r="O1372" i="6"/>
  <c r="P1372" i="6"/>
  <c r="U1372" i="6"/>
  <c r="V1372" i="6"/>
  <c r="O1379" i="6"/>
  <c r="P1379" i="6"/>
  <c r="U1379" i="6"/>
  <c r="V1379" i="6"/>
  <c r="O1375" i="6"/>
  <c r="P1375" i="6"/>
  <c r="U1375" i="6"/>
  <c r="V1375" i="6"/>
  <c r="U1830" i="6"/>
  <c r="U5504" i="6"/>
  <c r="M755" i="14"/>
  <c r="R755" i="14"/>
  <c r="U3955" i="6"/>
  <c r="M554" i="14"/>
  <c r="R554" i="14"/>
  <c r="O1267" i="6"/>
  <c r="P1267" i="6"/>
  <c r="U1267" i="6"/>
  <c r="O1268" i="6"/>
  <c r="P1268" i="6"/>
  <c r="U1268" i="6"/>
  <c r="O1264" i="6"/>
  <c r="P1264" i="6"/>
  <c r="U1264" i="6"/>
  <c r="V1264" i="6"/>
  <c r="O1259" i="6"/>
  <c r="P1259" i="6"/>
  <c r="U1259" i="6"/>
  <c r="P1144" i="6"/>
  <c r="U1144" i="6"/>
  <c r="V1144" i="6"/>
  <c r="O1791" i="6"/>
  <c r="P1791" i="6"/>
  <c r="U1791" i="6"/>
  <c r="V1791" i="6"/>
  <c r="O1793" i="6"/>
  <c r="P1793" i="6"/>
  <c r="U1793" i="6"/>
  <c r="V1793" i="6"/>
  <c r="O1797" i="6"/>
  <c r="P1797" i="6"/>
  <c r="U1797" i="6"/>
  <c r="V1797" i="6"/>
  <c r="O1801" i="6"/>
  <c r="P1801" i="6"/>
  <c r="U1801" i="6"/>
  <c r="O1794" i="6"/>
  <c r="P1794" i="6"/>
  <c r="U1794" i="6"/>
  <c r="V1794" i="6"/>
  <c r="O1795" i="6"/>
  <c r="P1795" i="6"/>
  <c r="U1795" i="6"/>
  <c r="V1795" i="6"/>
  <c r="O1799" i="6"/>
  <c r="P1799" i="6"/>
  <c r="U1799" i="6"/>
  <c r="V1799" i="6"/>
  <c r="O1802" i="6"/>
  <c r="P1802" i="6"/>
  <c r="U1802" i="6"/>
  <c r="V1802" i="6"/>
  <c r="O1790" i="6"/>
  <c r="P1790" i="6"/>
  <c r="U1790" i="6"/>
  <c r="V1790" i="6"/>
  <c r="O1796" i="6"/>
  <c r="P1796" i="6"/>
  <c r="U1796" i="6"/>
  <c r="V1796" i="6"/>
  <c r="O1792" i="6"/>
  <c r="P1792" i="6"/>
  <c r="U1792" i="6"/>
  <c r="V1792" i="6"/>
  <c r="O1798" i="6"/>
  <c r="P1798" i="6"/>
  <c r="U1798" i="6"/>
  <c r="V1798" i="6"/>
  <c r="O812" i="14"/>
  <c r="P812" i="14"/>
  <c r="O1243" i="6"/>
  <c r="P1243" i="6"/>
  <c r="U1243" i="6"/>
  <c r="V1243" i="6"/>
  <c r="O1252" i="6"/>
  <c r="P1252" i="6"/>
  <c r="U1252" i="6"/>
  <c r="V1252" i="6"/>
  <c r="O1244" i="6"/>
  <c r="P1244" i="6"/>
  <c r="U1244" i="6"/>
  <c r="O1249" i="6"/>
  <c r="P1249" i="6"/>
  <c r="U1249" i="6"/>
  <c r="V1249" i="6"/>
  <c r="O1245" i="6"/>
  <c r="O1255" i="6"/>
  <c r="P1255" i="6"/>
  <c r="U1255" i="6"/>
  <c r="U1678" i="6"/>
  <c r="O1288" i="6"/>
  <c r="P1288" i="6"/>
  <c r="U1288" i="6"/>
  <c r="O1298" i="6"/>
  <c r="P1298" i="6"/>
  <c r="U1298" i="6"/>
  <c r="V1298" i="6"/>
  <c r="O1301" i="6"/>
  <c r="P1301" i="6"/>
  <c r="U1301" i="6"/>
  <c r="V1301" i="6"/>
  <c r="O1304" i="6"/>
  <c r="P1304" i="6"/>
  <c r="U1304" i="6"/>
  <c r="V1304" i="6"/>
  <c r="V5099" i="6"/>
  <c r="O700" i="14"/>
  <c r="P700" i="14"/>
  <c r="U4771" i="6"/>
  <c r="O663" i="14"/>
  <c r="M663" i="14"/>
  <c r="R663" i="14"/>
  <c r="O1270" i="6"/>
  <c r="P1270" i="6"/>
  <c r="U1270" i="6"/>
  <c r="V1270" i="6"/>
  <c r="O1273" i="6"/>
  <c r="P1273" i="6"/>
  <c r="U1273" i="6"/>
  <c r="V1273" i="6"/>
  <c r="O1276" i="6"/>
  <c r="P1276" i="6"/>
  <c r="U1276" i="6"/>
  <c r="V1276" i="6"/>
  <c r="O1279" i="6"/>
  <c r="P1279" i="6"/>
  <c r="U1279" i="6"/>
  <c r="V1279" i="6"/>
  <c r="O1282" i="6"/>
  <c r="P1282" i="6"/>
  <c r="U1282" i="6"/>
  <c r="O1275" i="6"/>
  <c r="O1277" i="6"/>
  <c r="O1272" i="6"/>
  <c r="P1272" i="6"/>
  <c r="U1272" i="6"/>
  <c r="V1272" i="6"/>
  <c r="O1281" i="6"/>
  <c r="P1281" i="6"/>
  <c r="U1281" i="6"/>
  <c r="O1274" i="6"/>
  <c r="P1274" i="6"/>
  <c r="U1274" i="6"/>
  <c r="V1274" i="6"/>
  <c r="O1283" i="6"/>
  <c r="P1283" i="6"/>
  <c r="U1283" i="6"/>
  <c r="V1283" i="6"/>
  <c r="O1286" i="6"/>
  <c r="P1286" i="6"/>
  <c r="U1286" i="6"/>
  <c r="O1269" i="6"/>
  <c r="P1269" i="6"/>
  <c r="O1278" i="6"/>
  <c r="P1278" i="6"/>
  <c r="U1278" i="6"/>
  <c r="V1278" i="6"/>
  <c r="O1271" i="6"/>
  <c r="P1271" i="6"/>
  <c r="U1271" i="6"/>
  <c r="V1271" i="6"/>
  <c r="O1280" i="6"/>
  <c r="P1280" i="6"/>
  <c r="U1280" i="6"/>
  <c r="V1280" i="6"/>
  <c r="O1285" i="6"/>
  <c r="P1285" i="6"/>
  <c r="U1285" i="6"/>
  <c r="V1285" i="6"/>
  <c r="V5794" i="6"/>
  <c r="O809" i="14"/>
  <c r="P809" i="14"/>
  <c r="V5813" i="6"/>
  <c r="O1616" i="6"/>
  <c r="P1616" i="6"/>
  <c r="U1616" i="6"/>
  <c r="V1616" i="6"/>
  <c r="O1608" i="6"/>
  <c r="P1608" i="6"/>
  <c r="U1608" i="6"/>
  <c r="O1611" i="6"/>
  <c r="P1611" i="6"/>
  <c r="U1611" i="6"/>
  <c r="V1611" i="6"/>
  <c r="O1614" i="6"/>
  <c r="P1614" i="6"/>
  <c r="U1614" i="6"/>
  <c r="V1614" i="6"/>
  <c r="O1618" i="6"/>
  <c r="P1618" i="6"/>
  <c r="U1618" i="6"/>
  <c r="V1618" i="6"/>
  <c r="O1621" i="6"/>
  <c r="P1621" i="6"/>
  <c r="U1621" i="6"/>
  <c r="V1621" i="6"/>
  <c r="O1624" i="6"/>
  <c r="P1624" i="6"/>
  <c r="U1624" i="6"/>
  <c r="O1609" i="6"/>
  <c r="P1609" i="6"/>
  <c r="O1612" i="6"/>
  <c r="O1615" i="6"/>
  <c r="P1615" i="6"/>
  <c r="U1615" i="6"/>
  <c r="V1615" i="6"/>
  <c r="O1619" i="6"/>
  <c r="P1619" i="6"/>
  <c r="U1619" i="6"/>
  <c r="V1619" i="6"/>
  <c r="O1622" i="6"/>
  <c r="P1622" i="6"/>
  <c r="U1622" i="6"/>
  <c r="V1622" i="6"/>
  <c r="O1625" i="6"/>
  <c r="O1610" i="6"/>
  <c r="P1610" i="6"/>
  <c r="U1610" i="6"/>
  <c r="V1610" i="6"/>
  <c r="O1613" i="6"/>
  <c r="P1613" i="6"/>
  <c r="U1613" i="6"/>
  <c r="O1617" i="6"/>
  <c r="P1617" i="6"/>
  <c r="U1617" i="6"/>
  <c r="V1617" i="6"/>
  <c r="O1620" i="6"/>
  <c r="P1620" i="6"/>
  <c r="U1620" i="6"/>
  <c r="V1620" i="6"/>
  <c r="O1623" i="6"/>
  <c r="P1623" i="6"/>
  <c r="U1623" i="6"/>
  <c r="V1623" i="6"/>
  <c r="V5675" i="6"/>
  <c r="O788" i="14"/>
  <c r="P788" i="14"/>
  <c r="P1778" i="6"/>
  <c r="U1778" i="6"/>
  <c r="V1778" i="6"/>
  <c r="P1126" i="6"/>
  <c r="U1126" i="6"/>
  <c r="P1275" i="6"/>
  <c r="U1275" i="6"/>
  <c r="V1275" i="6"/>
  <c r="O1744" i="6"/>
  <c r="P1744" i="6"/>
  <c r="O1747" i="6"/>
  <c r="P1747" i="6"/>
  <c r="U1747" i="6"/>
  <c r="V1747" i="6"/>
  <c r="O1750" i="6"/>
  <c r="P1750" i="6"/>
  <c r="U1750" i="6"/>
  <c r="V1750" i="6"/>
  <c r="O1748" i="6"/>
  <c r="P1748" i="6"/>
  <c r="U1748" i="6"/>
  <c r="V1748" i="6"/>
  <c r="O1751" i="6"/>
  <c r="P1751" i="6"/>
  <c r="U1751" i="6"/>
  <c r="V1751" i="6"/>
  <c r="O1743" i="6"/>
  <c r="P1743" i="6"/>
  <c r="U1743" i="6"/>
  <c r="O1746" i="6"/>
  <c r="P1746" i="6"/>
  <c r="U1746" i="6"/>
  <c r="V1746" i="6"/>
  <c r="O1749" i="6"/>
  <c r="P1749" i="6"/>
  <c r="U1749" i="6"/>
  <c r="V1749" i="6"/>
  <c r="P1123" i="6"/>
  <c r="U1123" i="6"/>
  <c r="O1575" i="6"/>
  <c r="P1575" i="6"/>
  <c r="U1575" i="6"/>
  <c r="V1575" i="6"/>
  <c r="O1570" i="6"/>
  <c r="P1570" i="6"/>
  <c r="U1570" i="6"/>
  <c r="V1570" i="6"/>
  <c r="O1573" i="6"/>
  <c r="P1573" i="6"/>
  <c r="U1573" i="6"/>
  <c r="V1573" i="6"/>
  <c r="O1577" i="6"/>
  <c r="P1577" i="6"/>
  <c r="U1577" i="6"/>
  <c r="V1577" i="6"/>
  <c r="O1580" i="6"/>
  <c r="P1580" i="6"/>
  <c r="U1580" i="6"/>
  <c r="V1580" i="6"/>
  <c r="O1583" i="6"/>
  <c r="P1583" i="6"/>
  <c r="U1583" i="6"/>
  <c r="V1583" i="6"/>
  <c r="O1569" i="6"/>
  <c r="P1569" i="6"/>
  <c r="U1569" i="6"/>
  <c r="V1569" i="6"/>
  <c r="O1572" i="6"/>
  <c r="P1572" i="6"/>
  <c r="U1572" i="6"/>
  <c r="V1572" i="6"/>
  <c r="O1576" i="6"/>
  <c r="P1576" i="6"/>
  <c r="U1576" i="6"/>
  <c r="V1576" i="6"/>
  <c r="O1568" i="6"/>
  <c r="P1568" i="6"/>
  <c r="O1571" i="6"/>
  <c r="P1571" i="6"/>
  <c r="U1571" i="6"/>
  <c r="V1571" i="6"/>
  <c r="O1574" i="6"/>
  <c r="O1578" i="6"/>
  <c r="P1578" i="6"/>
  <c r="U1578" i="6"/>
  <c r="O1581" i="6"/>
  <c r="P1581" i="6"/>
  <c r="U1581" i="6"/>
  <c r="V1581" i="6"/>
  <c r="O1579" i="6"/>
  <c r="P1579" i="6"/>
  <c r="U1579" i="6"/>
  <c r="V1579" i="6"/>
  <c r="O1582" i="6"/>
  <c r="P1582" i="6"/>
  <c r="U1582" i="6"/>
  <c r="V1582" i="6"/>
  <c r="O1384" i="6"/>
  <c r="P1384" i="6"/>
  <c r="U1384" i="6"/>
  <c r="V1384" i="6"/>
  <c r="O1387" i="6"/>
  <c r="P1387" i="6"/>
  <c r="U1387" i="6"/>
  <c r="V1387" i="6"/>
  <c r="O1390" i="6"/>
  <c r="P1390" i="6"/>
  <c r="U1390" i="6"/>
  <c r="V1390" i="6"/>
  <c r="O1393" i="6"/>
  <c r="P1393" i="6"/>
  <c r="U1393" i="6"/>
  <c r="V1393" i="6"/>
  <c r="O1399" i="6"/>
  <c r="P1399" i="6"/>
  <c r="U1399" i="6"/>
  <c r="V1399" i="6"/>
  <c r="O1402" i="6"/>
  <c r="P1402" i="6"/>
  <c r="U1402" i="6"/>
  <c r="O1383" i="6"/>
  <c r="P1383" i="6"/>
  <c r="U1383" i="6"/>
  <c r="V1383" i="6"/>
  <c r="O1386" i="6"/>
  <c r="P1386" i="6"/>
  <c r="U1386" i="6"/>
  <c r="V1386" i="6"/>
  <c r="O1389" i="6"/>
  <c r="P1389" i="6"/>
  <c r="U1389" i="6"/>
  <c r="V1389" i="6"/>
  <c r="O1395" i="6"/>
  <c r="P1395" i="6"/>
  <c r="U1395" i="6"/>
  <c r="V1395" i="6"/>
  <c r="O1398" i="6"/>
  <c r="P1398" i="6"/>
  <c r="U1398" i="6"/>
  <c r="V1398" i="6"/>
  <c r="O1401" i="6"/>
  <c r="P1401" i="6"/>
  <c r="U1401" i="6"/>
  <c r="V1401" i="6"/>
  <c r="O1382" i="6"/>
  <c r="P1382" i="6"/>
  <c r="U1382" i="6"/>
  <c r="O1385" i="6"/>
  <c r="P1385" i="6"/>
  <c r="U1385" i="6"/>
  <c r="V1385" i="6"/>
  <c r="O1391" i="6"/>
  <c r="P1391" i="6"/>
  <c r="U1391" i="6"/>
  <c r="V1391" i="6"/>
  <c r="O1394" i="6"/>
  <c r="P1394" i="6"/>
  <c r="U1394" i="6"/>
  <c r="V1394" i="6"/>
  <c r="O1397" i="6"/>
  <c r="P1397" i="6"/>
  <c r="U1397" i="6"/>
  <c r="V1397" i="6"/>
  <c r="O1400" i="6"/>
  <c r="P1400" i="6"/>
  <c r="U1400" i="6"/>
  <c r="O1754" i="6"/>
  <c r="P1754" i="6"/>
  <c r="U1754" i="6"/>
  <c r="V1754" i="6"/>
  <c r="O1757" i="6"/>
  <c r="P1757" i="6"/>
  <c r="U1757" i="6"/>
  <c r="V1757" i="6"/>
  <c r="O1760" i="6"/>
  <c r="P1760" i="6"/>
  <c r="U1760" i="6"/>
  <c r="V1760" i="6"/>
  <c r="O1755" i="6"/>
  <c r="P1755" i="6"/>
  <c r="U1755" i="6"/>
  <c r="V1755" i="6"/>
  <c r="O1758" i="6"/>
  <c r="P1758" i="6"/>
  <c r="U1758" i="6"/>
  <c r="V1758" i="6"/>
  <c r="O1762" i="6"/>
  <c r="P1762" i="6"/>
  <c r="U1762" i="6"/>
  <c r="V1762" i="6"/>
  <c r="O1764" i="6"/>
  <c r="P1764" i="6"/>
  <c r="U1764" i="6"/>
  <c r="V1764" i="6"/>
  <c r="O1766" i="6"/>
  <c r="P1766" i="6"/>
  <c r="U1766" i="6"/>
  <c r="V1766" i="6"/>
  <c r="O1753" i="6"/>
  <c r="P1753" i="6"/>
  <c r="U1753" i="6"/>
  <c r="V1753" i="6"/>
  <c r="O1756" i="6"/>
  <c r="P1756" i="6"/>
  <c r="U1756" i="6"/>
  <c r="V1756" i="6"/>
  <c r="O1759" i="6"/>
  <c r="P1759" i="6"/>
  <c r="U1759" i="6"/>
  <c r="O1761" i="6"/>
  <c r="P1761" i="6"/>
  <c r="U1761" i="6"/>
  <c r="V1761" i="6"/>
  <c r="O1763" i="6"/>
  <c r="P1763" i="6"/>
  <c r="U1763" i="6"/>
  <c r="V1763" i="6"/>
  <c r="O1765" i="6"/>
  <c r="P1765" i="6"/>
  <c r="U1765" i="6"/>
  <c r="V1765" i="6"/>
  <c r="P1772" i="6"/>
  <c r="U1772" i="6"/>
  <c r="V1772" i="6"/>
  <c r="O1549" i="6"/>
  <c r="P1549" i="6"/>
  <c r="U1549" i="6"/>
  <c r="V1549" i="6"/>
  <c r="O1552" i="6"/>
  <c r="P1552" i="6"/>
  <c r="U1552" i="6"/>
  <c r="V1552" i="6"/>
  <c r="O1555" i="6"/>
  <c r="P1555" i="6"/>
  <c r="U1555" i="6"/>
  <c r="V1555" i="6"/>
  <c r="O1558" i="6"/>
  <c r="P1558" i="6"/>
  <c r="U1558" i="6"/>
  <c r="V1558" i="6"/>
  <c r="O1564" i="6"/>
  <c r="P1564" i="6"/>
  <c r="U1564" i="6"/>
  <c r="V1564" i="6"/>
  <c r="O1567" i="6"/>
  <c r="P1567" i="6"/>
  <c r="U1567" i="6"/>
  <c r="V1567" i="6"/>
  <c r="O1548" i="6"/>
  <c r="P1548" i="6"/>
  <c r="U1548" i="6"/>
  <c r="V1548" i="6"/>
  <c r="O1551" i="6"/>
  <c r="P1551" i="6"/>
  <c r="U1551" i="6"/>
  <c r="V1551" i="6"/>
  <c r="O1554" i="6"/>
  <c r="P1554" i="6"/>
  <c r="U1554" i="6"/>
  <c r="V1554" i="6"/>
  <c r="O1560" i="6"/>
  <c r="P1560" i="6"/>
  <c r="U1560" i="6"/>
  <c r="V1560" i="6"/>
  <c r="O1563" i="6"/>
  <c r="P1563" i="6"/>
  <c r="U1563" i="6"/>
  <c r="V1563" i="6"/>
  <c r="O1566" i="6"/>
  <c r="P1566" i="6"/>
  <c r="U1566" i="6"/>
  <c r="V1566" i="6"/>
  <c r="O1547" i="6"/>
  <c r="P1547" i="6"/>
  <c r="U1547" i="6"/>
  <c r="O1550" i="6"/>
  <c r="P1550" i="6"/>
  <c r="U1550" i="6"/>
  <c r="V1550" i="6"/>
  <c r="O1556" i="6"/>
  <c r="P1556" i="6"/>
  <c r="U1556" i="6"/>
  <c r="V1556" i="6"/>
  <c r="O1559" i="6"/>
  <c r="P1559" i="6"/>
  <c r="U1559" i="6"/>
  <c r="V1559" i="6"/>
  <c r="O1562" i="6"/>
  <c r="P1562" i="6"/>
  <c r="U1562" i="6"/>
  <c r="V1562" i="6"/>
  <c r="O1565" i="6"/>
  <c r="P1565" i="6"/>
  <c r="U1565" i="6"/>
  <c r="V1565" i="6"/>
  <c r="P1769" i="6"/>
  <c r="U1769" i="6"/>
  <c r="V1769" i="6"/>
  <c r="V5667" i="6"/>
  <c r="F56" i="48"/>
  <c r="O787" i="14"/>
  <c r="P787" i="14"/>
  <c r="V679" i="6"/>
  <c r="O80" i="14"/>
  <c r="O463" i="14"/>
  <c r="P463" i="14"/>
  <c r="V3292" i="6"/>
  <c r="V5728" i="6"/>
  <c r="O794" i="14"/>
  <c r="V3469" i="6"/>
  <c r="O465" i="14"/>
  <c r="P465" i="14"/>
  <c r="V5765" i="6"/>
  <c r="O802" i="14"/>
  <c r="P802" i="14"/>
  <c r="V5722" i="6"/>
  <c r="O792" i="14"/>
  <c r="O666" i="14"/>
  <c r="V5753" i="6"/>
  <c r="V5504" i="6"/>
  <c r="O755" i="14"/>
  <c r="P755" i="14"/>
  <c r="O554" i="14"/>
  <c r="P554" i="14"/>
  <c r="V3955" i="6"/>
  <c r="G43" i="48"/>
  <c r="V1830" i="6"/>
  <c r="V4771" i="6"/>
  <c r="U2296" i="6"/>
  <c r="M346" i="14"/>
  <c r="R346" i="14"/>
  <c r="P1131" i="6"/>
  <c r="U1131" i="6"/>
  <c r="V1131" i="6"/>
  <c r="O1262" i="6"/>
  <c r="P1262" i="6"/>
  <c r="U1262" i="6"/>
  <c r="V1262" i="6"/>
  <c r="O1266" i="6"/>
  <c r="P528" i="14"/>
  <c r="P371" i="14"/>
  <c r="P92" i="14"/>
  <c r="P419" i="14"/>
  <c r="P610" i="14"/>
  <c r="P202" i="14"/>
  <c r="P697" i="14"/>
  <c r="P583" i="14"/>
  <c r="P436" i="14"/>
  <c r="P8" i="14"/>
  <c r="P7" i="14"/>
  <c r="P794" i="14"/>
  <c r="P663" i="14"/>
  <c r="O1261" i="6"/>
  <c r="P1261" i="6"/>
  <c r="U1261" i="6"/>
  <c r="V1261" i="6"/>
  <c r="O1260" i="6"/>
  <c r="P1260" i="6"/>
  <c r="U1260" i="6"/>
  <c r="V1260" i="6"/>
  <c r="P172" i="14"/>
  <c r="P234" i="14"/>
  <c r="P19" i="14"/>
  <c r="P412" i="14"/>
  <c r="P699" i="14"/>
  <c r="P228" i="14"/>
  <c r="P466" i="14"/>
  <c r="M722" i="14"/>
  <c r="R722" i="14"/>
  <c r="P666" i="14"/>
  <c r="O1553" i="6"/>
  <c r="P1553" i="6"/>
  <c r="U1553" i="6"/>
  <c r="V1553" i="6"/>
  <c r="O1557" i="6"/>
  <c r="P1557" i="6"/>
  <c r="U1557" i="6"/>
  <c r="V1557" i="6"/>
  <c r="O1388" i="6"/>
  <c r="P1388" i="6"/>
  <c r="U1388" i="6"/>
  <c r="V1388" i="6"/>
  <c r="O1392" i="6"/>
  <c r="P1392" i="6"/>
  <c r="U1392" i="6"/>
  <c r="V1392" i="6"/>
  <c r="O1752" i="6"/>
  <c r="P1752" i="6"/>
  <c r="U1752" i="6"/>
  <c r="V1752" i="6"/>
  <c r="P1245" i="6"/>
  <c r="U1245" i="6"/>
  <c r="P1121" i="6"/>
  <c r="U1121" i="6"/>
  <c r="V1121" i="6"/>
  <c r="P1365" i="6"/>
  <c r="U1365" i="6"/>
  <c r="V1365" i="6"/>
  <c r="P539" i="14"/>
  <c r="O688" i="14"/>
  <c r="P688" i="14"/>
  <c r="P154" i="14"/>
  <c r="P413" i="14"/>
  <c r="P158" i="14"/>
  <c r="P166" i="14"/>
  <c r="P44" i="14"/>
  <c r="P365" i="14"/>
  <c r="P85" i="14"/>
  <c r="P286" i="14"/>
  <c r="P140" i="14"/>
  <c r="P134" i="14"/>
  <c r="P164" i="14"/>
  <c r="P333" i="14"/>
  <c r="P471" i="14"/>
  <c r="P611" i="14"/>
  <c r="P64" i="14"/>
  <c r="P792" i="14"/>
  <c r="P80" i="14"/>
  <c r="P1277" i="6"/>
  <c r="U1277" i="6"/>
  <c r="V1277" i="6"/>
  <c r="P1116" i="6"/>
  <c r="U1116" i="6"/>
  <c r="V1116" i="6"/>
  <c r="P1117" i="6"/>
  <c r="U1117" i="6"/>
  <c r="V1117" i="6"/>
  <c r="P1250" i="6"/>
  <c r="U1250" i="6"/>
  <c r="V1250" i="6"/>
  <c r="O1265" i="6"/>
  <c r="P1265" i="6"/>
  <c r="U1265" i="6"/>
  <c r="V1265" i="6"/>
  <c r="P1291" i="6"/>
  <c r="U1291" i="6"/>
  <c r="P614" i="14"/>
  <c r="P584" i="14"/>
  <c r="P261" i="14"/>
  <c r="P402" i="14"/>
  <c r="P586" i="14"/>
  <c r="P201" i="14"/>
  <c r="P26" i="14"/>
  <c r="P325" i="14"/>
  <c r="P302" i="14"/>
  <c r="P81" i="14"/>
  <c r="P313" i="14"/>
  <c r="N5967" i="6"/>
  <c r="P5967" i="6"/>
  <c r="N5970" i="6"/>
  <c r="P5970" i="6"/>
  <c r="U5970" i="6"/>
  <c r="N5922" i="6"/>
  <c r="P5922" i="6"/>
  <c r="U5922" i="6"/>
  <c r="N5916" i="6"/>
  <c r="P5916" i="6"/>
  <c r="U5916" i="6"/>
  <c r="N5969" i="6"/>
  <c r="P5969" i="6"/>
  <c r="U5969" i="6"/>
  <c r="N5972" i="6"/>
  <c r="P5972" i="6"/>
  <c r="U5972" i="6"/>
  <c r="N5968" i="6"/>
  <c r="P5968" i="6"/>
  <c r="U5968" i="6"/>
  <c r="N5971" i="6"/>
  <c r="P5971" i="6"/>
  <c r="U5971" i="6"/>
  <c r="P503" i="14"/>
  <c r="U5640" i="6"/>
  <c r="O777" i="14"/>
  <c r="M777" i="14"/>
  <c r="R777" i="14"/>
  <c r="U5610" i="6"/>
  <c r="V5610" i="6"/>
  <c r="M772" i="14"/>
  <c r="R772" i="14"/>
  <c r="R437" i="14"/>
  <c r="P437" i="14"/>
  <c r="U5704" i="6"/>
  <c r="M791" i="14"/>
  <c r="R791" i="14"/>
  <c r="U2339" i="6"/>
  <c r="M352" i="14"/>
  <c r="R352" i="14"/>
  <c r="R49" i="14"/>
  <c r="P49" i="14"/>
  <c r="V5067" i="6"/>
  <c r="O694" i="14"/>
  <c r="O709" i="14"/>
  <c r="P709" i="14"/>
  <c r="P746" i="14"/>
  <c r="U999" i="6"/>
  <c r="O127" i="14"/>
  <c r="M127" i="14"/>
  <c r="R127" i="14"/>
  <c r="P607" i="14"/>
  <c r="C6" i="48"/>
  <c r="P1771" i="6"/>
  <c r="P639" i="14"/>
  <c r="P728" i="14"/>
  <c r="P119" i="14"/>
  <c r="R428" i="14"/>
  <c r="P428" i="14"/>
  <c r="R594" i="14"/>
  <c r="P594" i="14"/>
  <c r="R536" i="14"/>
  <c r="P536" i="14"/>
  <c r="O464" i="14"/>
  <c r="P464" i="14"/>
  <c r="V3304" i="6"/>
  <c r="P1788" i="6"/>
  <c r="U1788" i="6"/>
  <c r="V1788" i="6"/>
  <c r="P76" i="14"/>
  <c r="C4" i="48"/>
  <c r="P418" i="14"/>
  <c r="P274" i="14"/>
  <c r="P446" i="14"/>
  <c r="P641" i="14"/>
  <c r="M747" i="14"/>
  <c r="M766" i="14"/>
  <c r="R766" i="14"/>
  <c r="M752" i="14"/>
  <c r="R752" i="14"/>
  <c r="M750" i="14"/>
  <c r="R750" i="14"/>
  <c r="P125" i="14"/>
  <c r="P479" i="14"/>
  <c r="P430" i="14"/>
  <c r="P278" i="14"/>
  <c r="P175" i="14"/>
  <c r="E46" i="48"/>
  <c r="I11" i="48"/>
  <c r="P764" i="14"/>
  <c r="P378" i="14"/>
  <c r="P327" i="14"/>
  <c r="P270" i="14"/>
  <c r="O651" i="14"/>
  <c r="P651" i="14"/>
  <c r="M694" i="14"/>
  <c r="R694" i="14"/>
  <c r="P498" i="14"/>
  <c r="P33" i="14"/>
  <c r="M751" i="14"/>
  <c r="R751" i="14"/>
  <c r="M702" i="14"/>
  <c r="R702" i="14"/>
  <c r="O754" i="14"/>
  <c r="P754" i="14"/>
  <c r="M675" i="14"/>
  <c r="R675" i="14"/>
  <c r="M724" i="14"/>
  <c r="R724" i="14"/>
  <c r="P214" i="14"/>
  <c r="P807" i="14"/>
  <c r="M680" i="14"/>
  <c r="R680" i="14"/>
  <c r="O649" i="14"/>
  <c r="P649" i="14"/>
  <c r="P308" i="14"/>
  <c r="P267" i="14"/>
  <c r="P225" i="14"/>
  <c r="P187" i="14"/>
  <c r="P324" i="14"/>
  <c r="P317" i="14"/>
  <c r="M720" i="14"/>
  <c r="R720" i="14"/>
  <c r="M633" i="14"/>
  <c r="R633" i="14"/>
  <c r="P741" i="14"/>
  <c r="P769" i="14"/>
  <c r="P636" i="14"/>
  <c r="P652" i="14"/>
  <c r="P37" i="14"/>
  <c r="P43" i="14"/>
  <c r="P470" i="14"/>
  <c r="O522" i="14"/>
  <c r="P522" i="14"/>
  <c r="O692" i="14"/>
  <c r="O596" i="14"/>
  <c r="O374" i="14"/>
  <c r="P374" i="14"/>
  <c r="O258" i="14"/>
  <c r="P258" i="14"/>
  <c r="R350" i="14"/>
  <c r="P350" i="14"/>
  <c r="U5880" i="6"/>
  <c r="M824" i="14"/>
  <c r="R824" i="14"/>
  <c r="U5597" i="6"/>
  <c r="M771" i="14"/>
  <c r="R771" i="14"/>
  <c r="V5453" i="6"/>
  <c r="O747" i="14"/>
  <c r="U4818" i="6"/>
  <c r="O665" i="14"/>
  <c r="M665" i="14"/>
  <c r="P665" i="14"/>
  <c r="R665" i="14"/>
  <c r="V4433" i="6"/>
  <c r="O620" i="14"/>
  <c r="P620" i="14"/>
  <c r="U3464" i="6"/>
  <c r="M480" i="14"/>
  <c r="R480" i="14"/>
  <c r="U2601" i="6"/>
  <c r="M386" i="14"/>
  <c r="R386" i="14"/>
  <c r="V2490" i="6"/>
  <c r="O372" i="14"/>
  <c r="P372" i="14"/>
  <c r="V1921" i="6"/>
  <c r="O276" i="14"/>
  <c r="P276" i="14"/>
  <c r="V5227" i="6"/>
  <c r="O715" i="14"/>
  <c r="V4102" i="6"/>
  <c r="F40" i="48"/>
  <c r="O578" i="14"/>
  <c r="P578" i="14"/>
  <c r="P793" i="14"/>
  <c r="P247" i="14"/>
  <c r="P426" i="14"/>
  <c r="M690" i="14"/>
  <c r="V4492" i="6"/>
  <c r="P300" i="14"/>
  <c r="O801" i="14"/>
  <c r="P801" i="14"/>
  <c r="P936" i="6"/>
  <c r="P700" i="6"/>
  <c r="P356" i="14"/>
  <c r="P373" i="14"/>
  <c r="P100" i="14"/>
  <c r="P257" i="14"/>
  <c r="P246" i="14"/>
  <c r="P453" i="14"/>
  <c r="V5658" i="6"/>
  <c r="P713" i="14"/>
  <c r="P304" i="14"/>
  <c r="P695" i="14"/>
  <c r="P565" i="14"/>
  <c r="P476" i="14"/>
  <c r="M692" i="14"/>
  <c r="R692" i="14"/>
  <c r="P493" i="14"/>
  <c r="P2615" i="6"/>
  <c r="P191" i="14"/>
  <c r="P180" i="14"/>
  <c r="P38" i="14"/>
  <c r="P120" i="14"/>
  <c r="P95" i="14"/>
  <c r="P359" i="14"/>
  <c r="M635" i="14"/>
  <c r="R635" i="14"/>
  <c r="P388" i="14"/>
  <c r="P277" i="14"/>
  <c r="P315" i="14"/>
  <c r="M655" i="14"/>
  <c r="R655" i="14"/>
  <c r="P124" i="14"/>
  <c r="P363" i="14"/>
  <c r="P101" i="14"/>
  <c r="M612" i="14"/>
  <c r="R612" i="14"/>
  <c r="P382" i="14"/>
  <c r="P515" i="14"/>
  <c r="P285" i="14"/>
  <c r="P557" i="14"/>
  <c r="P447" i="14"/>
  <c r="P321" i="14"/>
  <c r="N1574" i="6"/>
  <c r="P1574" i="6"/>
  <c r="P1642" i="6"/>
  <c r="V5226" i="6"/>
  <c r="O714" i="14"/>
  <c r="P714" i="14"/>
  <c r="U4125" i="6"/>
  <c r="M585" i="14"/>
  <c r="R585" i="14"/>
  <c r="U4172" i="6"/>
  <c r="M588" i="14"/>
  <c r="R588" i="14"/>
  <c r="R747" i="14"/>
  <c r="P747" i="14"/>
  <c r="R622" i="14"/>
  <c r="P622" i="14"/>
  <c r="U5687" i="6"/>
  <c r="M789" i="14"/>
  <c r="R789" i="14"/>
  <c r="O1787" i="6"/>
  <c r="P1787" i="6"/>
  <c r="O1800" i="6"/>
  <c r="P1800" i="6"/>
  <c r="U1800" i="6"/>
  <c r="V1800" i="6"/>
  <c r="O1381" i="6"/>
  <c r="O1361" i="6"/>
  <c r="P1361" i="6"/>
  <c r="O1380" i="6"/>
  <c r="P1380" i="6"/>
  <c r="U1380" i="6"/>
  <c r="V1380" i="6"/>
  <c r="V4929" i="6"/>
  <c r="O679" i="14"/>
  <c r="P679" i="14"/>
  <c r="O704" i="14"/>
  <c r="P704" i="14"/>
  <c r="V5147" i="6"/>
  <c r="D53" i="48"/>
  <c r="I53" i="48"/>
  <c r="H53" i="48"/>
  <c r="R815" i="14"/>
  <c r="P815" i="14"/>
  <c r="P192" i="14"/>
  <c r="P66" i="14"/>
  <c r="P676" i="14"/>
  <c r="P155" i="14"/>
  <c r="P368" i="14"/>
  <c r="P212" i="14"/>
  <c r="P593" i="14"/>
  <c r="P25" i="14"/>
  <c r="O710" i="14"/>
  <c r="P707" i="14"/>
  <c r="P266" i="14"/>
  <c r="P74" i="14"/>
  <c r="P148" i="14"/>
  <c r="P543" i="14"/>
  <c r="P379" i="14"/>
  <c r="P29" i="14"/>
  <c r="O821" i="14"/>
  <c r="M821" i="14"/>
  <c r="P821" i="14"/>
  <c r="R821" i="14"/>
  <c r="P519" i="14"/>
  <c r="P732" i="14"/>
  <c r="P581" i="14"/>
  <c r="P1774" i="6"/>
  <c r="U1774" i="6"/>
  <c r="P485" i="14"/>
  <c r="P70" i="14"/>
  <c r="P452" i="14"/>
  <c r="P763" i="14"/>
  <c r="P357" i="14"/>
  <c r="P10" i="14"/>
  <c r="P574" i="14"/>
  <c r="M743" i="14"/>
  <c r="R743" i="14"/>
  <c r="P360" i="14"/>
  <c r="P604" i="14"/>
  <c r="P416" i="14"/>
  <c r="P173" i="14"/>
  <c r="P658" i="14"/>
  <c r="P263" i="14"/>
  <c r="P210" i="14"/>
  <c r="P347" i="14"/>
  <c r="P280" i="14"/>
  <c r="P157" i="14"/>
  <c r="P176" i="14"/>
  <c r="P429" i="14"/>
  <c r="P54" i="14"/>
  <c r="M715" i="14"/>
  <c r="P657" i="14"/>
  <c r="M640" i="14"/>
  <c r="R640" i="14"/>
  <c r="P138" i="14"/>
  <c r="O795" i="14"/>
  <c r="P795" i="14"/>
  <c r="P723" i="14"/>
  <c r="P102" i="14"/>
  <c r="P451" i="14"/>
  <c r="P245" i="14"/>
  <c r="U2332" i="6"/>
  <c r="M349" i="14"/>
  <c r="R349" i="14"/>
  <c r="P735" i="14"/>
  <c r="O772" i="14"/>
  <c r="P772" i="14"/>
  <c r="P675" i="14"/>
  <c r="P224" i="14"/>
  <c r="P351" i="14"/>
  <c r="P497" i="14"/>
  <c r="P488" i="14"/>
  <c r="P765" i="14"/>
  <c r="P799" i="14"/>
  <c r="P135" i="14"/>
  <c r="P272" i="14"/>
  <c r="P307" i="14"/>
  <c r="P474" i="14"/>
  <c r="P508" i="14"/>
  <c r="P243" i="14"/>
  <c r="P309" i="14"/>
  <c r="M725" i="14"/>
  <c r="P460" i="14"/>
  <c r="P483" i="14"/>
  <c r="P619" i="14"/>
  <c r="P548" i="14"/>
  <c r="P397" i="14"/>
  <c r="P510" i="6"/>
  <c r="P361" i="6"/>
  <c r="P293" i="6"/>
  <c r="P111" i="6"/>
  <c r="P86" i="6"/>
  <c r="P30" i="6"/>
  <c r="P323" i="14"/>
  <c r="P190" i="14"/>
  <c r="O630" i="14"/>
  <c r="P630" i="14"/>
  <c r="P3758" i="6"/>
  <c r="P3542" i="6"/>
  <c r="P2661" i="6"/>
  <c r="P840" i="6"/>
  <c r="N1612" i="6"/>
  <c r="P1612" i="6"/>
  <c r="U1612" i="6"/>
  <c r="V1612" i="6"/>
  <c r="P917" i="6"/>
  <c r="U5815" i="6"/>
  <c r="M811" i="14"/>
  <c r="R811" i="14"/>
  <c r="U5519" i="6"/>
  <c r="M757" i="14"/>
  <c r="R757" i="14"/>
  <c r="O682" i="14"/>
  <c r="P682" i="14"/>
  <c r="V4962" i="6"/>
  <c r="V5534" i="6"/>
  <c r="O758" i="14"/>
  <c r="P758" i="14"/>
  <c r="O685" i="14"/>
  <c r="P685" i="14"/>
  <c r="V4989" i="6"/>
  <c r="V4311" i="6"/>
  <c r="O601" i="14"/>
  <c r="P601" i="14"/>
  <c r="V5557" i="6"/>
  <c r="O766" i="14"/>
  <c r="P766" i="14"/>
  <c r="U4040" i="6"/>
  <c r="M566" i="14"/>
  <c r="R566" i="14"/>
  <c r="U5884" i="6"/>
  <c r="M826" i="14"/>
  <c r="R826" i="14"/>
  <c r="U5697" i="6"/>
  <c r="O790" i="14"/>
  <c r="M790" i="14"/>
  <c r="R790" i="14"/>
  <c r="V5426" i="6"/>
  <c r="O744" i="14"/>
  <c r="P744" i="14"/>
  <c r="O680" i="14"/>
  <c r="P680" i="14"/>
  <c r="V4943" i="6"/>
  <c r="V4377" i="6"/>
  <c r="O612" i="14"/>
  <c r="P612" i="14"/>
  <c r="U5923" i="6"/>
  <c r="M829" i="14"/>
  <c r="R829" i="14"/>
  <c r="U4520" i="6"/>
  <c r="M632" i="14"/>
  <c r="R632" i="14"/>
  <c r="U5928" i="6"/>
  <c r="M830" i="14"/>
  <c r="R830" i="14"/>
  <c r="O829" i="14"/>
  <c r="M602" i="14"/>
  <c r="R602" i="14"/>
  <c r="P642" i="14"/>
  <c r="P425" i="14"/>
  <c r="O830" i="14"/>
  <c r="P1266" i="6"/>
  <c r="U1266" i="6"/>
  <c r="P710" i="14"/>
  <c r="P1254" i="6"/>
  <c r="U1254" i="6"/>
  <c r="V1254" i="6"/>
  <c r="P1289" i="6"/>
  <c r="O1142" i="6"/>
  <c r="P1142" i="6"/>
  <c r="U1142" i="6"/>
  <c r="V1142" i="6"/>
  <c r="P751" i="14"/>
  <c r="P320" i="14"/>
  <c r="P427" i="14"/>
  <c r="P319" i="14"/>
  <c r="P132" i="14"/>
  <c r="P706" i="14"/>
  <c r="P780" i="14"/>
  <c r="P516" i="14"/>
  <c r="P805" i="14"/>
  <c r="P364" i="14"/>
  <c r="P213" i="14"/>
  <c r="O1159" i="6"/>
  <c r="P1159" i="6"/>
  <c r="U1159" i="6"/>
  <c r="V1159" i="6"/>
  <c r="O1162" i="6"/>
  <c r="P1162" i="6"/>
  <c r="U1162" i="6"/>
  <c r="V1162" i="6"/>
  <c r="O1165" i="6"/>
  <c r="P1165" i="6"/>
  <c r="U1165" i="6"/>
  <c r="V1165" i="6"/>
  <c r="O1168" i="6"/>
  <c r="P1168" i="6"/>
  <c r="U1168" i="6"/>
  <c r="V1168" i="6"/>
  <c r="O1171" i="6"/>
  <c r="P1171" i="6"/>
  <c r="U1171" i="6"/>
  <c r="V1171" i="6"/>
  <c r="O1160" i="6"/>
  <c r="P1160" i="6"/>
  <c r="U1160" i="6"/>
  <c r="V1160" i="6"/>
  <c r="O1163" i="6"/>
  <c r="P1163" i="6"/>
  <c r="U1163" i="6"/>
  <c r="V1163" i="6"/>
  <c r="O1166" i="6"/>
  <c r="P1166" i="6"/>
  <c r="U1166" i="6"/>
  <c r="V1166" i="6"/>
  <c r="O1169" i="6"/>
  <c r="P1169" i="6"/>
  <c r="U1169" i="6"/>
  <c r="V1169" i="6"/>
  <c r="O1158" i="6"/>
  <c r="P1158" i="6"/>
  <c r="O1161" i="6"/>
  <c r="P1161" i="6"/>
  <c r="U1161" i="6"/>
  <c r="V1161" i="6"/>
  <c r="O1164" i="6"/>
  <c r="P1164" i="6"/>
  <c r="U1164" i="6"/>
  <c r="V1164" i="6"/>
  <c r="O1167" i="6"/>
  <c r="P1167" i="6"/>
  <c r="U1167" i="6"/>
  <c r="V1167" i="6"/>
  <c r="O1170" i="6"/>
  <c r="P1170" i="6"/>
  <c r="U1170" i="6"/>
  <c r="V1170" i="6"/>
  <c r="P1135" i="6"/>
  <c r="U1135" i="6"/>
  <c r="V1135" i="6"/>
  <c r="O1378" i="6"/>
  <c r="P1378" i="6"/>
  <c r="U1378" i="6"/>
  <c r="V1378" i="6"/>
  <c r="P631" i="14"/>
  <c r="O743" i="14"/>
  <c r="P743" i="14"/>
  <c r="P110" i="6"/>
  <c r="P912" i="6"/>
  <c r="P908" i="6"/>
  <c r="P592" i="6"/>
  <c r="P479" i="6"/>
  <c r="P5572" i="6"/>
  <c r="N1682" i="6"/>
  <c r="P1682" i="6"/>
  <c r="U1682" i="6"/>
  <c r="V1682" i="6"/>
  <c r="P2238" i="6"/>
  <c r="P2077" i="6"/>
  <c r="P1626" i="6"/>
  <c r="P1885" i="6"/>
  <c r="O1369" i="6"/>
  <c r="P1369" i="6"/>
  <c r="P227" i="14"/>
  <c r="P722" i="14"/>
  <c r="M555" i="14"/>
  <c r="R555" i="14"/>
  <c r="P596" i="14"/>
  <c r="P1157" i="6"/>
  <c r="P791" i="6"/>
  <c r="P788" i="6"/>
  <c r="P678" i="6"/>
  <c r="P1172" i="6"/>
  <c r="P127" i="6"/>
  <c r="N1832" i="6"/>
  <c r="P1832" i="6"/>
  <c r="U1832" i="6"/>
  <c r="V1832" i="6"/>
  <c r="N1625" i="6"/>
  <c r="P1625" i="6"/>
  <c r="P658" i="6"/>
  <c r="N1827" i="6"/>
  <c r="P1827" i="6"/>
  <c r="U1827" i="6"/>
  <c r="V1827" i="6"/>
  <c r="P1337" i="6"/>
  <c r="P101" i="6"/>
  <c r="P61" i="6"/>
  <c r="J827" i="14"/>
  <c r="P1227" i="6"/>
  <c r="P1235" i="6"/>
  <c r="P1192" i="6"/>
  <c r="P1020" i="6"/>
  <c r="N1676" i="6"/>
  <c r="P1676" i="6"/>
  <c r="U1676" i="6"/>
  <c r="V1676" i="6"/>
  <c r="N1826" i="6"/>
  <c r="P1826" i="6"/>
  <c r="U1826" i="6"/>
  <c r="V1826" i="6"/>
  <c r="P726" i="14"/>
  <c r="P290" i="14"/>
  <c r="U5221" i="6"/>
  <c r="U1083" i="6"/>
  <c r="P1120" i="6"/>
  <c r="U1120" i="6"/>
  <c r="V1120" i="6"/>
  <c r="P571" i="14"/>
  <c r="P1381" i="6"/>
  <c r="U1381" i="6"/>
  <c r="V1381" i="6"/>
  <c r="P617" i="14"/>
  <c r="V5283" i="6"/>
  <c r="V4741" i="6"/>
  <c r="O655" i="14"/>
  <c r="P655" i="14"/>
  <c r="U4710" i="6"/>
  <c r="M653" i="14"/>
  <c r="R653" i="14"/>
  <c r="F12" i="48"/>
  <c r="P306" i="14"/>
  <c r="F34" i="48"/>
  <c r="E37" i="48"/>
  <c r="E49" i="48"/>
  <c r="G49" i="48"/>
  <c r="C25" i="48"/>
  <c r="D14" i="48"/>
  <c r="G26" i="48"/>
  <c r="C48" i="48"/>
  <c r="C12" i="48"/>
  <c r="G21" i="48"/>
  <c r="C47" i="48"/>
  <c r="C11" i="48"/>
  <c r="G27" i="48"/>
  <c r="C40" i="48"/>
  <c r="F42" i="48"/>
  <c r="G48" i="48"/>
  <c r="C33" i="48"/>
  <c r="G46" i="48"/>
  <c r="I46" i="48"/>
  <c r="H46" i="48"/>
  <c r="C50" i="48"/>
  <c r="C14" i="48"/>
  <c r="F29" i="48"/>
  <c r="P518" i="14"/>
  <c r="G33" i="48"/>
  <c r="E43" i="48"/>
  <c r="G44" i="48"/>
  <c r="C49" i="48"/>
  <c r="C13" i="48"/>
  <c r="F24" i="48"/>
  <c r="G50" i="48"/>
  <c r="C36" i="48"/>
  <c r="E14" i="48"/>
  <c r="G36" i="48"/>
  <c r="C35" i="48"/>
  <c r="C56" i="48"/>
  <c r="G34" i="48"/>
  <c r="C28" i="48"/>
  <c r="F39" i="48"/>
  <c r="E12" i="48"/>
  <c r="C21" i="48"/>
  <c r="G37" i="48"/>
  <c r="C38" i="48"/>
  <c r="C57" i="48"/>
  <c r="E56" i="48"/>
  <c r="F37" i="48"/>
  <c r="E15" i="48"/>
  <c r="I15" i="48"/>
  <c r="G47" i="48"/>
  <c r="P538" i="14"/>
  <c r="G14" i="48"/>
  <c r="C43" i="48"/>
  <c r="F47" i="48"/>
  <c r="F32" i="48"/>
  <c r="G13" i="48"/>
  <c r="C30" i="48"/>
  <c r="F51" i="48"/>
  <c r="G18" i="48"/>
  <c r="C29" i="48"/>
  <c r="F43" i="48"/>
  <c r="G55" i="48"/>
  <c r="C22" i="48"/>
  <c r="G24" i="48"/>
  <c r="C51" i="48"/>
  <c r="C15" i="48"/>
  <c r="G19" i="48"/>
  <c r="C32" i="48"/>
  <c r="E30" i="48"/>
  <c r="F48" i="48"/>
  <c r="E52" i="48"/>
  <c r="G39" i="48"/>
  <c r="P401" i="14"/>
  <c r="P832" i="14"/>
  <c r="V1776" i="6"/>
  <c r="D41" i="48"/>
  <c r="I41" i="48"/>
  <c r="H41" i="48"/>
  <c r="P217" i="14"/>
  <c r="P127" i="14"/>
  <c r="P569" i="14"/>
  <c r="P478" i="14"/>
  <c r="P739" i="14"/>
  <c r="P403" i="14"/>
  <c r="G28" i="48"/>
  <c r="P454" i="14"/>
  <c r="P831" i="14"/>
  <c r="P5754" i="6"/>
  <c r="U5754" i="6"/>
  <c r="V5754" i="6"/>
  <c r="N5811" i="6"/>
  <c r="P5811" i="6"/>
  <c r="N5836" i="6"/>
  <c r="P5836" i="6"/>
  <c r="U5836" i="6"/>
  <c r="V5836" i="6"/>
  <c r="P5866" i="6"/>
  <c r="U5866" i="6"/>
  <c r="V5866" i="6"/>
  <c r="U1787" i="6"/>
  <c r="M241" i="14"/>
  <c r="R241" i="14"/>
  <c r="V5810" i="6"/>
  <c r="D52" i="48"/>
  <c r="V4834" i="6"/>
  <c r="U1828" i="6"/>
  <c r="V3962" i="6"/>
  <c r="O555" i="14"/>
  <c r="P555" i="14"/>
  <c r="V1845" i="6"/>
  <c r="D39" i="48"/>
  <c r="V1281" i="6"/>
  <c r="V1123" i="6"/>
  <c r="V1134" i="6"/>
  <c r="M184" i="14"/>
  <c r="R184" i="14"/>
  <c r="U1349" i="6"/>
  <c r="D29" i="48"/>
  <c r="V1367" i="6"/>
  <c r="V1266" i="6"/>
  <c r="F22" i="48"/>
  <c r="V1768" i="6"/>
  <c r="U1007" i="6"/>
  <c r="M128" i="14"/>
  <c r="R128" i="14"/>
  <c r="V1433" i="6"/>
  <c r="F27" i="48"/>
  <c r="V1282" i="6"/>
  <c r="D37" i="48"/>
  <c r="V1291" i="6"/>
  <c r="V1497" i="6"/>
  <c r="D49" i="48"/>
  <c r="V4837" i="6"/>
  <c r="D54" i="48"/>
  <c r="V1547" i="6"/>
  <c r="O205" i="14"/>
  <c r="V1286" i="6"/>
  <c r="D33" i="48"/>
  <c r="I33" i="48"/>
  <c r="H33" i="48"/>
  <c r="V1801" i="6"/>
  <c r="D43" i="48"/>
  <c r="D28" i="48"/>
  <c r="V1259" i="6"/>
  <c r="V78" i="6"/>
  <c r="U81" i="6"/>
  <c r="O11" i="14"/>
  <c r="M11" i="14"/>
  <c r="U1241" i="6"/>
  <c r="M168" i="14"/>
  <c r="R168" i="14"/>
  <c r="V1214" i="6"/>
  <c r="E23" i="48"/>
  <c r="U1201" i="6"/>
  <c r="M159" i="14"/>
  <c r="R159" i="14"/>
  <c r="V1436" i="6"/>
  <c r="E27" i="48"/>
  <c r="O2" i="6"/>
  <c r="P1129" i="6"/>
  <c r="D40" i="48"/>
  <c r="I40" i="48"/>
  <c r="V1839" i="6"/>
  <c r="U5958" i="6"/>
  <c r="O835" i="14"/>
  <c r="M835" i="14"/>
  <c r="R835" i="14"/>
  <c r="U1289" i="6"/>
  <c r="V1289" i="6"/>
  <c r="M171" i="14"/>
  <c r="R171" i="14"/>
  <c r="D42" i="48"/>
  <c r="V1774" i="6"/>
  <c r="U1771" i="6"/>
  <c r="O238" i="14"/>
  <c r="M238" i="14"/>
  <c r="R238" i="14"/>
  <c r="V5520" i="6"/>
  <c r="G54" i="48"/>
  <c r="O757" i="14"/>
  <c r="P757" i="14"/>
  <c r="U5938" i="6"/>
  <c r="M833" i="14"/>
  <c r="R833" i="14"/>
  <c r="V1015" i="6"/>
  <c r="V4830" i="6"/>
  <c r="D51" i="48"/>
  <c r="U5858" i="6"/>
  <c r="V5858" i="6"/>
  <c r="M818" i="14"/>
  <c r="R818" i="14"/>
  <c r="V5885" i="6"/>
  <c r="O826" i="14"/>
  <c r="P826" i="14"/>
  <c r="U5861" i="6"/>
  <c r="M668" i="14"/>
  <c r="R668" i="14"/>
  <c r="U4828" i="6"/>
  <c r="V1669" i="6"/>
  <c r="U1609" i="6"/>
  <c r="V1609" i="6"/>
  <c r="V1288" i="6"/>
  <c r="V1137" i="6"/>
  <c r="D26" i="48"/>
  <c r="V82" i="6"/>
  <c r="V1377" i="6"/>
  <c r="F25" i="48"/>
  <c r="U1361" i="6"/>
  <c r="U1481" i="6"/>
  <c r="M199" i="14"/>
  <c r="R199" i="14"/>
  <c r="M254" i="14"/>
  <c r="R254" i="14"/>
  <c r="U1842" i="6"/>
  <c r="M216" i="14"/>
  <c r="R216" i="14"/>
  <c r="U1601" i="6"/>
  <c r="V1004" i="6"/>
  <c r="O128" i="14"/>
  <c r="P128" i="14"/>
  <c r="V1009" i="6"/>
  <c r="V5857" i="6"/>
  <c r="U1670" i="6"/>
  <c r="V1670" i="6"/>
  <c r="V1759" i="6"/>
  <c r="V1743" i="6"/>
  <c r="V83" i="6"/>
  <c r="AB2" i="6"/>
  <c r="B4" i="48"/>
  <c r="U5842" i="6"/>
  <c r="M817" i="14"/>
  <c r="R817" i="14"/>
  <c r="U1744" i="6"/>
  <c r="V1744" i="6"/>
  <c r="M236" i="14"/>
  <c r="R236" i="14"/>
  <c r="U1269" i="6"/>
  <c r="M170" i="14"/>
  <c r="R170" i="14"/>
  <c r="V1255" i="6"/>
  <c r="M142" i="14"/>
  <c r="R142" i="14"/>
  <c r="U1115" i="6"/>
  <c r="V1246" i="6"/>
  <c r="V1402" i="6"/>
  <c r="E24" i="48"/>
  <c r="V1245" i="6"/>
  <c r="F38" i="48"/>
  <c r="V1267" i="6"/>
  <c r="V1140" i="6"/>
  <c r="E28" i="48"/>
  <c r="V1247" i="6"/>
  <c r="V1439" i="6"/>
  <c r="E22" i="48"/>
  <c r="V1360" i="6"/>
  <c r="E21" i="48"/>
  <c r="V1292" i="6"/>
  <c r="R712" i="14"/>
  <c r="M834" i="14"/>
  <c r="R834" i="14"/>
  <c r="U5949" i="6"/>
  <c r="O834" i="14"/>
  <c r="M237" i="14"/>
  <c r="R237" i="14"/>
  <c r="V1578" i="6"/>
  <c r="D44" i="48"/>
  <c r="I44" i="48"/>
  <c r="H44" i="48"/>
  <c r="O186" i="14"/>
  <c r="V1382" i="6"/>
  <c r="V1126" i="6"/>
  <c r="D34" i="48"/>
  <c r="I34" i="48"/>
  <c r="H34" i="48"/>
  <c r="V1244" i="6"/>
  <c r="V1125" i="6"/>
  <c r="V1483" i="6"/>
  <c r="F31" i="48"/>
  <c r="M169" i="14"/>
  <c r="R169" i="14"/>
  <c r="U1257" i="6"/>
  <c r="U1428" i="6"/>
  <c r="M197" i="14"/>
  <c r="R197" i="14"/>
  <c r="M186" i="14"/>
  <c r="R186" i="14"/>
  <c r="V1608" i="6"/>
  <c r="U1568" i="6"/>
  <c r="R401" i="14"/>
  <c r="O237" i="14"/>
  <c r="U4312" i="6"/>
  <c r="D47" i="48"/>
  <c r="M205" i="14"/>
  <c r="R205" i="14"/>
  <c r="U3621" i="6"/>
  <c r="P492" i="14"/>
  <c r="P5827" i="6"/>
  <c r="N5757" i="6"/>
  <c r="N5896" i="6"/>
  <c r="P5896" i="6"/>
  <c r="N5902" i="6"/>
  <c r="P5902" i="6"/>
  <c r="U5902" i="6"/>
  <c r="V5902" i="6"/>
  <c r="M226" i="14"/>
  <c r="R226" i="14"/>
  <c r="I47" i="48"/>
  <c r="H47" i="48"/>
  <c r="P777" i="14"/>
  <c r="U5967" i="6"/>
  <c r="O836" i="14"/>
  <c r="M836" i="14"/>
  <c r="R836" i="14"/>
  <c r="V2296" i="6"/>
  <c r="O346" i="14"/>
  <c r="P346" i="14"/>
  <c r="U1574" i="6"/>
  <c r="V1574" i="6"/>
  <c r="M204" i="14"/>
  <c r="R204" i="14"/>
  <c r="I43" i="48"/>
  <c r="U1642" i="6"/>
  <c r="M220" i="14"/>
  <c r="R220" i="14"/>
  <c r="P702" i="14"/>
  <c r="V5704" i="6"/>
  <c r="O791" i="14"/>
  <c r="P791" i="14"/>
  <c r="R690" i="14"/>
  <c r="P690" i="14"/>
  <c r="V5597" i="6"/>
  <c r="O771" i="14"/>
  <c r="P771" i="14"/>
  <c r="U700" i="6"/>
  <c r="M84" i="14"/>
  <c r="R84" i="14"/>
  <c r="P724" i="14"/>
  <c r="P635" i="14"/>
  <c r="F20" i="48"/>
  <c r="V2601" i="6"/>
  <c r="O386" i="14"/>
  <c r="P386" i="14"/>
  <c r="V5880" i="6"/>
  <c r="O824" i="14"/>
  <c r="P824" i="14"/>
  <c r="P692" i="14"/>
  <c r="P750" i="14"/>
  <c r="P752" i="14"/>
  <c r="P694" i="14"/>
  <c r="V2339" i="6"/>
  <c r="E35" i="48"/>
  <c r="O352" i="14"/>
  <c r="P352" i="14"/>
  <c r="I12" i="48"/>
  <c r="P640" i="14"/>
  <c r="U2615" i="6"/>
  <c r="M387" i="14"/>
  <c r="R387" i="14"/>
  <c r="O480" i="14"/>
  <c r="P480" i="14"/>
  <c r="V3464" i="6"/>
  <c r="P633" i="14"/>
  <c r="P720" i="14"/>
  <c r="V700" i="6"/>
  <c r="O84" i="14"/>
  <c r="P84" i="14"/>
  <c r="U936" i="6"/>
  <c r="M114" i="14"/>
  <c r="R114" i="14"/>
  <c r="U3542" i="6"/>
  <c r="O495" i="14"/>
  <c r="M495" i="14"/>
  <c r="R495" i="14"/>
  <c r="U86" i="6"/>
  <c r="M12" i="14"/>
  <c r="R12" i="14"/>
  <c r="V5687" i="6"/>
  <c r="O789" i="14"/>
  <c r="P789" i="14"/>
  <c r="D56" i="48"/>
  <c r="I56" i="48"/>
  <c r="H56" i="48"/>
  <c r="V4172" i="6"/>
  <c r="O588" i="14"/>
  <c r="P588" i="14"/>
  <c r="U3758" i="6"/>
  <c r="M527" i="14"/>
  <c r="R527" i="14"/>
  <c r="U111" i="6"/>
  <c r="M15" i="14"/>
  <c r="R15" i="14"/>
  <c r="U917" i="6"/>
  <c r="M111" i="14"/>
  <c r="R111" i="14"/>
  <c r="U293" i="6"/>
  <c r="M27" i="14"/>
  <c r="R27" i="14"/>
  <c r="R715" i="14"/>
  <c r="P715" i="14"/>
  <c r="V4125" i="6"/>
  <c r="O585" i="14"/>
  <c r="P585" i="14"/>
  <c r="U361" i="6"/>
  <c r="M35" i="14"/>
  <c r="R35" i="14"/>
  <c r="U840" i="6"/>
  <c r="M96" i="14"/>
  <c r="R96" i="14"/>
  <c r="U510" i="6"/>
  <c r="M60" i="14"/>
  <c r="R60" i="14"/>
  <c r="U2661" i="6"/>
  <c r="O389" i="14"/>
  <c r="M389" i="14"/>
  <c r="P389" i="14"/>
  <c r="R389" i="14"/>
  <c r="U30" i="6"/>
  <c r="M6" i="14"/>
  <c r="R6" i="14"/>
  <c r="R725" i="14"/>
  <c r="P725" i="14"/>
  <c r="V2332" i="6"/>
  <c r="O349" i="14"/>
  <c r="P349" i="14"/>
  <c r="I49" i="48"/>
  <c r="H49" i="48"/>
  <c r="U5572" i="6"/>
  <c r="M767" i="14"/>
  <c r="R767" i="14"/>
  <c r="M819" i="14"/>
  <c r="R819" i="14"/>
  <c r="I29" i="48"/>
  <c r="H29" i="48"/>
  <c r="I39" i="48"/>
  <c r="H39" i="48"/>
  <c r="I48" i="48"/>
  <c r="U1885" i="6"/>
  <c r="E25" i="48"/>
  <c r="M264" i="14"/>
  <c r="R264" i="14"/>
  <c r="U479" i="6"/>
  <c r="M52" i="14"/>
  <c r="R52" i="14"/>
  <c r="V4520" i="6"/>
  <c r="O632" i="14"/>
  <c r="P632" i="14"/>
  <c r="D45" i="48"/>
  <c r="I45" i="48"/>
  <c r="H45" i="48"/>
  <c r="U1626" i="6"/>
  <c r="M219" i="14"/>
  <c r="R219" i="14"/>
  <c r="U592" i="6"/>
  <c r="M71" i="14"/>
  <c r="R71" i="14"/>
  <c r="U1158" i="6"/>
  <c r="M151" i="14"/>
  <c r="R151" i="14"/>
  <c r="U2077" i="6"/>
  <c r="M294" i="14"/>
  <c r="R294" i="14"/>
  <c r="U908" i="6"/>
  <c r="M106" i="14"/>
  <c r="R106" i="14"/>
  <c r="O566" i="14"/>
  <c r="P566" i="14"/>
  <c r="AF2" i="6"/>
  <c r="B6" i="48"/>
  <c r="U2238" i="6"/>
  <c r="M331" i="14"/>
  <c r="R331" i="14"/>
  <c r="U912" i="6"/>
  <c r="M108" i="14"/>
  <c r="R108" i="14"/>
  <c r="U110" i="6"/>
  <c r="M14" i="14"/>
  <c r="R14" i="14"/>
  <c r="P790" i="14"/>
  <c r="V5815" i="6"/>
  <c r="O811" i="14"/>
  <c r="P811" i="14"/>
  <c r="U1625" i="6"/>
  <c r="M218" i="14"/>
  <c r="R218" i="14"/>
  <c r="U1369" i="6"/>
  <c r="M185" i="14"/>
  <c r="R185" i="14"/>
  <c r="M253" i="14"/>
  <c r="R253" i="14"/>
  <c r="U1227" i="6"/>
  <c r="M163" i="14"/>
  <c r="R163" i="14"/>
  <c r="U658" i="6"/>
  <c r="M75" i="14"/>
  <c r="R75" i="14"/>
  <c r="U788" i="6"/>
  <c r="M88" i="14"/>
  <c r="R88" i="14"/>
  <c r="J2" i="14"/>
  <c r="N5901" i="6"/>
  <c r="P5901" i="6"/>
  <c r="U5901" i="6"/>
  <c r="V5901" i="6"/>
  <c r="N5897" i="6"/>
  <c r="P5897" i="6"/>
  <c r="U5897" i="6"/>
  <c r="N5903" i="6"/>
  <c r="P5903" i="6"/>
  <c r="U5903" i="6"/>
  <c r="N5898" i="6"/>
  <c r="P5898" i="6"/>
  <c r="U5898" i="6"/>
  <c r="V5898" i="6"/>
  <c r="N5904" i="6"/>
  <c r="P5904" i="6"/>
  <c r="U5904" i="6"/>
  <c r="V5904" i="6"/>
  <c r="N5899" i="6"/>
  <c r="P5899" i="6"/>
  <c r="U5899" i="6"/>
  <c r="N5900" i="6"/>
  <c r="P5900" i="6"/>
  <c r="U5900" i="6"/>
  <c r="Q827" i="14"/>
  <c r="U791" i="6"/>
  <c r="M90" i="14"/>
  <c r="R90" i="14"/>
  <c r="U61" i="6"/>
  <c r="M9" i="14"/>
  <c r="R9" i="14"/>
  <c r="U1157" i="6"/>
  <c r="M150" i="14"/>
  <c r="R150" i="14"/>
  <c r="H43" i="48"/>
  <c r="I37" i="48"/>
  <c r="H37" i="48"/>
  <c r="I52" i="48"/>
  <c r="H52" i="48"/>
  <c r="H48" i="48"/>
  <c r="U1020" i="6"/>
  <c r="M129" i="14"/>
  <c r="R129" i="14"/>
  <c r="U101" i="6"/>
  <c r="M13" i="14"/>
  <c r="R13" i="14"/>
  <c r="U127" i="6"/>
  <c r="O16" i="14"/>
  <c r="M16" i="14"/>
  <c r="R16" i="14"/>
  <c r="I42" i="48"/>
  <c r="H42" i="48"/>
  <c r="H40" i="48"/>
  <c r="U1192" i="6"/>
  <c r="M156" i="14"/>
  <c r="R156" i="14"/>
  <c r="U1337" i="6"/>
  <c r="M179" i="14"/>
  <c r="R179" i="14"/>
  <c r="U1172" i="6"/>
  <c r="M152" i="14"/>
  <c r="R152" i="14"/>
  <c r="G58" i="48"/>
  <c r="U1235" i="6"/>
  <c r="M165" i="14"/>
  <c r="R165" i="14"/>
  <c r="U678" i="6"/>
  <c r="M79" i="14"/>
  <c r="R79" i="14"/>
  <c r="O236" i="14"/>
  <c r="P236" i="14"/>
  <c r="F18" i="48"/>
  <c r="V1083" i="6"/>
  <c r="O133" i="14"/>
  <c r="P133" i="14"/>
  <c r="V5221" i="6"/>
  <c r="O712" i="14"/>
  <c r="P712" i="14"/>
  <c r="E51" i="48"/>
  <c r="I51" i="48"/>
  <c r="H51" i="48"/>
  <c r="H15" i="48"/>
  <c r="H12" i="48"/>
  <c r="V4710" i="6"/>
  <c r="O653" i="14"/>
  <c r="P653" i="14"/>
  <c r="O818" i="14"/>
  <c r="P818" i="14"/>
  <c r="C58" i="48"/>
  <c r="I14" i="48"/>
  <c r="H14" i="48"/>
  <c r="O171" i="14"/>
  <c r="P171" i="14"/>
  <c r="P186" i="14"/>
  <c r="P237" i="14"/>
  <c r="D21" i="48"/>
  <c r="D23" i="48"/>
  <c r="I23" i="48"/>
  <c r="H23" i="48"/>
  <c r="U5811" i="6"/>
  <c r="M810" i="14"/>
  <c r="R810" i="14"/>
  <c r="V1568" i="6"/>
  <c r="O204" i="14"/>
  <c r="P204" i="14"/>
  <c r="V1257" i="6"/>
  <c r="O169" i="14"/>
  <c r="P169" i="14"/>
  <c r="O218" i="14"/>
  <c r="P218" i="14"/>
  <c r="D36" i="48"/>
  <c r="I36" i="48"/>
  <c r="H36" i="48"/>
  <c r="V3621" i="6"/>
  <c r="O502" i="14"/>
  <c r="P502" i="14"/>
  <c r="O170" i="14"/>
  <c r="P170" i="14"/>
  <c r="V1269" i="6"/>
  <c r="D22" i="48"/>
  <c r="I22" i="48"/>
  <c r="H22" i="48"/>
  <c r="V1842" i="6"/>
  <c r="O254" i="14"/>
  <c r="P254" i="14"/>
  <c r="C3" i="48"/>
  <c r="O833" i="14"/>
  <c r="R11" i="14"/>
  <c r="D24" i="48"/>
  <c r="I24" i="48"/>
  <c r="H24" i="48"/>
  <c r="V1115" i="6"/>
  <c r="O142" i="14"/>
  <c r="P142" i="14"/>
  <c r="O226" i="14"/>
  <c r="P226" i="14"/>
  <c r="O159" i="14"/>
  <c r="P159" i="14"/>
  <c r="V1201" i="6"/>
  <c r="C5" i="48"/>
  <c r="B5" i="48"/>
  <c r="AD2" i="6"/>
  <c r="P205" i="14"/>
  <c r="U5896" i="6"/>
  <c r="O602" i="14"/>
  <c r="P602" i="14"/>
  <c r="V4312" i="6"/>
  <c r="O668" i="14"/>
  <c r="P668" i="14"/>
  <c r="V4828" i="6"/>
  <c r="D50" i="48"/>
  <c r="I50" i="48"/>
  <c r="H50" i="48"/>
  <c r="M143" i="14"/>
  <c r="R143" i="14"/>
  <c r="U1129" i="6"/>
  <c r="V1007" i="6"/>
  <c r="D20" i="48"/>
  <c r="O199" i="14"/>
  <c r="P199" i="14"/>
  <c r="V1481" i="6"/>
  <c r="D27" i="48"/>
  <c r="I27" i="48"/>
  <c r="H27" i="48"/>
  <c r="I54" i="48"/>
  <c r="H54" i="48"/>
  <c r="O184" i="14"/>
  <c r="P184" i="14"/>
  <c r="V1349" i="6"/>
  <c r="V5842" i="6"/>
  <c r="O817" i="14"/>
  <c r="P817" i="14"/>
  <c r="V1601" i="6"/>
  <c r="O216" i="14"/>
  <c r="P216" i="14"/>
  <c r="V1361" i="6"/>
  <c r="O185" i="14"/>
  <c r="P185" i="14"/>
  <c r="P11" i="14"/>
  <c r="P238" i="14"/>
  <c r="D30" i="48"/>
  <c r="P5757" i="6"/>
  <c r="P2" i="6"/>
  <c r="N2" i="6"/>
  <c r="U5827" i="6"/>
  <c r="M813" i="14"/>
  <c r="R813" i="14"/>
  <c r="O197" i="14"/>
  <c r="P197" i="14"/>
  <c r="V1428" i="6"/>
  <c r="V5861" i="6"/>
  <c r="O819" i="14"/>
  <c r="P819" i="14"/>
  <c r="V1241" i="6"/>
  <c r="O168" i="14"/>
  <c r="P168" i="14"/>
  <c r="V1828" i="6"/>
  <c r="O253" i="14"/>
  <c r="P253" i="14"/>
  <c r="V1787" i="6"/>
  <c r="O241" i="14"/>
  <c r="P241" i="14"/>
  <c r="P495" i="14"/>
  <c r="V1642" i="6"/>
  <c r="O220" i="14"/>
  <c r="P220" i="14"/>
  <c r="V936" i="6"/>
  <c r="O114" i="14"/>
  <c r="P114" i="14"/>
  <c r="V2615" i="6"/>
  <c r="O387" i="14"/>
  <c r="P387" i="14"/>
  <c r="D32" i="48"/>
  <c r="I32" i="48"/>
  <c r="H32" i="48"/>
  <c r="O15" i="14"/>
  <c r="P15" i="14"/>
  <c r="V111" i="6"/>
  <c r="O35" i="14"/>
  <c r="P35" i="14"/>
  <c r="V361" i="6"/>
  <c r="M827" i="14"/>
  <c r="R827" i="14"/>
  <c r="O27" i="14"/>
  <c r="P27" i="14"/>
  <c r="V293" i="6"/>
  <c r="D25" i="48"/>
  <c r="V3758" i="6"/>
  <c r="O527" i="14"/>
  <c r="P527" i="14"/>
  <c r="D38" i="48"/>
  <c r="I38" i="48"/>
  <c r="H38" i="48"/>
  <c r="O60" i="14"/>
  <c r="P60" i="14"/>
  <c r="V510" i="6"/>
  <c r="E16" i="48"/>
  <c r="V86" i="6"/>
  <c r="O12" i="14"/>
  <c r="P12" i="14"/>
  <c r="I25" i="48"/>
  <c r="H25" i="48"/>
  <c r="V917" i="6"/>
  <c r="O111" i="14"/>
  <c r="P111" i="14"/>
  <c r="V30" i="6"/>
  <c r="O6" i="14"/>
  <c r="P6" i="14"/>
  <c r="V840" i="6"/>
  <c r="O96" i="14"/>
  <c r="P96" i="14"/>
  <c r="O331" i="14"/>
  <c r="P331" i="14"/>
  <c r="V2238" i="6"/>
  <c r="D31" i="48"/>
  <c r="I31" i="48"/>
  <c r="H31" i="48"/>
  <c r="V592" i="6"/>
  <c r="O71" i="14"/>
  <c r="P71" i="14"/>
  <c r="V110" i="6"/>
  <c r="E13" i="48"/>
  <c r="O14" i="14"/>
  <c r="P14" i="14"/>
  <c r="V2077" i="6"/>
  <c r="E26" i="48"/>
  <c r="I26" i="48"/>
  <c r="H26" i="48"/>
  <c r="O294" i="14"/>
  <c r="P294" i="14"/>
  <c r="V479" i="6"/>
  <c r="O52" i="14"/>
  <c r="P52" i="14"/>
  <c r="D16" i="48"/>
  <c r="I16" i="48"/>
  <c r="H16" i="48"/>
  <c r="V1626" i="6"/>
  <c r="O219" i="14"/>
  <c r="P219" i="14"/>
  <c r="V1885" i="6"/>
  <c r="O264" i="14"/>
  <c r="P264" i="14"/>
  <c r="E18" i="48"/>
  <c r="O108" i="14"/>
  <c r="P108" i="14"/>
  <c r="V912" i="6"/>
  <c r="V1158" i="6"/>
  <c r="O151" i="14"/>
  <c r="P151" i="14"/>
  <c r="V5572" i="6"/>
  <c r="O767" i="14"/>
  <c r="P767" i="14"/>
  <c r="D55" i="48"/>
  <c r="I55" i="48"/>
  <c r="H55" i="48"/>
  <c r="V908" i="6"/>
  <c r="O106" i="14"/>
  <c r="P106" i="14"/>
  <c r="D17" i="48"/>
  <c r="V1235" i="6"/>
  <c r="O165" i="14"/>
  <c r="P165" i="14"/>
  <c r="P16" i="14"/>
  <c r="V1227" i="6"/>
  <c r="O163" i="14"/>
  <c r="P163" i="14"/>
  <c r="V1192" i="6"/>
  <c r="O156" i="14"/>
  <c r="P156" i="14"/>
  <c r="E20" i="48"/>
  <c r="I20" i="48"/>
  <c r="H20" i="48"/>
  <c r="V61" i="6"/>
  <c r="O9" i="14"/>
  <c r="P9" i="14"/>
  <c r="D13" i="48"/>
  <c r="I13" i="48"/>
  <c r="V101" i="6"/>
  <c r="O13" i="14"/>
  <c r="P13" i="14"/>
  <c r="F30" i="48"/>
  <c r="I30" i="48"/>
  <c r="H30" i="48"/>
  <c r="V788" i="6"/>
  <c r="O88" i="14"/>
  <c r="P88" i="14"/>
  <c r="F19" i="48"/>
  <c r="V1172" i="6"/>
  <c r="O152" i="14"/>
  <c r="P152" i="14"/>
  <c r="V791" i="6"/>
  <c r="O90" i="14"/>
  <c r="P90" i="14"/>
  <c r="F21" i="48"/>
  <c r="I21" i="48"/>
  <c r="H21" i="48"/>
  <c r="V1369" i="6"/>
  <c r="E17" i="48"/>
  <c r="O79" i="14"/>
  <c r="P79" i="14"/>
  <c r="V678" i="6"/>
  <c r="V1020" i="6"/>
  <c r="O129" i="14"/>
  <c r="P129" i="14"/>
  <c r="D19" i="48"/>
  <c r="V658" i="6"/>
  <c r="O75" i="14"/>
  <c r="P75" i="14"/>
  <c r="D18" i="48"/>
  <c r="I18" i="48"/>
  <c r="H18" i="48"/>
  <c r="V1337" i="6"/>
  <c r="O179" i="14"/>
  <c r="P179" i="14"/>
  <c r="F28" i="48"/>
  <c r="I28" i="48"/>
  <c r="H28" i="48"/>
  <c r="V1157" i="6"/>
  <c r="E19" i="48"/>
  <c r="O150" i="14"/>
  <c r="P150" i="14"/>
  <c r="V1625" i="6"/>
  <c r="D35" i="48"/>
  <c r="I35" i="48"/>
  <c r="H35" i="48"/>
  <c r="V5811" i="6"/>
  <c r="O810" i="14"/>
  <c r="P810" i="14"/>
  <c r="C7" i="48"/>
  <c r="V5827" i="6"/>
  <c r="O813" i="14"/>
  <c r="P813" i="14"/>
  <c r="O143" i="14"/>
  <c r="B3" i="48"/>
  <c r="B7" i="48"/>
  <c r="Z2" i="6"/>
  <c r="U5757" i="6"/>
  <c r="U2" i="6"/>
  <c r="M800" i="14"/>
  <c r="R800" i="14"/>
  <c r="V5896" i="6"/>
  <c r="O827" i="14"/>
  <c r="P827" i="14"/>
  <c r="H13" i="48"/>
  <c r="I17" i="48"/>
  <c r="H17" i="48"/>
  <c r="E58" i="48"/>
  <c r="I19" i="48"/>
  <c r="H19" i="48"/>
  <c r="F58" i="48"/>
  <c r="V5757" i="6"/>
  <c r="V2" i="6"/>
  <c r="P143" i="14"/>
  <c r="M2" i="14"/>
  <c r="O800" i="14"/>
  <c r="P800" i="14"/>
  <c r="D57" i="48"/>
  <c r="I57" i="48"/>
  <c r="D58" i="48"/>
  <c r="O2" i="14"/>
  <c r="P2" i="14"/>
  <c r="H57" i="48"/>
  <c r="I58" i="48"/>
  <c r="H58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<sst xmlns="http://schemas.openxmlformats.org/spreadsheetml/2006/main" count="37813" uniqueCount="5812">
  <si>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</si>
  <si>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</si>
  <si>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</si>
  <si>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</si>
  <si>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</si>
  <si>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</si>
  <si>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</si>
  <si>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</si>
  <si>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</si>
  <si>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</si>
  <si>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</si>
  <si>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</si>
  <si>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</si>
  <si>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</si>
  <si>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</si>
  <si>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</si>
  <si>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</si>
  <si>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</si>
  <si>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</si>
  <si>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</si>
  <si>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</si>
  <si>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</si>
  <si>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</si>
  <si>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</si>
  <si>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</si>
  <si>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</si>
  <si>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</si>
  <si>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</si>
  <si>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</si>
  <si>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</si>
  <si>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</si>
  <si>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</si>
  <si>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</si>
  <si>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</si>
  <si>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</si>
  <si>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</si>
  <si>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</si>
  <si>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</si>
  <si>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</si>
  <si>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</si>
  <si>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</si>
  <si>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</si>
  <si>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</si>
  <si>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</si>
  <si>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</si>
  <si>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</si>
  <si>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</si>
  <si>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</si>
  <si>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</si>
  <si>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</si>
  <si>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</si>
  <si>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</si>
  <si>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</si>
  <si>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</si>
  <si>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</si>
  <si>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</si>
  <si>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</si>
  <si>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</si>
  <si>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</si>
  <si>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</si>
  <si>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</si>
  <si>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</si>
  <si>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</si>
  <si>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</si>
  <si>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</si>
  <si>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</si>
  <si>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</si>
  <si>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</si>
  <si>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</si>
  <si>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</si>
  <si>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</si>
  <si>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</si>
  <si>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</si>
  <si>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</si>
  <si>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</si>
  <si>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</si>
  <si>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</si>
  <si>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</si>
  <si>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</si>
  <si>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</si>
  <si>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</si>
  <si>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</si>
  <si>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</si>
  <si>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</si>
  <si>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</si>
  <si>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</si>
  <si>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</si>
  <si>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</si>
  <si>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</si>
  <si>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</si>
  <si>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</si>
  <si>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</si>
  <si>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</si>
  <si>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</si>
  <si>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</si>
  <si>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</si>
  <si>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</si>
  <si>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</si>
  <si>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</si>
  <si>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</si>
  <si>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</si>
  <si>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</si>
  <si>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</si>
  <si>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</si>
  <si>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</si>
  <si>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</si>
  <si>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</si>
  <si>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</si>
  <si>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</si>
  <si>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</si>
  <si>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</si>
  <si>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</si>
  <si>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</si>
  <si>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</si>
  <si>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</si>
  <si>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</si>
  <si>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</si>
  <si>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</si>
  <si>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</si>
  <si>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</si>
  <si>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</si>
  <si>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</si>
  <si>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</si>
  <si>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</si>
  <si>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</si>
  <si>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</si>
  <si>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</si>
  <si>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</si>
  <si>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</si>
  <si>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</si>
  <si>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</si>
  <si>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</si>
  <si>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</si>
  <si>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</si>
  <si>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</si>
  <si>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</si>
  <si>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</si>
  <si>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</si>
  <si>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</si>
  <si>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</si>
  <si>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</si>
  <si>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</si>
  <si>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</si>
  <si>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</si>
  <si>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</si>
  <si>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</si>
  <si>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</si>
  <si>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</si>
  <si>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</si>
  <si>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</si>
  <si>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</si>
  <si>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</si>
  <si>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</si>
  <si>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</si>
  <si>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</si>
  <si>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</si>
  <si>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</si>
  <si>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</si>
  <si>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</si>
  <si>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</si>
  <si>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</si>
  <si>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</si>
  <si>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</si>
  <si>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</si>
  <si>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</si>
  <si>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</si>
  <si>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</si>
  <si>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</si>
  <si>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</si>
  <si>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</si>
  <si>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</si>
  <si>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</si>
  <si>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</si>
  <si>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</si>
  <si>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</si>
  <si>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</si>
  <si>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</si>
  <si>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</si>
  <si>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</si>
  <si>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</si>
  <si>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</si>
  <si>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</si>
  <si>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</si>
  <si>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</si>
  <si>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</si>
  <si>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</si>
  <si>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</si>
  <si>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</si>
  <si>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</si>
  <si>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</si>
  <si>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</si>
  <si>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</si>
  <si>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</si>
  <si>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</si>
  <si>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</si>
  <si>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</si>
  <si>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</si>
  <si>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</si>
  <si>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</si>
  <si>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</si>
  <si>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</si>
  <si>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</si>
  <si>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</si>
  <si>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</si>
  <si>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</si>
  <si>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</si>
  <si>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</si>
  <si>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</si>
  <si>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</si>
  <si>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</si>
  <si>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</si>
  <si>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</si>
  <si>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</si>
  <si>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</si>
  <si>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</si>
  <si>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</si>
  <si>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</si>
  <si>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</si>
  <si>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</si>
  <si>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</si>
  <si>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</si>
  <si>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</si>
  <si>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</si>
  <si>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</si>
  <si>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</si>
  <si>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</si>
  <si>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</si>
  <si>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</si>
  <si>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</si>
  <si>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</si>
  <si>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</si>
  <si>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</si>
  <si>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</si>
  <si>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</si>
  <si>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</si>
  <si>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</si>
  <si>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</si>
  <si>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</si>
  <si>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</si>
  <si>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</si>
  <si>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</si>
  <si>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</si>
  <si>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</si>
  <si>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</si>
  <si>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</si>
  <si>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</si>
  <si>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</si>
  <si>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</si>
  <si>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</si>
  <si>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</si>
  <si>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</si>
  <si>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</si>
  <si>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</si>
  <si>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</si>
  <si>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</si>
  <si>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</si>
  <si>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</si>
  <si>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</si>
  <si>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</si>
  <si>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</si>
  <si>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</si>
  <si>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</si>
  <si>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</si>
  <si>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</si>
  <si>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</si>
  <si>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</si>
  <si>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</si>
  <si>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</si>
  <si>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</si>
  <si>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</si>
  <si>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</si>
  <si>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</si>
  <si>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</si>
  <si>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</si>
  <si>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</si>
  <si>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</si>
  <si>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</si>
  <si>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</si>
  <si>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</si>
  <si>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</si>
  <si>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</si>
  <si>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</si>
  <si>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</si>
  <si>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</si>
  <si>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</si>
  <si>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</si>
  <si>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</si>
  <si>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</si>
  <si>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</si>
  <si>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</si>
  <si>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</si>
  <si>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</si>
  <si>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</si>
  <si>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</si>
  <si>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</si>
  <si>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</si>
  <si>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</si>
  <si>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</si>
  <si>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</si>
  <si>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</si>
  <si>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</si>
  <si>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</si>
  <si>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</si>
  <si>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</si>
  <si>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</si>
  <si>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</si>
  <si>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</si>
  <si>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</si>
  <si>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</si>
  <si>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</si>
  <si>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</si>
  <si>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</si>
  <si>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</si>
  <si>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</si>
  <si>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</si>
  <si>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</si>
  <si>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</si>
  <si>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</si>
  <si>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</si>
  <si>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</si>
  <si>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</si>
  <si>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</si>
  <si>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</si>
  <si>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</si>
  <si>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</si>
  <si>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</si>
  <si>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</si>
  <si>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</si>
  <si>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</si>
  <si>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</si>
  <si>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</si>
  <si>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</si>
  <si>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</si>
  <si>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</si>
  <si>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</si>
  <si>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</si>
  <si>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</si>
  <si>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</si>
  <si>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</si>
  <si>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</si>
  <si>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</si>
  <si>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</si>
  <si>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</si>
  <si>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</si>
  <si>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</si>
  <si>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</si>
  <si>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</si>
  <si>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</si>
  <si>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</si>
  <si>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</si>
  <si>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</si>
  <si>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</si>
  <si>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</si>
  <si>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</si>
  <si>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</si>
  <si>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</si>
  <si>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</si>
  <si>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</si>
  <si>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</si>
  <si>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</si>
  <si>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</si>
  <si>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</si>
  <si>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</si>
  <si>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</si>
  <si>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</si>
  <si>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</si>
  <si>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</si>
  <si>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</si>
  <si>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</si>
  <si>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</si>
  <si>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</si>
  <si>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</si>
  <si>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</si>
  <si>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</si>
  <si>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</si>
  <si>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</si>
  <si>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</si>
  <si>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</si>
  <si>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</si>
  <si>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</si>
  <si>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</si>
  <si>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</si>
  <si>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</si>
  <si>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</si>
  <si>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</si>
  <si>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</si>
  <si>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</si>
  <si>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</si>
  <si>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</si>
  <si>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</si>
  <si>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</si>
  <si>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</si>
  <si>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</si>
  <si>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</si>
  <si>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</si>
  <si>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</si>
  <si>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</si>
  <si>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</si>
  <si>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</si>
  <si>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</si>
  <si>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</si>
  <si>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</si>
  <si>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</si>
  <si>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</si>
  <si>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</si>
  <si>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</si>
  <si>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</si>
  <si>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</si>
  <si>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</si>
  <si>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</si>
  <si>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</si>
  <si>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</si>
  <si>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</si>
  <si>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</si>
  <si>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</si>
  <si>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</si>
  <si>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</si>
  <si>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</si>
  <si>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</si>
  <si>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</si>
  <si>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</si>
  <si>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</si>
  <si>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</si>
  <si>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</si>
  <si>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</si>
  <si>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</si>
  <si>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</si>
  <si>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</si>
  <si>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</si>
  <si>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</si>
  <si>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</si>
  <si>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</si>
  <si>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</si>
  <si>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</si>
  <si>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</si>
  <si>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</si>
  <si>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</si>
  <si>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</si>
  <si>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</si>
  <si>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</si>
  <si>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</si>
  <si>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</si>
  <si>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</si>
  <si>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</si>
  <si>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</si>
  <si>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</si>
  <si>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</si>
  <si>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</si>
  <si>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</si>
  <si>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</si>
  <si>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</si>
  <si>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</si>
  <si>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</si>
  <si>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</si>
  <si>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</si>
  <si>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</si>
  <si>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</si>
  <si>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</si>
  <si>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</si>
  <si>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</si>
  <si>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</si>
  <si>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</si>
  <si>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</si>
  <si>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</si>
  <si>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</si>
  <si>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</si>
  <si>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</si>
  <si>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</si>
  <si>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</si>
  <si>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</si>
  <si>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</si>
  <si>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</si>
  <si>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</si>
  <si>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</si>
  <si>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</si>
  <si>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</si>
  <si>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</si>
  <si>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</si>
  <si>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</si>
  <si>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</si>
  <si>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</si>
  <si>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</si>
  <si>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</si>
  <si>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</si>
  <si>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</si>
  <si>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</si>
  <si>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</si>
  <si>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</si>
  <si>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</si>
  <si>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</si>
  <si>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</si>
  <si>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</si>
  <si>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</si>
  <si>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</si>
  <si>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</si>
  <si>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</si>
  <si>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</si>
  <si>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</si>
  <si>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</si>
  <si>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</si>
  <si>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</si>
  <si>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</si>
  <si>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</si>
  <si>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</si>
  <si>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</si>
  <si>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</si>
  <si>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</si>
  <si>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</si>
  <si>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</si>
  <si>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</si>
  <si>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</si>
  <si>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</si>
  <si>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</si>
  <si>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</si>
  <si>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</si>
  <si>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</si>
  <si>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</si>
  <si>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</si>
  <si>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</si>
  <si>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</si>
  <si>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</si>
  <si>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</si>
  <si>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</si>
  <si>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</si>
  <si>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</si>
  <si>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</si>
  <si>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</si>
  <si>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</si>
  <si>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</si>
  <si>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</si>
  <si>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</si>
  <si>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</si>
  <si>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</si>
  <si>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</si>
  <si>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</si>
  <si>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</si>
  <si>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</si>
  <si>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</si>
  <si>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</si>
  <si>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</si>
  <si>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</si>
  <si>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</si>
  <si>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</si>
  <si>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</si>
  <si>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</si>
  <si>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</si>
  <si>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</si>
  <si>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</si>
  <si>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</si>
  <si>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</si>
  <si>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</si>
  <si>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</si>
  <si>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</si>
  <si>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</si>
  <si>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</si>
  <si>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</si>
  <si>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</si>
  <si>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</si>
  <si>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</si>
  <si>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</si>
  <si>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</si>
  <si>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</si>
  <si>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</si>
  <si>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</si>
  <si>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</si>
  <si>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</si>
  <si>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</si>
  <si>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</si>
  <si>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</si>
  <si>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</si>
  <si>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</si>
  <si>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</si>
  <si>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</si>
  <si>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</si>
  <si>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</si>
  <si>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</si>
  <si>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</si>
  <si>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</si>
  <si>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</si>
  <si>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</si>
  <si>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</si>
  <si>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</si>
  <si>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</si>
  <si>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</si>
  <si>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</si>
  <si>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</si>
  <si>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</si>
  <si>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</si>
  <si>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</si>
  <si>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</si>
  <si>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</si>
  <si>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</si>
  <si>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</si>
  <si>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</si>
  <si>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</si>
  <si>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</si>
  <si>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</si>
  <si>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</si>
  <si>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</si>
  <si>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</si>
  <si>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</si>
  <si>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</si>
  <si>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</si>
  <si>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</si>
  <si>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</si>
  <si>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</si>
  <si>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</si>
  <si>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</si>
  <si>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</si>
  <si>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</si>
  <si>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</si>
  <si>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</si>
  <si>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</si>
  <si>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</si>
  <si>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</si>
  <si>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</si>
  <si>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</si>
  <si>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</si>
  <si>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</si>
  <si>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</si>
  <si>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</si>
  <si>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</si>
  <si>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</si>
  <si>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</si>
  <si>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</si>
  <si>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</si>
  <si>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</si>
  <si>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</si>
  <si>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</si>
  <si>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</si>
  <si>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</si>
  <si>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</si>
  <si>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</si>
  <si>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</si>
  <si>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</si>
  <si>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</si>
  <si>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</si>
  <si>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</si>
  <si>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</si>
  <si>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</si>
  <si>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</si>
  <si>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</si>
  <si>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</si>
  <si>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</si>
  <si>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</si>
  <si>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</si>
  <si>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</si>
  <si>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</si>
  <si>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</si>
  <si>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</si>
  <si>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</si>
  <si>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</si>
  <si>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</si>
  <si>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</si>
  <si>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</si>
  <si>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</si>
  <si>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</si>
  <si>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</si>
  <si>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</si>
  <si>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</si>
  <si>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</si>
  <si>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</si>
  <si>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</si>
  <si>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</si>
  <si>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</si>
  <si>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</si>
  <si>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</si>
  <si>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</si>
  <si>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</si>
  <si>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</si>
  <si>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</si>
  <si>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</si>
  <si>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</si>
  <si>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</si>
  <si>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</si>
  <si>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</si>
  <si>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</si>
  <si>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</si>
  <si>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</si>
  <si>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</si>
  <si>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</si>
  <si>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</si>
  <si>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</si>
  <si>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</si>
  <si>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</si>
  <si>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</si>
  <si>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</si>
  <si>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</si>
  <si>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</si>
  <si>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</si>
  <si>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</si>
  <si>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</si>
  <si>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</si>
  <si>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</si>
  <si>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</si>
  <si>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</si>
  <si>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</si>
  <si>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</si>
  <si>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</si>
  <si>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</si>
  <si>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</si>
  <si>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</si>
  <si>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</si>
  <si>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</si>
  <si>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</si>
  <si>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</si>
  <si>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</si>
  <si>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</si>
  <si>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</si>
  <si>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</si>
  <si>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</si>
  <si>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</si>
  <si>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</si>
  <si>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</si>
  <si>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</si>
  <si>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</si>
  <si>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</si>
  <si>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</si>
  <si>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</si>
  <si>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</si>
  <si>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</si>
  <si>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</si>
  <si>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</si>
  <si>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</si>
  <si>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</si>
  <si>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</si>
  <si>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</si>
  <si>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</si>
  <si>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</si>
  <si>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</si>
  <si>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</si>
  <si>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</si>
  <si>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</si>
  <si>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</si>
  <si>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</si>
  <si>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</si>
  <si>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</si>
  <si>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</si>
  <si>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</si>
  <si>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</si>
  <si>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</si>
  <si>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</si>
  <si>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</si>
  <si>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</si>
  <si>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</si>
  <si>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</si>
  <si>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</si>
  <si>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</si>
  <si>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</si>
  <si>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</si>
  <si>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</si>
  <si>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</si>
  <si>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</si>
  <si>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</si>
  <si>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</si>
  <si>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</si>
  <si>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</si>
  <si>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</si>
  <si>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</si>
  <si>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</si>
  <si>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</si>
  <si>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</si>
  <si>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</si>
  <si>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</si>
  <si>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</si>
  <si>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</si>
  <si>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</si>
  <si>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</si>
  <si>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</si>
  <si>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</si>
  <si>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</si>
  <si>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</si>
  <si>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</si>
  <si>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</si>
  <si>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</si>
  <si>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</si>
  <si>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</si>
  <si>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</si>
  <si>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</si>
  <si>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</si>
  <si>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</si>
  <si>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</si>
  <si>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</si>
  <si>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</si>
  <si>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</si>
  <si>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</si>
  <si>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</si>
  <si>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</si>
  <si>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</si>
  <si>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</si>
  <si>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</si>
  <si>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</si>
  <si>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</si>
  <si>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</si>
  <si>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</si>
  <si>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</si>
  <si>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</si>
  <si>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</si>
  <si>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</si>
  <si>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</si>
  <si>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</si>
  <si>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</si>
  <si>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</si>
  <si>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</si>
  <si>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</si>
  <si>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</si>
  <si>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</si>
  <si>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</si>
  <si>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</si>
  <si>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</si>
  <si>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</si>
  <si>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</si>
  <si>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</si>
  <si>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</si>
  <si>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</si>
  <si>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</si>
  <si>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</si>
  <si>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</si>
  <si>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</si>
  <si>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</si>
  <si>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</si>
  <si>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</si>
  <si>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</si>
  <si>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</si>
  <si>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</si>
  <si>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</si>
  <si>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</si>
  <si>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</si>
  <si>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</si>
  <si>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</si>
  <si>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</si>
  <si>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</si>
  <si>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</si>
  <si>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</si>
  <si>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</si>
  <si>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</si>
  <si>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</si>
  <si>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</si>
  <si>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</si>
  <si>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</si>
  <si>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</si>
  <si>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</si>
  <si>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</si>
  <si>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</si>
  <si>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</si>
  <si>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</si>
  <si>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</si>
  <si>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</si>
  <si>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</si>
  <si>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</si>
  <si>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</si>
  <si>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</si>
  <si>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</si>
  <si>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</si>
  <si>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</si>
  <si>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</si>
  <si>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</si>
  <si>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</si>
  <si>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</si>
  <si>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</si>
  <si>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</si>
  <si>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</si>
  <si>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</si>
  <si>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</si>
  <si>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</si>
  <si>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</si>
  <si>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</si>
  <si>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</si>
  <si>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</si>
  <si>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</si>
  <si>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</si>
  <si>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</si>
  <si>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</si>
  <si>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</si>
  <si>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</si>
  <si>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</si>
  <si>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</si>
  <si>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</si>
  <si>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</si>
  <si>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</si>
  <si>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</si>
  <si>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</si>
  <si>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</si>
  <si>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</si>
  <si>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</si>
  <si>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</si>
  <si>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</si>
  <si>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</si>
  <si>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</si>
  <si>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</si>
  <si>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</si>
  <si>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</si>
  <si>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</si>
  <si>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</si>
  <si>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</si>
  <si>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</si>
  <si>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</si>
  <si>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</si>
  <si>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</si>
  <si>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</si>
  <si>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</si>
  <si>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</si>
  <si>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</si>
  <si>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</si>
  <si>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</si>
  <si>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</si>
  <si>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</si>
  <si>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</si>
  <si>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</si>
  <si>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</si>
  <si>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</si>
  <si>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</si>
  <si>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</si>
  <si>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</si>
  <si>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</si>
  <si>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</si>
  <si>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</si>
  <si>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</si>
  <si>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</si>
  <si>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</si>
  <si>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</si>
  <si>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</si>
  <si>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</si>
  <si>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</si>
  <si>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</si>
  <si>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</si>
  <si>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</si>
  <si>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</si>
  <si>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</si>
  <si>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</si>
  <si>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</si>
  <si>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</si>
  <si>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</si>
  <si>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</si>
  <si>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</si>
  <si>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</si>
  <si>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</si>
  <si>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</si>
  <si>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</si>
  <si>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</si>
  <si>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</si>
  <si>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</si>
  <si>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</si>
  <si>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</si>
  <si>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</si>
  <si>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</si>
  <si>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</si>
  <si>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</si>
  <si>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</si>
  <si>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</si>
  <si>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</si>
  <si>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</si>
  <si>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</si>
  <si>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</si>
  <si>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</si>
  <si>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</si>
  <si>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</si>
  <si>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</si>
  <si>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</si>
  <si>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</si>
  <si>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</si>
  <si>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</si>
  <si>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</si>
  <si>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</si>
  <si>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</si>
  <si>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</si>
  <si>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</si>
  <si>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</si>
  <si>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</si>
  <si>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</si>
  <si>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</si>
  <si>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</si>
  <si>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</si>
  <si>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</si>
  <si>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</si>
  <si>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</si>
  <si>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</si>
  <si>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</si>
  <si>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</si>
  <si>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</si>
  <si>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</si>
  <si>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</si>
  <si>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</si>
  <si>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</si>
  <si>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</si>
  <si>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</si>
  <si>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</si>
  <si>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</si>
  <si>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</si>
  <si>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</si>
  <si>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</si>
  <si>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</si>
  <si>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</si>
  <si>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</si>
  <si>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</si>
  <si>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</si>
  <si>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</si>
  <si>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</si>
  <si>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</si>
  <si>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</si>
  <si>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</si>
  <si>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</si>
  <si>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</si>
  <si>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</si>
  <si>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</si>
  <si>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</si>
  <si>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</si>
  <si>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</si>
  <si>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</si>
  <si>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</si>
  <si>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</si>
  <si>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</si>
  <si>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</si>
  <si>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</si>
  <si>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</si>
  <si>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</si>
  <si>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</si>
  <si>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</si>
  <si>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</si>
  <si>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</si>
  <si>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</si>
  <si>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</si>
  <si>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</si>
  <si>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</si>
  <si>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</si>
  <si>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</si>
  <si>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</si>
  <si>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</si>
  <si>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</si>
  <si>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</si>
  <si>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</si>
  <si>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</si>
  <si>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</si>
  <si>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</si>
  <si>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</si>
  <si>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</si>
  <si>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</si>
  <si>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</si>
  <si>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</si>
  <si>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</si>
  <si>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</si>
  <si>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</si>
  <si>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</si>
  <si>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</si>
  <si>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</si>
  <si>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</si>
  <si>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</si>
  <si>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</si>
  <si>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</si>
  <si>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</si>
  <si>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</si>
  <si>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</si>
  <si>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</si>
  <si>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</si>
  <si>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</si>
  <si>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</si>
  <si>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</si>
  <si>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</si>
  <si>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</si>
  <si>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</si>
  <si>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</si>
  <si>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</si>
  <si>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</si>
  <si>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</si>
  <si>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</si>
  <si>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</si>
  <si>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</si>
  <si>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</si>
  <si>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</si>
  <si>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</si>
  <si>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</si>
  <si>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</si>
  <si>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</si>
  <si>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</si>
  <si>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</si>
  <si>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</si>
  <si>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</si>
  <si>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</si>
  <si>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</si>
  <si>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</si>
  <si>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</si>
  <si>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</si>
  <si>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</si>
  <si>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</si>
  <si>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</si>
  <si>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</si>
  <si>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</si>
  <si>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</si>
  <si>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</si>
  <si>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</si>
  <si>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</si>
  <si>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</si>
  <si>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</si>
  <si>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</si>
  <si>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</si>
  <si>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</si>
  <si>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</si>
  <si>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</si>
  <si>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</si>
  <si>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</si>
  <si>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</si>
  <si>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</si>
  <si>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</si>
  <si>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</si>
  <si>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</si>
  <si>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</si>
  <si>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</si>
  <si>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</si>
  <si>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</si>
  <si>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</si>
  <si>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</si>
  <si>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</si>
  <si>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</si>
  <si>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</si>
  <si>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</si>
  <si>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</si>
  <si>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</si>
  <si>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</si>
  <si>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</si>
  <si>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</si>
  <si>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</si>
  <si>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</si>
  <si>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</si>
  <si>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</si>
  <si>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</si>
  <si>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</si>
  <si>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</si>
  <si>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</si>
  <si>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</si>
  <si>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</si>
  <si>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</si>
  <si>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</si>
  <si>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</si>
  <si>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</si>
  <si>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</si>
  <si>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</si>
  <si>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</si>
  <si>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</si>
  <si>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</si>
  <si>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</si>
  <si>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</si>
  <si>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</si>
  <si>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</si>
  <si>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</si>
  <si>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</si>
  <si>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</si>
  <si>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</si>
  <si>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</si>
  <si>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</si>
  <si>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</si>
  <si>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</si>
  <si>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</si>
  <si>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</si>
  <si>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</si>
  <si>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</si>
  <si>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</si>
  <si>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</si>
  <si>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</si>
  <si>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</si>
  <si>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</si>
  <si>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</si>
  <si>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</si>
  <si>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</si>
  <si>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</si>
  <si>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</si>
  <si>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</si>
  <si>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</si>
  <si>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</si>
  <si>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</si>
  <si>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</si>
  <si>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</si>
  <si>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</si>
  <si>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</si>
  <si>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</si>
  <si>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</si>
  <si>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</si>
  <si>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</si>
  <si>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</si>
  <si>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</si>
  <si>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</si>
  <si>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</si>
  <si>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</si>
  <si>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</si>
  <si>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</si>
  <si>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</si>
  <si>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</si>
  <si>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</si>
  <si>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</si>
  <si>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</si>
  <si>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</si>
  <si>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</si>
  <si>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</si>
  <si>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</si>
  <si>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</si>
  <si>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</si>
  <si>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</si>
  <si>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</si>
  <si>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</si>
  <si>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</si>
  <si>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</si>
  <si>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</si>
  <si>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</si>
  <si>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</si>
  <si>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</si>
  <si>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</si>
  <si>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</si>
  <si>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</si>
  <si>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</si>
  <si>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</si>
  <si>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</si>
  <si>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</si>
  <si>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</si>
  <si>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</si>
  <si>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</si>
  <si>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</si>
  <si>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</si>
  <si>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</si>
  <si>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</si>
  <si>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</si>
  <si>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</si>
  <si>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</si>
  <si>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</si>
  <si>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</si>
  <si>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</si>
  <si>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</si>
  <si>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</si>
  <si>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</si>
  <si>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</si>
  <si>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</si>
  <si>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</si>
  <si>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</si>
  <si>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</si>
  <si>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</si>
  <si>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</si>
  <si>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</si>
  <si>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</si>
  <si>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</si>
  <si>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</si>
  <si>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</si>
  <si>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</si>
  <si>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</si>
  <si>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</si>
  <si>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</si>
  <si>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</si>
  <si>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</si>
  <si>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</si>
  <si>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</si>
  <si>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</si>
  <si>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</si>
  <si>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</si>
  <si>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</si>
  <si>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</si>
  <si>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</si>
  <si>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</si>
  <si>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</si>
  <si>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</si>
  <si>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</si>
  <si>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</si>
  <si>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</si>
  <si>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</si>
  <si>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</si>
  <si>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</si>
  <si>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</si>
  <si>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</si>
  <si>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</si>
  <si>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</si>
  <si>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</si>
  <si>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</si>
  <si>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</si>
  <si>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</si>
  <si>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</si>
  <si>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</si>
  <si>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</si>
  <si>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</si>
  <si>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</si>
  <si>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</si>
  <si>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</si>
  <si>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</si>
  <si>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</si>
  <si>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</si>
  <si>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</si>
  <si>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</si>
  <si>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</si>
  <si>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</si>
  <si>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</si>
  <si>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</si>
  <si>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</si>
  <si>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</si>
  <si>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</si>
  <si>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</si>
  <si>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</si>
  <si>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</si>
  <si>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</si>
  <si>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</si>
  <si>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</si>
  <si>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</si>
  <si>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</si>
  <si>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</si>
  <si>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</si>
  <si>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</si>
  <si>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</si>
  <si>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</si>
  <si>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</si>
  <si>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</si>
  <si>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</si>
  <si>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</si>
  <si>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</si>
  <si>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</si>
  <si>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</si>
  <si>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</si>
  <si>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</si>
  <si>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</si>
  <si>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</si>
  <si>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</si>
  <si>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</si>
  <si>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</si>
  <si>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</si>
  <si>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</si>
  <si>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</si>
  <si>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</si>
  <si>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</si>
  <si>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</si>
  <si>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</si>
  <si>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</si>
  <si>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</si>
  <si>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</si>
  <si>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</si>
  <si>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</si>
  <si>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</si>
  <si>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</si>
  <si>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</si>
  <si>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</si>
  <si>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</si>
  <si>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</si>
  <si>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</si>
  <si>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</si>
  <si>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</si>
  <si>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</si>
  <si>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</si>
  <si>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</si>
  <si>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</si>
  <si>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</si>
  <si>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</si>
  <si>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</si>
  <si>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</si>
  <si>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</si>
  <si>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</si>
  <si>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</si>
  <si>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</si>
  <si>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</si>
  <si>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</si>
  <si>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</si>
  <si>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</si>
  <si>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</si>
  <si>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</si>
  <si>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</si>
  <si>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</si>
  <si>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</si>
  <si>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</si>
  <si>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</si>
  <si>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</si>
  <si>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</si>
  <si>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</si>
  <si>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</si>
  <si>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</si>
  <si>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</si>
  <si>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</si>
  <si>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</si>
  <si>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</si>
  <si>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</si>
  <si>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</si>
  <si>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</si>
  <si>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</si>
  <si>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</si>
  <si>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</si>
  <si>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</si>
  <si>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</si>
  <si>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</si>
  <si>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</si>
  <si>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</si>
  <si>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</si>
  <si>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</si>
  <si>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</si>
  <si>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</si>
  <si>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</si>
  <si>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</si>
  <si>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</si>
  <si>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</si>
  <si>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</si>
  <si>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</si>
  <si>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</si>
  <si>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</si>
  <si>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</si>
  <si>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</si>
  <si>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</si>
  <si>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</si>
  <si>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</si>
  <si>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</si>
  <si>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</si>
  <si>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</si>
  <si>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</si>
  <si>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</si>
  <si>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</si>
  <si>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</si>
  <si>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</si>
  <si>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</si>
  <si>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</si>
  <si>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</si>
  <si>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</si>
  <si>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</si>
  <si>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</si>
  <si>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</si>
  <si>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</si>
  <si>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</si>
  <si>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</si>
  <si>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</si>
  <si>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</si>
  <si>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</si>
  <si>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</si>
  <si>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</si>
  <si>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</si>
  <si>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</si>
  <si>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</si>
  <si>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</si>
  <si>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</si>
  <si>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</si>
  <si>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</si>
  <si>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</si>
  <si>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</si>
  <si>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</si>
  <si>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</si>
  <si>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</si>
  <si>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</si>
  <si>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</si>
  <si>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</si>
  <si>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</si>
  <si>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</si>
  <si>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</si>
  <si>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</si>
  <si>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</si>
  <si>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</si>
  <si>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</si>
  <si>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</si>
  <si>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</si>
  <si>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</si>
  <si>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</si>
  <si>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</si>
  <si>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</si>
  <si>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</si>
  <si>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</si>
  <si>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</si>
  <si>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</si>
  <si>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</si>
  <si>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</si>
  <si>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</si>
  <si>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</si>
  <si>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</si>
  <si>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</si>
  <si>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</si>
  <si>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</si>
  <si>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</si>
  <si>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</si>
  <si>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</si>
  <si>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</si>
  <si>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</si>
  <si>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</si>
  <si>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</si>
  <si>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</si>
  <si>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</si>
  <si>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</si>
  <si>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</si>
  <si>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</si>
  <si>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</si>
  <si>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</si>
  <si>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</si>
  <si>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</si>
  <si>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</si>
  <si>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</si>
  <si>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</si>
  <si>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</si>
  <si>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</si>
  <si>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</si>
  <si>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</si>
  <si>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</si>
  <si>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</si>
  <si>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</si>
  <si>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</si>
  <si>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</si>
  <si>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</si>
  <si>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</si>
  <si>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</si>
  <si>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</si>
  <si>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</si>
  <si>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</si>
  <si>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</si>
  <si>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</si>
  <si>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</si>
  <si>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</si>
  <si>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</si>
  <si>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</si>
  <si>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</si>
  <si>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</si>
  <si>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</si>
  <si>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</si>
  <si>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</si>
  <si>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</si>
  <si>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</si>
  <si>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</si>
  <si>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</si>
  <si>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</si>
  <si>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</si>
  <si>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</si>
  <si>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</si>
  <si>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</si>
  <si>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</si>
  <si>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</si>
  <si>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</si>
  <si>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</si>
  <si>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</si>
  <si>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</si>
  <si>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</si>
  <si>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</si>
  <si>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</si>
  <si>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</si>
  <si>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</si>
  <si>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</si>
  <si>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</si>
  <si>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</si>
  <si>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</si>
  <si>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</si>
  <si>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</si>
  <si>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</si>
  <si>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</si>
  <si>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</si>
  <si>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</si>
  <si>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</si>
  <si>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</si>
  <si>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</si>
  <si>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</si>
  <si>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</si>
  <si>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</si>
  <si>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</si>
  <si>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</si>
  <si>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</si>
  <si>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</si>
  <si>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</si>
  <si>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</si>
  <si>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</si>
  <si>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</si>
  <si>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</si>
  <si>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</si>
  <si>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</si>
  <si>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</si>
  <si>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</si>
  <si>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</si>
  <si>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</si>
  <si>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</si>
  <si>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</si>
  <si>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</si>
  <si>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</si>
  <si>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</si>
  <si>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</si>
  <si>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</si>
  <si>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</si>
  <si>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</si>
  <si>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</si>
  <si>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</si>
  <si>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</si>
  <si>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</si>
  <si>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</si>
  <si>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</si>
  <si>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</si>
  <si>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</si>
  <si>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</si>
  <si>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</si>
  <si>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</si>
  <si>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</si>
  <si>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</si>
  <si>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</si>
  <si>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</si>
  <si>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</si>
  <si>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</si>
  <si>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</si>
  <si>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</si>
  <si>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</si>
  <si>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</si>
  <si>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</si>
  <si>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</si>
  <si>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</si>
  <si>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</si>
  <si>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</si>
  <si>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</si>
  <si>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</si>
  <si>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</si>
  <si>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</si>
  <si>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</si>
  <si>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</si>
  <si>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</si>
  <si>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</si>
  <si>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</si>
  <si>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</si>
  <si>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</si>
  <si>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</si>
  <si>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</si>
  <si>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</si>
  <si>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</si>
  <si>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</si>
  <si>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</si>
  <si>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</si>
  <si>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</si>
  <si>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</si>
  <si>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</si>
  <si>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</si>
  <si>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</si>
  <si>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</si>
  <si>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</si>
  <si>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</si>
  <si>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</si>
  <si>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</si>
  <si>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</si>
  <si>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</si>
  <si>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</si>
  <si>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</si>
  <si>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</si>
  <si>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</si>
  <si>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</si>
  <si>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</si>
  <si>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</si>
  <si>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</si>
  <si>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</si>
  <si>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</si>
  <si>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</si>
  <si>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</si>
  <si>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</si>
  <si>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</si>
  <si>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</si>
  <si>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</si>
  <si>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</si>
  <si>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</si>
  <si>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</si>
  <si>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</si>
  <si>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</si>
  <si>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</si>
  <si>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</si>
  <si>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</si>
  <si>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</si>
  <si>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</si>
  <si>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</si>
  <si>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</si>
  <si>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</si>
  <si>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</si>
  <si>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</si>
  <si>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</si>
  <si>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</si>
  <si>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</si>
  <si>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</si>
  <si>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</si>
  <si>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</si>
  <si>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</si>
  <si>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</si>
  <si>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</si>
  <si>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</si>
  <si>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</si>
  <si>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</si>
  <si>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</si>
  <si>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</si>
  <si>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</si>
  <si>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</si>
  <si>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</si>
  <si>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</si>
  <si>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</si>
  <si>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</si>
  <si>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</si>
  <si>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</si>
  <si>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</si>
  <si>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</si>
  <si>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</si>
  <si>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</si>
  <si>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</si>
  <si>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</si>
  <si>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</si>
  <si>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</si>
  <si>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</si>
  <si>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</si>
  <si>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</si>
  <si>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</si>
  <si>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</si>
  <si>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</si>
  <si>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</si>
  <si>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</si>
  <si>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</si>
  <si>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</si>
  <si>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</si>
  <si>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</si>
  <si>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</si>
  <si>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</si>
  <si>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</si>
  <si>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</si>
  <si>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</si>
  <si>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</si>
  <si>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</si>
  <si>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</si>
  <si>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</si>
  <si>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</si>
  <si>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</si>
  <si>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</si>
  <si>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</si>
  <si>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</si>
  <si>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</si>
  <si>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</si>
  <si>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</si>
  <si>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</si>
  <si>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</si>
  <si>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</si>
  <si>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</si>
  <si>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</si>
  <si>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</si>
  <si>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</si>
  <si>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</si>
  <si>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</si>
  <si>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</si>
  <si>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</si>
  <si>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</si>
  <si>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</si>
  <si>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</si>
  <si>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</si>
  <si>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</si>
  <si>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</si>
  <si>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</si>
  <si>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</si>
  <si>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</si>
  <si>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</si>
  <si>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</si>
  <si>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</si>
  <si>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</si>
  <si>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</si>
  <si>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</si>
  <si>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</si>
  <si>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</si>
  <si>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</si>
  <si>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</si>
  <si>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</si>
  <si>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</si>
  <si>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</si>
  <si>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</si>
  <si>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</si>
  <si>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</si>
  <si>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</si>
  <si>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</si>
  <si>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</si>
  <si>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</si>
  <si>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</si>
  <si>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</si>
  <si>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</si>
  <si>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</si>
  <si>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</si>
  <si>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</si>
  <si>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</si>
  <si>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</si>
  <si>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</si>
  <si>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</si>
  <si>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</si>
  <si>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</si>
  <si>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</si>
  <si>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</si>
  <si>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</si>
  <si>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</si>
  <si>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</si>
  <si>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</si>
  <si>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</si>
  <si>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</si>
  <si>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</si>
  <si>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</si>
  <si>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</si>
  <si>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</si>
  <si>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</si>
  <si>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</si>
  <si>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</si>
  <si>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</si>
  <si>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</si>
  <si>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</si>
  <si>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</si>
  <si>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</si>
  <si>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</si>
  <si>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</si>
  <si>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</si>
  <si>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</si>
  <si>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</si>
  <si>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</si>
  <si>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</si>
  <si>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</si>
  <si>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</si>
  <si>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</si>
  <si>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</si>
  <si>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</si>
  <si>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</si>
  <si>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</si>
  <si>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</si>
  <si>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</si>
  <si>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</si>
  <si>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</si>
  <si>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</si>
  <si>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</si>
  <si>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</si>
  <si>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</si>
  <si>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</si>
  <si>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</si>
  <si>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</si>
  <si>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</si>
  <si>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</si>
  <si>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</si>
  <si>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</si>
  <si>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</si>
  <si>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</si>
  <si>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</si>
  <si>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</si>
  <si>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</si>
  <si>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</si>
  <si>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</si>
  <si>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</si>
  <si>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</si>
  <si>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</si>
  <si>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</si>
  <si>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</si>
  <si>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</si>
  <si>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</si>
  <si>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</si>
  <si>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</si>
  <si>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</si>
  <si>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</si>
  <si>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</si>
  <si>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</si>
  <si>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</si>
  <si>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</si>
  <si>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</si>
  <si>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</si>
  <si>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</si>
  <si>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</si>
  <si>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</si>
  <si>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</si>
  <si>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</si>
  <si>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</si>
  <si>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</si>
  <si>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</si>
  <si>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</si>
  <si>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</si>
  <si>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</si>
  <si>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</si>
  <si>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</si>
  <si>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</si>
  <si>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</si>
  <si>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</si>
  <si>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</si>
  <si>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</si>
  <si>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</si>
  <si>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</si>
  <si>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</si>
  <si>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</si>
  <si>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</si>
  <si>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</si>
  <si>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</si>
  <si>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</si>
  <si>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</si>
  <si>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</si>
  <si>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</si>
  <si>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</si>
  <si>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</si>
  <si>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</si>
  <si>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</si>
  <si>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</si>
  <si>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</si>
  <si>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</si>
  <si>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</si>
  <si>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</si>
  <si>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</si>
  <si>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</si>
  <si>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</si>
  <si>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</si>
  <si>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</si>
  <si>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</si>
  <si>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</si>
  <si>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</si>
  <si>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</si>
  <si>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</si>
  <si>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</si>
  <si>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</si>
  <si>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</si>
  <si>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</si>
  <si>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</si>
  <si>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</si>
  <si>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</si>
  <si>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</si>
  <si>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</si>
  <si>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</si>
  <si>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</si>
  <si>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</si>
  <si>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</si>
  <si>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</si>
  <si>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</si>
  <si>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</si>
  <si>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</si>
  <si>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</si>
  <si>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</si>
  <si>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</si>
  <si>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</si>
  <si>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</si>
  <si>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</si>
  <si>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</si>
  <si>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</si>
  <si>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</si>
  <si>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</si>
  <si>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</si>
  <si>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</si>
  <si>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</si>
  <si>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</si>
  <si>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</si>
  <si>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</si>
  <si>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</si>
  <si>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</si>
  <si>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</si>
  <si>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</si>
  <si>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</si>
  <si>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</si>
  <si>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</si>
  <si>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</si>
  <si>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</si>
  <si>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</si>
  <si>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</si>
  <si>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</si>
  <si>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</si>
  <si>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</si>
  <si>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</si>
  <si>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</si>
  <si>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</si>
  <si>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</si>
  <si>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</si>
  <si>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</si>
  <si>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</si>
  <si>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</si>
  <si>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</si>
  <si>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</si>
  <si>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</si>
  <si>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</si>
  <si>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</si>
  <si>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</si>
  <si>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</si>
  <si>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</si>
  <si>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</si>
  <si>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</si>
  <si>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</si>
  <si>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</si>
  <si>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</si>
  <si>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</si>
  <si>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</si>
  <si>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</si>
  <si>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</si>
  <si>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</si>
  <si>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</si>
  <si>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</si>
  <si>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</si>
  <si>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</si>
  <si>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</si>
  <si>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</si>
  <si>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</si>
  <si>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</si>
  <si>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</si>
  <si>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</si>
  <si>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</si>
  <si>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</si>
  <si>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</si>
  <si>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</si>
  <si>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</si>
  <si>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</si>
  <si>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</si>
  <si>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</si>
  <si>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</si>
  <si>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</si>
  <si>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</si>
  <si>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</si>
  <si>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</si>
  <si>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</si>
  <si>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</si>
  <si>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</si>
  <si>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</si>
  <si>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</si>
  <si>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</si>
  <si>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</si>
  <si>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</si>
  <si>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</si>
  <si>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</si>
  <si>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</si>
  <si>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</si>
  <si>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</si>
  <si>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</si>
  <si>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</si>
  <si>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</si>
  <si>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</si>
  <si>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</si>
  <si>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</si>
  <si>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</si>
  <si>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</si>
  <si>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</si>
  <si>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</si>
  <si>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</si>
  <si>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</si>
  <si>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</si>
  <si>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</si>
  <si>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</si>
  <si>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</si>
  <si>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</si>
  <si>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</si>
  <si>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</si>
  <si>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</si>
  <si>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</si>
  <si>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</si>
  <si>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</si>
  <si>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</si>
  <si>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</si>
  <si>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</si>
  <si>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</si>
  <si>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</si>
  <si>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</si>
  <si>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</si>
  <si>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</si>
  <si>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</si>
  <si>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</si>
  <si>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</si>
  <si>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</si>
  <si>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</si>
  <si>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</si>
  <si>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</si>
  <si>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</si>
  <si>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</si>
  <si>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</si>
  <si>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</si>
  <si>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</si>
  <si>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</si>
  <si>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</si>
  <si>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</si>
  <si>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</si>
  <si>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</si>
  <si>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</si>
  <si>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</si>
  <si>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</si>
  <si>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</si>
  <si>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</si>
  <si>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</si>
  <si>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</si>
  <si>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</si>
  <si>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</si>
  <si>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</si>
  <si>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</si>
  <si>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</si>
  <si>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</si>
  <si>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</si>
  <si>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</si>
  <si>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</si>
  <si>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</si>
  <si>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</si>
  <si>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</si>
  <si>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</si>
  <si>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</si>
  <si>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</si>
  <si>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</si>
  <si>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</si>
  <si>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</si>
  <si>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</si>
  <si>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</si>
  <si>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</si>
  <si>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</si>
  <si>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</si>
  <si>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</si>
  <si>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</si>
  <si>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</si>
  <si>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</si>
  <si>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</si>
  <si>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</si>
  <si>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</si>
  <si>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</si>
  <si>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</si>
  <si>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</si>
  <si>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</si>
  <si>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</si>
  <si>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</si>
  <si>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</si>
  <si>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</si>
  <si>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</si>
  <si>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</si>
  <si>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</si>
  <si>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</si>
  <si>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</si>
  <si>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</si>
  <si>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</si>
  <si>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</si>
  <si>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</si>
  <si>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</si>
  <si>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</si>
  <si>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</si>
  <si>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</si>
  <si>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</si>
  <si>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</si>
  <si>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</si>
  <si>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</si>
  <si>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</si>
  <si>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</si>
  <si>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</si>
  <si>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</si>
  <si>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</si>
  <si>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</si>
  <si>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</si>
  <si>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</si>
  <si>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</si>
  <si>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</si>
  <si>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</si>
  <si>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</si>
  <si>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</si>
  <si>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</si>
  <si>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</si>
  <si>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</si>
  <si>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</si>
  <si>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</si>
  <si>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</si>
  <si>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</si>
  <si>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</si>
  <si>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</si>
  <si>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</si>
  <si>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</si>
  <si>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</si>
  <si>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</si>
  <si>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</si>
  <si>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</si>
  <si>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</si>
  <si>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</si>
  <si>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</si>
  <si>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</si>
  <si>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</si>
  <si>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</si>
  <si>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</si>
  <si>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</si>
  <si>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</si>
  <si>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</si>
  <si>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</si>
  <si>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</si>
  <si>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</si>
  <si>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</si>
  <si>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</si>
  <si>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</si>
  <si>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</si>
  <si>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</si>
  <si>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</si>
  <si>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</si>
  <si>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</si>
  <si>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</si>
  <si>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</si>
  <si>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</si>
  <si>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</si>
  <si>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</si>
  <si>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</si>
  <si>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</si>
  <si>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</si>
  <si>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</si>
  <si>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</si>
  <si>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</si>
  <si>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</si>
  <si>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</si>
  <si>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</si>
  <si>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</si>
  <si>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</si>
  <si>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</si>
  <si>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</si>
  <si>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</si>
  <si>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</si>
  <si>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</si>
  <si>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</si>
  <si>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</si>
  <si>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</si>
  <si>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</si>
  <si>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</si>
  <si>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</si>
  <si>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</si>
  <si>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</si>
  <si>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</si>
  <si>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</si>
  <si>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</si>
  <si>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</si>
  <si>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</si>
  <si>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</si>
  <si>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</si>
  <si>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</si>
  <si>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</si>
  <si>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</si>
  <si>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</si>
  <si>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</si>
  <si>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</si>
  <si>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</si>
  <si>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</si>
  <si>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</si>
  <si>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</si>
  <si>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</si>
  <si>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</si>
  <si>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</si>
  <si>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</si>
  <si>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</si>
  <si>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</si>
  <si>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</si>
  <si>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</si>
  <si>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</si>
  <si>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</si>
  <si>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</si>
  <si>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</si>
  <si>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</si>
  <si>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</si>
  <si>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</si>
  <si>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</si>
  <si>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</si>
  <si>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</si>
  <si>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</si>
  <si>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</si>
  <si>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</si>
  <si>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</si>
  <si>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</si>
  <si>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</si>
  <si>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</si>
  <si>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</si>
  <si>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</si>
  <si>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</si>
  <si>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</si>
  <si>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</si>
  <si>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</si>
  <si>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</si>
  <si>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</si>
  <si>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</si>
  <si>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</si>
  <si>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</si>
  <si>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</si>
  <si>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</si>
  <si>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</si>
  <si>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</si>
  <si>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</si>
  <si>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</si>
  <si>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</si>
  <si>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</si>
  <si>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</si>
  <si>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</si>
  <si>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</si>
  <si>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</si>
  <si>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</si>
  <si>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</si>
  <si>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</si>
  <si>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</si>
  <si>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</si>
  <si>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</si>
  <si>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</si>
  <si>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</si>
  <si>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</si>
  <si>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</si>
  <si>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</si>
  <si>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</si>
  <si>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</si>
  <si>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</si>
  <si>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</si>
  <si>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</si>
  <si>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</si>
  <si>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</si>
  <si>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</si>
  <si>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</si>
  <si>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</si>
  <si>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</si>
  <si>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</si>
  <si>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</si>
  <si>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</si>
  <si>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</si>
  <si>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</si>
  <si>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</si>
  <si>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</si>
  <si>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</si>
  <si>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</si>
  <si>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</si>
  <si>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</si>
  <si>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</si>
  <si>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</si>
  <si>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</si>
  <si>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</si>
  <si>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</si>
  <si>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</si>
  <si>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</si>
  <si>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</si>
  <si>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</si>
  <si>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</si>
  <si>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</si>
  <si>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</si>
  <si>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</si>
  <si>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</si>
  <si>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</si>
  <si>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</si>
  <si>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</si>
  <si>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</si>
  <si>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</si>
  <si>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</si>
  <si>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</si>
  <si>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</si>
  <si>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</si>
  <si>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</si>
  <si>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</si>
  <si>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</si>
  <si>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</si>
  <si>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</si>
  <si>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</si>
  <si>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</si>
  <si>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</si>
  <si>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</si>
  <si>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</si>
  <si>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</si>
  <si>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</si>
  <si>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</si>
  <si>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</si>
  <si>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</si>
  <si>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</si>
  <si>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</si>
  <si>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</si>
  <si>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</si>
  <si>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</si>
  <si>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</si>
  <si>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</si>
  <si>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</si>
  <si>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</si>
  <si>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</si>
  <si>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</si>
  <si>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</si>
  <si>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</si>
  <si>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</si>
  <si>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</si>
  <si>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</si>
  <si>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</si>
  <si>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</si>
  <si>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</si>
  <si>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</si>
  <si>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</si>
  <si>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</si>
  <si>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</si>
  <si>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</si>
  <si>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</si>
  <si>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</si>
  <si>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</si>
  <si>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</si>
  <si>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</si>
  <si>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</si>
  <si>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</si>
  <si>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</si>
  <si>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</si>
  <si>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</si>
  <si>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</si>
  <si>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</si>
  <si>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</si>
  <si>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</si>
  <si>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</si>
  <si>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</si>
  <si>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</si>
  <si>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</si>
  <si>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</si>
  <si>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</si>
  <si>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</si>
  <si>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</si>
  <si>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</si>
  <si>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</si>
  <si>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</si>
  <si>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</si>
  <si>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</si>
  <si>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</si>
  <si>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</si>
  <si>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</si>
  <si>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</si>
  <si>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</si>
  <si>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</si>
  <si>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</si>
  <si>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</si>
  <si>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</si>
  <si>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</si>
  <si>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</si>
  <si>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</si>
  <si>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</si>
  <si>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</si>
  <si>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</si>
  <si>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</si>
  <si>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</si>
  <si>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</si>
  <si>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</si>
  <si>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</si>
  <si>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</si>
  <si>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</si>
  <si>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</si>
  <si>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</si>
  <si>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</si>
  <si>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</si>
  <si>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</si>
  <si>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</si>
  <si>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</si>
  <si>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</si>
  <si>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</si>
  <si>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</si>
  <si>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</si>
  <si>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</si>
  <si>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</si>
  <si>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</si>
  <si>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</si>
  <si>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</si>
  <si>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</si>
  <si>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</si>
  <si>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</si>
  <si>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</si>
  <si>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</si>
  <si>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</si>
  <si>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</si>
  <si>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</si>
  <si>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</si>
  <si>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</si>
  <si>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</si>
  <si>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</si>
  <si>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</si>
  <si>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</si>
  <si>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</si>
  <si>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</si>
  <si>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</si>
  <si>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</si>
  <si>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</si>
  <si>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</si>
  <si>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</si>
  <si>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</si>
  <si>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</si>
  <si>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</si>
  <si>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</si>
  <si>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</si>
  <si>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</si>
  <si>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</si>
  <si>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</si>
  <si>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</si>
  <si>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</si>
  <si>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</si>
  <si>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</si>
  <si>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</si>
  <si>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</si>
  <si>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</si>
  <si>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</si>
  <si>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</si>
  <si>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</si>
  <si>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</si>
  <si>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</si>
  <si>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</si>
  <si>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</si>
  <si>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</si>
  <si>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</si>
  <si>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</si>
  <si>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</si>
  <si>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</si>
  <si>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</si>
  <si>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</si>
  <si>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</si>
  <si>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</si>
  <si>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</si>
  <si>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</si>
  <si>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</si>
  <si>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</si>
  <si>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</si>
  <si>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</si>
  <si>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</si>
  <si>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</si>
  <si>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</si>
  <si>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</si>
  <si>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</si>
  <si>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</si>
  <si>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</si>
  <si>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</si>
  <si>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</si>
  <si>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</si>
  <si>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</si>
  <si>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</si>
  <si>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</si>
  <si>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</si>
  <si>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</si>
  <si>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</si>
  <si>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</si>
  <si>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</si>
  <si>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</si>
  <si>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</si>
  <si>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</si>
  <si>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</si>
  <si>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</si>
  <si>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</si>
  <si>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</si>
  <si>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</si>
  <si>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</si>
  <si>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</si>
  <si>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</si>
  <si>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</si>
  <si>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</si>
  <si>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</si>
  <si>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</si>
  <si>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</si>
  <si>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</si>
  <si>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</si>
  <si>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</si>
  <si>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</si>
  <si>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</si>
  <si>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</si>
  <si>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</si>
  <si>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</si>
  <si>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</si>
  <si>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</si>
  <si>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</si>
  <si>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</si>
  <si>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</si>
  <si>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</si>
  <si>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</si>
  <si>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</si>
  <si>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</si>
  <si>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</si>
  <si>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</si>
  <si>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</si>
  <si>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</si>
  <si>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</si>
  <si>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</si>
  <si>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</si>
  <si>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</si>
  <si>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</si>
  <si>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</si>
  <si>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</si>
  <si>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</si>
  <si>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</si>
  <si>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</si>
  <si>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</si>
  <si>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</si>
  <si>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</si>
  <si>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</si>
  <si>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</si>
  <si>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</si>
  <si>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</si>
  <si>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</si>
  <si>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</si>
  <si>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</si>
  <si>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</si>
  <si>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</si>
  <si>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</si>
  <si>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</si>
  <si>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</si>
  <si>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</si>
  <si>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</si>
  <si>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</si>
  <si>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</si>
  <si>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</si>
  <si>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</si>
  <si>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</si>
  <si>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</si>
  <si>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</si>
  <si>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</si>
  <si>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</si>
  <si>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</si>
  <si>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</si>
  <si>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</si>
  <si>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</si>
  <si>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</si>
  <si>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</si>
  <si>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</si>
  <si>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</si>
  <si>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</si>
  <si>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</si>
  <si>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</si>
  <si>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</si>
  <si>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</si>
  <si>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</si>
  <si>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</si>
  <si>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</si>
  <si>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</si>
  <si>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</si>
  <si>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</si>
  <si>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</si>
  <si>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</si>
  <si>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</si>
  <si>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</si>
  <si>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</si>
  <si>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</si>
  <si>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</si>
  <si>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</si>
  <si>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</si>
  <si>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</si>
  <si>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</si>
  <si>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</si>
  <si>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</si>
  <si>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</si>
  <si>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</si>
  <si>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</si>
  <si>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</si>
  <si>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</si>
  <si>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</si>
  <si>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</si>
  <si>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</si>
  <si>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</si>
  <si>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</si>
  <si>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</si>
  <si>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</si>
  <si>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</si>
  <si>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</si>
  <si>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</si>
  <si>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</si>
  <si>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</si>
  <si>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</si>
  <si>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</si>
  <si>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</si>
  <si>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</si>
  <si>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</si>
  <si>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</si>
  <si>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</si>
  <si>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</si>
  <si>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</si>
  <si>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</si>
  <si>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</si>
  <si>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</si>
  <si>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</si>
  <si>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</si>
  <si>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</si>
  <si>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</si>
  <si>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</si>
  <si>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</si>
  <si>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</si>
  <si>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</si>
  <si>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</si>
  <si>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</si>
  <si>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</si>
  <si>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</si>
  <si>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</si>
  <si>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</si>
  <si>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</si>
  <si>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</si>
  <si>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</si>
  <si>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</si>
  <si>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</si>
  <si>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</si>
  <si>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</si>
  <si>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</si>
  <si>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</si>
  <si>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</si>
  <si>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</si>
  <si>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</si>
  <si>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</si>
  <si>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</si>
  <si>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</si>
  <si>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</si>
  <si>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</si>
  <si>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</si>
  <si>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</si>
  <si>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</si>
  <si>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</si>
  <si>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</si>
  <si>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</si>
  <si>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</si>
  <si>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</si>
  <si>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</si>
  <si>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</si>
  <si>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</si>
  <si>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</si>
  <si>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</si>
  <si>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</si>
  <si>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</si>
  <si>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</si>
  <si>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</si>
  <si>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</si>
  <si>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</si>
  <si>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</si>
  <si>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</si>
  <si>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</si>
  <si>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</si>
  <si>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</si>
  <si>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</si>
  <si>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</si>
  <si>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</si>
  <si>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</si>
  <si>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</si>
  <si>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</si>
  <si>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</si>
  <si>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</si>
  <si>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</si>
  <si>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</si>
  <si>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</si>
  <si>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</si>
  <si>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</si>
  <si>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</si>
  <si>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</si>
  <si>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</si>
  <si>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</si>
  <si>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</si>
  <si>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</si>
  <si>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</si>
  <si>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</si>
  <si>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</si>
  <si>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</si>
  <si>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</si>
  <si>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</si>
  <si>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</si>
  <si>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</si>
  <si>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</si>
  <si>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</si>
  <si>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</si>
  <si>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</si>
  <si>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</si>
  <si>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</si>
  <si>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</si>
  <si>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</si>
  <si>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</si>
  <si>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</si>
  <si>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</si>
  <si>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</si>
  <si>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</si>
  <si>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</si>
  <si>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</si>
  <si>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</si>
  <si>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</si>
  <si>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</si>
  <si>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</si>
  <si>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</si>
  <si>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</si>
  <si>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</si>
  <si>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</si>
  <si>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</si>
  <si>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</si>
  <si>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</si>
  <si>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</si>
  <si>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</si>
  <si>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</si>
  <si>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</si>
  <si>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</si>
  <si>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</si>
  <si>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</si>
  <si>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</si>
  <si>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</si>
  <si>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</si>
  <si>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</si>
  <si>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</si>
  <si>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</si>
  <si>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</si>
  <si>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</si>
  <si>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</si>
  <si>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</si>
  <si>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</si>
  <si>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</si>
  <si>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</si>
  <si>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</si>
  <si>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</si>
  <si>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</si>
  <si>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</si>
  <si>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</si>
  <si>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</si>
  <si>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</si>
  <si>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</si>
  <si>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</si>
  <si>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</si>
  <si>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</si>
  <si>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</si>
  <si>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</si>
  <si>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</si>
  <si>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</si>
  <si>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</si>
  <si>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</si>
  <si>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</si>
  <si>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</si>
  <si>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</si>
  <si>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</si>
  <si>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</si>
  <si>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</si>
  <si>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</si>
  <si>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</si>
  <si>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</si>
  <si>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</si>
  <si>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</si>
  <si>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</si>
  <si>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</si>
  <si>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</si>
  <si>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</si>
  <si>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</si>
  <si>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</si>
  <si>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</si>
  <si>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</si>
  <si>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</si>
  <si>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</si>
  <si>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</si>
  <si>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</si>
  <si>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</si>
  <si>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</si>
  <si>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</si>
  <si>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</si>
  <si>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</si>
  <si>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</si>
  <si>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</si>
  <si>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</si>
  <si>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</si>
  <si>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</si>
  <si>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</si>
  <si>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</si>
  <si>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</si>
  <si>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</si>
  <si>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</si>
  <si>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</si>
  <si>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</si>
  <si>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</si>
  <si>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</si>
  <si>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</si>
  <si>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</si>
  <si>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</si>
  <si>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</si>
  <si>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</si>
  <si>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</si>
  <si>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</si>
  <si>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</si>
  <si>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</si>
  <si>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</si>
  <si>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</si>
  <si>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</si>
  <si>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</si>
  <si>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</si>
  <si>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</si>
  <si>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</si>
  <si>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</si>
  <si>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</si>
  <si>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</si>
  <si>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</si>
  <si>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</si>
  <si>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</si>
  <si>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</si>
  <si>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</si>
  <si>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</si>
  <si>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</si>
  <si>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</si>
  <si>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</si>
  <si>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</si>
  <si>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</si>
  <si>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</si>
  <si>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</si>
  <si>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</si>
  <si>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</si>
  <si>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</si>
  <si>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</si>
  <si>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</si>
  <si>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</si>
  <si>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</si>
  <si>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</si>
  <si>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</si>
  <si>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</si>
  <si>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</si>
  <si>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</si>
  <si>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</si>
  <si>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</si>
  <si>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</si>
  <si>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</si>
  <si>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</si>
  <si>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</si>
  <si>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</si>
  <si>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</si>
  <si>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</si>
  <si>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</si>
  <si>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</si>
  <si>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</si>
  <si>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</si>
  <si>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</si>
  <si>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</si>
  <si>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</si>
  <si>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</si>
  <si>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</si>
  <si>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</si>
  <si>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</si>
  <si>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</si>
  <si>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</si>
  <si>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</si>
  <si>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</si>
  <si>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</si>
  <si>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</si>
  <si>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</si>
  <si>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</si>
  <si>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</si>
  <si>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</si>
  <si>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</si>
  <si>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</si>
  <si>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</si>
  <si>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</si>
  <si>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</si>
  <si>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</si>
  <si>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</si>
  <si>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</si>
  <si>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</si>
  <si>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</si>
  <si>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</si>
  <si>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</si>
  <si>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</si>
  <si>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</si>
  <si>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</si>
  <si>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</si>
  <si>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</si>
  <si>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</si>
  <si>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</si>
  <si>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</si>
  <si>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</si>
  <si>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</si>
  <si>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</si>
  <si>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</si>
  <si>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</si>
  <si>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</si>
  <si>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</si>
  <si>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</si>
  <si>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</si>
  <si>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</si>
  <si>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</si>
  <si>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</si>
  <si>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</si>
  <si>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</si>
  <si>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</si>
  <si>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</si>
  <si>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</si>
  <si>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</si>
  <si>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</si>
  <si>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</si>
  <si>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</si>
  <si>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</si>
  <si>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</si>
  <si>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</si>
  <si>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</si>
  <si>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</si>
  <si>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</si>
  <si>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</si>
  <si>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</si>
  <si>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</si>
  <si>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</si>
  <si>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</si>
  <si>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</si>
  <si>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</si>
  <si>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</si>
  <si>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</si>
  <si>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</si>
  <si>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</si>
  <si>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</si>
  <si>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</si>
  <si>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</si>
  <si>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</si>
  <si>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</si>
  <si>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</si>
  <si>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</si>
  <si>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</si>
  <si>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</si>
  <si>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</si>
  <si>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</si>
  <si>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</si>
  <si>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</si>
  <si>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</si>
  <si>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</si>
  <si>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</si>
  <si>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</si>
  <si>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</si>
  <si>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</si>
  <si>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</si>
  <si>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</si>
  <si>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</si>
  <si>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</si>
  <si>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</si>
  <si>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</si>
  <si>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</si>
  <si>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</si>
  <si>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</si>
  <si>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</si>
  <si>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</si>
  <si>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</si>
  <si>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</si>
  <si>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</si>
  <si>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</si>
  <si>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</si>
  <si>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</si>
  <si>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</si>
  <si>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</si>
  <si>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</si>
  <si>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</si>
  <si>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</si>
  <si>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</si>
  <si>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</si>
  <si>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</si>
  <si>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</si>
  <si>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</si>
  <si>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</si>
  <si>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</si>
  <si>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</si>
  <si>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</si>
  <si>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</si>
  <si>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</si>
  <si>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</si>
  <si>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</si>
  <si>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</si>
  <si>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</si>
  <si>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</si>
  <si>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</si>
  <si>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</si>
  <si>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</si>
  <si>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</si>
  <si>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</si>
  <si>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</si>
  <si>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</si>
  <si>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</si>
  <si>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</si>
  <si>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</si>
  <si>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</si>
  <si>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</si>
  <si>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</si>
  <si>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</si>
  <si>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</si>
  <si>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</si>
  <si>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</si>
  <si>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</si>
  <si>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</si>
  <si>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</si>
  <si>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</si>
  <si>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</si>
  <si>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</si>
  <si>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</si>
  <si>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</si>
  <si>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</si>
  <si>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</si>
  <si>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</si>
  <si>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</si>
  <si>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</si>
  <si>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</si>
  <si>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</si>
  <si>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</si>
  <si>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</si>
  <si>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</si>
  <si>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</si>
  <si>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</si>
  <si>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</si>
  <si>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</si>
  <si>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</si>
  <si>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</si>
  <si>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</si>
  <si>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</si>
  <si>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</si>
  <si>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</si>
  <si>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</si>
  <si>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</si>
  <si>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</si>
  <si>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</si>
  <si>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</si>
  <si>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</si>
  <si>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</si>
  <si>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</si>
  <si>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</si>
  <si>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</si>
  <si>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</si>
  <si>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</si>
  <si>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</si>
  <si>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</si>
  <si>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</si>
  <si>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</si>
  <si>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</si>
  <si>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</si>
  <si>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</si>
  <si>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</si>
  <si>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</si>
  <si>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</si>
  <si>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</si>
  <si>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</si>
  <si>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</si>
  <si>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</si>
  <si>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</si>
  <si>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</si>
  <si>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</si>
  <si>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</si>
  <si>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</si>
  <si>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</si>
  <si>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</si>
  <si>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</si>
  <si>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</si>
  <si>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</si>
  <si>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</si>
  <si>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</si>
  <si>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</si>
  <si>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</si>
  <si>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</si>
  <si>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</si>
  <si>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</si>
  <si>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</si>
  <si>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</si>
  <si>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</si>
  <si>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</si>
  <si>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</si>
  <si>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</si>
  <si>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</si>
  <si>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</si>
  <si>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</si>
  <si>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</si>
  <si>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</si>
  <si>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</si>
  <si>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</si>
  <si>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</si>
  <si>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</si>
  <si>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</si>
  <si>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</si>
  <si>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</si>
  <si>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</si>
  <si>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</si>
  <si>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</si>
  <si>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</si>
  <si>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</si>
  <si>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</si>
  <si>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</si>
  <si>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</si>
  <si>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</si>
  <si>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</si>
  <si>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</si>
  <si>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</si>
  <si>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</si>
  <si>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</si>
  <si>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</si>
  <si>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</si>
  <si>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</si>
  <si>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</si>
  <si>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</si>
  <si>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</si>
  <si>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</si>
  <si>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</si>
  <si>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</si>
  <si>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</si>
  <si>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</si>
  <si>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</si>
  <si>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</si>
  <si>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</si>
  <si>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</si>
  <si>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</si>
  <si>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</si>
  <si>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</si>
  <si>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</si>
  <si>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</si>
  <si>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</si>
  <si>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</si>
  <si>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</si>
  <si>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</si>
  <si>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</si>
  <si>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</si>
  <si>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</si>
  <si>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</si>
  <si>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</si>
  <si>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</si>
  <si>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</si>
  <si>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</si>
  <si>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</si>
  <si>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</si>
  <si>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</si>
  <si>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</si>
  <si>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</si>
  <si>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</si>
  <si>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</si>
  <si>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</si>
  <si>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</si>
  <si>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</si>
  <si>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</si>
  <si>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</si>
  <si>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</si>
  <si>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</si>
  <si>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</si>
  <si>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</si>
  <si>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</si>
  <si>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</si>
  <si>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</si>
  <si>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</si>
  <si>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</si>
  <si>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</si>
  <si>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</si>
  <si>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</si>
  <si>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</si>
  <si>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</si>
  <si>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</si>
  <si>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</si>
  <si>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</si>
  <si>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</si>
  <si>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</si>
  <si>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</si>
  <si>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</si>
  <si>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</si>
  <si>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</si>
  <si>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</si>
  <si>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</si>
  <si>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</si>
  <si>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</si>
  <si>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</si>
  <si>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</si>
  <si>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</si>
  <si>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</si>
  <si>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</si>
  <si>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</si>
  <si>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</si>
  <si>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</si>
  <si>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</si>
  <si>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</si>
  <si>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</si>
  <si>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</si>
  <si>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</si>
  <si>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</si>
  <si>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</si>
  <si>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</si>
  <si>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</si>
  <si>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</si>
  <si>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</si>
  <si>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</si>
  <si>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</si>
  <si>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</si>
  <si>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</si>
  <si>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</si>
  <si>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</si>
  <si>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</si>
  <si>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</si>
  <si>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</si>
  <si>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</si>
  <si>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</si>
  <si>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</si>
  <si>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</si>
  <si>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</si>
  <si>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</si>
  <si>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</si>
  <si>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</si>
  <si>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</si>
  <si>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</si>
  <si>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</si>
  <si>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</si>
  <si>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</si>
  <si>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</si>
  <si>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</si>
  <si>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</si>
  <si>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</si>
  <si>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</si>
  <si>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</si>
  <si>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</si>
  <si>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</si>
  <si>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</si>
  <si>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</si>
  <si>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</si>
  <si>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</si>
  <si>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</si>
  <si>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</si>
  <si>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</si>
  <si>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</si>
  <si>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</si>
  <si>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</si>
  <si>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</si>
  <si>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</si>
  <si>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</si>
  <si>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</si>
  <si>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</si>
  <si>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</si>
  <si>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</si>
  <si>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</si>
  <si>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</si>
  <si>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</si>
  <si>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</si>
  <si>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</si>
  <si>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</si>
  <si>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</si>
  <si>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</si>
  <si>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</si>
  <si>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</si>
  <si>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</si>
  <si>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</si>
  <si>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</si>
  <si>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</si>
  <si>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</si>
  <si>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</si>
  <si>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</si>
  <si>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</si>
  <si>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</si>
  <si>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</si>
  <si>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</si>
  <si>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</si>
  <si>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</si>
  <si>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</si>
  <si>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</si>
  <si>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</si>
  <si>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</si>
  <si>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</si>
  <si>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</si>
  <si>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</si>
  <si>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</si>
  <si>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</si>
  <si>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</si>
  <si>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</si>
  <si>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</si>
  <si>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</si>
  <si>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</si>
  <si>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</si>
  <si>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</si>
  <si>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</si>
  <si>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</si>
  <si>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</si>
  <si>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</si>
  <si>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</si>
  <si>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</si>
  <si>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</si>
  <si>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</si>
  <si>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</si>
  <si>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</si>
  <si>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</si>
  <si>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</si>
  <si>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</si>
  <si>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</si>
  <si>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</si>
  <si>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</si>
  <si>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</si>
  <si>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</si>
  <si>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</si>
  <si>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</si>
  <si>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</si>
  <si>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</si>
  <si>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</si>
  <si>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</si>
  <si>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</si>
  <si>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</si>
  <si>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</si>
  <si>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</si>
  <si>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</si>
  <si>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</si>
  <si>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</si>
  <si>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</si>
  <si>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</si>
  <si>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</si>
  <si>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</si>
  <si>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</si>
  <si>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</si>
  <si>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</si>
  <si>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</si>
  <si>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</si>
  <si>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</si>
  <si>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</si>
  <si>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</si>
  <si>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</si>
  <si>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</si>
  <si>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</si>
  <si>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</si>
  <si>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</si>
  <si>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</si>
  <si>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</si>
  <si>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</si>
  <si>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</si>
  <si>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</si>
  <si>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</si>
  <si>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</si>
  <si>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</si>
  <si>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</si>
  <si>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</si>
  <si>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</si>
  <si>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</si>
  <si>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</si>
  <si>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</si>
  <si>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</si>
  <si>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</si>
  <si>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</si>
  <si>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</si>
  <si>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</si>
  <si>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</si>
  <si>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</si>
  <si>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</si>
  <si>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</si>
  <si>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</si>
  <si>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</si>
  <si>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</si>
  <si>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</si>
  <si>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</si>
  <si>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</si>
  <si>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</si>
  <si>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</si>
  <si>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</si>
  <si>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</si>
  <si>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</si>
  <si>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</si>
  <si>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</si>
  <si>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</si>
  <si>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</si>
  <si>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</si>
  <si>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</si>
  <si>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</si>
  <si>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</si>
  <si>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</si>
  <si>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</si>
  <si>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</si>
  <si>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</si>
  <si>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</si>
  <si>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</si>
  <si>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</si>
  <si>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</si>
  <si>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</si>
  <si>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</si>
  <si>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</si>
  <si>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</si>
  <si>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</si>
  <si>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</si>
  <si>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</si>
  <si>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</si>
  <si>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</si>
  <si>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</si>
  <si>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</si>
  <si>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</si>
  <si>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</si>
  <si>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</si>
  <si>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</si>
  <si>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</si>
  <si>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</si>
  <si>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</si>
  <si>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</si>
  <si>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</si>
  <si>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</si>
  <si>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</si>
  <si>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</si>
  <si>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</si>
  <si>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</si>
  <si>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</si>
  <si>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</si>
  <si>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</si>
  <si>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</si>
  <si>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</si>
  <si>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</si>
  <si>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</si>
  <si>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</si>
  <si>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</si>
  <si>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</si>
  <si>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</si>
  <si>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</si>
  <si>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</si>
  <si>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</si>
  <si>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</si>
  <si>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</si>
  <si>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</si>
  <si>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</si>
  <si>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</si>
  <si>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</si>
  <si>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</si>
  <si>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</si>
  <si>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</si>
  <si>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</si>
  <si>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</si>
  <si>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</si>
  <si>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</si>
  <si>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</si>
  <si>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</si>
  <si>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</si>
  <si>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</si>
  <si>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</si>
  <si>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</si>
  <si>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</si>
  <si>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</si>
  <si>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</si>
  <si>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</si>
  <si>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</si>
  <si>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</si>
  <si>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</si>
  <si>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</si>
  <si>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</si>
  <si>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</si>
  <si>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</si>
  <si>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</si>
  <si>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</si>
  <si>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</si>
  <si>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</si>
  <si>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</si>
  <si>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</si>
  <si>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</si>
  <si>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</si>
  <si>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</si>
  <si>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</si>
  <si>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</si>
  <si>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</si>
  <si>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</si>
  <si>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</si>
  <si>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</si>
  <si>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</si>
  <si>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</si>
  <si>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</si>
  <si>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</si>
  <si>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</si>
  <si>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</si>
  <si>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</si>
  <si>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</si>
  <si>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</si>
  <si>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</si>
  <si>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</si>
  <si>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</si>
  <si>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</si>
  <si>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</si>
  <si>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</si>
  <si>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</si>
  <si>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</si>
  <si>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</si>
  <si>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</si>
  <si>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</si>
  <si>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</si>
  <si>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</si>
  <si>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</si>
  <si>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</si>
  <si>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</si>
  <si>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</si>
  <si>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</si>
  <si>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</si>
  <si>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</si>
  <si>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</si>
  <si>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</si>
  <si>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</si>
  <si>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</si>
  <si>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</si>
  <si>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</si>
  <si>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</si>
  <si>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</si>
  <si>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</si>
  <si>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</si>
  <si>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</si>
  <si>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</si>
  <si>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</si>
  <si>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</si>
  <si>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</si>
  <si>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</si>
  <si>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</si>
  <si>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</si>
  <si>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</si>
  <si>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</si>
  <si>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</si>
  <si>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</si>
  <si>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</si>
  <si>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</si>
  <si>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</si>
  <si>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</si>
  <si>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</si>
  <si>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</si>
  <si>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</si>
  <si>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</si>
  <si>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</si>
  <si>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</si>
  <si>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</si>
  <si>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</si>
  <si>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</si>
  <si>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</si>
  <si>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</si>
  <si>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</si>
  <si>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</si>
  <si>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</si>
  <si>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</si>
  <si>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</si>
  <si>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</si>
  <si>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</si>
  <si>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</si>
  <si>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</si>
  <si>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</si>
  <si>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</si>
  <si>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</si>
  <si>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</si>
  <si>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</si>
  <si>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</si>
  <si>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</si>
  <si>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</si>
  <si>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</si>
  <si>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</si>
  <si>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</si>
  <si>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</si>
  <si>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</si>
  <si>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</si>
  <si>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</si>
  <si>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</si>
  <si>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</si>
  <si>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</si>
  <si>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</si>
  <si>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</si>
  <si>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</si>
  <si>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</si>
  <si>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</si>
  <si>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</si>
  <si>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</si>
  <si>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</si>
  <si>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</si>
  <si>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</si>
  <si>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</si>
  <si>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</si>
  <si>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</si>
  <si>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</si>
  <si>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</si>
  <si>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</si>
  <si>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</si>
  <si>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</si>
  <si>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</si>
  <si>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</si>
  <si>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</si>
  <si>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</si>
  <si>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</si>
  <si>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</si>
  <si>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</si>
  <si>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</si>
  <si>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</si>
  <si>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</si>
  <si>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</si>
  <si>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</si>
  <si>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</si>
  <si>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</si>
  <si>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</si>
  <si>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</si>
  <si>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</si>
  <si>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</si>
  <si>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</si>
  <si>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</si>
  <si>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</si>
  <si>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</si>
  <si>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</si>
  <si>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</si>
  <si>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</si>
  <si>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</si>
  <si>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</si>
  <si>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</si>
  <si>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</si>
  <si>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</si>
  <si>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</si>
  <si>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</si>
  <si>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</si>
  <si>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</si>
  <si>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</si>
  <si>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</si>
  <si>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</si>
  <si>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</si>
  <si>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</si>
  <si>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</si>
  <si>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</si>
  <si>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</si>
  <si>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</si>
  <si>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</si>
  <si>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</si>
  <si>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</si>
  <si>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</si>
  <si>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</si>
  <si>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</si>
  <si>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</si>
  <si>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</si>
  <si>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</si>
  <si>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</si>
  <si>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</si>
  <si>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</si>
  <si>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</si>
  <si>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</si>
  <si>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</si>
  <si>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</si>
  <si>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</si>
  <si>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</si>
  <si>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</si>
  <si>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</si>
  <si>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</si>
  <si>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</si>
  <si>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</si>
  <si>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</si>
  <si>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</si>
  <si>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</si>
  <si>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</si>
  <si>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</si>
  <si>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</si>
  <si>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</si>
  <si>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</si>
  <si>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</si>
  <si>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</si>
  <si>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</si>
  <si>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</si>
  <si>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</si>
  <si>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</si>
  <si>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</si>
  <si>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</si>
  <si>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</si>
  <si>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</si>
  <si>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</si>
  <si>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</si>
  <si>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</si>
  <si>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</si>
  <si>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</si>
  <si>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</si>
  <si>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</si>
  <si>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</si>
  <si>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</si>
  <si>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</si>
  <si>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</si>
  <si>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</si>
  <si>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</si>
  <si>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</si>
  <si>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</si>
  <si>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</si>
  <si>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</si>
  <si>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</si>
  <si>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</si>
  <si>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</si>
  <si>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</si>
  <si>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</si>
  <si>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</si>
  <si>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</si>
  <si>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</si>
  <si>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</si>
  <si>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</si>
  <si>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</si>
  <si>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</si>
  <si>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</si>
  <si>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</si>
  <si>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</si>
  <si>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</si>
  <si>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</si>
  <si>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</si>
  <si>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</si>
  <si>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</si>
  <si>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</si>
  <si>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</si>
  <si>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</si>
  <si>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</si>
  <si>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</si>
  <si>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</si>
  <si>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</si>
  <si>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</si>
  <si>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</si>
  <si>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</si>
  <si>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</si>
  <si>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</si>
  <si>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</si>
  <si>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</si>
  <si>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</si>
  <si>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</si>
  <si>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</si>
  <si>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</si>
  <si>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</si>
  <si>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</si>
  <si>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</si>
  <si>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</si>
  <si>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</si>
  <si>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</si>
  <si>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</si>
  <si>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</si>
  <si>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</si>
  <si>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</si>
  <si>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</si>
  <si>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</si>
  <si>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</si>
  <si>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</si>
  <si>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</si>
  <si>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</si>
  <si>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</si>
  <si>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</si>
  <si>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</si>
  <si>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</si>
  <si>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</si>
  <si>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</si>
  <si>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</si>
  <si>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</si>
  <si>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</si>
  <si>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</si>
  <si>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</si>
  <si>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</si>
  <si>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</si>
  <si>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</si>
  <si>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</si>
  <si>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</si>
  <si>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</si>
  <si>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</si>
  <si>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</si>
  <si>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</si>
  <si>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</si>
  <si>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</si>
  <si>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</si>
  <si>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</si>
  <si>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</si>
  <si>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</si>
  <si>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</si>
  <si>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</si>
  <si>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</si>
  <si>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</si>
  <si>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</si>
  <si>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</si>
  <si>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</si>
  <si>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</si>
  <si>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</si>
  <si>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</si>
  <si>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</si>
  <si>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</si>
  <si>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</si>
  <si>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</si>
  <si>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</si>
  <si>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</si>
  <si>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</si>
  <si>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</si>
  <si>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</si>
  <si>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</si>
  <si>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</si>
  <si>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</si>
  <si>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</si>
  <si>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</si>
  <si>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</si>
  <si>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</si>
  <si>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</si>
  <si>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</si>
  <si>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</si>
  <si>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</si>
  <si>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</si>
  <si>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</si>
  <si>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</si>
  <si>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</si>
  <si>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</si>
  <si>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</si>
  <si>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</si>
  <si>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</si>
  <si>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</si>
  <si>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</si>
  <si>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</si>
  <si>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</si>
  <si>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</si>
  <si>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</si>
  <si>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</si>
  <si>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</si>
  <si>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</si>
  <si>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</si>
  <si>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</si>
  <si>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</si>
  <si>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</si>
  <si>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</si>
  <si>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</si>
  <si>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</si>
  <si>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</si>
  <si>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</si>
  <si>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</si>
  <si>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</si>
  <si>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</si>
  <si>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</si>
  <si>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</si>
  <si>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</si>
  <si>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</si>
  <si>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</si>
  <si>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</si>
  <si>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</si>
  <si>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</si>
  <si>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</si>
  <si>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</si>
  <si>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</si>
  <si>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</si>
  <si>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</si>
  <si>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</si>
  <si>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</si>
  <si>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</si>
  <si>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</si>
  <si>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</si>
  <si>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</si>
  <si>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</si>
  <si>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</si>
  <si>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</si>
  <si>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</si>
  <si>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</si>
  <si>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</si>
  <si>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</si>
  <si>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</si>
  <si>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</si>
  <si>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</si>
  <si>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</si>
  <si>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</si>
  <si>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</si>
  <si>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</si>
  <si>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</si>
  <si>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</si>
  <si>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</si>
  <si>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</si>
  <si>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</si>
  <si>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</si>
  <si>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</si>
  <si>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</si>
  <si>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</si>
  <si>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</si>
  <si>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</si>
  <si>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</si>
  <si>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</si>
  <si>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</si>
  <si>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</si>
  <si>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</si>
  <si>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</si>
  <si>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</si>
  <si>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</si>
  <si>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</si>
  <si>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</si>
  <si>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</si>
  <si>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</si>
  <si>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</si>
  <si>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</si>
  <si>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</si>
  <si>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</si>
  <si>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</si>
  <si>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</si>
  <si>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</si>
  <si>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</si>
  <si>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</si>
  <si>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</si>
  <si>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</si>
  <si>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</si>
  <si>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</si>
  <si>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</si>
  <si>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</si>
  <si>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</si>
  <si>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</si>
  <si>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</si>
  <si>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</si>
  <si>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</si>
  <si>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</si>
  <si>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</si>
  <si>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</si>
  <si>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</si>
  <si>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</si>
  <si>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</si>
  <si>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</si>
  <si>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</si>
  <si>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</si>
  <si>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</si>
  <si>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</si>
  <si>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</si>
  <si>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</si>
  <si>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</si>
  <si>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</si>
  <si>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</si>
  <si>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</si>
  <si>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</si>
  <si>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</si>
  <si>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</si>
  <si>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</si>
  <si>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</si>
  <si>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</si>
  <si>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</si>
  <si>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</si>
  <si>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</si>
  <si>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</si>
  <si>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</si>
  <si>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</si>
  <si>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</si>
  <si>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</si>
  <si>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</si>
  <si>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</si>
  <si>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</si>
  <si>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</si>
  <si>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</si>
  <si>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</si>
  <si>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</si>
  <si>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</si>
  <si>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</si>
  <si>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</si>
  <si>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</si>
  <si>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</si>
  <si>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</si>
  <si>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</si>
  <si>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</si>
  <si>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</si>
  <si>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</si>
  <si>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</si>
  <si>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</si>
  <si>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</si>
  <si>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</si>
  <si>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</si>
  <si>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</si>
  <si>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</si>
  <si>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</si>
  <si>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</si>
  <si>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</si>
  <si>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</si>
  <si>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</si>
  <si>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</si>
  <si>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</si>
  <si>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</si>
  <si>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</si>
  <si>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</si>
  <si>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</si>
  <si>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</si>
  <si>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</si>
  <si>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</si>
  <si>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</si>
  <si>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</si>
  <si>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</si>
  <si>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</si>
  <si>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</si>
  <si>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</si>
  <si>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</si>
  <si>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</si>
  <si>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</si>
  <si>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</si>
  <si>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</si>
  <si>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</si>
  <si>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</si>
  <si>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</si>
  <si>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</si>
  <si>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</si>
  <si>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</si>
  <si>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</si>
  <si>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</si>
  <si>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</si>
  <si>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</si>
  <si>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</si>
  <si>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</si>
  <si>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</si>
  <si>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</si>
  <si>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</si>
  <si>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</si>
  <si>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</si>
  <si>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</si>
  <si>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</si>
  <si>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</si>
  <si>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</si>
  <si>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</si>
  <si>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</si>
  <si>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</si>
  <si>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</si>
  <si>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</si>
  <si>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</si>
  <si>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</si>
  <si>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</si>
  <si>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</si>
  <si>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</si>
  <si>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</si>
  <si>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</si>
  <si>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</si>
  <si>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</si>
  <si>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</si>
  <si>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</si>
  <si>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</si>
  <si>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</si>
  <si>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</si>
  <si>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</si>
  <si>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</si>
  <si>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</si>
  <si>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</si>
  <si>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</si>
  <si>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</si>
  <si>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</si>
  <si>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</si>
  <si>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</si>
  <si>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</si>
  <si>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</si>
  <si>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</si>
  <si>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</si>
  <si>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</si>
  <si>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</si>
  <si>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</si>
  <si>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</si>
  <si>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</si>
  <si>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</si>
  <si>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</si>
  <si>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</si>
  <si>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</si>
  <si>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</si>
  <si>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</si>
  <si>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</si>
  <si>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</si>
  <si>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</si>
  <si>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</si>
  <si>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</si>
  <si>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</si>
  <si>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</si>
  <si>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</si>
  <si>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</si>
  <si>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</si>
  <si>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</si>
  <si>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</si>
  <si>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</si>
  <si>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</si>
  <si>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</si>
  <si>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</si>
  <si>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</si>
  <si>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</si>
  <si>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</si>
  <si>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</si>
  <si>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</si>
  <si>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</si>
  <si>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</si>
  <si>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</si>
  <si>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</si>
  <si>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</si>
  <si>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</si>
  <si>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</si>
  <si>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</si>
  <si>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</si>
  <si>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</si>
  <si>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</si>
  <si>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</si>
  <si>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</si>
  <si>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</si>
  <si>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</si>
  <si>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</si>
  <si>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</si>
  <si>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</si>
  <si>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</si>
  <si>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</si>
  <si>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</si>
  <si>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</si>
  <si>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</si>
  <si>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</si>
  <si>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</si>
  <si>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</si>
  <si>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</si>
  <si>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</si>
  <si>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</si>
  <si>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</si>
  <si>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</si>
  <si>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</si>
  <si>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</si>
  <si>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</si>
  <si>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</si>
  <si>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</si>
  <si>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</si>
  <si>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</si>
  <si>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</si>
  <si>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</si>
  <si>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</si>
  <si>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</si>
  <si>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</si>
  <si>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</si>
  <si>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</si>
  <si>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</si>
  <si>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</si>
  <si>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</si>
  <si>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</si>
  <si>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</si>
  <si>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</si>
  <si>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</si>
  <si>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</si>
  <si>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</si>
  <si>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</si>
  <si>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</si>
  <si>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</si>
  <si>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</si>
  <si>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</si>
  <si>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</si>
  <si>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</si>
  <si>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</si>
  <si>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</si>
  <si>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</si>
  <si>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</si>
  <si>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</si>
  <si>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</si>
  <si>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</si>
  <si>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</si>
  <si>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</si>
  <si>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</si>
  <si>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</si>
  <si>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</si>
  <si>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</si>
  <si>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</si>
  <si>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</si>
  <si>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</si>
  <si>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</si>
  <si>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</si>
  <si>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</si>
  <si>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</si>
  <si>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</si>
  <si>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</si>
  <si>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</si>
  <si>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</si>
  <si>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</si>
  <si>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</si>
  <si>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</si>
  <si>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</si>
  <si>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</si>
  <si>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</si>
  <si>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</si>
  <si>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</si>
  <si>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</si>
  <si>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</si>
  <si>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</si>
  <si>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</si>
  <si>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</si>
  <si>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</si>
  <si>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</si>
  <si>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</si>
  <si>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</si>
  <si>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</si>
  <si>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</si>
  <si>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</si>
  <si>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</si>
  <si>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</si>
  <si>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</si>
  <si>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</si>
  <si>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</si>
  <si>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</si>
  <si>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</si>
  <si>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</si>
  <si>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</si>
  <si>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</si>
  <si>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</si>
  <si>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</si>
  <si>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</si>
  <si>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</si>
  <si>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</si>
  <si>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</si>
  <si>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</si>
  <si>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</si>
  <si>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</si>
  <si>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</si>
  <si>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</si>
  <si>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</si>
  <si>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</si>
  <si>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</si>
  <si>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</si>
  <si>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</si>
  <si>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</si>
  <si>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</si>
  <si>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</si>
  <si>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</si>
  <si>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</si>
  <si>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</si>
  <si>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</si>
  <si>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</si>
  <si>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</si>
  <si>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</si>
  <si>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</si>
  <si>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</si>
  <si>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</si>
  <si>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</si>
  <si>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</si>
  <si>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</si>
  <si>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</si>
  <si>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</si>
  <si>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</si>
  <si>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</si>
  <si>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</si>
  <si>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</si>
  <si>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</si>
  <si>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</si>
  <si>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</si>
  <si>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</si>
  <si>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</si>
  <si>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</si>
  <si>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</si>
  <si>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</si>
  <si>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</si>
  <si>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</si>
  <si>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</si>
  <si>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</si>
  <si>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</si>
  <si>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</si>
  <si>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</si>
  <si>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</si>
  <si>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</si>
  <si>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</si>
  <si>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</si>
  <si>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</si>
  <si>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</si>
  <si>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</si>
  <si>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</si>
  <si>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</si>
  <si>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</si>
  <si>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</si>
  <si>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</si>
  <si>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</si>
  <si>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</si>
  <si>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</si>
  <si>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</si>
  <si>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</si>
  <si>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</si>
  <si>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</si>
  <si>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</si>
  <si>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</si>
  <si>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</si>
  <si>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</si>
  <si>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</si>
  <si>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</si>
  <si>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</si>
  <si>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</si>
  <si>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</si>
  <si>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</si>
  <si>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</si>
  <si>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</si>
  <si>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</si>
  <si>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</si>
  <si>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</si>
  <si>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</si>
  <si>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</si>
  <si>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</si>
  <si>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</si>
  <si>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</si>
  <si>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</si>
  <si>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</si>
  <si>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</si>
  <si>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</si>
  <si>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</si>
  <si>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</si>
  <si>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</si>
  <si>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</si>
  <si>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</si>
  <si>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</si>
  <si>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</si>
  <si>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</si>
  <si>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</si>
  <si>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</si>
  <si>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</si>
  <si>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</si>
  <si>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</si>
  <si>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</si>
  <si>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</si>
  <si>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</si>
  <si>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</si>
  <si>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</si>
  <si>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</si>
  <si>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</si>
  <si>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</si>
  <si>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</si>
  <si>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</si>
  <si>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</si>
  <si>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</si>
  <si>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</si>
  <si>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</si>
  <si>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</si>
  <si>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</si>
  <si>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</si>
  <si>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</si>
  <si>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</si>
  <si>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</si>
  <si>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</si>
  <si>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</si>
  <si>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</si>
  <si>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</si>
  <si>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</si>
  <si>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</si>
  <si>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</si>
  <si>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</si>
  <si>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</si>
  <si>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</si>
  <si>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</si>
  <si>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</si>
  <si>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</si>
  <si>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</si>
  <si>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</si>
  <si>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</si>
  <si>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</si>
  <si>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</si>
  <si>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</si>
  <si>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</si>
  <si>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</si>
  <si>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</si>
  <si>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</si>
  <si>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</si>
  <si>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</si>
  <si>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</si>
  <si>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</si>
  <si>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</si>
  <si>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</si>
  <si>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</si>
  <si>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</si>
  <si>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</si>
  <si>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</si>
  <si>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</si>
  <si>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</si>
  <si>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</si>
  <si>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</si>
  <si>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</si>
  <si>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</si>
  <si>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</si>
  <si>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</si>
  <si>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</si>
  <si>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</si>
  <si>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</si>
  <si>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</si>
  <si>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</si>
  <si>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</si>
  <si>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</si>
  <si>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</si>
  <si>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</si>
  <si>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</si>
  <si>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</si>
  <si>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</si>
  <si>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</si>
  <si>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</si>
  <si>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</si>
  <si>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</si>
  <si>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</si>
  <si>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</si>
  <si>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</si>
  <si>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</si>
  <si>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</si>
  <si>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</si>
  <si>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</si>
  <si>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</si>
  <si>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</si>
  <si>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</si>
  <si>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</si>
  <si>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</si>
  <si>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</si>
  <si>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</si>
  <si>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</si>
  <si>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</si>
  <si>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</si>
  <si>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</si>
  <si>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</si>
  <si>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</si>
  <si>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</si>
  <si>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</si>
  <si>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</si>
  <si>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</si>
  <si>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</si>
  <si>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</si>
  <si>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</si>
  <si>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</si>
  <si>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</si>
  <si>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</si>
  <si>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</si>
  <si>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</si>
  <si>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</si>
  <si>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</si>
  <si>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</si>
  <si>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</si>
  <si>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</si>
  <si>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</si>
  <si>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</si>
  <si>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</si>
  <si>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</si>
  <si>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</si>
  <si>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</si>
  <si>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</si>
  <si>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</si>
  <si>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</si>
  <si>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</si>
  <si>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</si>
  <si>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</si>
  <si>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</si>
  <si>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</si>
  <si>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</si>
  <si>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</si>
  <si>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</si>
  <si>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</si>
  <si>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</si>
  <si>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</si>
  <si>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</si>
  <si>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</si>
  <si>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</si>
  <si>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</si>
  <si>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</si>
  <si>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</si>
  <si>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</si>
  <si>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</si>
  <si>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</si>
  <si>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</si>
  <si>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</si>
  <si>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</si>
  <si>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</si>
  <si>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</si>
  <si>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</si>
  <si>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</si>
  <si>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</si>
  <si>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</si>
  <si>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</si>
  <si>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</si>
  <si>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</si>
  <si>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</si>
  <si>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</si>
  <si>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</si>
  <si>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</si>
  <si>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</si>
  <si>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</si>
  <si>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</si>
  <si>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</si>
  <si>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</si>
  <si>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</si>
  <si>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</si>
  <si>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</si>
  <si>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</si>
  <si>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</si>
  <si>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</si>
  <si>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</si>
  <si>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</si>
  <si>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</si>
  <si>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</si>
  <si>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</si>
  <si>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</si>
  <si>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</si>
  <si>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</si>
  <si>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</si>
  <si>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</si>
  <si>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</si>
  <si>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</si>
  <si>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</si>
  <si>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</si>
  <si>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</si>
  <si>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</si>
  <si>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</si>
  <si>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</si>
  <si>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</si>
  <si>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</si>
  <si>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</si>
  <si>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</si>
  <si>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</si>
  <si>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</si>
  <si>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</si>
  <si>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</si>
  <si>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</si>
  <si>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</si>
  <si>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</si>
  <si>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</si>
  <si>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</si>
  <si>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</si>
  <si>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</si>
  <si>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</si>
  <si>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</si>
  <si>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</si>
  <si>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</si>
  <si>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</si>
  <si>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</si>
  <si>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</si>
  <si>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</si>
  <si>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</si>
  <si>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</si>
  <si>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</si>
  <si>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</si>
  <si>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</si>
  <si>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</si>
  <si>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</si>
  <si>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</si>
  <si>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</si>
  <si>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</si>
  <si>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</si>
  <si>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</si>
  <si>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</si>
  <si>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</si>
  <si>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</si>
  <si>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</si>
  <si>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</si>
  <si>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</si>
  <si>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</si>
  <si>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</si>
  <si>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</si>
  <si>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</si>
  <si>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</si>
  <si>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</si>
  <si>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</si>
  <si>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</si>
  <si>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</si>
  <si>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</si>
  <si>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</si>
  <si>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</si>
  <si>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</si>
  <si>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</si>
  <si>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</si>
  <si>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</si>
  <si>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</si>
  <si>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</si>
  <si>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</si>
  <si>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</si>
  <si>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</si>
  <si>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</si>
  <si>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</si>
  <si>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</si>
  <si>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</si>
  <si>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</si>
  <si>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</si>
  <si>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</si>
  <si>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</si>
  <si>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</si>
  <si>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</si>
  <si>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</si>
  <si>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</si>
  <si>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</si>
  <si>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</si>
  <si>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</si>
  <si>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</si>
  <si>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</si>
  <si>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</si>
  <si>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</si>
  <si>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</si>
  <si>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</si>
  <si>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</si>
  <si>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</si>
  <si>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</si>
  <si>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</si>
  <si>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</si>
  <si>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</si>
  <si>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</si>
  <si>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</si>
  <si>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</si>
  <si>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</si>
  <si>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</si>
  <si>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</si>
  <si>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</si>
  <si>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</si>
  <si>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</si>
  <si>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</si>
  <si>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</si>
  <si>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</si>
  <si>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</si>
  <si>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</si>
  <si>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</si>
  <si>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</si>
  <si>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</si>
  <si>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</si>
  <si>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</si>
  <si>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</si>
  <si>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</si>
  <si>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</si>
  <si>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</si>
  <si>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</si>
  <si>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</si>
  <si>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</si>
  <si>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</si>
  <si>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</si>
  <si>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</si>
  <si>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</si>
  <si>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</si>
  <si>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</si>
  <si>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</si>
  <si>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</si>
  <si>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</si>
  <si>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</si>
  <si>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</si>
  <si>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</si>
  <si>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</si>
  <si>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</si>
  <si>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</si>
  <si>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</si>
  <si>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</si>
  <si>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</si>
  <si>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</si>
  <si>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</si>
  <si>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</si>
  <si>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</si>
  <si>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</si>
  <si>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</si>
  <si>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</si>
  <si>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</si>
  <si>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</si>
  <si>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</si>
  <si>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</si>
  <si>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</si>
  <si>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</si>
  <si>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</si>
  <si>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</si>
  <si>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</si>
  <si>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</si>
  <si>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</si>
  <si>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</si>
  <si>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</si>
  <si>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</si>
  <si>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</si>
  <si>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</si>
  <si>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</si>
  <si>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</si>
  <si>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</si>
  <si>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</si>
  <si>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</si>
  <si>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</si>
  <si>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</si>
  <si>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</si>
  <si>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</si>
  <si>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</si>
  <si>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</si>
  <si>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</si>
  <si>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</si>
  <si>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</si>
  <si>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</si>
  <si>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</si>
  <si>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</si>
  <si>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</si>
  <si>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</si>
  <si>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</si>
  <si>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</si>
  <si>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</si>
  <si>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</si>
  <si>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</si>
  <si>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</si>
  <si>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</si>
  <si>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</si>
  <si>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</si>
  <si>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</si>
  <si>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</si>
  <si>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</si>
  <si>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</si>
  <si>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</si>
  <si>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</si>
  <si>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</si>
  <si>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</si>
  <si>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</si>
  <si>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</si>
  <si>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</si>
  <si>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</si>
  <si>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</si>
  <si>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</si>
  <si>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</si>
  <si>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</si>
  <si>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</si>
  <si>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</si>
  <si>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</si>
  <si>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</si>
  <si>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</si>
  <si>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</si>
  <si>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</si>
  <si>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</si>
  <si>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</si>
  <si>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</si>
  <si>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</si>
  <si>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</si>
  <si>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</si>
  <si>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</si>
  <si>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</si>
  <si>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</si>
  <si>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</si>
  <si>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</si>
  <si>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</si>
  <si>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</si>
  <si>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</si>
  <si>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</si>
  <si>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</si>
  <si>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</si>
  <si>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</si>
  <si>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</si>
  <si>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</si>
  <si>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</si>
  <si>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</si>
  <si>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</si>
  <si>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</si>
  <si>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</si>
  <si>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</si>
  <si>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</si>
  <si>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</si>
  <si>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</si>
  <si>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</si>
  <si>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</si>
  <si>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</si>
  <si>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</si>
  <si>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</si>
  <si>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</si>
  <si>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</si>
  <si>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</si>
  <si>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</si>
  <si>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</si>
  <si>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</si>
  <si>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</si>
  <si>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</si>
  <si>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</si>
  <si>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</si>
  <si>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</si>
  <si>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</si>
  <si>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</si>
  <si>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</si>
  <si>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</si>
  <si>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</si>
  <si>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</si>
  <si>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</si>
  <si>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</si>
  <si>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</si>
  <si>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</si>
  <si>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</si>
  <si>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</si>
  <si>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</si>
  <si>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</si>
  <si>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</si>
  <si>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</si>
  <si>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</si>
  <si>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</si>
  <si>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</si>
  <si>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</si>
  <si>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</si>
  <si>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</si>
  <si>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</si>
  <si>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</si>
  <si>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</si>
  <si>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</si>
  <si>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</si>
  <si>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</si>
  <si>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</si>
  <si>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</si>
  <si>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</si>
  <si>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</si>
  <si>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</si>
  <si>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</si>
  <si>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</si>
  <si>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</si>
  <si>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</si>
  <si>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</si>
  <si>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</si>
  <si>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</si>
  <si>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</si>
  <si>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</si>
  <si>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</si>
  <si>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</si>
  <si>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</si>
  <si>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</si>
  <si>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</si>
  <si>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</si>
  <si>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</si>
  <si>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</si>
  <si>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</si>
  <si>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</si>
  <si>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</si>
  <si>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</si>
  <si>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</si>
  <si>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</si>
  <si>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</si>
  <si>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</si>
  <si>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</si>
  <si>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</si>
  <si>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</si>
  <si>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</si>
  <si>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</si>
  <si>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</si>
  <si>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</si>
  <si>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</si>
  <si>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</si>
  <si>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</si>
  <si>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</si>
  <si>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</si>
  <si>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</si>
  <si>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</si>
  <si>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</si>
  <si>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</si>
  <si>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</si>
  <si>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</si>
  <si>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</si>
  <si>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</si>
  <si>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</si>
  <si>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</si>
  <si>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</si>
  <si>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</si>
  <si>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</si>
  <si>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</si>
  <si>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</si>
  <si>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</si>
  <si>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</si>
  <si>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</si>
  <si>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</si>
  <si>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</si>
  <si>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</si>
  <si>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</si>
  <si>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</si>
  <si>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</si>
  <si>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</si>
  <si>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</si>
  <si>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</si>
  <si>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</si>
  <si>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</si>
  <si>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</si>
  <si>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</si>
  <si>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</si>
  <si>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</si>
  <si>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</si>
  <si>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</si>
  <si>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</si>
  <si>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</si>
  <si>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</si>
  <si>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</si>
  <si>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</si>
  <si>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</si>
  <si>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</si>
  <si>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</si>
  <si>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</si>
  <si>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</si>
  <si>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</si>
  <si>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</si>
  <si>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</si>
  <si>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</si>
  <si>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</si>
  <si>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</si>
  <si>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</si>
  <si>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</si>
  <si>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</si>
  <si>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</si>
  <si>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</si>
  <si>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</si>
  <si>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</si>
  <si>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</si>
  <si>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</si>
  <si>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</si>
  <si>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</si>
  <si>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</si>
  <si>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</si>
  <si>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</si>
  <si>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</si>
  <si>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</si>
  <si>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</si>
  <si>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</si>
  <si>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</si>
  <si>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</si>
  <si>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</si>
  <si>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</si>
  <si>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</si>
  <si>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</si>
  <si>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</si>
  <si>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</si>
  <si>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</si>
  <si>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</si>
  <si>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</si>
  <si>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</si>
  <si>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</si>
  <si>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</si>
  <si>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</si>
  <si>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</si>
  <si>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</si>
  <si>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</si>
  <si>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</si>
  <si>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</si>
  <si>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</si>
  <si>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</si>
  <si>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</si>
  <si>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</si>
  <si>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</si>
  <si>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</si>
  <si>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</si>
  <si>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</si>
  <si>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</si>
  <si>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</si>
  <si>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</si>
  <si>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</si>
  <si>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</si>
  <si>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</si>
  <si>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</si>
  <si>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</si>
  <si>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</si>
  <si>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</si>
  <si>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</si>
  <si>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</si>
  <si>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</si>
  <si>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</si>
  <si>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</si>
  <si>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</si>
  <si>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</si>
  <si>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</si>
  <si>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</si>
  <si>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</si>
  <si>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</si>
  <si>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</si>
  <si>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</si>
  <si>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</si>
  <si>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</si>
  <si>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</si>
  <si>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</si>
  <si>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</si>
  <si>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</si>
  <si>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</si>
  <si>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</si>
  <si>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</si>
  <si>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</si>
  <si>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</si>
  <si>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</si>
  <si>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</si>
  <si>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</si>
  <si>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</si>
  <si>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</si>
  <si>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</si>
  <si>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</si>
  <si>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</si>
  <si>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</si>
  <si>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</si>
  <si>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</si>
  <si>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</si>
  <si>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</si>
  <si>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</si>
  <si>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</si>
  <si>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</si>
  <si>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</si>
  <si>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</si>
  <si>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</si>
  <si>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</si>
  <si>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</si>
  <si>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</si>
  <si>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</si>
  <si>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</si>
  <si>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</si>
  <si>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</si>
  <si>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</si>
  <si>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</si>
  <si>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</si>
  <si>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</si>
  <si>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</si>
  <si>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</si>
  <si>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</si>
  <si>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</si>
  <si>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</si>
  <si>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</si>
  <si>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</si>
  <si>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</si>
  <si>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</si>
  <si>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</si>
  <si>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</si>
  <si>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</si>
  <si>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</si>
  <si>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</si>
  <si>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</si>
  <si>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</si>
  <si>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</si>
  <si>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</si>
  <si>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</si>
  <si>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</si>
  <si>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</si>
  <si>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</si>
  <si>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</si>
  <si>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</si>
  <si>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</si>
  <si>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</si>
  <si>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</si>
  <si>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</si>
  <si>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</si>
  <si>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</si>
  <si>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</si>
  <si>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</si>
  <si>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</si>
  <si>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</si>
  <si>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</si>
  <si>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</si>
  <si>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</si>
  <si>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</si>
  <si>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</si>
  <si>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</si>
  <si>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</si>
  <si>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</si>
  <si>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</si>
  <si>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</si>
  <si>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</si>
  <si>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</si>
  <si>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</si>
  <si>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</si>
  <si>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</si>
  <si>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</si>
  <si>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</si>
  <si>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</si>
  <si>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</si>
  <si>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</si>
  <si>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</si>
  <si>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</si>
  <si>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</si>
  <si>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</si>
  <si>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</si>
  <si>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</si>
  <si>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</si>
  <si>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</si>
  <si>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</si>
  <si>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</si>
  <si>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</si>
  <si>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</si>
  <si>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</si>
  <si>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</si>
  <si>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</si>
  <si>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</si>
  <si>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</si>
  <si>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</si>
  <si>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</si>
  <si>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</si>
  <si>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</si>
  <si>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</si>
  <si>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</si>
  <si>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</si>
  <si>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</si>
  <si>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</si>
  <si>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</si>
  <si>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</si>
  <si>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</si>
  <si>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</si>
  <si>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</si>
  <si>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</si>
  <si>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</si>
  <si>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</si>
  <si>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</si>
  <si>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</si>
  <si>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</si>
  <si>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</si>
  <si>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</si>
  <si>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</si>
  <si>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</si>
  <si>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</si>
  <si>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</si>
  <si>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</si>
  <si>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</si>
  <si>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</si>
  <si>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</si>
  <si>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</si>
  <si>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</si>
  <si>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</si>
  <si>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</si>
  <si>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</si>
  <si>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</si>
  <si>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</si>
  <si>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</si>
  <si>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</si>
  <si>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</si>
  <si>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</si>
  <si>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</si>
  <si>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</si>
  <si>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</si>
  <si>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</si>
  <si>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</si>
  <si>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</si>
  <si>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</si>
  <si>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</si>
  <si>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</si>
  <si>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</si>
  <si>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</si>
  <si>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</si>
  <si>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</si>
  <si>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</si>
  <si>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</si>
  <si>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</si>
  <si>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</si>
  <si>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</si>
  <si>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</si>
  <si>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</si>
  <si>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</si>
  <si>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</si>
  <si>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</si>
  <si>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</si>
  <si>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</si>
  <si>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</si>
  <si>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</si>
  <si>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</si>
  <si>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</si>
  <si>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</si>
  <si>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</si>
  <si>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</si>
  <si>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</si>
  <si>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</si>
  <si>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</si>
  <si>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</si>
  <si>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</si>
  <si>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</si>
  <si>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</si>
  <si>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</si>
  <si>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</si>
  <si>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</si>
  <si>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</si>
  <si>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</si>
  <si>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</si>
  <si>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</si>
  <si>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</si>
  <si>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</si>
  <si>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</si>
  <si>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</si>
  <si>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</si>
  <si>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</si>
  <si>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</si>
  <si>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</si>
  <si>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</si>
  <si>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</si>
  <si>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</si>
  <si>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</si>
  <si>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</si>
  <si>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</si>
  <si>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</si>
  <si>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</si>
  <si>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</si>
  <si>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</si>
  <si>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</si>
  <si>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</si>
  <si>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</si>
  <si>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</si>
  <si>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</si>
  <si>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</si>
  <si>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</si>
  <si>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</si>
  <si>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</si>
  <si>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</si>
  <si>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</si>
  <si>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</si>
  <si>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</si>
  <si>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</si>
  <si>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</si>
  <si>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</si>
  <si>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</si>
  <si>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</si>
  <si>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</si>
  <si>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</si>
  <si>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</si>
  <si>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</si>
  <si>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</si>
  <si>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</si>
  <si>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</si>
  <si>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</si>
  <si>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</si>
  <si>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</si>
  <si>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</si>
  <si>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</si>
  <si>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</si>
  <si>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</si>
  <si>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</si>
  <si>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</si>
  <si>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</si>
  <si>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</si>
  <si>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</si>
  <si>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</si>
  <si>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</si>
  <si>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</si>
  <si>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</si>
  <si>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</si>
  <si>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</si>
  <si>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</si>
  <si>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</si>
  <si>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</si>
  <si>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</si>
  <si>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</si>
  <si>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</si>
  <si>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</si>
  <si>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</si>
  <si>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</si>
  <si>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</si>
  <si>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</si>
  <si>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</si>
  <si>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</si>
  <si>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</si>
  <si>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</si>
  <si>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</si>
  <si>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</si>
  <si>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</si>
  <si>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</si>
  <si>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</si>
  <si>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</si>
  <si>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</si>
  <si>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</si>
  <si>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</si>
  <si>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</si>
  <si>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</si>
  <si>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</si>
  <si>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</si>
  <si>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</si>
  <si>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</si>
  <si>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</si>
  <si>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</si>
  <si>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</si>
  <si>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</si>
  <si>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</si>
  <si>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</si>
  <si>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</si>
  <si>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</si>
  <si>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</si>
  <si>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</si>
  <si>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</si>
  <si>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</si>
  <si>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</si>
  <si>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</si>
  <si>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</si>
  <si>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</si>
  <si>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</si>
  <si>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</si>
  <si>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</si>
  <si>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</si>
  <si>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</si>
  <si>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</si>
  <si>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</si>
  <si>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</si>
  <si>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</si>
  <si>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</si>
  <si>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</si>
  <si>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</si>
  <si>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</si>
  <si>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</si>
  <si>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</si>
  <si>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</si>
  <si>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</si>
  <si>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</si>
  <si>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</si>
  <si>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</si>
  <si>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</si>
  <si>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</si>
  <si>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</si>
  <si>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</si>
  <si>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</si>
  <si>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</si>
  <si>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</si>
  <si>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</si>
  <si>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</si>
  <si>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</si>
  <si>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</si>
  <si>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</si>
  <si>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</si>
  <si>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</si>
  <si>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</si>
  <si>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</si>
  <si>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</si>
  <si>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</si>
  <si>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</si>
  <si>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</si>
  <si>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</si>
  <si>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</si>
  <si>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</si>
  <si>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</si>
  <si>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</si>
  <si>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</si>
  <si>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</si>
  <si>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</si>
  <si>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</si>
  <si>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</si>
  <si>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</si>
  <si>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</si>
  <si>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</si>
  <si>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</si>
  <si>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</si>
  <si>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</si>
  <si>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</si>
  <si>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</si>
  <si>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</si>
  <si>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</si>
  <si>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</si>
  <si>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</si>
  <si>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</si>
  <si>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</si>
  <si>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</si>
  <si>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</si>
  <si>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</si>
  <si>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</si>
  <si>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</si>
  <si>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</si>
  <si>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</si>
  <si>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</si>
  <si>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</si>
  <si>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</si>
  <si>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</si>
  <si>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</si>
  <si>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</si>
  <si>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</si>
  <si>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</si>
  <si>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</si>
  <si>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</si>
  <si>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</si>
  <si>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</si>
  <si>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</si>
  <si>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</si>
  <si>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</si>
  <si>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</si>
  <si>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</si>
  <si>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</si>
  <si>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</si>
  <si>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</si>
  <si>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</si>
  <si>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</si>
  <si>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</si>
  <si>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</si>
  <si>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</si>
  <si>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</si>
  <si>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</si>
  <si>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</si>
  <si>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</si>
  <si>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</si>
  <si>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</si>
  <si>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</si>
  <si>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</si>
  <si>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</si>
  <si>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</si>
  <si>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</si>
  <si>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</si>
  <si>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</si>
  <si>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</si>
  <si>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</si>
  <si>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</si>
  <si>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</si>
  <si>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</si>
  <si>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</si>
  <si>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</si>
  <si>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</si>
  <si>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</si>
  <si>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</si>
  <si>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</si>
  <si>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</si>
  <si>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</si>
  <si>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</si>
  <si>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</si>
  <si>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</si>
  <si>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</si>
  <si>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</si>
  <si>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</si>
  <si>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</si>
  <si>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</si>
  <si>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</si>
  <si>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</si>
  <si>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</si>
  <si>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</si>
  <si>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</si>
  <si>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</si>
  <si>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</si>
  <si>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</si>
  <si>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</si>
  <si>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</si>
  <si>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</si>
  <si>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</si>
  <si>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</si>
  <si>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</si>
  <si>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</si>
  <si>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</si>
  <si>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</si>
  <si>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</si>
  <si>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</si>
  <si>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</si>
  <si>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</si>
  <si>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</si>
  <si>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</si>
  <si>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</si>
  <si>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</si>
  <si>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</si>
  <si>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</si>
  <si>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</si>
  <si>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</si>
  <si>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</si>
  <si>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</si>
  <si>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</si>
  <si>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</si>
  <si>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</si>
  <si>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</si>
  <si>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</si>
  <si>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</si>
  <si>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</si>
  <si>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</si>
  <si>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</si>
  <si>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</si>
  <si>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</si>
  <si>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</si>
  <si>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</si>
  <si>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</si>
  <si>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</si>
  <si>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</si>
  <si>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</si>
  <si>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</si>
  <si>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</si>
  <si>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</si>
  <si>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</si>
  <si>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</si>
  <si>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</si>
  <si>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</si>
  <si>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</si>
  <si>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</si>
  <si>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</si>
  <si>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</si>
  <si>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</si>
  <si>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</si>
  <si>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</si>
  <si>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</si>
  <si>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</si>
  <si>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</si>
  <si>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</si>
  <si>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</si>
  <si>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</si>
  <si>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</si>
  <si>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</si>
  <si>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</si>
  <si>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</si>
  <si>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</si>
  <si>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</si>
  <si>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</si>
  <si>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</si>
  <si>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</si>
  <si>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</si>
  <si>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</si>
  <si>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</si>
  <si>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</si>
  <si>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</si>
  <si>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</si>
  <si>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</si>
  <si>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</si>
  <si>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</si>
  <si>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</si>
  <si>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</si>
  <si>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</si>
  <si>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</si>
  <si>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</si>
  <si>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</si>
  <si>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</si>
  <si>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</si>
  <si>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</si>
  <si>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</si>
  <si>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</si>
  <si>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</si>
  <si>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</si>
  <si>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</si>
  <si>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</si>
  <si>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</si>
  <si>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</si>
  <si>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</si>
  <si>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</si>
  <si>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</si>
  <si>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</si>
  <si>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</si>
  <si>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</si>
  <si>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</si>
  <si>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</si>
  <si>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</si>
  <si>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</si>
  <si>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</si>
  <si>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</si>
  <si>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</si>
  <si>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</si>
  <si>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</si>
  <si>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</si>
  <si>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</si>
  <si>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</si>
  <si>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</si>
  <si>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</si>
  <si>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</si>
  <si>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</si>
  <si>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</si>
  <si>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</si>
  <si>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</si>
  <si>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</si>
  <si>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</si>
  <si>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</si>
  <si>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</si>
  <si>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</si>
  <si>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</si>
  <si>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</si>
  <si>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</si>
  <si>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</si>
  <si>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</si>
  <si>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</si>
  <si>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</si>
  <si>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</si>
  <si>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</si>
  <si>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</si>
  <si>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</si>
  <si>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</si>
  <si>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</si>
  <si>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</si>
  <si>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</si>
  <si>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</si>
  <si>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</si>
  <si>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</si>
  <si>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</si>
  <si>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</si>
  <si>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</si>
  <si>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</si>
  <si>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</si>
  <si>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</si>
  <si>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</si>
  <si>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</si>
  <si>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</si>
  <si>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</si>
  <si>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</si>
  <si>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</si>
  <si>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</si>
  <si>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</si>
  <si>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</si>
  <si>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</si>
  <si>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</si>
  <si>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</si>
  <si>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</si>
  <si>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</si>
  <si>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</si>
  <si>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</si>
  <si>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</si>
  <si>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</si>
  <si>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</si>
  <si>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</si>
  <si>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</si>
  <si>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</si>
  <si>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</si>
  <si>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</si>
  <si>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</si>
  <si>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</si>
  <si>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</si>
  <si>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</si>
  <si>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</si>
  <si>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</si>
  <si>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</si>
  <si>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</si>
  <si>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</si>
  <si>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</si>
  <si>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</si>
  <si>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</si>
  <si>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</si>
  <si>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</si>
  <si>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</si>
  <si>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</si>
  <si>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</si>
  <si>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</si>
  <si>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</si>
  <si>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</si>
  <si>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</si>
  <si>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</si>
  <si>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</si>
  <si>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</si>
  <si>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</si>
  <si>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</si>
  <si>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</si>
  <si>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</si>
  <si>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</si>
  <si>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</si>
  <si>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</si>
  <si>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</si>
  <si>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</si>
  <si>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</si>
  <si>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</si>
  <si>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</si>
  <si>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</si>
  <si>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</si>
  <si>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</si>
  <si>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</si>
  <si>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</si>
  <si>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</si>
  <si>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</si>
  <si>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</si>
  <si>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</si>
  <si>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</si>
  <si>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</si>
  <si>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</si>
  <si>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</si>
  <si>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</si>
  <si>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</si>
  <si>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</si>
  <si>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</si>
  <si>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</si>
  <si>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</si>
  <si>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</si>
  <si>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</si>
  <si>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</si>
  <si>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</si>
  <si>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</si>
  <si>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</si>
  <si>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</si>
  <si>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</si>
  <si>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</si>
  <si>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</si>
  <si>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</si>
  <si>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</si>
  <si>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</si>
  <si>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</si>
  <si>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</si>
  <si>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</si>
  <si>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</si>
  <si>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</si>
  <si>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</si>
  <si>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</si>
  <si>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</si>
  <si>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</si>
  <si>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</si>
  <si>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</si>
  <si>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</si>
  <si>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</si>
  <si>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</si>
  <si>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</si>
  <si>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</si>
  <si>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</si>
  <si>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</si>
  <si>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</si>
  <si>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</si>
  <si>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</si>
  <si>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</si>
  <si>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</si>
  <si>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</si>
  <si>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</si>
  <si>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</si>
  <si>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</si>
  <si>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</si>
  <si>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</si>
  <si>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</si>
  <si>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</si>
  <si>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</si>
  <si>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</si>
  <si>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</si>
  <si>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</si>
  <si>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</si>
  <si>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</si>
  <si>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</si>
  <si>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</si>
  <si>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</si>
  <si>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</si>
  <si>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</si>
  <si>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</si>
  <si>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</si>
  <si>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</si>
  <si>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</si>
  <si>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</si>
  <si>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</si>
  <si>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</si>
  <si>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</si>
  <si>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</si>
  <si>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</si>
  <si>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</si>
  <si>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</si>
  <si>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</si>
  <si>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</si>
  <si>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</si>
  <si>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</si>
  <si>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</si>
  <si>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</si>
  <si>
    <t>PVP-000000</t>
  </si>
  <si>
    <t>Сахова Яна</t>
  </si>
  <si>
    <t>NSP000935</t>
  </si>
  <si>
    <t>NSP004059</t>
  </si>
  <si>
    <t>NSP001784</t>
  </si>
  <si>
    <t>NSP001580</t>
  </si>
  <si>
    <t>NSP001609</t>
  </si>
  <si>
    <t>NSP001750</t>
  </si>
  <si>
    <t>Грэпайн с протекторами, 000001750</t>
  </si>
  <si>
    <t>Эйч Эс Эн (кожа, волосы, ногти)</t>
  </si>
  <si>
    <t>МСМ (Метилсульфонилметан)</t>
  </si>
  <si>
    <t>Железо Хелат</t>
  </si>
  <si>
    <t>Хлорофилл жидкий, 000001580</t>
  </si>
  <si>
    <t>Омега-3 (ПНЖК)</t>
  </si>
  <si>
    <t>WB0209</t>
  </si>
  <si>
    <t>OZO0242</t>
  </si>
  <si>
    <t>OZO0243</t>
  </si>
  <si>
    <t>OZO0244</t>
  </si>
  <si>
    <t>жевательная ацерола, комплекс с витамином C, с ягодным вкусом, 180 жевательных таблеток</t>
  </si>
  <si>
    <t>CGN-01429</t>
  </si>
  <si>
    <t>коэнзим Q10, убихинон класса USP с экстрактом чёрного перца Bioperine®, улучшенная биодоступность, 100 мг, 360 растительных капсул</t>
  </si>
  <si>
    <t>NCS-57165</t>
  </si>
  <si>
    <t>NAC, 600 мг, 240 капсул</t>
  </si>
  <si>
    <t>астаксантин, 12 мг, 120 капсул</t>
  </si>
  <si>
    <t>549048707</t>
  </si>
  <si>
    <t>NOW-02372</t>
  </si>
  <si>
    <t>жидкий лецитин из подсолнечника, 473 мл (16 жидк. унций)</t>
  </si>
  <si>
    <t>витамин K2 (в виде менахинона-7), 50 мкг, 120 растительных капсул</t>
  </si>
  <si>
    <t>LKN-01450</t>
  </si>
  <si>
    <t>коэнзим Q10 с PQQ, 60 растительных капсул</t>
  </si>
  <si>
    <t>CGN-01291</t>
  </si>
  <si>
    <t>пирролохинолинхинон, 20 мг, 30 растительных капсул</t>
  </si>
  <si>
    <t>549585146</t>
  </si>
  <si>
    <t>SOL-02028</t>
  </si>
  <si>
    <t>омега-3-6-9, 120 капсул</t>
  </si>
  <si>
    <t>омега-3, ЭПК и ДГК, тройная сила, 950 мг, 100 капсул</t>
  </si>
  <si>
    <t>NCS-67130</t>
  </si>
  <si>
    <t>Глутатион, 500 мг, 240 капсул</t>
  </si>
  <si>
    <t>549419585</t>
  </si>
  <si>
    <t>TSS-23530</t>
  </si>
  <si>
    <t>True Sea Moss</t>
  </si>
  <si>
    <t>гель с морским мхом, суперфуд, манго и ананас, 473 мл (16 жидк. унций)</t>
  </si>
  <si>
    <t>инозитол, 500 мг, 100 растительных капсул</t>
  </si>
  <si>
    <t>оротат лития, 5 мг, 120 капсул VegCap</t>
  </si>
  <si>
    <t>OsteoMove®, средство для поддержки суставов, 240 таблеток</t>
  </si>
  <si>
    <t>549915801</t>
  </si>
  <si>
    <t>LAG-35723</t>
  </si>
  <si>
    <t>масло для губ, питательный блеск, GLC723, ваниль, 3 мл (0,1 жидк. унции)</t>
  </si>
  <si>
    <t>LAG-35722</t>
  </si>
  <si>
    <t>масло для губ, питательный блеск, GLC722, клубника, 3 мл (0,1 жидк. унции)</t>
  </si>
  <si>
    <t>549485424</t>
  </si>
  <si>
    <t>лев</t>
  </si>
  <si>
    <t>OZO0248</t>
  </si>
  <si>
    <t>OZO0251</t>
  </si>
  <si>
    <t>OZO0250</t>
  </si>
  <si>
    <t>2026 04</t>
  </si>
  <si>
    <t>2026 05</t>
  </si>
  <si>
    <t>NOW-00494</t>
  </si>
  <si>
    <t>ТМГ, 1000 мг, 100 таблеток</t>
  </si>
  <si>
    <t>порошок из шелухи семян подорожника, 680 г (24 унции)</t>
  </si>
  <si>
    <t>YUE-00186</t>
  </si>
  <si>
    <t>YumEarth</t>
  </si>
  <si>
    <t>органические леденцы, ассорти, 50 леденцов в индивидуальной упаковке, 310 г (10,9 унции)</t>
  </si>
  <si>
    <t>глицин, 100 растительных капсул (1000 мг в 1 капсуле)</t>
  </si>
  <si>
    <t>550299959</t>
  </si>
  <si>
    <t>722500700833</t>
  </si>
  <si>
    <t>NOW-06943</t>
  </si>
  <si>
    <t>Better Stevia®, органический экстракт в порошке, 113 г (4 унции)</t>
  </si>
  <si>
    <t>SPS-90030</t>
  </si>
  <si>
    <t>Superior Source</t>
  </si>
  <si>
    <t>Цианокобаламин B12, 1000 мкг, 100 быстрорастворимых таблеток MicroLingual®</t>
  </si>
  <si>
    <t>550725001</t>
  </si>
  <si>
    <t>720001038216</t>
  </si>
  <si>
    <t>WOR-59777</t>
  </si>
  <si>
    <t>World Organic</t>
  </si>
  <si>
    <t>Супер Кремний 90 таблеток</t>
  </si>
  <si>
    <t>550654366</t>
  </si>
  <si>
    <t>720001036170</t>
  </si>
  <si>
    <t>Наташа KZ</t>
  </si>
  <si>
    <t>NKZ001</t>
  </si>
  <si>
    <t>OZO0260</t>
  </si>
  <si>
    <t>OZO0259</t>
  </si>
  <si>
    <t>OZO0257</t>
  </si>
  <si>
    <t>OZO0258</t>
  </si>
  <si>
    <t>OZO0261</t>
  </si>
  <si>
    <t>PLR-83721</t>
  </si>
  <si>
    <t>Plus Ultra</t>
  </si>
  <si>
    <t>премиальный гель для отбеливания зубов, мята, 6 мл</t>
  </si>
  <si>
    <t>CAR-05282</t>
  </si>
  <si>
    <t>селен, 200 мкг, 180 капсул</t>
  </si>
  <si>
    <t>XLR-00012</t>
  </si>
  <si>
    <t>Xlear</t>
  </si>
  <si>
    <t>Spry®, жевательная резинка без сахара, натуральная мята колосистая, 100 шт.</t>
  </si>
  <si>
    <t>крем для кожи с коллагеном премиального качества, груша, 114 г (4 унции)</t>
  </si>
  <si>
    <t>551028773</t>
  </si>
  <si>
    <t>550871165</t>
  </si>
  <si>
    <t>MII-02366</t>
  </si>
  <si>
    <t>альфа-липоевая кислота, 300 капсул (200 мг в 1 капсуле)</t>
  </si>
  <si>
    <t>MII-02373</t>
  </si>
  <si>
    <t>берберин, 240 вегетарианских капсул</t>
  </si>
  <si>
    <t>MII-02378</t>
  </si>
  <si>
    <t>пробиотики для женщин, 120 вегетарианских капсул</t>
  </si>
  <si>
    <t>NCS-67377</t>
  </si>
  <si>
    <t>ликопин, 20 мг, 120 капсул</t>
  </si>
  <si>
    <t>551294339</t>
  </si>
  <si>
    <t>Ultra Men’s, мультивитамины для мужчин для физической активности, 90 капсул</t>
  </si>
  <si>
    <t>FHH-12407</t>
  </si>
  <si>
    <t>Fairhaven Health</t>
  </si>
  <si>
    <t>мио-инозитол, 240 капсул (500 мг в 1 капсуле)</t>
  </si>
  <si>
    <t>551470361</t>
  </si>
  <si>
    <t>NUR-00112</t>
  </si>
  <si>
    <t>Nutrition Now</t>
  </si>
  <si>
    <t>PB 8™, пробиотик, 120 капсул (7 млрд КОЕ на капсулу)</t>
  </si>
  <si>
    <t>FOA-66165</t>
  </si>
  <si>
    <t>TMG бетаин, 180 растительных капсул (500 мг в 1 капсуле)</t>
  </si>
  <si>
    <t>551516843</t>
  </si>
  <si>
    <t>OZO0262</t>
  </si>
  <si>
    <t>OZO0264</t>
  </si>
  <si>
    <t>PepZin GI®, цинк-L-карнозин, 120 растительных капсул</t>
  </si>
  <si>
    <t>легкоусвояемый лизинат-глицинат магния, хелатная форма, Albion® TRAACS®, 240 таблеток (100 мг в 1 таблетке)</t>
  </si>
  <si>
    <t>552031624</t>
  </si>
  <si>
    <t>722500725030</t>
  </si>
  <si>
    <t>PHV-41068</t>
  </si>
  <si>
    <t>Brain-Mag Pro, L-треонат магния, 90 капсул (48 мг на капсулу)</t>
  </si>
  <si>
    <t>NDM-00103</t>
  </si>
  <si>
    <t>Nature Made</t>
  </si>
  <si>
    <t>Wellblends™, Sleep Longer®, 35 трехслойных таблеток</t>
  </si>
  <si>
    <t>NOW-00619</t>
  </si>
  <si>
    <t>липосомальный витамин C, 120 растительных капсул (0,5 мг в 1 капсуле)</t>
  </si>
  <si>
    <t>Animal Parade®, жевательные мультивитамины для детей, вишня, виноград и апельсин, 180 таблеток в форме животных</t>
  </si>
  <si>
    <t>551797111</t>
  </si>
  <si>
    <t>722500721573</t>
  </si>
  <si>
    <t>BNR-01617</t>
  </si>
  <si>
    <t>Берберин, 500 мг, 120 капсул</t>
  </si>
  <si>
    <t>NOW-03229</t>
  </si>
  <si>
    <t>Глюкозамин и хондроитин, 240 растительных капсул</t>
  </si>
  <si>
    <t>SOR-04671</t>
  </si>
  <si>
    <t>калий, 99 мг, 200 растительных капсул VegCaps</t>
  </si>
  <si>
    <t>DIM-Plus™, добавка с дииндолилметаном, 120 веганских капсул</t>
  </si>
  <si>
    <t>552191010</t>
  </si>
  <si>
    <t>722500727174</t>
  </si>
  <si>
    <t>NOW-02121</t>
  </si>
  <si>
    <t>МСМ, метилсульфонилметан, 1000 мг, 240 вегетарианских капсул</t>
  </si>
  <si>
    <t>WOR-59799</t>
  </si>
  <si>
    <t>Silica 500, диоксид кремния, 200 таблеток (50 мг в 1 таблетке)</t>
  </si>
  <si>
    <t>MTG-03071</t>
  </si>
  <si>
    <t>Zinc AG™, 180 таблеток (20 мг в 1 таблетке)</t>
  </si>
  <si>
    <t>NOW-02675</t>
  </si>
  <si>
    <t>келп, 325 мкг, 250 растительных капсул</t>
  </si>
  <si>
    <t>552517911</t>
  </si>
  <si>
    <t>722500731295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</si>
</sst>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118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pivotCacheDefinition" Target="pivotCache/pivotCacheDefinition1.xml" /><Relationship Id="rId18" Type="http://schemas.openxmlformats.org/officeDocument/2006/relationships/customXml" Target="../customXml/item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externalLink" Target="externalLinks/externalLink1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16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styles" Target="styles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theme" Target="theme/theme1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СводнаяДоходы!$D$11:$D$57</c:f>
              <c:numCache>
                <c:formatCode>#,##0.00</c:formatCode>
                <c:ptCount val="47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54043.982707034185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92176.177561208824</c:v>
                </c:pt>
                <c:pt idx="43">
                  <c:v>96985.886861833584</c:v>
                </c:pt>
                <c:pt idx="44">
                  <c:v>97362.026680525669</c:v>
                </c:pt>
                <c:pt idx="45">
                  <c:v>104542.18863975037</c:v>
                </c:pt>
                <c:pt idx="46">
                  <c:v>89358.924610065311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СводнаяДоходы!$E$11:$E$57</c:f>
              <c:numCache>
                <c:formatCode>#,##0.00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  <c:pt idx="45">
                  <c:v>1062</c:v>
                </c:pt>
                <c:pt idx="46">
                  <c:v>2457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СводнаяДоходы!$F$11:$F$57</c:f>
              <c:numCache>
                <c:formatCode>#,##0.00</c:formatCode>
                <c:ptCount val="47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1965.6715480481155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  <c:pt idx="45">
                  <c:v>1602.3407105391138</c:v>
                </c:pt>
                <c:pt idx="46">
                  <c:v>847.85517276578366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СводнаяДоходы!$G$11:$G$57</c:f>
              <c:numCache>
                <c:formatCode>#,##0.00</c:formatCode>
                <c:ptCount val="4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56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49.745137152779" createdVersion="7" refreshedVersion="7" minRefreshableVersion="3" recordCount="5901" xr:uid="{36465A7D-92D5-412E-8B01-0244C1A65BDA}">
  <cacheSource type="worksheet">
    <worksheetSource ref="A1:V6343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5-02T00:00:00"/>
    </cacheField>
    <cacheField name="МесяцЗ" numFmtId="14">
      <sharedItems containsBlank="1" count="124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2026 04"/>
        <s v="2026 05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8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Econugenics"/>
        <s v="Wellah"/>
        <s v="True Sea Moss"/>
        <s v="" u="1"/>
      </sharedItems>
    </cacheField>
    <cacheField name="Наименование" numFmtId="0">
      <sharedItems containsBlank="1" count="2078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Грэпайн с протекторами, 0000017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PectaSol®, модифицированный цитрусовый пектин, 150 г (5,29 унции)"/>
        <s v="Full Spectrum™, пуэрария дольчатая, 120 таблеток"/>
        <s v="Insomnitol™, 60 вегетарианских капсул"/>
        <s v="витамин D3, 2000 МЕ, 120 капсул"/>
        <s v="Увлажняющий тональный крем с коллагеном 13 тон"/>
        <s v="экстракт листьев оливкового дерева, 750 мг, 90 капсул"/>
        <s v="омега-3 с витамином E, 360 мягких таблеток"/>
        <s v="цитрат магния, 200 мг, 250 капсул"/>
        <s v="Медь, 2&amp;nbsp;мг, 100&amp;nbsp;вегетарианских капсул"/>
        <s v="Zinc A.G.™, цинк, 20 мг, 60 таблеток"/>
        <s v="витамины D3 и K2, 60 вегетарианских капсул"/>
        <s v="фолат, 1333 мкг DFE, 100 таблеток"/>
        <s v="глутатион, 250 мг, 120 растительных капсул"/>
        <s v="The Afterglow, мультиколлагеновый протеин + красота, молочный шоколад, 588 г (1,3 фунта)"/>
        <s v="берберин и глюкоза, 90 капсул"/>
        <s v="Эйч Эс Эн (кожа, волосы, ногти)"/>
        <s v="МСМ (Метилсульфонилметан)"/>
        <s v="Железо Хелат"/>
        <s v="Хлорофилл жидкий, 000001580"/>
        <s v="Омега-3 (ПНЖК)"/>
        <s v="жевательная ацерола, комплекс с витамином C, с ягодным вкусом, 180 жевательных таблеток"/>
        <s v="коэнзим Q10, убихинон класса USP с экстрактом чёрного перца Bioperine®, улучшенная биодоступность, 100 мг, 360 растительных капсул"/>
        <s v="NAC, 600 мг, 240 капсул"/>
        <s v="астаксантин, 12 мг, 120 капсул"/>
        <s v="жидкий лецитин из подсолнечника, 473 мл (16 жидк. унций)"/>
        <s v="витамин K2 (в виде менахинона-7), 50 мкг, 120 растительных капсул"/>
        <s v="коэнзим Q10 с PQQ, 60 растительных капсул"/>
        <s v="пирролохинолинхинон, 20 мг, 30 растительных капсул"/>
        <s v="омега-3-6-9, 120 капсул"/>
        <s v="омега-3, ЭПК и ДГК, тройная сила, 950 мг, 100 капсул"/>
        <s v="Глутатион, 500 мг, 240 капсул"/>
        <s v="гель с морским мхом, суперфуд, манго и ананас, 473 мл (16 жидк. унций)"/>
        <s v="инозитол, 500 мг, 100 растительных капсул"/>
        <s v="оротат лития, 5 мг, 120 капсул VegCap"/>
        <s v="OsteoMove®, средство для поддержки суставов, 240 таблеток"/>
        <s v="масло для губ, питательный блеск, GLC723, ваниль, 3 мл (0,1 жидк. унции)"/>
        <s v="масло для губ, питательный блеск, GLC722, клубника, 3 мл (0,1 жидк. унции)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5190.21601555214" maxValue="0"/>
    </cacheField>
    <cacheField name="Вознаграждение" numFmtId="2">
      <sharedItems containsSemiMixedTypes="0" containsString="0" containsNumber="1" minValue="-39000.287000000077" maxValue="68.129085747973932"/>
    </cacheField>
    <cacheField name="Разница в оплате" numFmtId="2">
      <sharedItems containsSemiMixedTypes="0" containsString="0" containsNumber="1" minValue="-1012.3829844478884" maxValue="775.33828550049111"/>
    </cacheField>
    <cacheField name="Логистика" numFmtId="2">
      <sharedItems containsSemiMixedTypes="0" containsString="0" containsNumber="1" minValue="-0.30779461859674778" maxValue="139321.30404262128"/>
    </cacheField>
    <cacheField name="Итоговая цена RUB" numFmtId="2">
      <sharedItems containsSemiMixedTypes="0" containsString="0" containsNumber="1" minValue="-256.48729465768776" maxValue="7924994.538071637"/>
    </cacheField>
    <cacheField name="Продажа RUB" numFmtId="2">
      <sharedItems containsString="0" containsBlank="1" containsNumber="1" minValue="53.045054192970021" maxValue="11587557.107234208"/>
    </cacheField>
    <cacheField name="ДатаП" numFmtId="0">
      <sharedItems containsDate="1" containsString="0" containsBlank="1" containsMixedTypes="1" minDate="1899-12-31T00:37:04" maxDate="1899-12-31T17:00:04" count="933">
        <n v="5112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6-05-02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6-05-04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6-04-13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6-04-05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6-04-29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6-04-22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4-25T00:00:00"/>
        <d v="2026-03-12T00:00:00"/>
        <d v="2025-12-19T00:00:00"/>
        <d v="2026-04-21T00:00:00"/>
        <d v="2025-10-11T00:00:00"/>
        <d v="2026-04-01T00:00:00"/>
        <d v="2026-03-09T00:00:00"/>
        <d v="2026-04-07T00:00:00"/>
        <d v="2025-11-13T00:00:00"/>
        <d v="2026-02-07T00:00:00"/>
        <d v="2025-12-08T00:00:00"/>
        <d v="2026-03-17T00:00:00"/>
        <d v="2026-04-28T00:00:00"/>
        <d v="2025-10-31T00:00:00"/>
        <d v="2026-03-27T00:00:00"/>
        <d v="2025-10-27T00:00:00"/>
        <d v="2026-01-21T00:00:00"/>
        <d v="2025-12-09T00:00:00"/>
        <d v="2025-09-29T00:00:00"/>
        <d v="2026-04-23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4-10T00:00:00"/>
        <d v="2026-02-14T00:00:00"/>
        <d v="2026-03-02T00:00:00"/>
        <d v="2026-04-30T00:00:00"/>
        <d v="2026-05-06T00:00:00"/>
        <d v="2026-01-06T00:00:00"/>
        <d v="2026-04-06T00:00:00"/>
        <d v="2026-01-28T00:00:00"/>
        <d v="2026-02-03T00:00:00"/>
        <d v="2026-04-04T00:00:00"/>
        <d v="2026-05-03T00:00:00"/>
        <d v="2026-03-03T00:00:00"/>
        <d v="2026-03-15T00:00:00"/>
        <d v="2026-03-26T00:00:00"/>
        <d v="2026-04-16T00:00:00"/>
        <d v="2026-04-24T00:00:00"/>
        <d v="2026-05-07T00:00:00"/>
        <d v="2026-05-01T00:00:00"/>
        <n v="80" u="1"/>
        <n v="1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662562.5691625588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5839"/>
    <n v="-105190.21601555214"/>
    <n v="-39000.287000000077"/>
    <n v="-1012.3829844478884"/>
    <n v="139321.30404262128"/>
    <n v="7924994.538071637"/>
    <n v="11587557.107234208"/>
    <x v="0"/>
    <m/>
    <n v="0"/>
    <n v="3662562.5691625588"/>
    <n v="0.8175529623797529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700"/>
    <x v="568"/>
    <m/>
    <s v="2026 05"/>
    <n v="825.94693021474279"/>
    <n v="0.9449619923166297"/>
  </r>
  <r>
    <s v="PVP-361670"/>
    <n v="0"/>
    <s v="NSP"/>
    <s v="Доставлен"/>
    <d v="2024-01-13T00:00:00"/>
    <x v="19"/>
    <s v="Витамины"/>
    <s v="NSP001750"/>
    <x v="131"/>
    <x v="1032"/>
    <n v="3600.66"/>
    <n v="0"/>
    <n v="0"/>
    <n v="0"/>
    <n v="59.999999999999993"/>
    <n v="3660.66"/>
    <n v="4800"/>
    <x v="569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x v="570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571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571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6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7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8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9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40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1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x v="569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2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4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5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6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x v="573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1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2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3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4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994.86"/>
    <x v="574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6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7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8"/>
    <n v="925"/>
    <m/>
    <n v="0"/>
    <n v="-46.285064442759669"/>
    <n v="55.542077331311603"/>
    <n v="934.25701288855191"/>
    <n v="2200"/>
    <x v="575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9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60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2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3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5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4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5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6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8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9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6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7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8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9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80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1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x v="582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3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1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4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x v="585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7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n v="1600"/>
    <x v="588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x v="589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x v="589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x v="590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1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2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580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x v="593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x v="592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x v="591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9"/>
    <n v="1451.6"/>
    <m/>
    <n v="0"/>
    <n v="-241.44545853967043"/>
    <n v="54.355403986676393"/>
    <n v="1264.509945447006"/>
    <n v="2200"/>
    <x v="594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3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5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5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7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8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9"/>
    <n v="1353.16"/>
    <m/>
    <n v="0"/>
    <n v="-163.0755817594659"/>
    <n v="43.385268137846026"/>
    <n v="1233.4696863783802"/>
    <n v="2200"/>
    <x v="57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6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20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1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2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6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4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5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x v="581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x v="595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6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597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x v="598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x v="599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600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1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x v="602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3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5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x v="591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6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x v="600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x v="607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8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x v="609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x v="610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1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10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x v="612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3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4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6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x v="617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x v="618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x v="619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9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20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9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x v="621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2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4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5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x v="623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4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2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5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6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x v="604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x v="627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5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6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x v="624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7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x v="628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x v="629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x v="630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x v="631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2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x v="594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x v="579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x v="633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599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5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x v="624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6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7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2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3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8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x v="624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n v="1500"/>
    <x v="639"/>
    <m/>
    <s v="2026 05"/>
    <n v="662.84177837892014"/>
    <n v="0.79177598840920183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84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5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x v="640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x v="630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x v="592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41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2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2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3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3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5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9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592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625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x v="592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9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4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x v="592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5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6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x v="647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8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9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2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2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50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1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4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5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9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40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1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51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x v="652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x v="592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3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x v="641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4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5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x v="656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7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7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x v="609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x v="602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8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x v="630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x v="629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9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60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2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5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x v="661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x v="663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x v="642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x v="642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x v="642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x v="630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4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5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7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6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4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7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8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x v="669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x v="630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70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x v="628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71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x v="672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n v="1017.1"/>
    <x v="20"/>
    <m/>
    <s v=""/>
    <n v="4.9242424236126681E-3"/>
    <n v="4.8414770073927254E-6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x v="600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x v="673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7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8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x v="607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x v="674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5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6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7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8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x v="586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x v="679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0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1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x v="679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x v="682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x v="622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x v="683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4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5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x v="686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x v="602"/>
    <s v="&lt;Клиент не выбран&gt;"/>
    <s v="2024 08"/>
    <n v="988"/>
    <n v="0.44665461121157324"/>
  </r>
  <r>
    <s v="OZA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x v="602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7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x v="604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3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3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7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x v="688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9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5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9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9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4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x v="690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41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6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91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90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x v="664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x v="664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3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80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x v="580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4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5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2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2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x v="696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5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7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8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5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9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x v="576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5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6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x v="700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x v="701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3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5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9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2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x v="703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4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x v="570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x v="573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5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5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5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3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6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x v="624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6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7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8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9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7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9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700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3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10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5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7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11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9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4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2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2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x v="600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x v="712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4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x v="681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x v="705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7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3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x v="712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9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x v="714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x v="705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x v="715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64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71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81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x v="668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6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7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8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x v="719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x v="645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5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x v="680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605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720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x v="663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x v="654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5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x v="669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21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x v="669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x v="722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x v="707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7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4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2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5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x v="647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41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x v="645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5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6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x v="645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5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x v="645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x v="727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8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4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4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x v="724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x v="711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x v="724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x v="674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x v="605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41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8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9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7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x v="724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x v="730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31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600"/>
    <x v="732"/>
    <m/>
    <s v="2026 04"/>
    <n v="994.70423849336999"/>
    <n v="0.61963923555108802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x v="677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7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3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4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x v="724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4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x v="734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x v="683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2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5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7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6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7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8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x v="736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n v="2800"/>
    <x v="739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x v="598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x v="654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x v="588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40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10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4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6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2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x v="730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42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2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8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7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3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81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x v="736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x v="674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6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x v="613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8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4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30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5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2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600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7"/>
    <n v="1276.19"/>
    <n v="-212.69833333333335"/>
    <n v="0"/>
    <n v="-1.500283131374806E-13"/>
    <n v="91.221704759024149"/>
    <n v="1154.7133714256906"/>
    <n v="2200"/>
    <x v="730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9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5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0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2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3"/>
    <n v="1270.47"/>
    <m/>
    <n v="0"/>
    <n v="-207.05405423884491"/>
    <n v="90.287803764213294"/>
    <n v="1153.7037495253685"/>
    <n v="2500"/>
    <x v="682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60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5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6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9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7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8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9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9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9"/>
    <n v="8413"/>
    <m/>
    <n v="0"/>
    <n v="0"/>
    <n v="0"/>
    <n v="8413"/>
    <n v="9000"/>
    <x v="724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0"/>
    <n v="8413"/>
    <m/>
    <n v="0"/>
    <n v="0"/>
    <n v="0"/>
    <n v="8413"/>
    <n v="9000"/>
    <x v="724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5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x v="682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9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6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1"/>
    <n v="13.23"/>
    <n v="-2.65"/>
    <n v="-0.59356576355990842"/>
    <n v="0"/>
    <n v="0.41652443771031794"/>
    <n v="1117.1908209577543"/>
    <n v="1900"/>
    <x v="747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8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8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2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3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4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5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6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3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x v="613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x v="622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8"/>
    <n v="25.24"/>
    <n v="-7.57"/>
    <n v="-0.89969269394928453"/>
    <n v="0"/>
    <n v="0.66274935032448024"/>
    <n v="1853.8014165202108"/>
    <n v="3100"/>
    <x v="741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9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0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1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5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2"/>
    <n v="36.270000000000003"/>
    <n v="-3.63"/>
    <n v="-1.4615669893020886"/>
    <n v="-4.7258512267365604E-15"/>
    <n v="0.49597919295571841"/>
    <n v="3405.6842873153332"/>
    <n v="4300"/>
    <x v="587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8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7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9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3"/>
    <n v="15.89"/>
    <n v="-6.31"/>
    <n v="-0.42897707590422823"/>
    <n v="-1.3870605009845667E-15"/>
    <n v="0.14557232440305709"/>
    <n v="999.58503285787049"/>
    <n v="2400"/>
    <x v="638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1900"/>
    <x v="638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x v="622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4"/>
    <n v="19.77"/>
    <n v="-4.9400000000000004"/>
    <n v="-1.8386956279897648"/>
    <n v="0"/>
    <n v="0.24399706124235729"/>
    <n v="1435.087708171098"/>
    <n v="2700"/>
    <x v="641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x v="750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5"/>
    <n v="38.81"/>
    <n v="-15.52"/>
    <n v="-1.0885438304943911"/>
    <n v="-6.875172545015675E-15"/>
    <n v="0.36076816499735076"/>
    <n v="2425.9762532457412"/>
    <n v="4500"/>
    <x v="736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7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x v="663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6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x v="622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51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6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2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0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8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6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6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4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51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1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2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3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3"/>
    <n v="32.83"/>
    <n v="-7.88"/>
    <n v="-5.2657283037078741"/>
    <n v="0"/>
    <n v="0.77356560794569529"/>
    <n v="2269.4747164803348"/>
    <n v="2269.4699999999998"/>
    <x v="753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x v="678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4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5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6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7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6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x v="685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9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2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4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0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1"/>
    <n v="13.84"/>
    <n v="-6.92"/>
    <n v="-0.42383927989041814"/>
    <n v="-1.2828793246258935E-15"/>
    <n v="0.17711195594316645"/>
    <n v="727.26848346487486"/>
    <n v="1600"/>
    <x v="754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5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x v="708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x v="708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8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2"/>
    <n v="22.11"/>
    <n v="-4.8600000000000003"/>
    <n v="-1.4581074054816907"/>
    <n v="0"/>
    <n v="0.99251541734297599"/>
    <n v="1942.2780769516451"/>
    <n v="3000"/>
    <x v="708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x v="710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5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x v="582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3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1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8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4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5"/>
    <n v="2346"/>
    <n v="0"/>
    <n v="0"/>
    <n v="0"/>
    <n v="0"/>
    <n v="2346"/>
    <n v="3000"/>
    <x v="638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8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3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41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x v="744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8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7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3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10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7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6"/>
    <n v="26.14"/>
    <n v="-7.84"/>
    <n v="0"/>
    <n v="8.0447094644729887E-15"/>
    <n v="0.5621868129887142"/>
    <n v="2265.716621983916"/>
    <n v="3500"/>
    <x v="710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8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8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x v="588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x v="759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11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7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8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x v="710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x v="760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5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3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6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8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61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9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x v="665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0"/>
    <n v="15.32"/>
    <n v="-3.06"/>
    <n v="-0.81236436088689101"/>
    <n v="3.5603367489195181E-15"/>
    <n v="0.44748314081938384"/>
    <n v="1393.3247188447269"/>
    <n v="2300"/>
    <x v="686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3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2370.13"/>
    <x v="762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3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7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8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x v="719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4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5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1"/>
    <n v="8.39"/>
    <n v="-2.1"/>
    <n v="-0.51128264073091678"/>
    <n v="2.1075455622427502E-15"/>
    <n v="0.27056024582934929"/>
    <n v="743.07337361233965"/>
    <n v="1300"/>
    <x v="675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6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5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2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8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5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7"/>
    <n v="15.45"/>
    <n v="-3.86"/>
    <n v="-0.94209313292071939"/>
    <n v="3.8833788658813152E-15"/>
    <n v="0.49853628762514435"/>
    <n v="1369.192432458985"/>
    <n v="2300"/>
    <x v="738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4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7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x v="719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3"/>
    <n v="16.010000000000002"/>
    <n v="-8.51"/>
    <n v="-0.60963748894783398"/>
    <n v="2.5129716560923096E-15"/>
    <n v="0.32260760631480451"/>
    <n v="886.01753610374374"/>
    <n v="1800"/>
    <x v="668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4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x v="767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4"/>
    <n v="24.7"/>
    <n v="-7.41"/>
    <n v="-0.90683411522850654"/>
    <n v="-2.5903292185529768E-15"/>
    <n v="0.56599422089569629"/>
    <n v="1953.4227600021079"/>
    <n v="2800"/>
    <x v="702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5"/>
    <n v="16.77"/>
    <n v="-3.35"/>
    <n v="-0.70385852090032153"/>
    <n v="-2.0105389307681292E-15"/>
    <n v="0.43930841205438081"/>
    <n v="1516.1904823151119"/>
    <n v="2300"/>
    <x v="682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6"/>
    <n v="50.33"/>
    <n v="-12.58"/>
    <n v="-1.9799298929945703"/>
    <n v="-5.6555770966093047E-15"/>
    <n v="1.2357595048474572"/>
    <n v="4264.9918559907219"/>
    <n v="5900"/>
    <x v="768"/>
    <s v="Михаил Икра Кофе"/>
    <s v="2026 04"/>
    <n v="1635.0081440092781"/>
    <n v="0.38335551373039595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7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769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7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8"/>
    <n v="30.72"/>
    <n v="-13.01"/>
    <n v="-2.1060638679583787"/>
    <n v="0"/>
    <n v="0.64479204403060619"/>
    <n v="1914.3996495634497"/>
    <n v="3700"/>
    <x v="677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70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0"/>
    <n v="38.71"/>
    <n v="-19.36"/>
    <n v="-2.30109180378287"/>
    <n v="0"/>
    <n v="0.70450175335924503"/>
    <n v="2091.6788943564511"/>
    <n v="3900"/>
    <x v="771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1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2"/>
    <n v="11.97"/>
    <n v="-2.99"/>
    <n v="-0.49892765560649643"/>
    <n v="2.9749042351973122E-15"/>
    <n v="0.40776774691306"/>
    <n v="1088.7271334214008"/>
    <n v="1088.73"/>
    <x v="772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7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300"/>
    <x v="773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4"/>
    <n v="31.65"/>
    <n v="-7.91"/>
    <n v="-1.318991374621183"/>
    <n v="7.864613200844564E-15"/>
    <n v="1.0779962485207177"/>
    <n v="2878.2162747688258"/>
    <n v="4300"/>
    <x v="774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5"/>
    <n v="21.23"/>
    <n v="-5.31"/>
    <n v="-0.88451317118657269"/>
    <n v="5.273995036118175E-15"/>
    <n v="0.72290228628685038"/>
    <n v="1930.1264993394993"/>
    <n v="2900"/>
    <x v="775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6"/>
    <n v="19.68"/>
    <n v="-9.84"/>
    <n v="-0.54670914600979115"/>
    <n v="3.259805977098168E-15"/>
    <n v="0.44681900107177175"/>
    <n v="1192.9927608982834"/>
    <n v="2500"/>
    <x v="776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7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7"/>
    <n v="16.29"/>
    <n v="-4.07"/>
    <n v="-0.67894164270728119"/>
    <n v="4.0482549837540251E-15"/>
    <n v="0.55489107653425307"/>
    <n v="1481.5418229854695"/>
    <n v="2500"/>
    <x v="749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8"/>
    <n v="36.799999999999997"/>
    <n v="-11.04"/>
    <n v="-2.2050998081609374"/>
    <n v="0"/>
    <n v="0.82651446805175288"/>
    <n v="2819.9727235962041"/>
    <n v="4300"/>
    <x v="697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9"/>
    <n v="35.26"/>
    <n v="-10.58"/>
    <n v="-2.1126499714833828"/>
    <n v="0"/>
    <n v="0.79186246395641535"/>
    <n v="2701.7440535075439"/>
    <n v="4400"/>
    <x v="754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4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8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8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0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n v="3400"/>
    <x v="779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1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2"/>
    <n v="12.39"/>
    <n v="-1.24"/>
    <n v="-0.95445896199512636"/>
    <n v="0"/>
    <n v="0.35774985709538215"/>
    <n v="1220.6015476745995"/>
    <n v="1800"/>
    <x v="662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7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6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7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60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6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4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80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n v="1800"/>
    <x v="719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51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6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8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9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4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5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6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7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4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8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9"/>
    <n v="23.06"/>
    <n v="-4.6100000000000003"/>
    <n v="-1.5175452651818617"/>
    <n v="0"/>
    <n v="0.97728440313379705"/>
    <n v="2103.8518346418841"/>
    <n v="2900"/>
    <x v="781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8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4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5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2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82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2"/>
    <n v="19.920000000000002"/>
    <n v="-3.98"/>
    <n v="-0.50672883331567242"/>
    <n v="0"/>
    <n v="0.64901417627150271"/>
    <n v="1875.9157712549893"/>
    <n v="2700"/>
    <x v="682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2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2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83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90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6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1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8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2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7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6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4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8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4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5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5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2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4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3"/>
    <n v="28.37"/>
    <n v="-5.67"/>
    <n v="-1.7234799877787967"/>
    <n v="3.2853284655778141E-15"/>
    <n v="0.82914080789021039"/>
    <n v="2544.0105849203933"/>
    <n v="3200"/>
    <x v="785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6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7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6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4"/>
    <n v="24.83"/>
    <n v="-4.97"/>
    <n v="0"/>
    <n v="2.9070152407056894E-15"/>
    <n v="0.73276165356093836"/>
    <n v="2576.5843250759654"/>
    <n v="3300"/>
    <x v="654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4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5"/>
    <n v="10.25"/>
    <n v="-2.0499999999999998"/>
    <n v="0"/>
    <n v="1.2002781960617649E-15"/>
    <n v="0.30255012886201887"/>
    <n v="1063.8464987725536"/>
    <n v="1600"/>
    <x v="654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2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6"/>
    <n v="49.91"/>
    <n v="-4.99"/>
    <n v="-5.9266840567612684"/>
    <n v="0"/>
    <n v="1.5353929251267426"/>
    <n v="4577.600628130217"/>
    <n v="6000"/>
    <x v="723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x v="682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41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6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7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8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x v="618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8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7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7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8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9"/>
    <n v="17.39"/>
    <n v="-4.3499999999999996"/>
    <n v="-0.65032562917308689"/>
    <n v="0"/>
    <n v="0.44271250427518166"/>
    <n v="1436.5773518233177"/>
    <n v="2200"/>
    <x v="595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00"/>
    <n v="50.47"/>
    <n v="-12.62"/>
    <n v="-1.8876399589111454"/>
    <n v="0"/>
    <n v="1.2850205741423024"/>
    <n v="4169.8199974319459"/>
    <n v="5500"/>
    <x v="786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x v="734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4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7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9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41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7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790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626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300"/>
    <x v="791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2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73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3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92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3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9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9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7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x v="606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2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93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7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x v="794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5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6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1"/>
    <n v="19.510000000000002"/>
    <n v="-3.9"/>
    <n v="-0.97525143586470953"/>
    <n v="-2.8312883484914264E-15"/>
    <n v="0.64541646478007675"/>
    <n v="1745.2338621569875"/>
    <n v="2650"/>
    <x v="618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7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2"/>
    <n v="26.12"/>
    <n v="-5.22"/>
    <n v="-1.3057498404594765"/>
    <n v="-3.790770434559309E-15"/>
    <n v="0.86413863638075616"/>
    <n v="2336.66801531589"/>
    <n v="2900"/>
    <x v="797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n v="2000"/>
    <x v="798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3"/>
    <n v="17.7"/>
    <n v="-3.54"/>
    <n v="-0.88466113592852569"/>
    <n v="-2.5682923135578859E-15"/>
    <n v="0.58546426273452179"/>
    <n v="1583.1205309508614"/>
    <n v="2200"/>
    <x v="799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4"/>
    <n v="23.1"/>
    <n v="-4.62"/>
    <n v="-1.1545577536694318"/>
    <n v="-3.3518391210840205E-15"/>
    <n v="0.76408047848403704"/>
    <n v="2066.106455647734"/>
    <n v="2700"/>
    <x v="749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5"/>
    <n v="311"/>
    <n v="0"/>
    <n v="0"/>
    <n v="0"/>
    <n v="0"/>
    <n v="311"/>
    <n v="500"/>
    <x v="654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6"/>
    <n v="354"/>
    <n v="0"/>
    <n v="0"/>
    <n v="0"/>
    <n v="0"/>
    <n v="354"/>
    <n v="500"/>
    <x v="654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55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93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8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6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x v="654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9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x v="693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3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8"/>
    <n v="32.29"/>
    <n v="-3.23"/>
    <n v="-2.8028468985299386"/>
    <n v="-4.2305735596349962E-15"/>
    <n v="1.3412891458553804"/>
    <n v="2853.4598931175183"/>
    <n v="3800"/>
    <x v="693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x v="606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x v="738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10"/>
    <n v="42.92"/>
    <n v="-4.29"/>
    <n v="-3.5817255695124564"/>
    <n v="1.1687573294618981E-14"/>
    <n v="0.95436559812736144"/>
    <n v="3598.9988625718565"/>
    <n v="4800"/>
    <x v="738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1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8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8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8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8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8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2"/>
    <n v="21.41"/>
    <n v="-2.14"/>
    <n v="-1.7866904407068345"/>
    <n v="5.830171819500589E-15"/>
    <n v="0.47607106072778299"/>
    <n v="1795.3069656163518"/>
    <n v="3000"/>
    <x v="738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3"/>
    <n v="11.18"/>
    <n v="-1.1200000000000001"/>
    <n v="-0.93275069193101989"/>
    <n v="3.0436703946121387E-15"/>
    <n v="0.24853528131403713"/>
    <n v="937.24899190973008"/>
    <n v="1600"/>
    <x v="800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4"/>
    <n v="25.97"/>
    <n v="-5.19"/>
    <n v="-1.0483099394002175"/>
    <n v="6.1180206346278066E-15"/>
    <n v="0.48543737264894221"/>
    <n v="2079.8641404671894"/>
    <n v="3000"/>
    <x v="738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5"/>
    <n v="36.51"/>
    <n v="-7.3"/>
    <n v="-1.4735867819961672"/>
    <n v="8.5999702953550639E-15"/>
    <n v="0.68236889581692028"/>
    <n v="2923.6203822447828"/>
    <n v="4200"/>
    <x v="749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6"/>
    <n v="27.07"/>
    <n v="-5.41"/>
    <n v="-1.092704200549024"/>
    <n v="6.3771090926871176E-15"/>
    <n v="0.50599487447430647"/>
    <n v="2167.9430838555977"/>
    <n v="3300"/>
    <x v="749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7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8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9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9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7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801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9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20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1"/>
    <n v="18.11"/>
    <n v="-3.62"/>
    <n v="0"/>
    <n v="3.1628182908114132E-15"/>
    <n v="0.5101164646656472"/>
    <n v="1518.3339990016132"/>
    <n v="2400"/>
    <x v="802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8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2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7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7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4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8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60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3"/>
    <n v="53"/>
    <n v="-10.6"/>
    <n v="-7.5425667090216013"/>
    <n v="0"/>
    <n v="0.98805628607434715"/>
    <n v="3627.6211639135963"/>
    <n v="5800"/>
    <x v="738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4"/>
    <n v="61.44"/>
    <n v="-6.14"/>
    <n v="-9.8373570520965696"/>
    <n v="0"/>
    <n v="1.2886677504696082"/>
    <n v="4731.3077916137227"/>
    <n v="6700"/>
    <x v="677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5"/>
    <n v="33.6"/>
    <n v="-3.36"/>
    <n v="-5.3794155019059726"/>
    <n v="0"/>
    <n v="0.7046892002567986"/>
    <n v="2587.2467923761119"/>
    <n v="3700"/>
    <x v="800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6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6"/>
    <n v="14.32"/>
    <n v="-1.43"/>
    <n v="-2.2930114358322746"/>
    <n v="0"/>
    <n v="0.30037843225231925"/>
    <n v="1102.8310566709024"/>
    <n v="2000"/>
    <x v="738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8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4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738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7"/>
    <n v="44.81"/>
    <n v="-4.4800000000000004"/>
    <n v="0"/>
    <n v="6.0224218007050581E-15"/>
    <n v="0.99060642426353462"/>
    <n v="4101.1391167971424"/>
    <n v="5000"/>
    <x v="738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3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60"/>
    <n v="1921"/>
    <n v="0"/>
    <n v="0"/>
    <n v="0"/>
    <n v="0"/>
    <n v="1921"/>
    <n v="2500"/>
    <x v="606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759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803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4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8"/>
    <n v="60"/>
    <n v="-12"/>
    <n v="-3.5359649784889431"/>
    <n v="1.0296943562981302E-14"/>
    <n v="2.1799953832743144"/>
    <n v="4444.3251566155959"/>
    <n v="6200"/>
    <x v="749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8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8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9"/>
    <n v="18.57"/>
    <n v="-9.2899999999999991"/>
    <n v="-0.68361989584119576"/>
    <n v="1.9907424221763852E-15"/>
    <n v="0.42146577409970093"/>
    <n v="859.23619694568197"/>
    <n v="2200"/>
    <x v="804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30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1"/>
    <n v="32.520000000000003"/>
    <n v="-9.76"/>
    <n v="-0.85374589455488337"/>
    <n v="-3.7273299143531851E-15"/>
    <n v="0.79210802837567551"/>
    <n v="2154.5914760395658"/>
    <n v="2154.59"/>
    <x v="802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2"/>
    <n v="59.75"/>
    <n v="-17.93"/>
    <n v="-1.5687018150388936"/>
    <n v="-6.8487230675856841E-15"/>
    <n v="1.4554462981841276"/>
    <n v="3958.9198386632083"/>
    <n v="6500"/>
    <x v="784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3"/>
    <n v="0"/>
    <n v="0"/>
    <n v="0"/>
    <n v="0"/>
    <n v="0"/>
    <n v="0"/>
    <n v="2300"/>
    <x v="673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x v="805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4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5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8"/>
    <n v="32.29"/>
    <n v="-4.84"/>
    <n v="0"/>
    <n v="0"/>
    <n v="0.84067465996671231"/>
    <n v="2807.8186306929201"/>
    <n v="4000"/>
    <x v="784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6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4"/>
    <n v="61.44"/>
    <n v="-9.2200000000000006"/>
    <n v="0"/>
    <n v="0"/>
    <n v="1.5992725225304814"/>
    <n v="5341.5041491724696"/>
    <n v="6700"/>
    <x v="784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8"/>
    <n v="22.61"/>
    <n v="-11.31"/>
    <n v="-0.6030920212408416"/>
    <n v="2.1588043057307608E-15"/>
    <n v="0.48472484949968986"/>
    <n v="1062.9752593488831"/>
    <n v="2600"/>
    <x v="663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6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7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x v="749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x v="808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9"/>
    <n v="15.53"/>
    <n v="-3.11"/>
    <n v="-0.66286751361161533"/>
    <n v="2.3727742900155797E-15"/>
    <n v="0.5327683744058539"/>
    <n v="1168.3320992135514"/>
    <n v="2000"/>
    <x v="809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x v="810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5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11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638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597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8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12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13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9"/>
    <n v="23.22"/>
    <n v="-4.6399999999999997"/>
    <n v="-1.16973512526096"/>
    <n v="-3.4451680663942216E-15"/>
    <n v="0.73035494508741616"/>
    <n v="1726.1779223208064"/>
    <n v="2900"/>
    <x v="723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x v="814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40"/>
    <n v="19.27"/>
    <n v="-9.64"/>
    <n v="-0.60627283402922738"/>
    <n v="-1.7856280128835498E-15"/>
    <n v="0.37854241771753599"/>
    <n v="894.67671646659676"/>
    <n v="2300"/>
    <x v="638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1"/>
    <n v="24.3"/>
    <n v="-4.8600000000000003"/>
    <n v="-1.2238778705636744"/>
    <n v="-3.6046322503069797E-15"/>
    <n v="0.76416039464474572"/>
    <n v="1806.0763622129432"/>
    <n v="2700"/>
    <x v="815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2"/>
    <n v="38"/>
    <n v="-5.7"/>
    <n v="-1.649787859007833"/>
    <n v="4.9935879819519664E-15"/>
    <n v="1.3418637213780154"/>
    <n v="3188.7746301131428"/>
    <n v="4100"/>
    <x v="769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3"/>
    <n v="21"/>
    <n v="-3.15"/>
    <n v="-0.9117248694516974"/>
    <n v="2.7596144110787187E-15"/>
    <n v="0.74155626707732436"/>
    <n v="1762.2175587467375"/>
    <n v="2500"/>
    <x v="769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4"/>
    <n v="45"/>
    <n v="-6.75"/>
    <n v="-1.9536961488250657"/>
    <n v="5.9134594523115397E-15"/>
    <n v="1.5890491437371235"/>
    <n v="3776.1804830287219"/>
    <n v="4750"/>
    <x v="769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5"/>
    <n v="34.39"/>
    <n v="-5.16"/>
    <n v="-1.4929813968668413"/>
    <n v="4.5189652232958508E-15"/>
    <n v="1.2143243521944085"/>
    <n v="2885.6929547432565"/>
    <n v="3750"/>
    <x v="769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6"/>
    <n v="65"/>
    <n v="-9.75"/>
    <n v="-2.8220055483028723"/>
    <n v="8.541663653338891E-15"/>
    <n v="2.2952932076202894"/>
    <n v="5454.4829199303767"/>
    <n v="6650"/>
    <x v="769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6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7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4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800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7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818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702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7"/>
    <n v="13.16"/>
    <n v="-1.97"/>
    <n v="-0.54855200823892891"/>
    <n v="1.6376875825243092E-15"/>
    <n v="0.46159206617367321"/>
    <n v="1055.0954196704431"/>
    <n v="1800"/>
    <x v="818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9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8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9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8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20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9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40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4"/>
    <n v="61.44"/>
    <n v="-9.2200000000000006"/>
    <n v="0"/>
    <n v="0"/>
    <n v="2.5259007849820243"/>
    <n v="5178.1218931426183"/>
    <n v="6800"/>
    <x v="818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9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4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7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8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40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8"/>
    <n v="24.97"/>
    <n v="-7.49"/>
    <n v="0"/>
    <n v="4.9993608135191155E-15"/>
    <n v="0.70668186955117851"/>
    <n v="1723.0231688050319"/>
    <n v="3100"/>
    <x v="808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50"/>
    <n v="42.55"/>
    <n v="-4.26"/>
    <n v="0"/>
    <n v="1.0951117022291015E-14"/>
    <n v="1.5479890609333311"/>
    <n v="3774.2881655345932"/>
    <n v="4200"/>
    <x v="769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1"/>
    <n v="94.19"/>
    <n v="-9.42"/>
    <n v="0"/>
    <n v="2.4244611908582121E-14"/>
    <n v="3.4270836431266254"/>
    <n v="8355.8737997484313"/>
    <n v="9450"/>
    <x v="769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3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2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2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2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21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9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2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3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2"/>
    <n v="26.09"/>
    <n v="-2.61"/>
    <n v="-0.6410194932755755"/>
    <n v="0"/>
    <n v="1.2724615866231102"/>
    <n v="2274.6600372739636"/>
    <n v="3200"/>
    <x v="702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3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4"/>
    <n v="35.29"/>
    <n v="-10.59"/>
    <n v="-0.6743262982924495"/>
    <n v="0"/>
    <n v="1.3385775634408357"/>
    <n v="2392.8493577796808"/>
    <n v="3800"/>
    <x v="702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2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58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88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5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3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3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9"/>
    <n v="18.57"/>
    <n v="-9.2899999999999991"/>
    <n v="0"/>
    <n v="0"/>
    <n v="0.30507021688740799"/>
    <n v="890.6762144092221"/>
    <n v="2200"/>
    <x v="803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8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9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1"/>
    <n v="34.94"/>
    <n v="-6.99"/>
    <n v="-1.1029105707809601"/>
    <n v="0"/>
    <n v="0.81825653143566468"/>
    <n v="2580.0850607871416"/>
    <n v="3900"/>
    <x v="822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6"/>
    <n v="33.25"/>
    <n v="-6.65"/>
    <n v="-1.0496393983103236"/>
    <n v="0"/>
    <n v="0.77873430183143755"/>
    <n v="2455.4655676900888"/>
    <n v="2300"/>
    <x v="823"/>
    <s v="Елена пер. Фруктовый"/>
    <s v="2026 04"/>
    <n v="-155.46556769008885"/>
    <n v="-6.3314089896336342E-2"/>
  </r>
  <r>
    <s v="535495237"/>
    <s v="720000667044"/>
    <s v="iHerb_OA CZN6870"/>
    <s v="Доставлен"/>
    <d v="2025-04-30T00:00:00"/>
    <x v="34"/>
    <s v="Витамины"/>
    <s v="VMC-47227"/>
    <x v="307"/>
    <x v="1557"/>
    <n v="20.59"/>
    <n v="-4.12"/>
    <n v="-0.64990830414176792"/>
    <n v="0"/>
    <n v="0.48217120117157053"/>
    <n v="1520.3578157840511"/>
    <n v="2500"/>
    <x v="824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8"/>
    <n v="12.21"/>
    <n v="-2.44"/>
    <n v="-0.38552544817638579"/>
    <n v="0"/>
    <n v="0.28602383943207316"/>
    <n v="901.87588708015664"/>
    <n v="1600"/>
    <x v="825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9"/>
    <n v="22.58"/>
    <n v="-4.5199999999999996"/>
    <n v="-0.71264990727385114"/>
    <n v="0"/>
    <n v="0.52871960492766024"/>
    <n v="1667.1318854316917"/>
    <n v="3000"/>
    <x v="655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60"/>
    <n v="16.75"/>
    <n v="-3.35"/>
    <n v="-0.52876571193076449"/>
    <n v="0"/>
    <n v="0.39229472347899486"/>
    <n v="1236.963857407789"/>
    <n v="2000"/>
    <x v="826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9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8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9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7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7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6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8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7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1"/>
    <n v="17.690000000000001"/>
    <n v="-3.54"/>
    <n v="-0.54448409619860361"/>
    <n v="-2.0799958026388244E-15"/>
    <n v="0.79654279089702318"/>
    <n v="1343.054915955521"/>
    <n v="2300"/>
    <x v="817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x v="740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9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2"/>
    <n v="19.89"/>
    <n v="-9.9499999999999993"/>
    <n v="-0.3824856477889837"/>
    <n v="-1.4611419277901E-15"/>
    <n v="0.55955020081388063"/>
    <n v="943.46048513059202"/>
    <n v="2300"/>
    <x v="628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7"/>
    <n v="25.8"/>
    <n v="-5.16"/>
    <n v="-0.7942156710628393"/>
    <n v="-3.0340009446265255E-15"/>
    <n v="1.1618829119515588"/>
    <n v="1959.056782001551"/>
    <n v="3000"/>
    <x v="778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1"/>
    <n v="24.3"/>
    <n v="-4.8600000000000003"/>
    <n v="-0.74804034134988373"/>
    <n v="-2.8576055408691692E-15"/>
    <n v="1.094331579861352"/>
    <n v="1845.1581318851815"/>
    <n v="2800"/>
    <x v="828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702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7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8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5"/>
    <n v="33.6"/>
    <n v="-6.72"/>
    <n v="-3.6732850940665713"/>
    <n v="3.9486021784642337E-15"/>
    <n v="1.4960605840698271"/>
    <n v="2328.3903907380613"/>
    <n v="3700"/>
    <x v="734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0"/>
    <n v="15.07"/>
    <n v="-3.01"/>
    <n v="-1.6480587140789751"/>
    <n v="1.7715826738198905E-15"/>
    <n v="0.67122361026347144"/>
    <n v="1044.657295844532"/>
    <n v="2300"/>
    <x v="702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3"/>
    <n v="14.92"/>
    <n v="-7.25"/>
    <n v="-1.0481434773620015"/>
    <n v="1.1267030769650547E-15"/>
    <n v="0.42688931100504363"/>
    <n v="664.38818069051069"/>
    <n v="1800"/>
    <x v="728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n v="1900"/>
    <x v="688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5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6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7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8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9"/>
    <n v="18.87"/>
    <n v="-1.89"/>
    <n v="-0.87965622202327676"/>
    <n v="2.8803379655521342E-15"/>
    <n v="0.57514211107815205"/>
    <n v="1557.3006087735007"/>
    <n v="2250"/>
    <x v="614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70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29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29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30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8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6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1"/>
    <n v="15.01"/>
    <n v="-1.5"/>
    <n v="-0.68872840867328189"/>
    <n v="-2.015946313880181E-15"/>
    <n v="0.44443433553445622"/>
    <n v="1227.9467181183386"/>
    <n v="2100"/>
    <x v="832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n v="1300"/>
    <x v="791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0"/>
    <n v="15.07"/>
    <n v="-1.51"/>
    <n v="-0.69127736651441174"/>
    <n v="-2.0234072550862513E-15"/>
    <n v="0.44607917023295529"/>
    <n v="1232.4913025673334"/>
    <n v="2300"/>
    <x v="833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2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3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4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9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5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2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31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8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5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6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7"/>
    <n v="20.28"/>
    <n v="-2.0299999999999998"/>
    <n v="0"/>
    <n v="2.8750967080808891E-15"/>
    <n v="0.64143779023014813"/>
    <n v="1727.9880134138912"/>
    <n v="2500"/>
    <x v="834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8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5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8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9"/>
    <n v="21.43"/>
    <n v="-2.14"/>
    <n v="0"/>
    <n v="3.0389378355550875E-15"/>
    <n v="0.67799095745422222"/>
    <n v="1826.4596591098059"/>
    <n v="2500"/>
    <x v="832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5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700"/>
    <x v="770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800"/>
    <x v="777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24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8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70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x v="777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80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5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6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1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7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x v="717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2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3"/>
    <n v="20.29"/>
    <n v="-4.0599999999999996"/>
    <n v="-0.83556563666528394"/>
    <n v="-4.7831226053033689E-15"/>
    <n v="0.48516738514093477"/>
    <n v="1459.6717409788466"/>
    <n v="2400"/>
    <x v="717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4"/>
    <n v="39.43"/>
    <n v="-7.89"/>
    <n v="-1.6237671090833672"/>
    <n v="-9.2951131836887403E-15"/>
    <n v="0.94283298381670255"/>
    <n v="2836.6017689755281"/>
    <n v="4100"/>
    <x v="717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8"/>
    <n v="31.79"/>
    <n v="-6.36"/>
    <n v="-1.3092072791372871"/>
    <n v="-7.4944428744833441E-15"/>
    <n v="0.76018524979260438"/>
    <n v="2287.0888708004973"/>
    <n v="3000"/>
    <x v="837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3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8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5"/>
    <n v="32.43"/>
    <n v="-6.49"/>
    <n v="-1.3354635006221478"/>
    <n v="-7.6447443241878863E-15"/>
    <n v="0.7754308053330774"/>
    <n v="2332.956559518871"/>
    <n v="3700"/>
    <x v="819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5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6"/>
    <n v="33.54"/>
    <n v="-6.71"/>
    <n v="-2.9230069851284357"/>
    <n v="-4.2955974764406228E-15"/>
    <n v="0.87141627152848522"/>
    <n v="2277.7025619648489"/>
    <n v="3500"/>
    <x v="809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7"/>
    <n v="45.08"/>
    <n v="-9.02"/>
    <n v="-3.9285736818386652"/>
    <n v="-5.7733598583842295E-15"/>
    <n v="1.1711990589383965"/>
    <n v="3061.2729923388915"/>
    <n v="5000"/>
    <x v="717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8"/>
    <n v="30.31"/>
    <n v="-6.06"/>
    <n v="-2.6419276701216758"/>
    <n v="-3.8825284682700374E-15"/>
    <n v="0.7876199994247397"/>
    <n v="2058.6763744930145"/>
    <n v="3500"/>
    <x v="717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9"/>
    <n v="7.44"/>
    <n v="-1.49"/>
    <n v="-0.64822555205047305"/>
    <n v="-9.5262038706007102E-16"/>
    <n v="0.19325109264235885"/>
    <n v="505.11853312302839"/>
    <n v="1200"/>
    <x v="717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90"/>
    <n v="42.42"/>
    <n v="-8.48"/>
    <n v="-3.6976092834610172"/>
    <n v="-5.4339388129107243E-15"/>
    <n v="1.1023432074422954"/>
    <n v="2881.2979855790891"/>
    <n v="4500"/>
    <x v="717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1"/>
    <n v="16"/>
    <n v="-3.2"/>
    <n v="-1.3945020279405136"/>
    <n v="-2.0493346141796486E-15"/>
    <n v="0.41573344299532655"/>
    <n v="1086.6415502478594"/>
    <n v="1900"/>
    <x v="717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2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1900"/>
    <x v="655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2"/>
    <n v="21.74"/>
    <n v="-4.3499999999999996"/>
    <n v="-1.8945617395223071"/>
    <n v="-2.7842131984831319E-15"/>
    <n v="0.56481285731943198"/>
    <n v="1476.3044186570526"/>
    <n v="2500"/>
    <x v="717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73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9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x v="770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x v="673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4"/>
    <n v="20.09"/>
    <n v="-2.0099999999999998"/>
    <n v="-0.92957740650700871"/>
    <n v="0"/>
    <n v="0.58583437698994056"/>
    <n v="1642.1555350954325"/>
    <n v="2500"/>
    <x v="840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5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5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70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7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5"/>
    <n v="32.43"/>
    <n v="-6.49"/>
    <n v="0"/>
    <n v="-3.8142642797075888E-15"/>
    <n v="0.77759904798103185"/>
    <n v="2443.8703543897764"/>
    <n v="3800"/>
    <x v="718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5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6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6"/>
    <n v="30.82"/>
    <n v="-6.16"/>
    <n v="0"/>
    <n v="-3.6260507763141536E-15"/>
    <n v="0.73922870174295474"/>
    <n v="2323.2784479279835"/>
    <n v="3500"/>
    <x v="717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5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41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42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7"/>
    <n v="27.21"/>
    <n v="-5.44"/>
    <n v="-2.9425794640074798"/>
    <n v="4.8203538041437779E-15"/>
    <n v="0.97473834333378662"/>
    <n v="1826.1190230601433"/>
    <n v="3000"/>
    <x v="717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8"/>
    <n v="15.08"/>
    <n v="-3.02"/>
    <n v="-1.6301106263633534"/>
    <n v="2.6703475828191989E-15"/>
    <n v="0.53997907306410031"/>
    <n v="1011.6212870052979"/>
    <n v="2000"/>
    <x v="717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71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9"/>
    <n v="15.54"/>
    <n v="-3.11"/>
    <n v="-1.6801223122468061"/>
    <n v="2.7522736695226072E-15"/>
    <n v="0.55654559520619962"/>
    <n v="1042.6577609847307"/>
    <n v="2500"/>
    <x v="718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00"/>
    <n v="37.28"/>
    <n v="-17.489999999999998"/>
    <n v="-2.6749493611717057"/>
    <n v="4.3819385293525667E-15"/>
    <n v="0.88608506268147158"/>
    <n v="1660.0319460891244"/>
    <n v="3000"/>
    <x v="778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n v="3400"/>
    <x v="732"/>
    <m/>
    <s v="2026 04"/>
    <n v="1381.7903677157994"/>
    <n v="0.68466146708055065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43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8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782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782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1"/>
    <n v="6.07"/>
    <n v="-1.21"/>
    <n v="-0.49482060428031893"/>
    <n v="-7.2455679727110507E-16"/>
    <n v="0.19163973608762988"/>
    <n v="408.15825220310529"/>
    <n v="1100"/>
    <x v="671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x v="671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000"/>
    <x v="826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9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x v="782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9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782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7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41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6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71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7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0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0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2"/>
    <n v="1683"/>
    <m/>
    <n v="0"/>
    <n v="0"/>
    <n v="0"/>
    <n v="1683"/>
    <n v="2000"/>
    <x v="717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44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3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4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5"/>
    <n v="11.11"/>
    <n v="-2.2200000000000002"/>
    <n v="-0.9376040937247504"/>
    <n v="-2.7219929634935799E-15"/>
    <n v="0.35981048233264518"/>
    <n v="744.86819139958675"/>
    <n v="1600"/>
    <x v="670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5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8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5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6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n v="3400"/>
    <x v="847"/>
    <s v="Татьяна Индол"/>
    <s v="2026 04"/>
    <n v="1377.3770370769371"/>
    <n v="0.68098556296739232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20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8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20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2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2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8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6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6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9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9"/>
    <n v="36.14"/>
    <n v="-10.84"/>
    <n v="-2.5595279217040869"/>
    <n v="-3.7633812141582734E-15"/>
    <n v="0.9954335324852025"/>
    <n v="2125.9432738437913"/>
    <n v="3700"/>
    <x v="778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70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8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50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7"/>
    <n v="29.01"/>
    <n v="-2.9"/>
    <n v="-2.6414732820432301"/>
    <n v="-3.8838689131095863E-15"/>
    <n v="1.0273031436042941"/>
    <n v="2194.0070703581582"/>
    <n v="3100"/>
    <x v="778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3"/>
    <n v="16.579999999999998"/>
    <n v="-1.66"/>
    <n v="-1.5094133040247024"/>
    <n v="-2.2193536646340488E-15"/>
    <n v="0.58703036777388218"/>
    <n v="1253.7183259189474"/>
    <n v="2100"/>
    <x v="692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8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8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9"/>
    <n v="13.97"/>
    <n v="-6.99"/>
    <n v="-0.70614643847804459"/>
    <n v="-1.0382767144199506E-15"/>
    <n v="0.27462948840896095"/>
    <n v="586.52506132133067"/>
    <n v="586.53"/>
    <x v="20"/>
    <m/>
    <s v=""/>
    <n v="4.9386786693048634E-3"/>
    <n v="8.4202346924084523E-6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7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10"/>
    <n v="15.05"/>
    <n v="-3.01"/>
    <n v="-1.3904113553365951"/>
    <n v="0"/>
    <n v="0.62265479667117563"/>
    <n v="1011.2590652059076"/>
    <n v="1900"/>
    <x v="778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x v="850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1"/>
    <n v="7.77"/>
    <n v="-1.55"/>
    <n v="-0.71830221181010134"/>
    <n v="0"/>
    <n v="0.32167050127032487"/>
    <n v="522.42785594524446"/>
    <n v="1400"/>
    <x v="851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8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5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5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5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2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3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4"/>
    <n v="1057"/>
    <m/>
    <n v="0"/>
    <n v="0"/>
    <n v="0"/>
    <n v="1057"/>
    <n v="2200"/>
    <x v="673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5"/>
    <n v="1886"/>
    <m/>
    <n v="0"/>
    <n v="0"/>
    <n v="0"/>
    <n v="1886"/>
    <n v="2600"/>
    <x v="852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53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3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54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8"/>
    <n v="30.31"/>
    <n v="-6.06"/>
    <n v="-2.1721714775938636"/>
    <n v="0"/>
    <n v="0.58004614428224166"/>
    <n v="2026.834237484861"/>
    <n v="3300"/>
    <x v="826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90"/>
    <n v="42.42"/>
    <n v="-8.48"/>
    <n v="-3.0401443278159062"/>
    <n v="0"/>
    <n v="0.81182540770883638"/>
    <n v="2836.732124545822"/>
    <n v="4300"/>
    <x v="826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4"/>
    <n v="59.3"/>
    <n v="-11.86"/>
    <n v="-4.2493944287444485"/>
    <n v="0"/>
    <n v="1.134737694216476"/>
    <n v="3965.0728340734759"/>
    <n v="6200"/>
    <x v="826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6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6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x v="588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7"/>
    <n v="15.83"/>
    <n v="-9.34"/>
    <n v="-0.58133578926120311"/>
    <n v="0"/>
    <n v="0.15523709180996903"/>
    <n v="542.4393485062576"/>
    <n v="2000"/>
    <x v="853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6"/>
    <n v="27.93"/>
    <n v="-5.59"/>
    <n v="-4.3408728230052658"/>
    <n v="-3.2145655562739241E-15"/>
    <n v="0.52925025645788504"/>
    <n v="1678.8591433778856"/>
    <n v="3000"/>
    <x v="826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8"/>
    <n v="36.799999999999997"/>
    <n v="-7.36"/>
    <n v="-5.7204698258404205"/>
    <n v="-4.2362045647584741E-15"/>
    <n v="0.69745423232408854"/>
    <n v="2212.4267314702306"/>
    <n v="3800"/>
    <x v="826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6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6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9"/>
    <n v="12.06"/>
    <n v="-2.41"/>
    <n v="-1.8750860672336978"/>
    <n v="-1.3885656946304104E-15"/>
    <n v="0.2286152629730793"/>
    <n v="725.20101761846911"/>
    <n v="1700"/>
    <x v="82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20"/>
    <n v="12.06"/>
    <n v="-2.41"/>
    <n v="-1.8750860672336978"/>
    <n v="-1.3885656946304104E-15"/>
    <n v="0.2286152629730793"/>
    <n v="725.20101761846911"/>
    <n v="1700"/>
    <x v="82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1"/>
    <n v="15.08"/>
    <n v="-3.02"/>
    <n v="-2.3433718104495749"/>
    <n v="-1.735347386242772E-15"/>
    <n v="0.28570985196428356"/>
    <n v="906.31339611178612"/>
    <n v="2000"/>
    <x v="826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6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6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7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2"/>
    <n v="32.58"/>
    <n v="-9.77"/>
    <n v="-1.9250716445379259"/>
    <n v="4.2612014730348059E-15"/>
    <n v="0.71098941391257486"/>
    <n v="1930.8843413960826"/>
    <n v="3500"/>
    <x v="628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3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8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8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5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x v="778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1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5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5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2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6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8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8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7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8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5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500"/>
    <x v="842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8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9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60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2"/>
    <n v="32.58"/>
    <n v="-19.71"/>
    <n v="-1.3711740235729137"/>
    <n v="-4.2268014833522002E-15"/>
    <n v="0.35179956446325111"/>
    <n v="1062.0464091749475"/>
    <n v="3100"/>
    <x v="845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7"/>
    <n v="49.3"/>
    <n v="-24.65"/>
    <n v="-2.6262190894384094"/>
    <n v="-8.095622110693998E-15"/>
    <n v="0.67380413861842581"/>
    <n v="2034.1448318696553"/>
    <n v="5200"/>
    <x v="814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8"/>
    <n v="34.94"/>
    <n v="-17.47"/>
    <n v="-1.8612595331638544"/>
    <n v="-5.7375463802768414E-15"/>
    <n v="0.47753989053403251"/>
    <n v="1441.6434163392646"/>
    <n v="3400"/>
    <x v="861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6"/>
    <n v="57.2"/>
    <n v="-28.6"/>
    <n v="-3.0470533857175868"/>
    <n v="-9.3928921852271137E-15"/>
    <n v="0.78177680991833609"/>
    <n v="2360.1031314998841"/>
    <n v="5500"/>
    <x v="862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5"/>
    <n v="33.130000000000003"/>
    <n v="-3.31"/>
    <n v="-3.1770325860873583"/>
    <n v="-9.7935680057158241E-15"/>
    <n v="0.81512533118058683"/>
    <n v="2460.7788594869421"/>
    <n v="3450"/>
    <x v="826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9"/>
    <n v="13.12"/>
    <n v="-3.28"/>
    <n v="-1.048356829211925"/>
    <n v="-3.2316803882040138E-15"/>
    <n v="0.26897495837749741"/>
    <n v="812.00751097758246"/>
    <n v="1500"/>
    <x v="826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400"/>
    <x v="588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5"/>
    <n v="1336.65"/>
    <n v="0"/>
    <n v="0"/>
    <n v="0"/>
    <n v="199.13659382413883"/>
    <n v="1535.7865938241389"/>
    <n v="2500"/>
    <x v="863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1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2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5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6"/>
    <n v="1662.6"/>
    <n v="-277.10000000000002"/>
    <n v="0"/>
    <n v="0"/>
    <n v="149.5"/>
    <n v="1535"/>
    <n v="2600"/>
    <x v="597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7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8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9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40"/>
    <n v="1690"/>
    <n v="0"/>
    <n v="0"/>
    <n v="0"/>
    <n v="18.333333333333332"/>
    <n v="1708.3333333333333"/>
    <n v="2600"/>
    <x v="597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1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4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5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8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9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8"/>
    <n v="31.79"/>
    <n v="-6.99"/>
    <n v="-0.98070701018573969"/>
    <n v="-3.8393071184379278E-15"/>
    <n v="0.73707212951802292"/>
    <n v="2178.2218639359435"/>
    <n v="3500"/>
    <x v="659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700"/>
    <x v="638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500"/>
    <x v="859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n v="1700"/>
    <x v="732"/>
    <m/>
    <s v="2026 04"/>
    <n v="1006.1309385042758"/>
    <n v="1.4500299758796436"/>
  </r>
  <r>
    <s v="537834965"/>
    <s v="722500484560"/>
    <s v="iHerb_OA CZN6870"/>
    <s v="Доставлен"/>
    <d v="2025-07-13T00:00:00"/>
    <x v="37"/>
    <s v="Витамины"/>
    <s v="FOA-66020"/>
    <x v="171"/>
    <x v="1642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3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792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588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7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5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55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5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5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5"/>
    <n v="33.46"/>
    <n v="-3.35"/>
    <n v="-3.2091907545739962"/>
    <n v="4.6323355578080804E-15"/>
    <n v="0.8801460472011533"/>
    <n v="2489.9327102955508"/>
    <n v="3350"/>
    <x v="655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5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x v="728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6"/>
    <n v="24.93"/>
    <n v="-2.4900000000000002"/>
    <n v="-2.3917050990581359"/>
    <n v="3.4523284595554072E-15"/>
    <n v="0.65594411488521676"/>
    <n v="1855.6655602468334"/>
    <n v="2800"/>
    <x v="728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7"/>
    <n v="18.61"/>
    <n v="-4.09"/>
    <n v="-0.72803976658742153"/>
    <n v="0"/>
    <n v="0.42622981586904318"/>
    <n v="1266.6393494704992"/>
    <n v="2100"/>
    <x v="655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8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8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8"/>
    <n v="16.739999999999998"/>
    <n v="-7.77"/>
    <n v="-0.44976010373892356"/>
    <n v="0"/>
    <n v="0.26331139451414026"/>
    <n v="782.49001134644482"/>
    <n v="2100"/>
    <x v="838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9"/>
    <n v="20.65"/>
    <n v="-4.54"/>
    <n v="-0.80776312945753181"/>
    <n v="0"/>
    <n v="0.47290374198693425"/>
    <n v="1405.3415922844176"/>
    <n v="2500"/>
    <x v="655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x v="655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6"/>
    <n v="24.16"/>
    <n v="-5.32"/>
    <n v="-0.94464663929111725"/>
    <n v="0"/>
    <n v="0.55304199249123775"/>
    <n v="1643.4907261724659"/>
    <n v="2900"/>
    <x v="670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5"/>
    <n v="13.05"/>
    <n v="-2.87"/>
    <n v="-0.51043008428787551"/>
    <n v="0"/>
    <n v="0.29883054583656055"/>
    <n v="888.04329046898636"/>
    <n v="2000"/>
    <x v="670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9"/>
    <n v="10.86"/>
    <n v="-2.17"/>
    <n v="-0.42471596724667343"/>
    <n v="-1.2639951635118258E-15"/>
    <n v="0.24243540173933811"/>
    <n v="755.36646468781964"/>
    <n v="1500"/>
    <x v="670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50"/>
    <n v="59.33"/>
    <n v="-11.87"/>
    <n v="-2.3195649948822927"/>
    <n v="-6.9032463130346676E-15"/>
    <n v="1.3240488108802055"/>
    <n v="4125.3961351074713"/>
    <n v="5900"/>
    <x v="655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8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x v="703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x v="655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x v="655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x v="850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7"/>
    <n v="15.08"/>
    <n v="-3.02"/>
    <n v="-1.1561392214062971"/>
    <n v="0"/>
    <n v="0.32792139886038335"/>
    <n v="1005.5681621567248"/>
    <n v="2200"/>
    <x v="670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8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7"/>
    <n v="45.08"/>
    <n v="-9.02"/>
    <n v="-3.4569137913690775"/>
    <n v="0"/>
    <n v="0.98050129709000189"/>
    <n v="3006.6988331153816"/>
    <n v="4800"/>
    <x v="670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70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7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700"/>
    <x v="862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800"/>
    <x v="827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5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1"/>
    <n v="31.63"/>
    <n v="-6.33"/>
    <n v="-2.4253998591690973"/>
    <n v="0"/>
    <n v="0.68792797605038958"/>
    <n v="2109.5252489689169"/>
    <n v="3400"/>
    <x v="655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09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68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68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22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61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6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6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9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6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3"/>
    <n v="7.89"/>
    <n v="-0.79"/>
    <n v="-0.37844360950136918"/>
    <n v="0"/>
    <n v="0.29176236352752466"/>
    <n v="623.1279327810181"/>
    <n v="1500"/>
    <x v="658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22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740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809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740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850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740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809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70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x v="722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x v="809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6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7"/>
    <n v="15.08"/>
    <n v="-1.51"/>
    <n v="-0.60704430311523128"/>
    <n v="0"/>
    <n v="0.43878622112191268"/>
    <n v="1206.2694367791312"/>
    <n v="2000"/>
    <x v="617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7"/>
    <n v="72.34"/>
    <n v="-7.23"/>
    <n v="-2.9126495634364553"/>
    <n v="0"/>
    <n v="2.105333150865714"/>
    <n v="5787.7820949660454"/>
    <n v="7500"/>
    <x v="850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0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0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9"/>
    <n v="15.83"/>
    <n v="-1.58"/>
    <n v="-0.63746361970464582"/>
    <n v="0"/>
    <n v="0.46077403470797762"/>
    <n v="1266.7162471704214"/>
    <n v="2000"/>
    <x v="850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4"/>
    <n v="45"/>
    <n v="-4.5"/>
    <n v="-1.8117387086342567"/>
    <n v="0"/>
    <n v="1.3095683091700416"/>
    <n v="3600.1409130106713"/>
    <n v="4500"/>
    <x v="773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6"/>
    <n v="25.9"/>
    <n v="-2.59"/>
    <n v="-1.1625086809924008"/>
    <n v="-3.3340548881421029E-15"/>
    <n v="0.75748272551062135"/>
    <n v="2033.6996467213521"/>
    <n v="3000"/>
    <x v="628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x v="809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x v="871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8"/>
    <n v="15.08"/>
    <n v="-1.51"/>
    <n v="-0.67675859292436202"/>
    <n v="-1.940931996228586E-15"/>
    <n v="0.44097128207546687"/>
    <n v="1183.9255343633097"/>
    <n v="1900"/>
    <x v="740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9"/>
    <n v="18.239999999999998"/>
    <n v="-1.82"/>
    <n v="-0.81889285894016384"/>
    <n v="-2.3485706247659084E-15"/>
    <n v="0.53358500012374099"/>
    <n v="1432.5760703202318"/>
    <n v="2200"/>
    <x v="871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60"/>
    <n v="51"/>
    <n v="-5.0999999999999996"/>
    <n v="-2.2891097579387041"/>
    <n v="-6.5651273859168819E-15"/>
    <n v="1.4915683011985208"/>
    <n v="4004.5823159377978"/>
    <n v="5000"/>
    <x v="628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1"/>
    <n v="44.19"/>
    <n v="-4.42"/>
    <n v="-3.607766078838174"/>
    <n v="5.8627146475475483E-15"/>
    <n v="1.2316891547878333"/>
    <n v="3381.755726659751"/>
    <n v="4400"/>
    <x v="773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2"/>
    <n v="28.16"/>
    <n v="-2.82"/>
    <n v="-2.29873755186722"/>
    <n v="3.7355089054275808E-15"/>
    <n v="0.78478760830585104"/>
    <n v="2154.7319616182576"/>
    <n v="3000"/>
    <x v="773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50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5"/>
    <n v="13.05"/>
    <n v="-1.31"/>
    <n v="-1.0650031120331951"/>
    <n v="1.7306580327434807E-15"/>
    <n v="0.36359141758132169"/>
    <n v="998.28544709543587"/>
    <n v="2000"/>
    <x v="850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4"/>
    <n v="15.08"/>
    <n v="-1.51"/>
    <n v="-0.75529666887536906"/>
    <n v="2.3232491836069057E-15"/>
    <n v="0.48983025668229863"/>
    <n v="1198.9288319980724"/>
    <n v="1900"/>
    <x v="850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2"/>
    <n v="57.71"/>
    <n v="-5.77"/>
    <n v="-2.8909439190410215"/>
    <n v="8.8923774942183248E-15"/>
    <n v="1.8748550871096969"/>
    <n v="4588.9729943979273"/>
    <n v="6300"/>
    <x v="850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0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0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0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0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50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9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4"/>
    <n v="27.42"/>
    <n v="-8.23"/>
    <n v="-1.0681019215709899"/>
    <n v="3.2854201793232512E-15"/>
    <n v="0.69269289799066402"/>
    <n v="1695.4638383229928"/>
    <n v="4000"/>
    <x v="703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5"/>
    <n v="13.05"/>
    <n v="-1.31"/>
    <n v="-2.3969716797873426"/>
    <n v="0"/>
    <n v="0.30360340335055241"/>
    <n v="884.79342398527751"/>
    <n v="2000"/>
    <x v="617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x v="617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9"/>
    <n v="21.76"/>
    <n v="-2.1800000000000002"/>
    <n v="-3.997675084347204"/>
    <n v="0"/>
    <n v="0.50635048020475448"/>
    <n v="1475.660582762499"/>
    <n v="3000"/>
    <x v="743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5"/>
    <n v="65.13"/>
    <n v="-6.51"/>
    <n v="-11.96852469072692"/>
    <n v="0"/>
    <n v="1.5159481690297603"/>
    <n v="4417.9378632041717"/>
    <n v="6500"/>
    <x v="617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7"/>
    <n v="45.08"/>
    <n v="-4.51"/>
    <n v="-8.283231775892034"/>
    <n v="0"/>
    <n v="1.0491644015274202"/>
    <n v="3057.5868152540643"/>
    <n v="4700"/>
    <x v="617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72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6"/>
    <n v="26.78"/>
    <n v="-5.36"/>
    <n v="-0.99860646996089575"/>
    <n v="-3.0917323447222273E-15"/>
    <n v="0.56067673903313009"/>
    <n v="1888.8848062566653"/>
    <n v="2900"/>
    <x v="617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7"/>
    <n v="22.03"/>
    <n v="-4.41"/>
    <n v="-0.82144939312376197"/>
    <n v="-2.5432457476193113E-15"/>
    <n v="0.4612102773932657"/>
    <n v="1553.7885287694887"/>
    <n v="2500"/>
    <x v="688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8"/>
    <n v="39.369999999999997"/>
    <n v="-7.87"/>
    <n v="-1.4685389264130817"/>
    <n v="-4.5466652128268044E-15"/>
    <n v="0.82452461622519102"/>
    <n v="2777.7717739068603"/>
    <n v="4100"/>
    <x v="617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9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73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6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9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9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74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75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6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7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5"/>
    <n v="65.13"/>
    <n v="-6.51"/>
    <n v="-2.345531074620661"/>
    <n v="0"/>
    <n v="1.5711029269601977"/>
    <n v="5203.9597339430466"/>
    <n v="6500"/>
    <x v="743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5"/>
    <n v="31.95"/>
    <n v="-3.2"/>
    <n v="-1.1503585533153191"/>
    <n v="0"/>
    <n v="0.77054263306219184"/>
    <n v="2552.2661608813137"/>
    <n v="3800"/>
    <x v="617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1"/>
    <n v="31.43"/>
    <n v="-3.14"/>
    <n v="-1.1319528164622739"/>
    <n v="0"/>
    <n v="0.75821395093319666"/>
    <n v="2511.4299023072122"/>
    <n v="3600"/>
    <x v="617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6"/>
    <n v="24.16"/>
    <n v="-2.42"/>
    <n v="-0.86987112866347971"/>
    <n v="0"/>
    <n v="0.58266423800946265"/>
    <n v="1929.9570900020788"/>
    <n v="2900"/>
    <x v="617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8"/>
    <n v="60"/>
    <n v="-6"/>
    <n v="-2.5045126353790619"/>
    <n v="7.6954086905426018E-15"/>
    <n v="1.3956076873312575"/>
    <n v="4761.2247292418779"/>
    <n v="5900"/>
    <x v="617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7"/>
    <n v="27.21"/>
    <n v="-2.72"/>
    <n v="-1.1358428600080228"/>
    <n v="3.4900103487294137E-15"/>
    <n v="0.63293393079152771"/>
    <n v="2159.303585539511"/>
    <n v="2950"/>
    <x v="617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5"/>
    <n v="33.130000000000003"/>
    <n v="-3.31"/>
    <n v="-1.3830475330926599"/>
    <n v="4.249575687999638E-15"/>
    <n v="0.7706855784484834"/>
    <n v="2629.2541004813484"/>
    <n v="3500"/>
    <x v="617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9"/>
    <n v="38"/>
    <n v="-3.8"/>
    <n v="-1.5861913357400725"/>
    <n v="4.8737588373436489E-15"/>
    <n v="0.88388486864312987"/>
    <n v="3015.4423285198563"/>
    <n v="3900"/>
    <x v="617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70"/>
    <n v="34.79"/>
    <n v="-3.48"/>
    <n v="-1.4521535298836745"/>
    <n v="4.4619119648312757E-15"/>
    <n v="0.80919401278410508"/>
    <n v="2760.6286346770962"/>
    <n v="3600"/>
    <x v="617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1"/>
    <n v="17.079999999999998"/>
    <n v="-1.71"/>
    <n v="-0.71285850381066995"/>
    <n v="2.1903413254377738E-15"/>
    <n v="0.39723129915335964"/>
    <n v="1355.1856312675491"/>
    <n v="2150"/>
    <x v="617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3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6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8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x v="811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x v="743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7"/>
    <n v="45.08"/>
    <n v="-9.02"/>
    <n v="0"/>
    <n v="-6.2599978137085783E-15"/>
    <n v="1.1402876643711215"/>
    <n v="3334.0632848766186"/>
    <n v="4700"/>
    <x v="743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4"/>
    <n v="15.08"/>
    <n v="-3.02"/>
    <n v="0"/>
    <n v="-2.0936099177294912E-15"/>
    <n v="0.38136076628718046"/>
    <n v="1115.0527791351087"/>
    <n v="1900"/>
    <x v="743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2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3"/>
    <n v="5.64"/>
    <n v="-1.1299999999999999"/>
    <n v="0"/>
    <n v="-7.8293372545273664E-16"/>
    <n v="0.14261501293160725"/>
    <n v="416.98905753725865"/>
    <n v="1000"/>
    <x v="617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x v="688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x v="623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4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701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5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5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5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5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6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4"/>
    <n v="15.08"/>
    <n v="-4.37"/>
    <n v="0"/>
    <n v="-2.0432038394390314E-15"/>
    <n v="0.28340250765011521"/>
    <n v="985.31376963350772"/>
    <n v="1900"/>
    <x v="659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7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x v="853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50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8"/>
    <n v="13.2"/>
    <n v="-3.83"/>
    <n v="0"/>
    <n v="-1.7875648903402169E-15"/>
    <n v="0.24794411733721558"/>
    <n v="862.03454915648615"/>
    <n v="1700"/>
    <x v="765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65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91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61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768"/>
    <s v="Михаил Икра Кофе"/>
    <s v="2026 04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9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8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9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x v="659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x v="659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9"/>
    <n v="12.06"/>
    <n v="-3.5"/>
    <n v="-0.4419843125032466"/>
    <n v="0"/>
    <n v="0.17441962049202928"/>
    <n v="746.95052378231446"/>
    <n v="1700"/>
    <x v="659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7"/>
    <n v="15.08"/>
    <n v="-4.37"/>
    <n v="-0.55299672744273032"/>
    <n v="0"/>
    <n v="0.21822828685392917"/>
    <n v="934.5607604799751"/>
    <n v="2000"/>
    <x v="623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9"/>
    <n v="27.97"/>
    <n v="-8.11"/>
    <n v="-1.0254449119526257"/>
    <n v="0"/>
    <n v="0.40466982044061922"/>
    <n v="1732.995023635136"/>
    <n v="3000"/>
    <x v="659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9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80"/>
    <n v="9.59"/>
    <n v="-2.78"/>
    <n v="-0.35162537011064365"/>
    <n v="0"/>
    <n v="0.1387614036858317"/>
    <n v="594.24451716793942"/>
    <n v="1400"/>
    <x v="659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9"/>
    <n v="22.38"/>
    <n v="-6.49"/>
    <n v="0"/>
    <n v="2.5709948926854134E-15"/>
    <n v="0.45921384332887244"/>
    <n v="1465.3599516110669"/>
    <n v="2700"/>
    <x v="815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x v="783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3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3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1"/>
    <n v="23.93"/>
    <n v="-6.94"/>
    <n v="0"/>
    <n v="2.7489744006749638E-15"/>
    <n v="0.49100334790167038"/>
    <n v="1566.800854491632"/>
    <n v="2600"/>
    <x v="623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7"/>
    <n v="43.51"/>
    <n v="-12.62"/>
    <n v="0"/>
    <n v="4.9979881834520097E-15"/>
    <n v="0.89270708750339023"/>
    <n v="2848.6449908914956"/>
    <n v="4400"/>
    <x v="623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n v="1000"/>
    <x v="880"/>
    <s v="Лариса Терраспорт"/>
    <s v="2026 04"/>
    <n v="602.53609871342348"/>
    <n v="1.5159517550223696"/>
  </r>
  <r>
    <s v="539504266"/>
    <s v="722500525193"/>
    <s v="iHerb_VP DFD1605"/>
    <s v="Доставлен"/>
    <d v="2025-09-01T00:00:00"/>
    <x v="39"/>
    <s v="Витамины"/>
    <s v="AAM-00101"/>
    <x v="298"/>
    <x v="1682"/>
    <n v="87.02"/>
    <n v="-25.24"/>
    <n v="0"/>
    <n v="9.9959763669040194E-15"/>
    <n v="1.7854141750067805"/>
    <n v="5697.2899817829912"/>
    <n v="8300"/>
    <x v="623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6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9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8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3"/>
    <n v="10.89"/>
    <n v="-2.61"/>
    <n v="0"/>
    <n v="-1.6044982210659657E-15"/>
    <n v="0.22254695157991142"/>
    <n v="762.08084270812026"/>
    <n v="1600"/>
    <x v="588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803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61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9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81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4"/>
    <n v="55.9"/>
    <n v="-13.42"/>
    <n v="0"/>
    <n v="-8.2317734819906047E-15"/>
    <n v="1.1417626211491105"/>
    <n v="3909.8060625894864"/>
    <n v="5500"/>
    <x v="659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5"/>
    <n v="13.05"/>
    <n v="-3.78"/>
    <n v="0"/>
    <n v="0"/>
    <n v="0.20326462069868567"/>
    <n v="849.05668780243639"/>
    <n v="2000"/>
    <x v="659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82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6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6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701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5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5"/>
    <n v="53.87"/>
    <n v="-15.62"/>
    <n v="0"/>
    <n v="0"/>
    <n v="0.83871324074700404"/>
    <n v="3503.3892457867514"/>
    <n v="5300"/>
    <x v="659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91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9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6"/>
    <n v="112"/>
    <n v="-33.6"/>
    <n v="-4.2362334801762129"/>
    <n v="1.5337706630944896E-14"/>
    <n v="2.1165373005088024"/>
    <n v="6871.9711820851699"/>
    <n v="12000"/>
    <x v="659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7"/>
    <n v="17.39"/>
    <n v="-1.74"/>
    <n v="-0.84562568832599128"/>
    <n v="3.0616723057944854E-15"/>
    <n v="0.42249756062452504"/>
    <n v="1371.7646556075626"/>
    <n v="2300"/>
    <x v="659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8"/>
    <n v="9.32"/>
    <n v="-0.93"/>
    <n v="-0.45334182268722478"/>
    <n v="1.6413693703268838E-15"/>
    <n v="0.22650188713353131"/>
    <n v="735.40609971549213"/>
    <n v="1300"/>
    <x v="659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9"/>
    <n v="14.78"/>
    <n v="-4.43"/>
    <n v="-0.55924765969162993"/>
    <n v="2.0248120361005062E-15"/>
    <n v="0.27941531964625133"/>
    <n v="907.2053792676212"/>
    <n v="2300"/>
    <x v="598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6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2000"/>
    <x v="623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9"/>
    <n v="21.76"/>
    <n v="-6.31"/>
    <n v="-1.752662268818471"/>
    <n v="-2.5863789062300738E-15"/>
    <n v="0.45104706302407521"/>
    <n v="1298.7882612793028"/>
    <n v="3000"/>
    <x v="623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5"/>
    <n v="65.13"/>
    <n v="-18.89"/>
    <n v="-5.245508304865119"/>
    <n v="-7.7407223704905228E-15"/>
    <n v="1.3499298507594324"/>
    <n v="3887.1177476734583"/>
    <n v="6500"/>
    <x v="623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8"/>
    <n v="15.08"/>
    <n v="-4.37"/>
    <n v="-1.214952291200377"/>
    <n v="-1.792887901988614E-15"/>
    <n v="0.31266757572736859"/>
    <n v="900.32506655672046"/>
    <n v="1900"/>
    <x v="623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6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n v="1500"/>
    <x v="883"/>
    <m/>
    <s v="2026 04"/>
    <n v="938.45271292260588"/>
    <n v="1.6711908943712259"/>
  </r>
  <r>
    <s v="539936077"/>
    <s v="720000793891"/>
    <s v="iHerb_AV CYG0792"/>
    <s v="Доставлен"/>
    <d v="2025-09-11T00:00:00"/>
    <x v="39"/>
    <s v="Витамины"/>
    <s v="PHV-16104"/>
    <x v="315"/>
    <x v="1690"/>
    <n v="33.11"/>
    <n v="-9.6"/>
    <n v="-2.6669961126163266"/>
    <n v="-3.9356484197714578E-15"/>
    <n v="0.68635057939779975"/>
    <n v="1976.3438202379543"/>
    <n v="3500"/>
    <x v="623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1"/>
    <n v="44.02"/>
    <n v="-12.77"/>
    <n v="-3.5450288608787845"/>
    <n v="-5.2313489203682721E-15"/>
    <n v="0.91231202067976369"/>
    <n v="2626.9989103545763"/>
    <n v="4500"/>
    <x v="623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2"/>
    <n v="38.78"/>
    <n v="-3.88"/>
    <n v="-5.0424044875682235"/>
    <n v="3.7595423708349753E-15"/>
    <n v="1.2876606312765002"/>
    <n v="2911.4991661613103"/>
    <n v="4000"/>
    <x v="623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5"/>
    <n v="19.059999999999999"/>
    <n v="-1.91"/>
    <n v="-2.4778577926015766"/>
    <n v="1.8474542022871011E-15"/>
    <n v="0.63276159961008527"/>
    <n v="1430.7223696179503"/>
    <n v="2200"/>
    <x v="623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5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6"/>
    <n v="24.16"/>
    <n v="-2.42"/>
    <n v="-3.1410278956943603"/>
    <n v="2.3419040441820164E-15"/>
    <n v="0.8021129548410062"/>
    <n v="1813.6387355973322"/>
    <n v="2900"/>
    <x v="623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84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4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4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x v="704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600"/>
    <x v="798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x v="884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3"/>
    <n v="10.56"/>
    <n v="-3.17"/>
    <n v="-0.968284703106567"/>
    <n v="-8.2593957015605833E-16"/>
    <n v="0.29106685647749986"/>
    <n v="609.88684860401111"/>
    <n v="1500"/>
    <x v="703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n v="2400"/>
    <x v="885"/>
    <s v="Лариса Западный"/>
    <s v="2026 04"/>
    <n v="1463.299630357845"/>
    <n v="1.5621853879665546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9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4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8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86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n v="2000"/>
    <x v="887"/>
    <m/>
    <s v="2026 04"/>
    <n v="1074.2176758312021"/>
    <n v="1.1603350461413002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6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4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5"/>
    <n v="27.33"/>
    <n v="-7.93"/>
    <n v="-1.0181692242114235"/>
    <n v="0"/>
    <n v="0.55819112961266426"/>
    <n v="1771.2206202046032"/>
    <n v="3200"/>
    <x v="88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6"/>
    <n v="9.41"/>
    <n v="-2.73"/>
    <n v="-0.35058610400682011"/>
    <n v="0"/>
    <n v="0.19220189411405136"/>
    <n v="609.88421355498713"/>
    <n v="1800"/>
    <x v="815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7"/>
    <n v="25.36"/>
    <n v="-7.35"/>
    <n v="-0.94521792412617212"/>
    <n v="0"/>
    <n v="0.51819702290330316"/>
    <n v="1644.313575767263"/>
    <n v="2300"/>
    <x v="746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8"/>
    <n v="10.130000000000001"/>
    <n v="-2.94"/>
    <n v="-0.37735240835464628"/>
    <n v="0"/>
    <n v="0.20687599082036373"/>
    <n v="656.44722985933504"/>
    <n v="1700"/>
    <x v="691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783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853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800"/>
    <x v="858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8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1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1"/>
    <n v="20.07"/>
    <n v="-5.82"/>
    <n v="-1.9037412905180253"/>
    <n v="4.0897643076164517E-15"/>
    <n v="0.38558617759462122"/>
    <n v="1199.7184829340531"/>
    <n v="2600"/>
    <x v="746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71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2"/>
    <n v="7.73"/>
    <n v="0"/>
    <n v="-1.0326961526810061"/>
    <n v="2.2185177612543981E-15"/>
    <n v="0.20916358967062612"/>
    <n v="650.79465776001621"/>
    <n v="1300"/>
    <x v="836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x v="89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3"/>
    <n v="20"/>
    <n v="-5.8"/>
    <n v="-1.8970614965162076"/>
    <n v="4.0754142574142888E-15"/>
    <n v="0.38423324363814887"/>
    <n v="1195.5089443974423"/>
    <n v="2300"/>
    <x v="815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4"/>
    <n v="30.08"/>
    <n v="-8.7200000000000006"/>
    <n v="-2.8536079975764927"/>
    <n v="6.1303414463640287E-15"/>
    <n v="0.57797338620499006"/>
    <n v="1798.3148628400968"/>
    <n v="3000"/>
    <x v="89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5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6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86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7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n v="1500"/>
    <x v="892"/>
    <m/>
    <s v="2026 04"/>
    <n v="529.04198835510294"/>
    <n v="0.54486597979541307"/>
  </r>
  <r>
    <s v="540528658"/>
    <s v="720000831595"/>
    <s v="iHerb_VP DFD1605"/>
    <s v="Доставлен"/>
    <d v="2025-09-23T00:00:00"/>
    <x v="39"/>
    <s v="Витамины"/>
    <s v="NOR-56780"/>
    <x v="9"/>
    <x v="1708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2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9"/>
    <n v="8376.85"/>
    <n v="-2429.29"/>
    <n v="0"/>
    <n v="-8.5806352758242818E-13"/>
    <n v="176.04726842609341"/>
    <n v="1035.7828203422441"/>
    <n v="2200"/>
    <x v="771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6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91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10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x v="893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1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7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8"/>
    <n v="17484.64"/>
    <n v="-5070.55"/>
    <n v="0"/>
    <n v="-1.7909996464307622E-12"/>
    <n v="367.4560045624898"/>
    <n v="2161.9455965442048"/>
    <n v="3400"/>
    <x v="598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2"/>
    <n v="12627.54"/>
    <n v="-3661.99"/>
    <n v="-1090.2897649472122"/>
    <n v="0"/>
    <n v="324.0659676241475"/>
    <n v="1402.5907066061984"/>
    <n v="2800"/>
    <x v="746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6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6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3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4"/>
    <n v="5573.17"/>
    <n v="-1616.22"/>
    <n v="-481.19993591111211"/>
    <n v="0"/>
    <n v="143.02667773760339"/>
    <n v="619.03411352403316"/>
    <n v="1500"/>
    <x v="845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5"/>
    <n v="18475.57"/>
    <n v="-5357.92"/>
    <n v="-1595.221657919458"/>
    <n v="0"/>
    <n v="474.14647625688298"/>
    <n v="2052.1545228695172"/>
    <n v="3600"/>
    <x v="894"/>
    <s v="Оксана Черноморская"/>
    <s v="2026 03"/>
    <n v="1547.8454771304828"/>
    <n v="0.75425386338166112"/>
  </r>
  <r>
    <s v="540856317"/>
    <s v="720000837761"/>
    <s v="iHerb_VP DFD1605"/>
    <s v="Доставлен"/>
    <d v="2025-09-30T00:00:00"/>
    <x v="39"/>
    <s v="Витамины"/>
    <s v="TEO-00757"/>
    <x v="181"/>
    <x v="1716"/>
    <n v="21315.599999999999"/>
    <n v="-6181.52"/>
    <n v="-1840.4372878286667"/>
    <n v="0"/>
    <n v="547.03172469076151"/>
    <n v="2367.6093447735757"/>
    <n v="4200"/>
    <x v="878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64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7"/>
    <n v="17.07"/>
    <n v="-3.41"/>
    <n v="-0.64261329147043444"/>
    <n v="2.0316093711110349E-15"/>
    <n v="0.30901590318403876"/>
    <n v="1245.3845588697018"/>
    <n v="2100"/>
    <x v="849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x v="849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9"/>
    <n v="21.76"/>
    <n v="-4.3499999999999996"/>
    <n v="-0.8190261643118788"/>
    <n v="2.589335223356012E-15"/>
    <n v="0.39384823385315632"/>
    <n v="1587.272706436421"/>
    <n v="2900"/>
    <x v="746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8"/>
    <n v="31.89"/>
    <n v="-6.38"/>
    <n v="-1.2000779696493984"/>
    <n v="3.7940230642051614E-15"/>
    <n v="0.57708606809845009"/>
    <n v="2325.7511051805336"/>
    <n v="3500"/>
    <x v="746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9"/>
    <n v="29.03"/>
    <n v="-5.81"/>
    <n v="-1.0923485086342231"/>
    <n v="3.4534384771008954E-15"/>
    <n v="0.52528179150317567"/>
    <n v="2116.9714097331243"/>
    <n v="3700"/>
    <x v="746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6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82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6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8"/>
    <n v="31.79"/>
    <n v="-6.36"/>
    <n v="-1.1963144950287807"/>
    <n v="3.7821249126906017E-15"/>
    <n v="0.57527631171084226"/>
    <n v="2318.4574913657771"/>
    <n v="3400"/>
    <x v="856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8"/>
    <n v="31.89"/>
    <n v="-6.38"/>
    <n v="-1.1740872304936065"/>
    <n v="4.4791363907432295E-15"/>
    <n v="0.68134093134694851"/>
    <n v="2337.7636955581643"/>
    <n v="3500"/>
    <x v="746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20"/>
    <n v="59.3"/>
    <n v="-11.86"/>
    <n v="-2.1834064372644724"/>
    <n v="8.3296836682422091E-15"/>
    <n v="1.2670644368129844"/>
    <n v="4347.4523605362338"/>
    <n v="6300"/>
    <x v="746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6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9"/>
    <n v="32.43"/>
    <n v="-6.49"/>
    <n v="-1.1938778031753881"/>
    <n v="4.5546373177530124E-15"/>
    <n v="0.69282570596392945"/>
    <n v="2377.1693556557734"/>
    <n v="3700"/>
    <x v="865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1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2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3"/>
    <n v="12.95"/>
    <n v="-2.59"/>
    <n v="-0.47681472786804241"/>
    <n v="1.8190455902822361E-15"/>
    <n v="0.2767029419347074"/>
    <n v="949.40148514239843"/>
    <n v="1800"/>
    <x v="746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4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5"/>
    <n v="18.02"/>
    <n v="-5.23"/>
    <n v="-0.58365828602324943"/>
    <n v="0"/>
    <n v="0.37367228039038247"/>
    <n v="1175.7035479859421"/>
    <n v="2300"/>
    <x v="895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6"/>
    <n v="11.23"/>
    <n v="-3.26"/>
    <n v="-0.3637026223303596"/>
    <n v="0"/>
    <n v="0.23285129591175521"/>
    <n v="732.63153068396866"/>
    <n v="1600"/>
    <x v="766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7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4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8"/>
    <n v="11.64"/>
    <n v="-3.38"/>
    <n v="-0.37693646931603147"/>
    <n v="0"/>
    <n v="0.2413239277579797"/>
    <n v="759.28939064612075"/>
    <n v="1700"/>
    <x v="896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9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30"/>
    <n v="49.73"/>
    <n v="-14.42"/>
    <n v="-1.6113349553933491"/>
    <n v="0"/>
    <n v="1.0316159672075376"/>
    <n v="3245.8242595296024"/>
    <n v="5200"/>
    <x v="870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1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2"/>
    <n v="7.74"/>
    <n v="-1.55"/>
    <n v="-0.32284282928942815"/>
    <n v="0"/>
    <n v="0.1448455927858083"/>
    <n v="562.16021772097065"/>
    <n v="1200"/>
    <x v="746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3"/>
    <n v="33.75"/>
    <n v="-6.75"/>
    <n v="-1.4081997400346624"/>
    <n v="0"/>
    <n v="0.63179822378300865"/>
    <n v="2452.0720320623918"/>
    <n v="3650"/>
    <x v="746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9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9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6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6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6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93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4"/>
    <n v="14.11"/>
    <n v="-2.82"/>
    <n v="-0.58883611351819765"/>
    <n v="0"/>
    <n v="0.26418525727815434"/>
    <n v="1025.3293793327555"/>
    <n v="1900"/>
    <x v="746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9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5"/>
    <n v="20.8"/>
    <n v="-4.16"/>
    <n v="-0.86786828422876972"/>
    <n v="0"/>
    <n v="0.38937490532404684"/>
    <n v="1511.2029116117853"/>
    <n v="2600"/>
    <x v="88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97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3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6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98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5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5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6"/>
    <n v="24.16"/>
    <n v="-4.83"/>
    <n v="-0.87854539807433474"/>
    <n v="2.8439364493721374E-15"/>
    <n v="0.56971726628464825"/>
    <n v="1770.6121901853196"/>
    <n v="2900"/>
    <x v="865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x v="865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6"/>
    <n v="61.76"/>
    <n v="-12.35"/>
    <n v="-2.2456765710736102"/>
    <n v="7.2694723209248469E-15"/>
    <n v="1.4562716051280118"/>
    <n v="4525.9155880525932"/>
    <n v="6230"/>
    <x v="879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7"/>
    <n v="35.18"/>
    <n v="-7.04"/>
    <n v="-1.2789584843151467"/>
    <n v="4.1401123479219839E-15"/>
    <n v="0.82937629970253501"/>
    <n v="2577.6009845739727"/>
    <n v="3770"/>
    <x v="879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8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8"/>
    <n v="31.89"/>
    <n v="-6.38"/>
    <n v="-0.82015771913861113"/>
    <n v="7.3302781070630511E-15"/>
    <n v="0.55825607700351509"/>
    <n v="2356.2254372662023"/>
    <n v="3500"/>
    <x v="746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9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8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99"/>
    <s v="Валентина Сычева"/>
    <s v="2026 04"/>
    <n v="790.20695581842051"/>
    <n v="0.86855682275441581"/>
  </r>
  <r>
    <s v="541090287"/>
    <n v="0"/>
    <s v="iHerb_MH DLE7202"/>
    <s v="Доставлен"/>
    <d v="2025-10-07T00:00:00"/>
    <x v="40"/>
    <s v="Витамины"/>
    <s v="CAR-02653"/>
    <x v="154"/>
    <x v="1739"/>
    <n v="12.04"/>
    <n v="-2.41"/>
    <n v="-0.30960873521383075"/>
    <n v="2.7671728016862867E-15"/>
    <n v="0.21074112197349465"/>
    <n v="889.47279344858975"/>
    <n v="1700"/>
    <x v="746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n v="3000"/>
    <x v="739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6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5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40"/>
    <n v="19.64"/>
    <n v="-3.93"/>
    <n v="-0.5050834091598424"/>
    <n v="4.5142559412763833E-15"/>
    <n v="0.34379470677088281"/>
    <n v="1451.0506318875748"/>
    <n v="2500"/>
    <x v="900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2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5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5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4"/>
    <n v="11.21"/>
    <n v="-2.2400000000000002"/>
    <n v="-0.41832079099148595"/>
    <n v="1.4003995253541555E-15"/>
    <n v="0.28055735120037595"/>
    <n v="822.10382587201343"/>
    <n v="1600"/>
    <x v="722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5"/>
    <n v="17.84"/>
    <n v="-3.57"/>
    <n v="-0.66548915133205166"/>
    <n v="2.2278373719959636E-15"/>
    <n v="0.44632702359301718"/>
    <n v="1307.8507909914858"/>
    <n v="2300"/>
    <x v="798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6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9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n v="1050"/>
    <x v="885"/>
    <s v="Аня Мирный"/>
    <s v="2026 04"/>
    <n v="641.23934633342481"/>
    <n v="1.5687403877587538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6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x v="722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600"/>
    <x v="901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x v="815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7"/>
    <n v="18.829999999999998"/>
    <n v="-3.77"/>
    <n v="-0.7530760682897264"/>
    <n v="4.3239816549336744E-15"/>
    <n v="0.44621341639748008"/>
    <n v="1332.9727861400143"/>
    <n v="2200"/>
    <x v="865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6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9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8"/>
    <n v="13.22"/>
    <n v="-2.64"/>
    <n v="-0.52905343974138819"/>
    <n v="3.0376976035324222E-15"/>
    <n v="0.31347529518494949"/>
    <n v="936.44436104657052"/>
    <n v="1900"/>
    <x v="865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9"/>
    <n v="12.06"/>
    <n v="-2.41"/>
    <n v="-0.4825487422972019"/>
    <n v="2.7706788160763586E-15"/>
    <n v="0.28592028341538406"/>
    <n v="854.12930851601197"/>
    <n v="1800"/>
    <x v="865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5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5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5"/>
    <n v="31.95"/>
    <n v="-6.39"/>
    <n v="-1.2781291039498941"/>
    <n v="7.3387099004053598E-15"/>
    <n v="0.75731838798934881"/>
    <n v="2262.336282452773"/>
    <n v="3400"/>
    <x v="865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x v="722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6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9"/>
    <n v="7999"/>
    <m/>
    <n v="0"/>
    <n v="0"/>
    <n v="0"/>
    <n v="7999"/>
    <n v="9500"/>
    <x v="849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5"/>
    <n v="2304"/>
    <n v="0"/>
    <n v="0"/>
    <n v="0"/>
    <n v="0"/>
    <n v="2304"/>
    <n v="3000"/>
    <x v="895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4900"/>
    <x v="815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97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9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n v="5000"/>
    <x v="646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9"/>
    <n v="32.43"/>
    <n v="-6.49"/>
    <n v="-2.34597519288993"/>
    <n v="-7.2004994884723096E-15"/>
    <n v="0.99106757916456989"/>
    <n v="2231.0502763941786"/>
    <n v="3800"/>
    <x v="722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n v="1800"/>
    <x v="815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803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7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81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73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3"/>
    <n v="14.01"/>
    <n v="-2.8"/>
    <n v="-0.68834638874137033"/>
    <n v="0"/>
    <n v="0.29203096639793452"/>
    <n v="978.22430828465224"/>
    <n v="2000"/>
    <x v="812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2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4"/>
    <n v="24.7"/>
    <n v="-4.9400000000000004"/>
    <n v="-1.2133563462559744"/>
    <n v="0"/>
    <n v="0.51476644924381676"/>
    <n v="1724.3275942644714"/>
    <n v="2800"/>
    <x v="856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5"/>
    <n v="13.05"/>
    <n v="-2.61"/>
    <n v="-0.64106479022835916"/>
    <n v="0"/>
    <n v="0.27197174747497205"/>
    <n v="911.03138077535857"/>
    <n v="2000"/>
    <x v="722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5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6"/>
    <n v="21.76"/>
    <n v="-4.3499999999999996"/>
    <n v="-1.2076386864443116"/>
    <n v="6.3639967570522255E-15"/>
    <n v="0.63316817242743084"/>
    <n v="1524.148993397926"/>
    <n v="2500"/>
    <x v="902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902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4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71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7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8"/>
    <n v="15.5"/>
    <n v="-3.1"/>
    <n v="-0.86012175255080192"/>
    <n v="4.5326570814157138E-15"/>
    <n v="0.45096412051120854"/>
    <n v="1085.5512646831867"/>
    <n v="2900"/>
    <x v="872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9"/>
    <n v="29.35"/>
    <n v="-2.94"/>
    <n v="-1.8319206036182807"/>
    <n v="9.6538285096926618E-15"/>
    <n v="0.96048084054040472"/>
    <n v="2312.049104861529"/>
    <n v="3100"/>
    <x v="902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60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1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2"/>
    <n v="78.319999999999993"/>
    <n v="-15.66"/>
    <n v="-6.2660000000000009"/>
    <n v="6.2660000000000062"/>
    <n v="2.9867536553100567"/>
    <n v="5902.3839336090787"/>
    <n v="7550"/>
    <x v="902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3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n v="3300"/>
    <x v="903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x v="89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8"/>
    <n v="15.08"/>
    <n v="-1.51"/>
    <n v="-0.65023908576011236"/>
    <n v="-1.9331492003938767E-15"/>
    <n v="0.28913543514765783"/>
    <n v="1193.195524033883"/>
    <n v="1900"/>
    <x v="89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4"/>
    <n v="15.93"/>
    <n v="-1.59"/>
    <n v="-0.68713548193073026"/>
    <n v="-2.0428415279033304E-15"/>
    <n v="0.30554179366377393"/>
    <n v="1260.9007969525339"/>
    <n v="2300"/>
    <x v="886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n v="3400"/>
    <x v="885"/>
    <s v="Аня Мирный"/>
    <s v="2026 04"/>
    <n v="1548.2168212119695"/>
    <n v="0.836068087747324"/>
  </r>
  <r>
    <s v="542191860"/>
    <n v="0"/>
    <s v="iHerb_OA CZN6870"/>
    <s v="Доставлен"/>
    <d v="2025-11-06T00:00:00"/>
    <x v="41"/>
    <s v="Витамины"/>
    <s v="NOW-01486"/>
    <x v="3"/>
    <x v="1765"/>
    <n v="14.48"/>
    <n v="-1.45"/>
    <n v="-0.62436369104305545"/>
    <n v="-1.8562221135690651E-15"/>
    <n v="0.27762967722726467"/>
    <n v="1145.7139040649595"/>
    <n v="1900"/>
    <x v="89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7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x v="836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500"/>
    <x v="646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7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904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6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81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2"/>
    <n v="7.73"/>
    <n v="-1.93"/>
    <n v="0"/>
    <n v="-7.6042953545688368E-16"/>
    <n v="0.21123245778043831"/>
    <n v="540.59248085616753"/>
    <n v="1300"/>
    <x v="804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8"/>
    <n v="18.13"/>
    <n v="-4.53"/>
    <n v="0"/>
    <n v="-1.7830761521057956E-15"/>
    <n v="0.49530369410585512"/>
    <n v="1267.5961620075648"/>
    <n v="2400"/>
    <x v="815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8"/>
    <n v="13.22"/>
    <n v="-2.64"/>
    <n v="0"/>
    <n v="0"/>
    <n v="0.2616395102244794"/>
    <n v="974.91440467917539"/>
    <n v="1900"/>
    <x v="89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9"/>
    <n v="12.06"/>
    <n v="-2.41"/>
    <n v="0"/>
    <n v="0"/>
    <n v="0.23864095214236541"/>
    <n v="889.217769863331"/>
    <n v="1600"/>
    <x v="89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8"/>
    <n v="31.6"/>
    <n v="0"/>
    <n v="0"/>
    <n v="0"/>
    <n v="0.78145638214494784"/>
    <n v="2911.8426453555708"/>
    <n v="3600"/>
    <x v="89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5"/>
    <n v="31.95"/>
    <n v="-6.39"/>
    <n v="0"/>
    <n v="0"/>
    <n v="0.63208940277293879"/>
    <n v="2355.2752536483667"/>
    <n v="3600"/>
    <x v="89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9"/>
    <n v="23.89"/>
    <n v="-4.78"/>
    <n v="0"/>
    <n v="0"/>
    <n v="0.47258327413892259"/>
    <n v="1760.9276250868659"/>
    <n v="2900"/>
    <x v="902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5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70"/>
    <n v="32.43"/>
    <n v="-6.49"/>
    <n v="-1.5672710611521781"/>
    <n v="0"/>
    <n v="0.67268990436401976"/>
    <n v="2265.6479968232634"/>
    <n v="4100"/>
    <x v="646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1"/>
    <n v="17.38"/>
    <n v="-3.48"/>
    <n v="-0.83982527949172214"/>
    <n v="0"/>
    <n v="0.36046220781263971"/>
    <n v="1214.0519335328975"/>
    <n v="2200"/>
    <x v="646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2"/>
    <n v="27.31"/>
    <n v="-5.46"/>
    <n v="-1.3201570040931028"/>
    <n v="0"/>
    <n v="0.56662584465512078"/>
    <n v="1908.4197660211373"/>
    <n v="3100"/>
    <x v="897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9"/>
    <n v="23.89"/>
    <n v="-4.78"/>
    <n v="-1.1546087115889794"/>
    <n v="0"/>
    <n v="0.49557070441003925"/>
    <n v="1669.1030539434296"/>
    <n v="3000"/>
    <x v="89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3"/>
    <n v="31.55"/>
    <n v="-6.31"/>
    <n v="-1.5249777017533144"/>
    <n v="0"/>
    <n v="0.65453713130870705"/>
    <n v="2204.5086908180097"/>
    <n v="3350"/>
    <x v="646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6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4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3"/>
    <n v="44.62"/>
    <n v="-13.39"/>
    <n v="-1.5987376788553254"/>
    <n v="-9.4076310070113074E-15"/>
    <n v="0.70324059709168329"/>
    <n v="2741.3485468998397"/>
    <n v="4700"/>
    <x v="88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7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7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81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94"/>
    <s v="Полина Цветы"/>
    <s v="2026 03"/>
    <n v="1171.5695302066777"/>
    <n v="0.88192009807555138"/>
  </r>
  <r>
    <s v="542932401"/>
    <n v="0"/>
    <s v="iHerb_VP DFD1605"/>
    <s v="Доставлен"/>
    <d v="2025-11-24T00:00:00"/>
    <x v="41"/>
    <s v="Витамины"/>
    <s v="MCL-03069"/>
    <x v="286"/>
    <x v="1775"/>
    <n v="118.33"/>
    <n v="-23.67"/>
    <n v="-4.1747262414631328"/>
    <n v="0"/>
    <n v="2.3295586127161121"/>
    <n v="8382.0065817802988"/>
    <n v="11100"/>
    <x v="872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6"/>
    <n v="65.23"/>
    <n v="-13.05"/>
    <n v="-2.3012594050237301"/>
    <n v="0"/>
    <n v="1.2841365773455182"/>
    <n v="4620.4638013659005"/>
    <n v="6400"/>
    <x v="872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70"/>
    <n v="32.43"/>
    <n v="-6.49"/>
    <n v="-1.144014353513138"/>
    <n v="0"/>
    <n v="0.63837682668345608"/>
    <n v="2296.9496168538021"/>
    <n v="4100"/>
    <x v="798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6"/>
    <n v="11.42"/>
    <n v="-2.2799999999999998"/>
    <n v="-0.88819558101473017"/>
    <n v="1.3286335116299748E-15"/>
    <n v="0.19768228877576979"/>
    <n v="767.27102495908343"/>
    <n v="1600"/>
    <x v="856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7"/>
    <n v="13.74"/>
    <n v="-2.06"/>
    <n v="-1.135024549918167"/>
    <n v="1.6978598923236438E-15"/>
    <n v="0.25261806705700118"/>
    <n v="980.49513911620295"/>
    <n v="1700"/>
    <x v="646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9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70"/>
    <n v="32.43"/>
    <n v="-6.49"/>
    <n v="-2.5207651391162029"/>
    <n v="3.7707607540132979E-15"/>
    <n v="0.56103704276186728"/>
    <n v="2177.5722524549915"/>
    <n v="4100"/>
    <x v="906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2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2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856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646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n v="9300"/>
    <x v="856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72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8"/>
    <n v="9.41"/>
    <n v="-2.35"/>
    <n v="0"/>
    <n v="0"/>
    <n v="0.16369502093103719"/>
    <n v="649.59245153933864"/>
    <n v="1700"/>
    <x v="907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9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765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870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2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2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1"/>
    <n v="20.65"/>
    <n v="-5.16"/>
    <n v="0"/>
    <n v="0"/>
    <n v="0.35915522297758723"/>
    <n v="1425.2389623717215"/>
    <n v="2400"/>
    <x v="765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4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5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7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2"/>
    <n v="25.2"/>
    <n v="-5.04"/>
    <n v="0"/>
    <n v="-3.4273337846449614E-15"/>
    <n v="0.51498226502151334"/>
    <n v="1859.0467185069981"/>
    <n v="2800"/>
    <x v="872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3"/>
    <n v="39.770000000000003"/>
    <n v="-7.95"/>
    <n v="0"/>
    <n v="-5.4096111620735459E-15"/>
    <n v="0.81283411076312284"/>
    <n v="2934.2691757387247"/>
    <n v="4100"/>
    <x v="872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1"/>
    <n v="44.02"/>
    <n v="-8.8000000000000007"/>
    <n v="0"/>
    <n v="-5.9876337249600962E-15"/>
    <n v="0.89968627847508431"/>
    <n v="3247.798880248833"/>
    <n v="4450"/>
    <x v="872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4"/>
    <n v="39.770000000000003"/>
    <n v="-7.95"/>
    <n v="0"/>
    <n v="-5.4096111620735459E-15"/>
    <n v="0.81283411076312284"/>
    <n v="2934.2691757387247"/>
    <n v="4100"/>
    <x v="872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5"/>
    <n v="27.21"/>
    <n v="-5.44"/>
    <n v="0"/>
    <n v="-3.701044468835358E-15"/>
    <n v="0.55610932090864817"/>
    <n v="2007.512255054432"/>
    <n v="2950"/>
    <x v="872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6"/>
    <n v="32.99"/>
    <n v="-6.6"/>
    <n v="0"/>
    <n v="-4.4864751278164949E-15"/>
    <n v="0.67412608997607826"/>
    <n v="2433.5437947122859"/>
    <n v="3500"/>
    <x v="872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50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n v="1700"/>
    <x v="908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8"/>
    <n v="15.08"/>
    <n v="-3.77"/>
    <n v="0"/>
    <n v="-1.6684809179791824E-15"/>
    <n v="0.25062366805105674"/>
    <n v="1039.8278744939271"/>
    <n v="1900"/>
    <x v="739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9"/>
    <n v="12.06"/>
    <n v="-3.02"/>
    <n v="0"/>
    <n v="-1.3336045533626711E-15"/>
    <n v="0.20032165863674214"/>
    <n v="831.12678916225479"/>
    <n v="1800"/>
    <x v="739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7"/>
    <n v="48.2"/>
    <n v="-12.05"/>
    <n v="0"/>
    <n v="-5.3329429871748411E-15"/>
    <n v="0.80106503979183941"/>
    <n v="3323.5877686079102"/>
    <n v="4900"/>
    <x v="739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9"/>
    <n v="14.48"/>
    <n v="0"/>
    <n v="0"/>
    <n v="-2.1361276474216234E-15"/>
    <n v="0.32086920542699393"/>
    <n v="1331.2738835253815"/>
    <n v="1800"/>
    <x v="739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7"/>
    <n v="24.86"/>
    <n v="-6.22"/>
    <n v="0"/>
    <n v="-2.749821778172587E-15"/>
    <n v="0.41305262356071604"/>
    <n v="1713.7393086265959"/>
    <n v="2900"/>
    <x v="739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90"/>
    <n v="27.14"/>
    <n v="-6.79"/>
    <n v="0"/>
    <n v="-3.0020854713418534E-15"/>
    <n v="0.45094532668779891"/>
    <n v="1870.9546636561818"/>
    <n v="3000"/>
    <x v="739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1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6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6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4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70"/>
    <n v="32.43"/>
    <n v="-8.11"/>
    <n v="0"/>
    <n v="-3.7652030359920762E-15"/>
    <n v="0.57569510884038377"/>
    <n v="2199.8909162218106"/>
    <n v="4200"/>
    <x v="791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901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61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6"/>
    <n v="20.28"/>
    <n v="-5.07"/>
    <n v="0"/>
    <n v="-2.3548000895328732E-15"/>
    <n v="0.36004615976407228"/>
    <n v="1375.8363830482622"/>
    <n v="2500"/>
    <x v="899"/>
    <m/>
    <s v="2026 04"/>
    <n v="1124.1636169517378"/>
    <n v="0.81707652944972597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5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5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71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5"/>
    <n v="21.74"/>
    <n v="-5.44"/>
    <n v="0"/>
    <n v="-2.5235530216558727E-15"/>
    <n v="0.38584828429680318"/>
    <n v="1474.4334676980056"/>
    <n v="2800"/>
    <x v="739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n v="4400"/>
    <x v="887"/>
    <s v="Михаил Икра Кофе"/>
    <s v="2026 04"/>
    <n v="1777.0552441515983"/>
    <n v="0.67750387810848234"/>
  </r>
  <r>
    <s v="543365028"/>
    <n v="0"/>
    <s v="iHerb_MH DLE7202"/>
    <s v="Доставлен"/>
    <d v="2025-12-02T00:00:00"/>
    <x v="42"/>
    <s v="Витамины"/>
    <s v="NOW-00102"/>
    <x v="3"/>
    <x v="1792"/>
    <n v="15.72"/>
    <n v="-3.93"/>
    <n v="-0.45346153846153847"/>
    <n v="-1.711573981941277E-15"/>
    <n v="0.26077415622681471"/>
    <n v="1028.4176478700581"/>
    <n v="2000"/>
    <x v="739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9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3"/>
    <n v="42.83"/>
    <n v="-10.71"/>
    <n v="-1.2353846153846151"/>
    <n v="-4.6629140203523163E-15"/>
    <n v="0.71043815928798015"/>
    <n v="2801.762073756257"/>
    <n v="5100"/>
    <x v="768"/>
    <s v="Михаил Икра Кофе"/>
    <s v="2026 04"/>
    <n v="2298.237926243743"/>
    <n v="0.820283045363145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903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4"/>
    <n v="19.809999999999999"/>
    <n v="-4.95"/>
    <n v="-0.57153846153846144"/>
    <n v="-2.1572510069251376E-15"/>
    <n v="0.32867718079138808"/>
    <n v="1296.2074849320666"/>
    <n v="2200"/>
    <x v="909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5"/>
    <n v="100.79"/>
    <n v="-25.2"/>
    <n v="-2.9073076923076924"/>
    <n v="-1.0973526488120536E-14"/>
    <n v="1.6719184452234879"/>
    <n v="6593.5614930023485"/>
    <n v="9600"/>
    <x v="739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910"/>
    <s v="Евгения"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6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6"/>
    <n v="19.170000000000002"/>
    <n v="-6.6"/>
    <n v="0"/>
    <n v="-3.7681772760276161E-15"/>
    <n v="0.5861420765027322"/>
    <n v="1142.715219913511"/>
    <n v="2000"/>
    <x v="739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9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8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7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7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8"/>
    <n v="11.64"/>
    <n v="-4"/>
    <n v="0"/>
    <n v="-2.2902843586993626E-15"/>
    <n v="0.35625500910746805"/>
    <n v="694.53812888935738"/>
    <n v="1800"/>
    <x v="908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9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9"/>
    <n v="23.89"/>
    <n v="-2.39"/>
    <n v="0"/>
    <n v="0"/>
    <n v="0.48655577328245403"/>
    <n v="1923.2569079286527"/>
    <n v="3000"/>
    <x v="739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9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800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1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n v="4400"/>
    <x v="899"/>
    <m/>
    <s v="2026 04"/>
    <n v="1172.5065470667068"/>
    <n v="0.36328704121803235"/>
  </r>
  <r>
    <s v="543575869"/>
    <n v="0"/>
    <s v="iHerb_VP DFD1605"/>
    <s v="Доставлен"/>
    <d v="2025-12-08T00:00:00"/>
    <x v="42"/>
    <s v="Витамины"/>
    <s v="NOW-03086"/>
    <x v="3"/>
    <x v="1802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3"/>
    <n v="10.24"/>
    <n v="-1.02"/>
    <n v="0"/>
    <n v="0"/>
    <n v="0.2086532199843826"/>
    <n v="824.76412516754317"/>
    <n v="1700"/>
    <x v="843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4"/>
    <n v="17.690000000000001"/>
    <n v="-1.77"/>
    <n v="0"/>
    <n v="0"/>
    <n v="0.36027757723984505"/>
    <n v="1424.1046499639142"/>
    <n v="2100"/>
    <x v="739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5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6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7"/>
    <n v="29.69"/>
    <n v="-2.97"/>
    <n v="-4.5570313662945239"/>
    <n v="4.0373635086677046E-15"/>
    <n v="0.67719783841985759"/>
    <n v="2060.1546156299846"/>
    <n v="3300"/>
    <x v="908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8"/>
    <n v="23.41"/>
    <n v="0"/>
    <n v="-3.9925188729399257"/>
    <n v="3.5372260380954697E-15"/>
    <n v="0.59330843553176893"/>
    <n v="1804.948336523126"/>
    <n v="2800"/>
    <x v="906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6"/>
    <n v="24.93"/>
    <n v="-2.4900000000000002"/>
    <n v="-3.8270877192982447"/>
    <n v="3.3906600723990745E-15"/>
    <n v="0.56872453196637729"/>
    <n v="1730.1597894736844"/>
    <n v="2800"/>
    <x v="908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6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9"/>
    <n v="45.56"/>
    <n v="-4.5599999999999996"/>
    <n v="-6.9924508240297714"/>
    <n v="6.1950562820125696E-15"/>
    <n v="1.0391134496711887"/>
    <n v="3161.1653907496016"/>
    <n v="4600"/>
    <x v="611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450"/>
    <x v="885"/>
    <s v="Аня Мирный"/>
    <s v="2026 04"/>
    <n v="1116.5279162679424"/>
    <n v="0.83730880450309664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600"/>
    <x v="883"/>
    <s v="Светлана Кулаки"/>
    <s v="2026 04"/>
    <n v="1266.5279162679424"/>
    <n v="0.94979709865634743"/>
  </r>
  <r>
    <s v="543967425"/>
    <n v="0"/>
    <s v="iHerb_OA CZN6870"/>
    <s v="Доставлен"/>
    <d v="2025-12-21T00:00:00"/>
    <x v="42"/>
    <s v="Витамины"/>
    <s v="PAR-77871"/>
    <x v="44"/>
    <x v="1598"/>
    <n v="15.08"/>
    <n v="-2.2599999999999998"/>
    <n v="-1.3872863932795401"/>
    <n v="2.013741101457828E-15"/>
    <n v="0.34031939821118751"/>
    <n v="1053.9585995357579"/>
    <n v="1900"/>
    <x v="908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08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08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08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08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5"/>
    <n v="31.95"/>
    <n v="-6.39"/>
    <n v="-2.7659157731844806"/>
    <n v="4.0149159557926736E-15"/>
    <n v="0.67851511843041734"/>
    <n v="2101.340234331823"/>
    <n v="3600"/>
    <x v="908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8"/>
    <n v="15.5"/>
    <n v="-2.33"/>
    <n v="-1.4251608267934119"/>
    <n v="2.0687184326208729E-15"/>
    <n v="0.34961048942600148"/>
    <n v="1082.7328202719136"/>
    <n v="2900"/>
    <x v="611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3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800"/>
    <x v="911"/>
    <s v="Полина Цветы"/>
    <s v="2026 04"/>
    <n v="1062.968888858185"/>
    <n v="1.4422306912002998"/>
  </r>
  <r>
    <s v="543967425"/>
    <n v="0"/>
    <s v="iHerb_OA CZN6870"/>
    <s v="Доставлен"/>
    <d v="2025-12-21T00:00:00"/>
    <x v="42"/>
    <s v="Витамины"/>
    <s v="DRB-00136"/>
    <x v="6"/>
    <x v="1754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4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10"/>
    <n v="18.63"/>
    <n v="-2.79"/>
    <n v="-1.7140886481706643"/>
    <n v="2.4881169303503896E-15"/>
    <n v="0.42048824240758259"/>
    <n v="1302.2390184591579"/>
    <n v="2200"/>
    <x v="912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908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10"/>
    <n v="2190"/>
    <n v="0"/>
    <n v="0"/>
    <n v="0"/>
    <n v="0"/>
    <n v="2190"/>
    <n v="2900"/>
    <x v="646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6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10"/>
    <n v="2053"/>
    <n v="0"/>
    <n v="0"/>
    <n v="0"/>
    <n v="0"/>
    <n v="2053"/>
    <n v="2900"/>
    <x v="887"/>
    <s v="Аня Мирный"/>
    <s v="2026 04"/>
    <n v="847"/>
    <n v="0.41256697515830493"/>
  </r>
  <r>
    <s v="544176069"/>
    <n v="0"/>
    <s v="iHerb_MH DLE7202"/>
    <s v="Доставлен"/>
    <d v="2025-12-28T00:00:00"/>
    <x v="42"/>
    <s v="Витамины"/>
    <s v="AGE-60921"/>
    <x v="189"/>
    <x v="1780"/>
    <n v="67.19"/>
    <n v="-13.44"/>
    <n v="-2.2696737044145867"/>
    <n v="-1.5432537447057431E-14"/>
    <n v="1.3088213390791956"/>
    <n v="4708.5792756844112"/>
    <n v="6900"/>
    <x v="885"/>
    <s v="Лариса Западный"/>
    <s v="2026 04"/>
    <n v="2191.4207243155888"/>
    <n v="0.46541017916642319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61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1"/>
    <n v="27.83"/>
    <n v="-5.57"/>
    <n v="-0.93996161228406883"/>
    <n v="-6.3912238803999697E-15"/>
    <n v="0.54203466061214689"/>
    <n v="1950.0088311950692"/>
    <n v="3600"/>
    <x v="911"/>
    <s v="Виктория Страховка"/>
    <s v="2026 04"/>
    <n v="1649.9911688049308"/>
    <n v="0.84614548529697087"/>
  </r>
  <r>
    <s v="544176069"/>
    <n v="0"/>
    <s v="iHerb_MH DLE7202"/>
    <s v="Доставлен"/>
    <d v="2025-12-28T00:00:00"/>
    <x v="42"/>
    <s v="Витамины"/>
    <s v="DRB-00087"/>
    <x v="6"/>
    <x v="1812"/>
    <n v="23.89"/>
    <n v="-4.78"/>
    <n v="-0.80694817658349294"/>
    <n v="-5.4868054067584646E-15"/>
    <n v="0.46533164260099402"/>
    <n v="1674.0641852712388"/>
    <n v="3000"/>
    <x v="611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908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3"/>
    <n v="44.55"/>
    <n v="-8.91"/>
    <n v="-1.5049520153550859"/>
    <n v="-1.0232849016058173E-14"/>
    <n v="0.86783986092618681"/>
    <n v="3122.1165653096264"/>
    <n v="4600"/>
    <x v="88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5"/>
    <n v="33.340000000000003"/>
    <n v="-6.67"/>
    <n v="-1.126180422264875"/>
    <n v="-7.6574097434980774E-15"/>
    <n v="0.64941888582776097"/>
    <n v="2336.3313354884326"/>
    <n v="3500"/>
    <x v="88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61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n v="1300"/>
    <x v="885"/>
    <s v="Лариса Западный"/>
    <s v="2026 04"/>
    <n v="828.7040650570766"/>
    <n v="1.7583518201943273"/>
  </r>
  <r>
    <s v="544072472"/>
    <n v="0"/>
    <s v="iHerb_AV CYG0792"/>
    <s v="Доставлен"/>
    <d v="2025-12-25T00:00:00"/>
    <x v="42"/>
    <s v="Витамины"/>
    <s v="BTZ-75102"/>
    <x v="166"/>
    <x v="1814"/>
    <n v="22.19"/>
    <n v="-4.4400000000000004"/>
    <n v="-0.82407307898979054"/>
    <n v="2.7108293519058095E-15"/>
    <n v="0.45960587460267704"/>
    <n v="1551.3967356260075"/>
    <n v="2600"/>
    <x v="908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5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3"/>
    <n v="47.68"/>
    <n v="-9.5399999999999991"/>
    <n v="-1.770712520150457"/>
    <n v="5.8248468440387365E-15"/>
    <n v="0.9875700313997805"/>
    <n v="3333.5364223535744"/>
    <n v="5000"/>
    <x v="908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6"/>
    <n v="55.99"/>
    <n v="-11.2"/>
    <n v="-2.0794497581945195"/>
    <n v="6.8404533336259845E-15"/>
    <n v="1.1597604013213472"/>
    <n v="3914.7639317571206"/>
    <n v="5500"/>
    <x v="909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08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08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8"/>
    <n v="14.48"/>
    <n v="-2.9"/>
    <n v="-0.53762063406770555"/>
    <n v="1.7685297969053113E-15"/>
    <n v="0.29984428326191553"/>
    <n v="1012.122490059108"/>
    <n v="1900"/>
    <x v="568"/>
    <m/>
    <s v="2026 05"/>
    <n v="887.87750994089197"/>
    <n v="0.87724313871242976"/>
  </r>
  <r>
    <s v="544160245"/>
    <n v="0"/>
    <s v="iHerb_VP DFD1605"/>
    <s v="Доставлен"/>
    <d v="2025-12-27T00:00:00"/>
    <x v="42"/>
    <s v="Витамины"/>
    <s v="NFS-35493"/>
    <x v="23"/>
    <x v="1383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9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8"/>
    <n v="11.64"/>
    <n v="-2.33"/>
    <n v="-0.46360386965376782"/>
    <n v="0"/>
    <n v="0.2283616599569373"/>
    <n v="810.00650050916488"/>
    <n v="1800"/>
    <x v="812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8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913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08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08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94"/>
    <s v="Полина Цветы"/>
    <s v="2026 03"/>
    <n v="738.82471232179228"/>
    <n v="1.3165667279801054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87"/>
    <m/>
    <s v="2026 04"/>
    <n v="738.82471232179228"/>
    <n v="1.3165667279801054"/>
  </r>
  <r>
    <s v="544160245"/>
    <n v="0"/>
    <s v="iHerb_VP DFD1605"/>
    <s v="Доставлен"/>
    <d v="2025-12-27T00:00:00"/>
    <x v="42"/>
    <s v="Витамины"/>
    <s v="CGN-01898"/>
    <x v="1"/>
    <x v="1821"/>
    <n v="47.42"/>
    <n v="-9.48"/>
    <n v="-1.8892729124236249"/>
    <n v="0"/>
    <n v="0.93061668944857145"/>
    <n v="3300.9287464358445"/>
    <n v="4700"/>
    <x v="908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81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n v="1700"/>
    <x v="914"/>
    <s v="Виктория Страховка"/>
    <s v="2026 04"/>
    <n v="943.93593024439917"/>
    <n v="1.2484866931310838"/>
  </r>
  <r>
    <s v="544223631"/>
    <n v="0"/>
    <s v="iHerb_VP DFD1605"/>
    <s v="Доставлен"/>
    <d v="2025-12-29T00:00:00"/>
    <x v="42"/>
    <s v="Витамины"/>
    <s v="QNL-00106"/>
    <x v="336"/>
    <x v="1730"/>
    <n v="49.73"/>
    <n v="-9.9499999999999993"/>
    <n v="-1.8341617021276599"/>
    <n v="5.6601531972038625E-15"/>
    <n v="0.95972068780233233"/>
    <n v="3471.4686638297881"/>
    <n v="5200"/>
    <x v="88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60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n v="2500"/>
    <x v="915"/>
    <s v="лев"/>
    <s v="2026 05"/>
    <n v="925.70903229036253"/>
    <n v="0.5880164793406224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8"/>
    <n v="18.13"/>
    <n v="0"/>
    <n v="-0.83593141426783502"/>
    <n v="2.5796525255230274E-15"/>
    <n v="0.43739909677868988"/>
    <n v="1582.1449692115145"/>
    <n v="2400"/>
    <x v="88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80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8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8"/>
    <n v="18.13"/>
    <n v="0"/>
    <n v="-1.5720502431118315"/>
    <n v="0"/>
    <n v="0.78337190407346091"/>
    <n v="1553.8990212497747"/>
    <n v="2400"/>
    <x v="771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2"/>
    <n v="7.73"/>
    <n v="0"/>
    <n v="-0.67026742301458675"/>
    <n v="0"/>
    <n v="0.33400247206220929"/>
    <n v="662.52837475238607"/>
    <n v="1300"/>
    <x v="803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2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3"/>
    <n v="11.87"/>
    <n v="0"/>
    <n v="-1.0292463533225282"/>
    <n v="0"/>
    <n v="0.51288607288207289"/>
    <n v="1017.3624590311541"/>
    <n v="2000"/>
    <x v="803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4"/>
    <n v="9.68"/>
    <n v="0"/>
    <n v="-0.83935170178282015"/>
    <n v="0"/>
    <n v="0.4182592405643189"/>
    <n v="829.66037097064634"/>
    <n v="1600"/>
    <x v="88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5"/>
    <n v="26.75"/>
    <n v="0"/>
    <n v="-2.3194894651539708"/>
    <n v="0"/>
    <n v="1.1558300294520178"/>
    <n v="2292.7081532504949"/>
    <n v="3000"/>
    <x v="877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16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74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6"/>
    <n v="47.92"/>
    <n v="-11.98"/>
    <n v="-1.8712577780141464"/>
    <n v="0"/>
    <n v="0.92058702891257593"/>
    <n v="3123.8498282189012"/>
    <n v="3900"/>
    <x v="88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7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6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8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8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6"/>
    <n v="28.97"/>
    <n v="-7.24"/>
    <n v="-1.1313976493112798"/>
    <n v="0"/>
    <n v="0.55660423311826013"/>
    <n v="1888.7383630271765"/>
    <n v="3100"/>
    <x v="88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8"/>
    <n v="38.799999999999997"/>
    <n v="-9.6999999999999993"/>
    <n v="-1.5151252459713873"/>
    <n v="0"/>
    <n v="0.74538348751686012"/>
    <n v="2529.3274902941021"/>
    <n v="4500"/>
    <x v="88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6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n v="2600"/>
    <x v="847"/>
    <s v="Татьяна Индол"/>
    <s v="2026 04"/>
    <n v="1140.638881029623"/>
    <n v="0.78160152836905639"/>
  </r>
  <r>
    <s v="544472292"/>
    <n v="0"/>
    <s v="iHerb_VP DFD1605"/>
    <s v="Доставлен"/>
    <d v="2026-01-06T00:00:00"/>
    <x v="43"/>
    <s v="Витамины"/>
    <s v="FOA-66034"/>
    <x v="171"/>
    <x v="1829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6"/>
    <n v="25.02"/>
    <n v="-2.5"/>
    <n v="-0.72081031804983453"/>
    <n v="0"/>
    <n v="0.86555633652392749"/>
    <n v="2022.8416260382198"/>
    <n v="2900"/>
    <x v="912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5"/>
    <n v="28.18"/>
    <n v="-2.82"/>
    <n v="-0.8117117968802755"/>
    <n v="0"/>
    <n v="0.97471175374097685"/>
    <n v="2277.9424350057398"/>
    <n v="3000"/>
    <x v="912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30"/>
    <n v="20.239999999999998"/>
    <n v="-2.02"/>
    <n v="-0.58317779728543451"/>
    <n v="0"/>
    <n v="0.70028581045585958"/>
    <n v="1636.5974434465527"/>
    <n v="2300"/>
    <x v="912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1"/>
    <n v="9.41"/>
    <n v="-1.88"/>
    <n v="-0.24101694915254238"/>
    <n v="0"/>
    <n v="0.28941559564943048"/>
    <n v="676.37644067796612"/>
    <n v="1300"/>
    <x v="912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2"/>
    <n v="23.69"/>
    <n v="-2.37"/>
    <n v="-0.68240124248767642"/>
    <n v="0"/>
    <n v="0.81943432924911774"/>
    <n v="1915.052551826592"/>
    <n v="2600"/>
    <x v="912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3"/>
    <n v="20.92"/>
    <n v="-3.14"/>
    <n v="-0.56909446957930987"/>
    <n v="0"/>
    <n v="0.68337440778842939"/>
    <n v="1597.0747829022896"/>
    <n v="2600"/>
    <x v="611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9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917"/>
    <s v="Оксана 17 Цветы"/>
    <s v="2026 04"/>
    <n v="823.02042339118123"/>
    <n v="1.0592561866082901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912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7"/>
    <n v="29.46"/>
    <n v="-4.42"/>
    <n v="0"/>
    <n v="4.0040486336070463E-15"/>
    <n v="0.80426451796872678"/>
    <n v="2299.7367705637448"/>
    <n v="3200"/>
    <x v="912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4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n v="2900"/>
    <x v="883"/>
    <s v="Светлана Кулаки"/>
    <s v="2026 04"/>
    <n v="925.38576009902067"/>
    <n v="0.46864128770054136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5"/>
    <n v="66.39"/>
    <n v="-6.64"/>
    <n v="-5.7782103160374936"/>
    <n v="-8.6984435715138E-15"/>
    <n v="1.7300021410862447"/>
    <n v="5005.8472452388105"/>
    <n v="6400"/>
    <x v="912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5"/>
    <n v="19.739999999999998"/>
    <n v="-1.97"/>
    <n v="-1.7184735952466319"/>
    <n v="-2.5869680713941462E-15"/>
    <n v="0.51451277066280443"/>
    <n v="1488.7682936885967"/>
    <n v="2250"/>
    <x v="912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6"/>
    <n v="28.46"/>
    <n v="-2.85"/>
    <n v="-2.4766521538697943"/>
    <n v="-3.7283203324931954E-15"/>
    <n v="0.74151221478190332"/>
    <n v="2145.6024761600993"/>
    <n v="3000"/>
    <x v="912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7"/>
    <n v="90.51"/>
    <n v="-9.0500000000000007"/>
    <n v="-7.8777073195717859"/>
    <n v="-1.1858999386368439E-14"/>
    <n v="2.3585937140231885"/>
    <n v="6824.7082275674229"/>
    <n v="8550"/>
    <x v="912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30"/>
    <n v="11.82"/>
    <n v="-1.18"/>
    <n v="-1.0289566152742917"/>
    <n v="-1.5489780686344241E-15"/>
    <n v="0.30807067416163419"/>
    <n v="891.41781906846768"/>
    <n v="1800"/>
    <x v="912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7"/>
    <n v="30.75"/>
    <n v="-3.08"/>
    <n v="-1.4433258567628189"/>
    <n v="-4.102178811430175E-15"/>
    <n v="0.82273105987809458"/>
    <n v="2410.6154227739812"/>
    <n v="3300"/>
    <x v="912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912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8"/>
    <n v="40.770000000000003"/>
    <n v="-4.08"/>
    <n v="-1.9138281779771529"/>
    <n v="-5.4394268374186167E-15"/>
    <n v="1.0909288972507156"/>
    <n v="3196.4394601220588"/>
    <n v="4200"/>
    <x v="912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5"/>
    <n v="35.979999999999997"/>
    <n v="-3.6"/>
    <n v="-1.6890094413436956"/>
    <n v="-4.800453556707952E-15"/>
    <n v="0.96277671553497279"/>
    <n v="2820.9514777528548"/>
    <n v="4000"/>
    <x v="912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8"/>
    <n v="11.8"/>
    <n v="-1.18"/>
    <n v="-0.55396171300401642"/>
    <n v="-1.5744538842569012E-15"/>
    <n v="0.31577173313716539"/>
    <n v="925.2163277867611"/>
    <n v="1600"/>
    <x v="912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7"/>
    <n v="49.92"/>
    <n v="-4.99"/>
    <n v="-2.3436440456940164"/>
    <n v="-6.6610370075011833E-15"/>
    <n v="1.3359344604381203"/>
    <n v="3914.3097558812779"/>
    <n v="5200"/>
    <x v="912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7"/>
    <n v="24.68"/>
    <n v="-2.4700000000000002"/>
    <n v="-1.1585206822805278"/>
    <n v="-3.292713820089056E-15"/>
    <n v="0.66038514058158593"/>
    <n v="1934.9392316519738"/>
    <n v="2700"/>
    <x v="912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912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7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7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9"/>
    <n v="13.52"/>
    <n v="-1.35"/>
    <n v="-0.76070230714503495"/>
    <n v="-1.757760970464563E-15"/>
    <n v="0.27161727285137488"/>
    <n v="1021.3164437442828"/>
    <n v="2000"/>
    <x v="877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6"/>
    <n v="25.02"/>
    <n v="-2.5"/>
    <n v="-1.4076430531558084"/>
    <n v="-3.2526521819935873E-15"/>
    <n v="0.50261470703475453"/>
    <n v="1889.8969854660024"/>
    <n v="2900"/>
    <x v="877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40"/>
    <n v="59.81"/>
    <n v="-5.98"/>
    <n v="-3.3647169427787373"/>
    <n v="-7.774878639285737E-15"/>
    <n v="1.2014098436803213"/>
    <n v="4517.4580252058131"/>
    <n v="5800"/>
    <x v="825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1"/>
    <n v="41.44"/>
    <n v="-4.1399999999999997"/>
    <n v="-2.3314869397296469"/>
    <n v="-5.3873857188437304E-15"/>
    <n v="0.83248350676715543"/>
    <n v="3130.2467832096754"/>
    <n v="4200"/>
    <x v="825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2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2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n v="2000"/>
    <x v="883"/>
    <m/>
    <s v="2026 04"/>
    <n v="1050.0162577497713"/>
    <n v="1.105299186765655"/>
  </r>
  <r>
    <s v="545062795"/>
    <n v="0"/>
    <s v="iHerb_AV CYG0792"/>
    <s v="Доставлен"/>
    <d v="2026-01-21T00:00:00"/>
    <x v="43"/>
    <s v="Витамины"/>
    <s v="NFS-04512"/>
    <x v="23"/>
    <x v="1842"/>
    <n v="12.55"/>
    <n v="-1.26"/>
    <n v="-0.53365977227619366"/>
    <n v="1.6759693903126569E-15"/>
    <n v="0.33508169958071687"/>
    <n v="991.55341951321452"/>
    <n v="1600"/>
    <x v="912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90"/>
    <n v="37.06"/>
    <n v="-3.71"/>
    <n v="-1.5763997701869847"/>
    <n v="4.9507156038022237E-15"/>
    <n v="0.98981175208298533"/>
    <n v="2928.9908362059964"/>
    <n v="3800"/>
    <x v="912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7"/>
    <n v="19.27"/>
    <n v="-3.85"/>
    <n v="-0.72887809464117848"/>
    <n v="2.2890565100638768E-15"/>
    <n v="0.45765808746985415"/>
    <n v="1354.2740238169854"/>
    <n v="2200"/>
    <x v="912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3"/>
    <n v="81.86"/>
    <n v="-8.19"/>
    <n v="-3.4822600020892098"/>
    <n v="1.0936108501712439E-14"/>
    <n v="2.1864897084243942"/>
    <n v="6470.1275833072186"/>
    <n v="7800"/>
    <x v="912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4"/>
    <n v="15"/>
    <n v="-1.5"/>
    <n v="-0.63812284550297727"/>
    <n v="2.0040378006395809E-15"/>
    <n v="0.40067342288216801"/>
    <n v="1185.6484644312129"/>
    <n v="2000"/>
    <x v="912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1"/>
    <n v="18"/>
    <n v="-1.8"/>
    <n v="-0.76574741460357265"/>
    <n v="2.404845360767497E-15"/>
    <n v="0.4808081074586017"/>
    <n v="1422.7781573174555"/>
    <n v="2200"/>
    <x v="912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7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3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40"/>
    <n v="1595"/>
    <n v="-265.83333333333297"/>
    <n v="0"/>
    <n v="-3.0316490059097606E-13"/>
    <n v="130.83333333333334"/>
    <n v="1460"/>
    <n v="2600"/>
    <x v="611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6"/>
    <n v="1595"/>
    <n v="-265.83333333333297"/>
    <n v="0"/>
    <n v="-3.0316490059097606E-13"/>
    <n v="130.83333333333334"/>
    <n v="1460"/>
    <n v="2700"/>
    <x v="918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6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7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8"/>
    <n v="9.18"/>
    <n v="-0.92"/>
    <n v="-0.47483233321567236"/>
    <n v="-1.1838198774400537E-15"/>
    <n v="0.1840262372611606"/>
    <n v="692.630010589481"/>
    <n v="1500"/>
    <x v="877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1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8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9"/>
    <n v="16.5"/>
    <n v="-1.65"/>
    <n v="-0.85366345620493145"/>
    <n v="-2.1282960266325423E-15"/>
    <n v="0.33084620137145698"/>
    <n v="1245.2246558418638"/>
    <n v="2100"/>
    <x v="885"/>
    <s v="Аня Мирный"/>
    <s v="2026 04"/>
    <n v="854.77534415813625"/>
    <n v="0.68644267534218162"/>
  </r>
  <r>
    <s v="545354844"/>
    <n v="0"/>
    <s v="iHerb_OA CZN6870"/>
    <s v="Доставлен"/>
    <d v="2026-01-29T00:00:00"/>
    <x v="43"/>
    <s v="Витамины"/>
    <s v="NOW-00470"/>
    <x v="3"/>
    <x v="1850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3900"/>
    <x v="89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4100"/>
    <x v="768"/>
    <s v="Михаил Икра Кофе"/>
    <s v="2026 04"/>
    <n v="1565.1083268619841"/>
    <n v="0.61742611861772034"/>
  </r>
  <r>
    <s v="545354844"/>
    <n v="0"/>
    <s v="iHerb_OA CZN6870"/>
    <s v="Доставлен"/>
    <d v="2026-01-29T00:00:00"/>
    <x v="43"/>
    <s v="Витамины"/>
    <s v="TML-52095"/>
    <x v="348"/>
    <x v="1851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2"/>
    <n v="10.73"/>
    <n v="-1.07"/>
    <n v="-0.55531238969290497"/>
    <n v="-1.3844673142943003E-15"/>
    <n v="0.21521712493254375"/>
    <n v="810.02492763854559"/>
    <n v="1600"/>
    <x v="877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86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3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80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909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5"/>
    <n v="2556"/>
    <n v="0"/>
    <n v="0"/>
    <n v="0"/>
    <n v="0"/>
    <n v="2556"/>
    <n v="3200"/>
    <x v="912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5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19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19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8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71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4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5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7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7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7"/>
    <n v="32.840000000000003"/>
    <n v="-13.14"/>
    <n v="-1.9812011371712863"/>
    <n v="-2.8424595176107168E-15"/>
    <n v="0.43983130559375616"/>
    <n v="1585.5219666971268"/>
    <n v="3400"/>
    <x v="851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7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7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9"/>
    <n v="13.26"/>
    <n v="-1.33"/>
    <n v="-1.1997832267235251"/>
    <n v="-1.7213473119337992E-15"/>
    <n v="0.26635469419967051"/>
    <n v="960.16634836023945"/>
    <n v="2000"/>
    <x v="905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60"/>
    <n v="16.52"/>
    <n v="-1.65"/>
    <n v="-1.4954548685145697"/>
    <n v="-2.1455519302980379E-15"/>
    <n v="0.33199449310554074"/>
    <n v="1196.787393136359"/>
    <n v="1900"/>
    <x v="877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1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2"/>
    <n v="11.25"/>
    <n v="-1.1299999999999999"/>
    <n v="-1.0177540867093104"/>
    <n v="-1.4601873257979924E-15"/>
    <n v="0.22594379759435593"/>
    <n v="814.491487460656"/>
    <n v="1700"/>
    <x v="877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3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7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7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5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4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n v="2500"/>
    <x v="905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5"/>
    <n v="11.82"/>
    <n v="-1.18"/>
    <n v="-0.87009080226471536"/>
    <n v="0"/>
    <n v="0.25047955026458069"/>
    <n v="873.03751735925653"/>
    <n v="1800"/>
    <x v="877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6"/>
    <n v="17.68"/>
    <n v="-1.77"/>
    <n v="-1.3010474308300395"/>
    <n v="0"/>
    <n v="0.37454225984111639"/>
    <n v="1305.4536561264824"/>
    <n v="2200"/>
    <x v="768"/>
    <s v="Михаил Икра Кофе"/>
    <s v="2026 04"/>
    <n v="894.54634387351757"/>
    <n v="0.68523791685397606"/>
  </r>
  <r>
    <s v="545837026"/>
    <n v="0"/>
    <s v="iHerb_OA CZN6870"/>
    <s v="Доставлен"/>
    <d v="2026-02-11T00:00:00"/>
    <x v="44"/>
    <s v="Витамины"/>
    <s v="SOL-30320"/>
    <x v="19"/>
    <x v="1867"/>
    <n v="19.57"/>
    <n v="0"/>
    <n v="-1.6003455827368873"/>
    <n v="0"/>
    <n v="0.46070345852235367"/>
    <n v="1605.7654337143467"/>
    <n v="2400"/>
    <x v="877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8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9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70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7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7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3"/>
    <n v="30.67"/>
    <n v="-3.07"/>
    <n v="-1.3972896957299923"/>
    <n v="0"/>
    <n v="0.62410120479363984"/>
    <n v="2329.6813500383532"/>
    <n v="3200"/>
    <x v="877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1"/>
    <n v="21.46"/>
    <n v="-2.15"/>
    <n v="-0.97759652262848395"/>
    <n v="0"/>
    <n v="0.43664471973062258"/>
    <n v="1629.9328575811815"/>
    <n v="2700"/>
    <x v="877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2"/>
    <n v="13.5"/>
    <n v="-1.35"/>
    <n v="-0.61511122475070312"/>
    <n v="0"/>
    <n v="0.27474020428415663"/>
    <n v="1025.5662464842751"/>
    <n v="2300"/>
    <x v="825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7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7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86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3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4"/>
    <n v="15.94"/>
    <n v="-1.59"/>
    <n v="-0.72648938890309378"/>
    <n v="0"/>
    <n v="0.32448740176770757"/>
    <n v="1211.2654845308105"/>
    <n v="2000"/>
    <x v="887"/>
    <s v="Юлия АТБ кольцо"/>
    <s v="2026 04"/>
    <n v="788.73451546918955"/>
    <n v="0.65116568212517811"/>
  </r>
  <r>
    <s v="545649791"/>
    <n v="0"/>
    <s v="iHerb_VP DFD1605"/>
    <s v="Доставлен"/>
    <d v="2026-02-06T00:00:00"/>
    <x v="44"/>
    <s v="Витамины"/>
    <s v="NCA-38611"/>
    <x v="210"/>
    <x v="1875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6"/>
    <n v="17.53"/>
    <n v="-1.75"/>
    <n v="-0.79888519560214777"/>
    <n v="0"/>
    <n v="0.35682308013201575"/>
    <n v="1331.9699892610586"/>
    <n v="2200"/>
    <x v="877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9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9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61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7"/>
    <n v="11.25"/>
    <n v="-2.25"/>
    <n v="-0.84946846939828646"/>
    <n v="-1.3200298527899475E-15"/>
    <n v="0.22571485658774038"/>
    <n v="730.78346578594267"/>
    <n v="1500"/>
    <x v="851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8"/>
    <n v="45.31"/>
    <n v="-9.06"/>
    <n v="-3.4214702239653207"/>
    <n v="-5.3167869070706218E-15"/>
    <n v="0.90912928347839872"/>
    <n v="2943.4334038600468"/>
    <n v="4400"/>
    <x v="894"/>
    <m/>
    <s v="2026 03"/>
    <n v="1456.5665961399532"/>
    <n v="0.494852913685697"/>
  </r>
  <r>
    <s v="546121303"/>
    <n v="0"/>
    <s v="iHerb_AV CYG0792"/>
    <s v="Доставлен"/>
    <d v="2026-02-18T00:00:00"/>
    <x v="44"/>
    <s v="Витамины"/>
    <s v="FBS-50080"/>
    <x v="20"/>
    <x v="1879"/>
    <n v="17.66"/>
    <n v="-3.53"/>
    <n v="-1.3336654969553099"/>
    <n v="-2.0724468688802176E-15"/>
    <n v="0.35437232484275238"/>
    <n v="1147.3300412839301"/>
    <n v="2300"/>
    <x v="894"/>
    <s v="Юлия рынок на Нептуне"/>
    <s v="2026 03"/>
    <n v="1152.6699587160699"/>
    <n v="1.0046542121621467"/>
  </r>
  <r>
    <s v="546121303"/>
    <n v="0"/>
    <s v="iHerb_AV CYG0792"/>
    <s v="Доставлен"/>
    <d v="2026-02-18T00:00:00"/>
    <x v="44"/>
    <s v="Витамины"/>
    <s v="SOR-35007"/>
    <x v="10"/>
    <x v="1576"/>
    <n v="25.02"/>
    <n v="-5"/>
    <n v="-1.8895954174837442"/>
    <n v="-2.9363330725394166E-15"/>
    <n v="0.50209015876517349"/>
    <n v="1625.5872205593971"/>
    <n v="2900"/>
    <x v="851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9"/>
    <n v="13.52"/>
    <n v="-2.7"/>
    <n v="-1.0212498709877178"/>
    <n v="-1.5869692230208036E-15"/>
    <n v="0.27135941647548345"/>
    <n v="878.5641222004333"/>
    <n v="2000"/>
    <x v="851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80"/>
    <n v="9.74"/>
    <n v="-1.95"/>
    <n v="-0.73526215295696129"/>
    <n v="-1.1425591725815212E-15"/>
    <n v="0.19536874809094415"/>
    <n v="632.53368871916598"/>
    <n v="1500"/>
    <x v="887"/>
    <s v="Юлия АТБ кольцо"/>
    <s v="2026 04"/>
    <n v="867.46631128083402"/>
    <n v="1.3714151937699781"/>
  </r>
  <r>
    <s v="546121303"/>
    <n v="0"/>
    <s v="iHerb_AV CYG0792"/>
    <s v="Доставлен"/>
    <d v="2026-02-18T00:00:00"/>
    <x v="44"/>
    <s v="Витамины"/>
    <s v="MII-16734"/>
    <x v="343"/>
    <x v="1832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1"/>
    <n v="20.34"/>
    <n v="-4.07"/>
    <n v="-1.5356502219011245"/>
    <n v="-2.3863206338769385E-15"/>
    <n v="0.40804230185361506"/>
    <n v="1321.0941098152541"/>
    <n v="2400"/>
    <x v="851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8"/>
    <n v="15.62"/>
    <n v="-3.12"/>
    <n v="-1.1798173186087313"/>
    <n v="-1.8333747955415936E-15"/>
    <n v="0.31349285637186164"/>
    <n v="1014.9770358138095"/>
    <n v="2000"/>
    <x v="851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2"/>
    <n v="26.83"/>
    <n v="-5.37"/>
    <n v="-2.0255103725874699"/>
    <n v="-3.1475378489858079E-15"/>
    <n v="0.53820453581921202"/>
    <n v="1742.5125750851475"/>
    <n v="3000"/>
    <x v="851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3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4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5"/>
    <n v="47.19"/>
    <n v="-4.72"/>
    <n v="-2.7385751430057201"/>
    <n v="0"/>
    <n v="1.076700036454239"/>
    <n v="3549.1205039001561"/>
    <n v="4600"/>
    <x v="851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1"/>
    <n v="45.59"/>
    <n v="-4.5599999999999996"/>
    <n v="-2.6457202288091524"/>
    <n v="0"/>
    <n v="1.0401931362306907"/>
    <n v="3428.7830062402495"/>
    <n v="4400"/>
    <x v="851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6"/>
    <n v="20.77"/>
    <n v="-2.08"/>
    <n v="-1.2051794071762869"/>
    <n v="0"/>
    <n v="0.47382914248480629"/>
    <n v="1561.8804383775348"/>
    <n v="2300"/>
    <x v="851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1"/>
    <n v="27.04"/>
    <n v="-2.7"/>
    <n v="-1.5695059802392097"/>
    <n v="0"/>
    <n v="0.61706802183414589"/>
    <n v="2034.0379812792512"/>
    <n v="3000"/>
    <x v="851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3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70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3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7"/>
    <n v="12"/>
    <n v="-1.2"/>
    <n v="-0.69641185647425896"/>
    <n v="0"/>
    <n v="0.27380175167661364"/>
    <n v="902.53123244929793"/>
    <n v="1600"/>
    <x v="851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899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899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n v="1900"/>
    <x v="899"/>
    <s v="Валентина Сычева"/>
    <s v="2026 04"/>
    <n v="718.26854260362234"/>
    <n v="0.60781029235367123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9"/>
    <n v="35.979999999999997"/>
    <n v="-5.4"/>
    <n v="0"/>
    <n v="0"/>
    <n v="0.91171895875230291"/>
    <n v="2721.8690409626838"/>
    <n v="4000"/>
    <x v="917"/>
    <m/>
    <s v="2026 04"/>
    <n v="1278.1309590373162"/>
    <n v="0.46957841828615704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90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61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1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1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3"/>
    <n v="49.39"/>
    <n v="-4.9400000000000004"/>
    <n v="-2.8360272224585286"/>
    <n v="0"/>
    <n v="1.1523779903820652"/>
    <n v="3718.7950526371756"/>
    <n v="4800"/>
    <x v="851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6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n v="3300"/>
    <x v="639"/>
    <s v="Виктория Страховка"/>
    <s v="2026 05"/>
    <n v="1214.2955981497239"/>
    <n v="0.58219927860942067"/>
  </r>
  <r>
    <s v="546479596"/>
    <n v="0"/>
    <s v="iHerb_VP DFD1605"/>
    <s v="Доставлен"/>
    <d v="2026-02-26T00:00:00"/>
    <x v="44"/>
    <s v="Витамины"/>
    <s v="NOW-01292"/>
    <x v="3"/>
    <x v="1892"/>
    <n v="32.619999999999997"/>
    <n v="-3.26"/>
    <n v="-1.8732454274776689"/>
    <n v="0"/>
    <n v="0.76116575472705128"/>
    <n v="2456.3289706507862"/>
    <n v="3800"/>
    <x v="917"/>
    <m/>
    <s v="2026 04"/>
    <n v="1343.6710293492138"/>
    <n v="0.54702405313129454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920"/>
    <s v="Надежда Витамины"/>
    <s v="2026 04"/>
    <n v="856.93029735682808"/>
    <n v="0.7496745783527542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568"/>
    <m/>
    <s v="2026 05"/>
    <n v="856.93029735682808"/>
    <n v="0.749674578352754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n v="2700"/>
    <x v="881"/>
    <m/>
    <s v="2026 03"/>
    <n v="1231.2537754352841"/>
    <n v="0.8383025977140359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m/>
    <x v="20"/>
    <m/>
    <s v=""/>
    <n v="-1468.7462245647159"/>
    <s v=""/>
  </r>
  <r>
    <s v="546742364"/>
    <n v="0"/>
    <s v="iHerb_VP DFD1605"/>
    <s v="Доставлен"/>
    <d v="2026-03-04T00:00:00"/>
    <x v="45"/>
    <s v="Витамины"/>
    <s v="CGN-01065"/>
    <x v="1"/>
    <x v="14"/>
    <n v="6.4"/>
    <n v="-1.28"/>
    <n v="0"/>
    <n v="9.157907632704125E-16"/>
    <n v="0.29864352443391201"/>
    <n v="468.38870568491723"/>
    <m/>
    <x v="20"/>
    <m/>
    <s v=""/>
    <n v="-468.38870568491723"/>
    <s v=""/>
  </r>
  <r>
    <s v="546742364"/>
    <n v="0"/>
    <s v="iHerb_VP DFD1605"/>
    <s v="Доставлен"/>
    <d v="2026-03-04T00:00:00"/>
    <x v="45"/>
    <s v="Витамины"/>
    <s v="LKN-01663"/>
    <x v="1"/>
    <x v="1828"/>
    <n v="38.94"/>
    <n v="-7.79"/>
    <n v="0"/>
    <n v="5.5716566945065132E-15"/>
    <n v="1.8169425363508513"/>
    <n v="2849.6695668135103"/>
    <n v="4000"/>
    <x v="887"/>
    <s v="Наталья Дерматология"/>
    <s v="2026 04"/>
    <n v="1150.3304331864897"/>
    <n v="0.40367151566726556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7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7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CAL-51610"/>
    <x v="138"/>
    <x v="1894"/>
    <n v="22.85"/>
    <n v="-4.57"/>
    <n v="0"/>
    <n v="3.2696592094888948E-15"/>
    <n v="1.0662507083304515"/>
    <n v="1672.294050765681"/>
    <n v="2600"/>
    <x v="920"/>
    <s v="Надежда Витамины"/>
    <s v="2026 04"/>
    <n v="927.70594923431895"/>
    <n v="0.55475049307838953"/>
  </r>
  <r>
    <s v="546390101"/>
    <n v="0"/>
    <s v="iHerb_AV CYG0792"/>
    <s v="Доставлен"/>
    <d v="2026-02-24T00:00:00"/>
    <x v="44"/>
    <s v="Витамины"/>
    <s v="NOW-00892"/>
    <x v="3"/>
    <x v="1844"/>
    <n v="15"/>
    <n v="-3"/>
    <n v="-0.68451106352605295"/>
    <n v="2.0286730499931485E-15"/>
    <n v="0.3482454639202201"/>
    <n v="1013.6309778729479"/>
    <n v="2000"/>
    <x v="885"/>
    <s v="Лариса Западный"/>
    <s v="2026 04"/>
    <n v="986.36902212705206"/>
    <n v="0.9731046541186974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1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1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6"/>
    <n v="65.14"/>
    <n v="-13.03"/>
    <n v="-2.9724892933618845"/>
    <n v="8.8095127195952482E-15"/>
    <n v="1.5122559270735556"/>
    <n v="4401.6925214132762"/>
    <n v="6500"/>
    <x v="851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7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51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Доставлен"/>
    <d v="2026-03-02T00:00:00"/>
    <x v="45"/>
    <s v="Витамины"/>
    <s v="NCS-67322"/>
    <x v="217"/>
    <x v="1898"/>
    <n v="12.83"/>
    <n v="-2.57"/>
    <n v="-0.52094117647058813"/>
    <n v="-1.5046787345508E-15"/>
    <n v="0.48836174340150657"/>
    <n v="888.26170588235277"/>
    <m/>
    <x v="20"/>
    <m/>
    <s v=""/>
    <n v="-888.26170588235277"/>
    <s v=""/>
  </r>
  <r>
    <s v="546629917"/>
    <n v="0"/>
    <s v="iHerb_AV CYG0792"/>
    <s v="Доставлен"/>
    <d v="2026-03-02T00:00:00"/>
    <x v="45"/>
    <s v="Витамины"/>
    <s v="SOR-00448"/>
    <x v="10"/>
    <x v="1899"/>
    <n v="24.94"/>
    <n v="-4.99"/>
    <n v="-1.0129411764705882"/>
    <n v="-2.9257642060710006E-15"/>
    <n v="0.94959227883626307"/>
    <n v="1727.1755392156863"/>
    <m/>
    <x v="20"/>
    <m/>
    <s v=""/>
    <n v="-1727.1755392156863"/>
    <s v=""/>
  </r>
  <r>
    <s v="546629917"/>
    <n v="0"/>
    <s v="iHerb_AV CYG0792"/>
    <s v="Доставлен"/>
    <d v="2026-03-02T00:00:00"/>
    <x v="45"/>
    <s v="Витамины"/>
    <s v="NOW-01492"/>
    <x v="3"/>
    <x v="1405"/>
    <n v="26.16"/>
    <n v="-5.23"/>
    <n v="-1.0626996904024766"/>
    <n v="-3.0694859565446635E-15"/>
    <n v="0.99623891709488621"/>
    <n v="1812.0192499140003"/>
    <n v="2800"/>
    <x v="920"/>
    <s v="Оксана Черноморская"/>
    <s v="2026 04"/>
    <n v="987.98075008599972"/>
    <n v="0.54523744719207035"/>
  </r>
  <r>
    <s v="546629917"/>
    <n v="0"/>
    <s v="iHerb_AV CYG0792"/>
    <s v="Доставлен"/>
    <d v="2026-03-02T00:00:00"/>
    <x v="45"/>
    <s v="Витамины"/>
    <s v="VMC-47137"/>
    <x v="307"/>
    <x v="1900"/>
    <n v="25.75"/>
    <n v="-5.15"/>
    <n v="-1.0459442724458203"/>
    <n v="-3.0210898568953689E-15"/>
    <n v="0.98053137564045201"/>
    <n v="1783.4494289645681"/>
    <n v="2800"/>
    <x v="887"/>
    <s v="Юлия АТБ кольцо"/>
    <s v="2026 04"/>
    <n v="1016.5505710354319"/>
    <n v="0.5699912509577683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500"/>
    <x v="920"/>
    <s v="Оксана Черноморская"/>
    <s v="2026 04"/>
    <n v="1531.3921444788457"/>
    <n v="0.3858764081082897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800"/>
    <x v="887"/>
    <s v="Аня Мирный"/>
    <s v="2026 04"/>
    <n v="1831.3921444788457"/>
    <n v="0.46146966673237833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n v="2000"/>
    <x v="921"/>
    <s v="Татьяна Виноград"/>
    <s v="2026 05"/>
    <n v="918.24268859649146"/>
    <n v="0.84884352425141674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m/>
    <x v="20"/>
    <m/>
    <s v=""/>
    <n v="-1081.7573114035085"/>
    <s v=""/>
  </r>
  <r>
    <s v="546629917"/>
    <n v="0"/>
    <s v="iHerb_AV CYG0792"/>
    <s v="Доставлен"/>
    <d v="2026-03-02T00:00:00"/>
    <x v="45"/>
    <s v="Витамины"/>
    <s v="NOW-00670"/>
    <x v="3"/>
    <x v="1902"/>
    <n v="6.74"/>
    <n v="-1.35"/>
    <n v="-0.27367182662538697"/>
    <n v="-7.9046962760514754E-16"/>
    <n v="0.25655651042242894"/>
    <n v="466.64040884072915"/>
    <m/>
    <x v="20"/>
    <m/>
    <s v=""/>
    <n v="-466.64040884072915"/>
    <s v=""/>
  </r>
  <r>
    <s v="546265030"/>
    <n v="0"/>
    <s v="iHerb_OA CZN6870"/>
    <s v="Доставлен"/>
    <d v="2026-02-21T00:00:00"/>
    <x v="44"/>
    <s v="Витамины"/>
    <s v="NFS-35493"/>
    <x v="23"/>
    <x v="1383"/>
    <n v="49.39"/>
    <n v="-4.9400000000000004"/>
    <n v="-3.4854771002637106"/>
    <n v="0"/>
    <n v="1.1645771439186043"/>
    <n v="3669.2935552446047"/>
    <n v="5000"/>
    <x v="894"/>
    <m/>
    <s v="2026 03"/>
    <n v="1330.7064447553953"/>
    <n v="0.36266012100704953"/>
  </r>
  <r>
    <s v="546265030"/>
    <n v="0"/>
    <s v="iHerb_OA CZN6870"/>
    <s v="Доставлен"/>
    <d v="2026-02-21T00:00:00"/>
    <x v="44"/>
    <s v="Витамины"/>
    <s v="CLF-07211"/>
    <x v="72"/>
    <x v="1903"/>
    <n v="35.979999999999997"/>
    <n v="-3.6"/>
    <n v="-2.5390269630267475"/>
    <n v="0"/>
    <n v="0.84834663487253981"/>
    <n v="2672.9297034605238"/>
    <n v="2672.93"/>
    <x v="20"/>
    <m/>
    <s v=""/>
    <n v="2.9653947603947017E-4"/>
    <n v="1.1094174143657936E-7"/>
  </r>
  <r>
    <s v="546265030"/>
    <n v="0"/>
    <s v="iHerb_OA CZN6870"/>
    <s v="Доставлен"/>
    <d v="2026-02-21T00:00:00"/>
    <x v="44"/>
    <s v="Витамины"/>
    <s v="BLB-00612"/>
    <x v="186"/>
    <x v="1321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4"/>
    <n v="73.86"/>
    <n v="-14.77"/>
    <n v="-4.6334497605080465"/>
    <n v="0"/>
    <n v="1.5481409096546754"/>
    <n v="4877.8077880630753"/>
    <n v="7200"/>
    <x v="851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5"/>
    <n v="37.409999999999997"/>
    <n v="-7.48"/>
    <n v="-2.3469140519885903"/>
    <n v="0"/>
    <n v="0.78415734347545141"/>
    <n v="2470.6851767934982"/>
    <n v="4000"/>
    <x v="851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3"/>
    <n v="1000"/>
    <n v="0"/>
    <n v="0"/>
    <n v="0"/>
    <n v="0"/>
    <n v="1000"/>
    <n v="1700"/>
    <x v="877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3"/>
    <n v="1107"/>
    <n v="0"/>
    <n v="0"/>
    <n v="0"/>
    <n v="0"/>
    <n v="1107"/>
    <n v="1700"/>
    <x v="877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22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23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3"/>
    <n v="1086"/>
    <n v="0"/>
    <n v="0"/>
    <n v="0"/>
    <n v="0"/>
    <n v="1086"/>
    <n v="1700"/>
    <x v="881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23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24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17"/>
    <s v="Евгения"/>
    <s v="2026 04"/>
    <n v="1062"/>
    <n v="1.1321961620469083"/>
  </r>
  <r>
    <s v="OZO0237"/>
    <n v="0"/>
    <s v="OZON_OA"/>
    <s v="Доставлен"/>
    <d v="2026-03-19T00:00:00"/>
    <x v="45"/>
    <s v="Витамины"/>
    <s v="NOW-00475"/>
    <x v="3"/>
    <x v="1873"/>
    <n v="1127"/>
    <n v="0"/>
    <n v="0"/>
    <n v="0"/>
    <n v="0"/>
    <n v="1127"/>
    <n v="1700"/>
    <x v="851"/>
    <m/>
    <s v="2026 03"/>
    <n v="573"/>
    <n v="0.50842945874001777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17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17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SOR-01660"/>
    <x v="10"/>
    <x v="1907"/>
    <n v="8.93"/>
    <n v="-0.89"/>
    <n v="-0.4097082117548978"/>
    <n v="-1.1906551887268037E-15"/>
    <n v="0.38070874138986227"/>
    <n v="706.24046477699039"/>
    <n v="1600"/>
    <x v="917"/>
    <s v="Любовь Виталий"/>
    <s v="2026 04"/>
    <n v="893.75953522300961"/>
    <n v="1.265517312867696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17"/>
    <m/>
    <s v="2026 04"/>
    <n v="554.67035526955692"/>
    <n v="0.74419467840992659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17"/>
    <m/>
    <s v="2026 04"/>
    <n v="554.67035526955692"/>
    <n v="0.74419467840992659"/>
  </r>
  <r>
    <s v="547144195"/>
    <n v="0"/>
    <s v="iHerb_AV CYG0792"/>
    <s v="Доставлен"/>
    <d v="2026-03-12T00:00:00"/>
    <x v="45"/>
    <s v="Витамины"/>
    <s v="MII-16792"/>
    <x v="343"/>
    <x v="1909"/>
    <n v="32.15"/>
    <n v="-3.22"/>
    <n v="-1.4742361400583572"/>
    <n v="-4.2842853992371187E-15"/>
    <n v="1.3698885433344175"/>
    <n v="2541.2359012435736"/>
    <n v="3300"/>
    <x v="920"/>
    <s v="Оксана Черноморская"/>
    <s v="2026 04"/>
    <n v="758.76409875642639"/>
    <n v="0.29858074112093225"/>
  </r>
  <r>
    <s v="547144195"/>
    <n v="0"/>
    <s v="iHerb_AV CYG0792"/>
    <s v="Доставлен"/>
    <d v="2026-03-12T00:00:00"/>
    <x v="45"/>
    <s v="Витамины"/>
    <s v="FPI-30696"/>
    <x v="297"/>
    <x v="1910"/>
    <n v="34.29"/>
    <n v="-3.43"/>
    <n v="-1.5725864943726551"/>
    <n v="-4.5701018811081053E-15"/>
    <n v="1.4612775820013866"/>
    <n v="2710.7687491315828"/>
    <n v="3500"/>
    <x v="920"/>
    <s v="Оксана Черноморская"/>
    <s v="2026 04"/>
    <n v="789.23125086841719"/>
    <n v="0.29114665392289696"/>
  </r>
  <r>
    <s v="547144195"/>
    <n v="0"/>
    <s v="iHerb_AV CYG0792"/>
    <s v="Доставлен"/>
    <d v="2026-03-12T00:00:00"/>
    <x v="45"/>
    <s v="Витамины"/>
    <s v="MCL-21045"/>
    <x v="286"/>
    <x v="1545"/>
    <n v="34.32"/>
    <n v="-3.43"/>
    <n v="-1.5741152563568153"/>
    <n v="-4.5745446243496232E-15"/>
    <n v="1.462698137006573"/>
    <n v="2713.4039747464221"/>
    <n v="3500"/>
    <x v="920"/>
    <s v="Оксана Черноморская"/>
    <s v="2026 04"/>
    <n v="786.59602525357786"/>
    <n v="0.28989270767434777"/>
  </r>
  <r>
    <s v="547144195"/>
    <n v="0"/>
    <s v="iHerb_AV CYG0792"/>
    <s v="Доставлен"/>
    <d v="2026-03-12T00:00:00"/>
    <x v="45"/>
    <s v="Косметика"/>
    <s v="JAS-10029"/>
    <x v="187"/>
    <x v="1127"/>
    <n v="15.64"/>
    <n v="-1.56"/>
    <n v="-0.71749895789912443"/>
    <n v="-2.0851274946857463E-15"/>
    <n v="0.66671381576732103"/>
    <n v="1236.7992218980132"/>
    <m/>
    <x v="20"/>
    <m/>
    <s v=""/>
    <n v="-1236.7992218980132"/>
    <s v=""/>
  </r>
  <r>
    <s v="547196409"/>
    <n v="0"/>
    <s v="iHerb_MH DLE7202"/>
    <s v="Доставлен"/>
    <d v="2026-03-13T00:00:00"/>
    <x v="45"/>
    <s v="Витамины"/>
    <s v="EGM-93026"/>
    <x v="351"/>
    <x v="1911"/>
    <n v="112.69"/>
    <n v="-11.27"/>
    <n v="-5.1464852422118792"/>
    <n v="2.9490304060888795E-14"/>
    <n v="4.7151961155851838"/>
    <n v="8902.151870342901"/>
    <n v="10400"/>
    <x v="920"/>
    <s v="Оксана Черноморская"/>
    <s v="2026 04"/>
    <n v="1497.848129657099"/>
    <n v="0.16825686097842357"/>
  </r>
  <r>
    <s v="547196409"/>
    <n v="0"/>
    <s v="iHerb_MH DLE7202"/>
    <s v="Доставлен"/>
    <d v="2026-03-13T00:00:00"/>
    <x v="45"/>
    <s v="Витамины"/>
    <s v="CGN-02272"/>
    <x v="1"/>
    <x v="1912"/>
    <n v="11.94"/>
    <n v="-5.52"/>
    <n v="-0.3257783006803418"/>
    <n v="1.8667693952958594E-15"/>
    <n v="0.29847721417922379"/>
    <n v="563.5162197554863"/>
    <m/>
    <x v="20"/>
    <m/>
    <s v=""/>
    <n v="-563.5162197554863"/>
    <s v=""/>
  </r>
  <r>
    <s v="547196409"/>
    <n v="0"/>
    <s v="iHerb_MH DLE7202"/>
    <s v="Доставлен"/>
    <d v="2026-03-13T00:00:00"/>
    <x v="45"/>
    <s v="Витамины"/>
    <s v="FOA-66104"/>
    <x v="171"/>
    <x v="1913"/>
    <n v="9.44"/>
    <n v="-3.5"/>
    <n v="-0.30142104455470875"/>
    <n v="1.7271978517223371E-15"/>
    <n v="0.27616116078264624"/>
    <n v="521.38416594199202"/>
    <n v="1700"/>
    <x v="925"/>
    <s v="Лев"/>
    <s v="2026 04"/>
    <n v="1178.615834058008"/>
    <n v="2.2605516451167755"/>
  </r>
  <r>
    <s v="547196409"/>
    <n v="0"/>
    <s v="iHerb_MH DLE7202"/>
    <s v="Доставлен"/>
    <d v="2026-03-13T00:00:00"/>
    <x v="45"/>
    <s v="Витамины"/>
    <s v="CGN-01258"/>
    <x v="1"/>
    <x v="1914"/>
    <n v="22.63"/>
    <n v="-6.41"/>
    <n v="-0.82307227991201615"/>
    <n v="4.7163550765886034E-15"/>
    <n v="0.75409663769268065"/>
    <n v="1423.7123184476616"/>
    <m/>
    <x v="20"/>
    <m/>
    <s v=""/>
    <n v="-1423.7123184476616"/>
    <s v=""/>
  </r>
  <r>
    <s v="547196409"/>
    <n v="0"/>
    <s v="iHerb_MH DLE7202"/>
    <s v="Доставлен"/>
    <d v="2026-03-13T00:00:00"/>
    <x v="45"/>
    <s v="Витамины"/>
    <s v="NCS-67068"/>
    <x v="217"/>
    <x v="1915"/>
    <n v="16.05"/>
    <n v="-5.94"/>
    <n v="-0.51302470714614568"/>
    <n v="2.939725636517311E-15"/>
    <n v="0.47003187466541319"/>
    <n v="887.40638344672379"/>
    <m/>
    <x v="20"/>
    <m/>
    <s v=""/>
    <n v="-887.40638344672379"/>
    <s v=""/>
  </r>
  <r>
    <s v="547196409"/>
    <n v="0"/>
    <s v="iHerb_MH DLE7202"/>
    <s v="Доставлен"/>
    <d v="2026-03-13T00:00:00"/>
    <x v="45"/>
    <s v="Косметика"/>
    <s v="WNW-58500"/>
    <x v="231"/>
    <x v="1916"/>
    <n v="8.94"/>
    <n v="-2.5299999999999998"/>
    <n v="-0.32527085784439114"/>
    <n v="1.8638616548047443E-15"/>
    <n v="0.29801229640012844"/>
    <n v="562.63846863437186"/>
    <m/>
    <x v="20"/>
    <m/>
    <s v=""/>
    <n v="-562.63846863437186"/>
    <s v=""/>
  </r>
  <r>
    <s v="547196409"/>
    <n v="0"/>
    <s v="iHerb_MH DLE7202"/>
    <s v="Доставлен"/>
    <d v="2026-03-13T00:00:00"/>
    <x v="45"/>
    <s v="Косметика"/>
    <s v="LAG-35602"/>
    <x v="352"/>
    <x v="1917"/>
    <n v="6.44"/>
    <n v="-1.34"/>
    <n v="-0.25879584633485098"/>
    <n v="1.4829476504686735E-15"/>
    <n v="0.23710806733863576"/>
    <n v="447.65307176837712"/>
    <m/>
    <x v="20"/>
    <m/>
    <s v=""/>
    <n v="-447.65307176837712"/>
    <s v=""/>
  </r>
  <r>
    <s v="547196409"/>
    <n v="0"/>
    <s v="iHerb_MH DLE7202"/>
    <s v="Доставлен"/>
    <d v="2026-03-13T00:00:00"/>
    <x v="45"/>
    <s v="Косметика"/>
    <s v="LAG-35603"/>
    <x v="352"/>
    <x v="1918"/>
    <n v="6.44"/>
    <n v="-1.93"/>
    <n v="-0.22885671901376037"/>
    <n v="1.3113909614928858E-15"/>
    <n v="0.20967791837200928"/>
    <n v="395.86575562262368"/>
    <m/>
    <x v="20"/>
    <m/>
    <s v=""/>
    <n v="-395.86575562262368"/>
    <s v=""/>
  </r>
  <r>
    <s v="547196409"/>
    <n v="0"/>
    <s v="iHerb_MH DLE7202"/>
    <s v="Доставлен"/>
    <d v="2026-03-13T00:00:00"/>
    <x v="45"/>
    <s v="Витамины"/>
    <s v="NCS-67842"/>
    <x v="217"/>
    <x v="1919"/>
    <n v="13.91"/>
    <n v="-6.42"/>
    <n v="-0.38007468412706541"/>
    <n v="2.1778976278451694E-15"/>
    <n v="0.34822341654242772"/>
    <n v="657.43558971473408"/>
    <m/>
    <x v="20"/>
    <m/>
    <s v=""/>
    <n v="-657.43558971473408"/>
    <s v=""/>
  </r>
  <r>
    <s v="547196409"/>
    <n v="0"/>
    <s v="iHerb_MH DLE7202"/>
    <s v="Доставлен"/>
    <d v="2026-03-13T00:00:00"/>
    <x v="45"/>
    <s v="Витамины"/>
    <s v="PIF-48549"/>
    <x v="329"/>
    <x v="1920"/>
    <n v="24.53"/>
    <n v="-5.0999999999999996"/>
    <n v="-0.98596143025218708"/>
    <n v="5.6497397742365335E-15"/>
    <n v="0.90333524478229255"/>
    <n v="1705.4704283254052"/>
    <m/>
    <x v="20"/>
    <m/>
    <s v=""/>
    <n v="-1705.4704283254052"/>
    <s v=""/>
  </r>
  <r>
    <s v="547196409"/>
    <n v="0"/>
    <s v="iHerb_MH DLE7202"/>
    <s v="Доставлен"/>
    <d v="2026-03-13T00:00:00"/>
    <x v="45"/>
    <s v="Косметика"/>
    <s v="MBY-05089"/>
    <x v="30"/>
    <x v="67"/>
    <n v="14.64"/>
    <n v="-2.2000000000000002"/>
    <n v="-0.63125888792265605"/>
    <n v="3.6172291709471174E-15"/>
    <n v="0.57835771719463303"/>
    <n v="1091.9223946663942"/>
    <m/>
    <x v="20"/>
    <m/>
    <s v=""/>
    <n v="-1091.9223946663942"/>
    <s v=""/>
  </r>
  <r>
    <s v="547138039"/>
    <n v="0"/>
    <s v="iHerb_OA CZN6870"/>
    <s v="Доставлен"/>
    <d v="2026-03-12T00:00:00"/>
    <x v="45"/>
    <s v="Витамины"/>
    <s v="FBS-02503"/>
    <x v="20"/>
    <x v="1921"/>
    <n v="33.78"/>
    <n v="-5.07"/>
    <n v="-1.5442226833397041"/>
    <n v="0"/>
    <n v="1.4242711062610791"/>
    <n v="2521.2667460274124"/>
    <n v="3600"/>
    <x v="917"/>
    <s v="Любовь Виталий"/>
    <s v="2026 04"/>
    <n v="1078.7332539725876"/>
    <n v="0.42785367937457386"/>
  </r>
  <r>
    <s v="547138039"/>
    <n v="0"/>
    <s v="iHerb_OA CZN6870"/>
    <s v="Доставлен"/>
    <d v="2026-03-12T00:00:00"/>
    <x v="45"/>
    <s v="Витамины"/>
    <s v="AMN-02923"/>
    <x v="219"/>
    <x v="1922"/>
    <n v="21.22"/>
    <n v="-3.18"/>
    <n v="-0.97031616884180638"/>
    <n v="0"/>
    <n v="0.89494429665447106"/>
    <n v="1584.244238883125"/>
    <n v="3000"/>
    <x v="917"/>
    <s v="Любовь Виталий"/>
    <s v="2026 04"/>
    <n v="1415.755761116875"/>
    <n v="0.89364741014615734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n v="2400"/>
    <x v="917"/>
    <s v="Оксана 17 Цветы"/>
    <s v="2026 04"/>
    <n v="818.39031362056107"/>
    <n v="0.51744138940751505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m/>
    <x v="20"/>
    <m/>
    <s v=""/>
    <n v="-1581.6096863794389"/>
    <s v="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n v="2300"/>
    <x v="920"/>
    <s v="Оксана Черноморская"/>
    <s v="2026 04"/>
    <n v="788.35231899621999"/>
    <n v="0.52151855812905434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m/>
    <x v="20"/>
    <m/>
    <s v=""/>
    <n v="-1511.64768100378"/>
    <s v="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m/>
    <x v="20"/>
    <m/>
    <s v=""/>
    <n v="-1511.64768100378"/>
    <s v=""/>
  </r>
  <r>
    <s v="547138039"/>
    <n v="0"/>
    <s v="iHerb_OA CZN6870"/>
    <s v="Доставлен"/>
    <d v="2026-03-12T00:00:00"/>
    <x v="45"/>
    <s v="Витамины"/>
    <s v="FPI-28123"/>
    <x v="297"/>
    <x v="1925"/>
    <n v="39.659999999999997"/>
    <n v="-5.95"/>
    <n v="-1.8131573199366566"/>
    <n v="0"/>
    <n v="1.672315534380389"/>
    <n v="2960.3588299750627"/>
    <n v="4000"/>
    <x v="920"/>
    <s v="Оксана Черноморская"/>
    <s v="2026 04"/>
    <n v="1039.6411700249373"/>
    <n v="0.35118755182583555"/>
  </r>
  <r>
    <s v="547138039"/>
    <n v="0"/>
    <s v="iHerb_OA CZN6870"/>
    <s v="Доставлен"/>
    <d v="2026-03-12T00:00:00"/>
    <x v="45"/>
    <s v="Витамины"/>
    <s v="FBS-50080"/>
    <x v="20"/>
    <x v="1879"/>
    <n v="17.66"/>
    <n v="-2.65"/>
    <n v="-0.80734177906405291"/>
    <n v="0"/>
    <n v="0.74462937321416922"/>
    <n v="1318.1544360108483"/>
    <n v="2200"/>
    <x v="920"/>
    <s v="Оксана Черноморская"/>
    <s v="2026 04"/>
    <n v="881.84556398915174"/>
    <n v="0.66900018685055984"/>
  </r>
  <r>
    <s v="547375239"/>
    <n v="0"/>
    <s v="iHerb_OA CZN6870"/>
    <s v="Доставлен"/>
    <d v="2026-03-17T00:00:00"/>
    <x v="45"/>
    <s v="Косметика"/>
    <s v="FDI-05091"/>
    <x v="318"/>
    <x v="1926"/>
    <n v="12.28"/>
    <n v="-1.23"/>
    <n v="-0.5457770703907171"/>
    <n v="-1.6124654166758955E-15"/>
    <n v="0.56451055351800661"/>
    <n v="981.1483185295474"/>
    <m/>
    <x v="20"/>
    <m/>
    <s v=""/>
    <n v="-981.1483185295474"/>
    <s v=""/>
  </r>
  <r>
    <s v="547375239"/>
    <n v="0"/>
    <s v="iHerb_OA CZN6870"/>
    <s v="Доставлен"/>
    <d v="2026-03-17T00:00:00"/>
    <x v="45"/>
    <s v="Витамины"/>
    <s v="SWV-02375"/>
    <x v="89"/>
    <x v="1927"/>
    <n v="18.07"/>
    <n v="-1.81"/>
    <n v="-0.80310725471068423"/>
    <n v="-2.3727319163031736E-15"/>
    <n v="0.83067344798215292"/>
    <n v="1443.7530913385019"/>
    <n v="2100"/>
    <x v="899"/>
    <s v="Оксана Черноморская"/>
    <s v="2026 04"/>
    <n v="656.24690866149808"/>
    <n v="0.454542340098536"/>
  </r>
  <r>
    <s v="547375239"/>
    <n v="0"/>
    <s v="iHerb_OA CZN6870"/>
    <s v="Доставлен"/>
    <d v="2026-03-17T00:00:00"/>
    <x v="45"/>
    <s v="Витамины"/>
    <s v="RMS-06809"/>
    <x v="230"/>
    <x v="1928"/>
    <n v="40.090000000000003"/>
    <n v="-4.01"/>
    <n v="-1.7820485701083326"/>
    <n v="-5.2649549532729709E-15"/>
    <n v="1.8432163593601525"/>
    <n v="3203.6046454792836"/>
    <n v="4000"/>
    <x v="899"/>
    <s v="Оксана Черноморская"/>
    <s v="2026 04"/>
    <n v="796.39535452071641"/>
    <n v="0.24859351969180629"/>
  </r>
  <r>
    <s v="547375239"/>
    <n v="0"/>
    <s v="iHerb_OA CZN6870"/>
    <s v="Доставлен"/>
    <d v="2026-03-17T00:00:00"/>
    <x v="45"/>
    <s v="Витамины"/>
    <s v="CAR-02653"/>
    <x v="154"/>
    <x v="1739"/>
    <n v="12.47"/>
    <n v="-3.88"/>
    <n v="-0.42427375879242168"/>
    <n v="-1.253491215316375E-15"/>
    <n v="0.43883671083435999"/>
    <n v="762.72072906505093"/>
    <m/>
    <x v="20"/>
    <m/>
    <s v=""/>
    <n v="-762.72072906505093"/>
    <s v=""/>
  </r>
  <r>
    <s v="547375239"/>
    <n v="0"/>
    <s v="iHerb_OA CZN6870"/>
    <s v="Доставлен"/>
    <d v="2026-03-17T00:00:00"/>
    <x v="45"/>
    <s v="Витамины"/>
    <s v="NCS-67314"/>
    <x v="217"/>
    <x v="1929"/>
    <n v="17.13"/>
    <n v="-2.57"/>
    <n v="-0.71914155157365078"/>
    <n v="-2.1246603137376506E-15"/>
    <n v="0.7438256705178441"/>
    <n v="1292.8071961801095"/>
    <m/>
    <x v="20"/>
    <m/>
    <s v=""/>
    <n v="-1292.8071961801095"/>
    <s v=""/>
  </r>
  <r>
    <s v="547375239"/>
    <n v="0"/>
    <s v="iHerb_OA CZN6870"/>
    <s v="Доставлен"/>
    <d v="2026-03-17T00:00:00"/>
    <x v="45"/>
    <s v="Витамины"/>
    <s v="DLM-92341"/>
    <x v="353"/>
    <x v="1930"/>
    <n v="23.61"/>
    <n v="-3.54"/>
    <n v="-0.99128921291780026"/>
    <n v="-2.9287041549941385E-15"/>
    <n v="1.0253146433580449"/>
    <n v="1782.0494798993682"/>
    <m/>
    <x v="20"/>
    <m/>
    <s v=""/>
    <n v="-1782.0494798993682"/>
    <s v=""/>
  </r>
  <r>
    <s v="547375239"/>
    <n v="0"/>
    <s v="iHerb_OA CZN6870"/>
    <s v="Доставлен"/>
    <d v="2026-03-17T00:00:00"/>
    <x v="45"/>
    <s v="Витамины"/>
    <s v="DLM-92348"/>
    <x v="353"/>
    <x v="1931"/>
    <n v="16.100000000000001"/>
    <n v="-6.62"/>
    <n v="-0.46823227396416273"/>
    <n v="-1.3833639954830311E-15"/>
    <n v="0.48430407668332165"/>
    <n v="841.74534476562087"/>
    <m/>
    <x v="20"/>
    <m/>
    <s v=""/>
    <n v="-841.74534476562087"/>
    <s v=""/>
  </r>
  <r>
    <s v="547375239"/>
    <n v="0"/>
    <s v="iHerb_OA CZN6870"/>
    <s v="Доставлен"/>
    <d v="2026-03-17T00:00:00"/>
    <x v="45"/>
    <s v="Витамины"/>
    <s v="THR-10403"/>
    <x v="82"/>
    <x v="1932"/>
    <n v="27"/>
    <n v="-2.7"/>
    <n v="-1.2002156389587717"/>
    <n v="-3.5459646719659973E-15"/>
    <n v="1.2414123484604132"/>
    <n v="2157.6383837346611"/>
    <n v="2850"/>
    <x v="926"/>
    <m/>
    <s v="2026 04"/>
    <n v="692.36161626533885"/>
    <n v="0.32088862595544326"/>
  </r>
  <r>
    <s v="547375239"/>
    <n v="0"/>
    <s v="iHerb_OA CZN6870"/>
    <s v="Доставлен"/>
    <d v="2026-03-17T00:00:00"/>
    <x v="45"/>
    <s v="Витамины"/>
    <s v="PAR-77891"/>
    <x v="44"/>
    <x v="1619"/>
    <n v="12.49"/>
    <n v="-1.25"/>
    <n v="-0.55516147250603265"/>
    <n v="-1.6401910663743954E-15"/>
    <n v="0.57421706982284126"/>
    <n v="998.01874210607366"/>
    <n v="1800"/>
    <x v="899"/>
    <s v="Любовь Виталий"/>
    <s v="2026 04"/>
    <n v="801.98125789392634"/>
    <n v="0.80357334392492641"/>
  </r>
  <r>
    <s v="547375239"/>
    <n v="0"/>
    <s v="iHerb_OA CZN6870"/>
    <s v="Доставлен"/>
    <d v="2026-03-17T00:00:00"/>
    <x v="45"/>
    <s v="Витамины"/>
    <s v="NCS-57239"/>
    <x v="217"/>
    <x v="1838"/>
    <n v="11.8"/>
    <n v="-1.18"/>
    <n v="-0.52453868665605574"/>
    <n v="-1.5497178936740284E-15"/>
    <n v="0.54254317451232859"/>
    <n v="942.96788622477777"/>
    <n v="1700"/>
    <x v="899"/>
    <s v="Любовь Виталий"/>
    <s v="2026 04"/>
    <n v="757.03211377522223"/>
    <n v="0.80281855282054271"/>
  </r>
  <r>
    <s v="547375239"/>
    <n v="0"/>
    <s v="iHerb_OA CZN6870"/>
    <s v="Доставлен"/>
    <d v="2026-03-17T00:00:00"/>
    <x v="45"/>
    <s v="Косметика"/>
    <s v="LOE-67294"/>
    <x v="190"/>
    <x v="1933"/>
    <n v="23.03"/>
    <n v="-9.48"/>
    <n v="-0.66925604559223684"/>
    <n v="-1.9772765969193111E-15"/>
    <n v="0.69222787331846081"/>
    <n v="1203.1275761154179"/>
    <m/>
    <x v="20"/>
    <m/>
    <s v=""/>
    <n v="-1203.1275761154179"/>
    <s v=""/>
  </r>
  <r>
    <s v="547375239"/>
    <n v="0"/>
    <s v="iHerb_OA CZN6870"/>
    <s v="Доставлен"/>
    <d v="2026-03-17T00:00:00"/>
    <x v="45"/>
    <s v="Витамины"/>
    <s v="CGN-02168"/>
    <x v="1"/>
    <x v="1934"/>
    <n v="27.56"/>
    <n v="-8.59"/>
    <n v="-0.9369584638291315"/>
    <n v="-2.7681872356870354E-15"/>
    <n v="0.96911902264584493"/>
    <n v="1684.378606561585"/>
    <m/>
    <x v="20"/>
    <m/>
    <s v=""/>
    <n v="-1684.378606561585"/>
    <s v="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20"/>
    <s v="Надежда Витамины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17"/>
    <s v="Любовь Виталий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BTZ-43042"/>
    <x v="166"/>
    <x v="1936"/>
    <n v="41.5"/>
    <n v="-4.1500000000000004"/>
    <n v="-1.8149303088275486"/>
    <n v="0"/>
    <n v="1.8684019629544963"/>
    <n v="3274.3316261273571"/>
    <n v="4300"/>
    <x v="920"/>
    <s v="Надежда Витамины"/>
    <s v="2026 04"/>
    <n v="1025.6683738726429"/>
    <n v="0.31324511105972774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7"/>
    <s v="Аня Мирный"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7"/>
    <m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WY-14008"/>
    <x v="16"/>
    <x v="1876"/>
    <n v="17.53"/>
    <n v="-1.75"/>
    <n v="-0.76678983328778361"/>
    <n v="0"/>
    <n v="0.78938107029242166"/>
    <n v="1383.3722372232853"/>
    <n v="2200"/>
    <x v="887"/>
    <s v="Александр Радин"/>
    <s v="2026 04"/>
    <n v="816.62776277671469"/>
    <n v="0.59031672083853282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917"/>
    <m/>
    <s v="2026 04"/>
    <n v="492.4734091281772"/>
    <n v="0.81062033584646875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568"/>
    <m/>
    <s v="2026 05"/>
    <n v="492.4734091281772"/>
    <n v="0.81062033584646875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20"/>
    <s v="Надежда Витамины"/>
    <s v="2026 04"/>
    <n v="1042.4143183019044"/>
    <n v="0.53249997077914279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17"/>
    <s v="Любовь Виталий"/>
    <s v="2026 04"/>
    <n v="1042.4143183019044"/>
    <n v="0.53249997077914279"/>
  </r>
  <r>
    <s v="547542590"/>
    <n v="0"/>
    <s v="iHerb_MH DLE7202"/>
    <s v="Доставлен"/>
    <d v="2026-03-21T00:00:00"/>
    <x v="45"/>
    <s v="Витамины"/>
    <s v="JRW-18001"/>
    <x v="21"/>
    <x v="1939"/>
    <n v="14.21"/>
    <n v="-2.84"/>
    <n v="-1.0334266585514305"/>
    <n v="0"/>
    <n v="0.54637799058717151"/>
    <n v="1013.1266296409008"/>
    <m/>
    <x v="20"/>
    <m/>
    <s v=""/>
    <n v="-1013.1266296409008"/>
    <s v=""/>
  </r>
  <r>
    <s v="547542590"/>
    <n v="0"/>
    <s v="iHerb_MH DLE7202"/>
    <s v="Доставлен"/>
    <d v="2026-03-21T00:00:00"/>
    <x v="45"/>
    <s v="Витамины"/>
    <s v="JRW-18018"/>
    <x v="21"/>
    <x v="1940"/>
    <n v="21.87"/>
    <n v="-4.37"/>
    <n v="-1.5905863258267399"/>
    <n v="0"/>
    <n v="0.84095117284744958"/>
    <n v="1559.3417782511665"/>
    <n v="2500"/>
    <x v="899"/>
    <s v="Надежда Витамины"/>
    <s v="2026 04"/>
    <n v="940.65822174883351"/>
    <n v="0.60324056910974377"/>
  </r>
  <r>
    <s v="547542590"/>
    <n v="0"/>
    <s v="iHerb_MH DLE7202"/>
    <s v="Доставлен"/>
    <d v="2026-03-21T00:00:00"/>
    <x v="45"/>
    <s v="Витамины"/>
    <s v="CLF-06419"/>
    <x v="72"/>
    <x v="1797"/>
    <n v="29.46"/>
    <n v="-5.89"/>
    <n v="-2.1422925542706435"/>
    <n v="0"/>
    <n v="1.1326410939436795"/>
    <n v="2100.2106121931429"/>
    <m/>
    <x v="20"/>
    <m/>
    <s v=""/>
    <n v="-2100.2106121931429"/>
    <s v=""/>
  </r>
  <r>
    <s v="547542590"/>
    <n v="0"/>
    <s v="iHerb_MH DLE7202"/>
    <s v="Доставлен"/>
    <d v="2026-03-21T00:00:00"/>
    <x v="45"/>
    <s v="Витамины"/>
    <s v="SOL-03501"/>
    <x v="19"/>
    <x v="1823"/>
    <n v="11.87"/>
    <n v="0"/>
    <n v="-1.0788719821464801"/>
    <n v="0"/>
    <n v="0.57040516695424148"/>
    <n v="1057.6792518766486"/>
    <m/>
    <x v="20"/>
    <m/>
    <s v=""/>
    <n v="-1057.6792518766486"/>
    <s v=""/>
  </r>
  <r>
    <s v="547542590"/>
    <n v="0"/>
    <s v="iHerb_MH DLE7202"/>
    <s v="Доставлен"/>
    <d v="2026-03-21T00:00:00"/>
    <x v="45"/>
    <s v="Витамины"/>
    <s v="BLB-00612"/>
    <x v="186"/>
    <x v="1321"/>
    <n v="22.18"/>
    <n v="-4.4400000000000004"/>
    <n v="-1.6124000811523636"/>
    <n v="0"/>
    <n v="0.85248421750364312"/>
    <n v="1580.7270369243256"/>
    <m/>
    <x v="20"/>
    <m/>
    <s v=""/>
    <n v="-1580.7270369243256"/>
    <s v=""/>
  </r>
  <r>
    <s v="547542590"/>
    <n v="0"/>
    <s v="iHerb_MH DLE7202"/>
    <s v="Доставлен"/>
    <d v="2026-03-21T00:00:00"/>
    <x v="45"/>
    <s v="Витамины"/>
    <s v="DRB-00294"/>
    <x v="6"/>
    <x v="867"/>
    <n v="28.82"/>
    <n v="-5.76"/>
    <n v="-2.0959383242036931"/>
    <n v="0"/>
    <n v="1.108133374049268"/>
    <n v="2054.7669375126802"/>
    <m/>
    <x v="20"/>
    <m/>
    <s v=""/>
    <n v="-2054.7669375126802"/>
    <s v=""/>
  </r>
  <r>
    <s v="547542590"/>
    <n v="0"/>
    <s v="iHerb_MH DLE7202"/>
    <s v="Доставлен"/>
    <d v="2026-03-21T00:00:00"/>
    <x v="45"/>
    <s v="Витамины"/>
    <s v="CAR-01545"/>
    <x v="154"/>
    <x v="1360"/>
    <n v="63.51"/>
    <n v="-12.7"/>
    <n v="-4.6181537837289524"/>
    <n v="0"/>
    <n v="2.4416416624216524"/>
    <n v="4527.4374715966733"/>
    <n v="6400"/>
    <x v="899"/>
    <s v="Надежда Витамины"/>
    <s v="2026 04"/>
    <n v="1872.5625284033267"/>
    <n v="0.41360317843173605"/>
  </r>
  <r>
    <s v="547542590"/>
    <n v="0"/>
    <s v="iHerb_MH DLE7202"/>
    <s v="Доставлен"/>
    <d v="2026-03-21T00:00:00"/>
    <x v="45"/>
    <s v="Витамины"/>
    <s v="MII-02397"/>
    <x v="343"/>
    <x v="1941"/>
    <n v="20.39"/>
    <n v="-4.08"/>
    <n v="-1.4824264556705216"/>
    <n v="0"/>
    <n v="0.78376649309382318"/>
    <n v="1453.3065373300874"/>
    <m/>
    <x v="20"/>
    <m/>
    <s v=""/>
    <n v="-1453.3065373300874"/>
    <s v=""/>
  </r>
  <r>
    <s v="547542590"/>
    <n v="0"/>
    <s v="iHerb_MH DLE7202"/>
    <s v="Доставлен"/>
    <d v="2026-03-21T00:00:00"/>
    <x v="45"/>
    <s v="Витамины"/>
    <s v="CGN-01266"/>
    <x v="1"/>
    <x v="487"/>
    <n v="31.16"/>
    <n v="-6.23"/>
    <n v="-2.2659038344491784"/>
    <n v="0"/>
    <n v="1.1979950136621096"/>
    <n v="2221.3937446743757"/>
    <m/>
    <x v="20"/>
    <m/>
    <s v=""/>
    <n v="-2221.3937446743757"/>
    <s v=""/>
  </r>
  <r>
    <s v="WB0208"/>
    <n v="0"/>
    <s v="WBRS"/>
    <s v="Доставлен"/>
    <d v="2026-02-27T00:00:00"/>
    <x v="44"/>
    <s v="Косметика"/>
    <s v="ENO-46333"/>
    <x v="117"/>
    <x v="1446"/>
    <n v="143"/>
    <n v="0"/>
    <n v="0"/>
    <n v="0"/>
    <n v="0"/>
    <n v="143"/>
    <n v="600"/>
    <x v="851"/>
    <s v="&lt;Клиент не выбран&gt;"/>
    <s v="2026 03"/>
    <n v="457"/>
    <n v="3.1958041958041958"/>
  </r>
  <r>
    <s v="548124679"/>
    <n v="0"/>
    <s v="iHerb_OA CZN6870"/>
    <s v="Доставлен"/>
    <d v="2026-03-31T00:00:00"/>
    <x v="45"/>
    <s v="Витамины"/>
    <s v="ECN-00012"/>
    <x v="354"/>
    <x v="1942"/>
    <n v="66.12"/>
    <n v="-6.61"/>
    <n v="-2.5049004004004005"/>
    <n v="-8.4653449860027151E-15"/>
    <n v="2.840678158546377"/>
    <n v="5534.4508493493495"/>
    <n v="6600"/>
    <x v="899"/>
    <s v="Оксана Черноморская"/>
    <s v="2026 04"/>
    <n v="1065.5491506506505"/>
    <n v="0.19253024006454414"/>
  </r>
  <r>
    <s v="548124679"/>
    <n v="0"/>
    <s v="iHerb_OA CZN6870"/>
    <s v="Доставлен"/>
    <d v="2026-03-31T00:00:00"/>
    <x v="45"/>
    <s v="Витамины"/>
    <s v="PTF-10560"/>
    <x v="169"/>
    <x v="1943"/>
    <n v="20.3"/>
    <n v="-2.0299999999999998"/>
    <n v="-0.76902252252252246"/>
    <n v="-2.5989220785459519E-15"/>
    <n v="0.87210872049474542"/>
    <n v="1699.1164009009005"/>
    <n v="2500"/>
    <x v="899"/>
    <s v="Оксана Черноморская"/>
    <s v="2026 04"/>
    <n v="800.88359909909946"/>
    <n v="0.47135299186945478"/>
  </r>
  <r>
    <s v="548124679"/>
    <n v="0"/>
    <s v="iHerb_OA CZN6870"/>
    <s v="Доставлен"/>
    <d v="2026-03-31T00:00:00"/>
    <x v="45"/>
    <s v="Витамины"/>
    <s v="NRT-00526"/>
    <x v="27"/>
    <x v="1785"/>
    <n v="28.18"/>
    <n v="-2.82"/>
    <n v="-1.0674554554554554"/>
    <n v="-3.6074802360112392E-15"/>
    <n v="1.2105460947863571"/>
    <n v="2358.4888848848846"/>
    <n v="3200"/>
    <x v="899"/>
    <s v="Оксана Черноморская"/>
    <s v="2026 04"/>
    <n v="841.51111511511544"/>
    <n v="0.35680096713968135"/>
  </r>
  <r>
    <s v="548124679"/>
    <n v="0"/>
    <s v="iHerb_OA CZN6870"/>
    <s v="Доставлен"/>
    <d v="2026-03-31T00:00:00"/>
    <x v="45"/>
    <s v="Витамины"/>
    <s v="DFH-00281"/>
    <x v="346"/>
    <x v="1944"/>
    <n v="76.48"/>
    <n v="-7.65"/>
    <n v="-2.8971986986986988"/>
    <n v="-9.7911224228964353E-15"/>
    <n v="3.2855633952738552"/>
    <n v="6401.2141146146132"/>
    <n v="7600"/>
    <x v="899"/>
    <s v="Оксана Черноморская"/>
    <s v="2026 04"/>
    <n v="1198.7858853853868"/>
    <n v="0.18727476755517966"/>
  </r>
  <r>
    <s v="548124679"/>
    <n v="0"/>
    <s v="iHerb_OA CZN6870"/>
    <s v="Доставлен"/>
    <d v="2026-03-31T00:00:00"/>
    <x v="45"/>
    <s v="Витамины"/>
    <s v="CEN-22338"/>
    <x v="2"/>
    <x v="829"/>
    <n v="10.58"/>
    <n v="-1.06"/>
    <n v="-0.40071671671671666"/>
    <n v="-1.3542275964837144E-15"/>
    <n v="0.4544321302194842"/>
    <n v="885.36333533533514"/>
    <m/>
    <x v="20"/>
    <m/>
    <s v=""/>
    <n v="-885.36333533533514"/>
    <s v=""/>
  </r>
  <r>
    <s v="548124679"/>
    <n v="0"/>
    <s v="iHerb_OA CZN6870"/>
    <s v="Доставлен"/>
    <d v="2026-03-31T00:00:00"/>
    <x v="45"/>
    <s v="Витамины"/>
    <s v="NCS-67405"/>
    <x v="217"/>
    <x v="1881"/>
    <n v="20.34"/>
    <n v="-2.0299999999999998"/>
    <n v="-0.77070620620620611"/>
    <n v="-2.6046121104639503E-15"/>
    <n v="0.87401809919314655"/>
    <n v="1702.8364149149147"/>
    <n v="2500"/>
    <x v="899"/>
    <s v="Надежда Витамины"/>
    <s v="2026 04"/>
    <n v="797.16358508508529"/>
    <n v="0.46813867621272182"/>
  </r>
  <r>
    <s v="547708907"/>
    <n v="0"/>
    <s v="iHerb_AV CYG0792"/>
    <s v="Доставлен"/>
    <d v="2026-03-24T00:00:00"/>
    <x v="45"/>
    <s v="Витамины"/>
    <s v="NOW-01662"/>
    <x v="3"/>
    <x v="122"/>
    <n v="41.53"/>
    <n v="-8.31"/>
    <n v="-3.1045951092403286"/>
    <n v="4.7312546967228963E-15"/>
    <n v="1.5348967373879405"/>
    <n v="3027.5645279615155"/>
    <n v="4400"/>
    <x v="823"/>
    <s v="Аня Мирный"/>
    <s v="2026 04"/>
    <n v="1372.4354720384845"/>
    <n v="0.45331336767991426"/>
  </r>
  <r>
    <s v="547708907"/>
    <n v="0"/>
    <s v="iHerb_AV CYG0792"/>
    <s v="Доставлен"/>
    <d v="2026-03-24T00:00:00"/>
    <x v="45"/>
    <s v="Косметика"/>
    <s v="GIL-09772"/>
    <x v="259"/>
    <x v="1221"/>
    <n v="10.94"/>
    <n v="-2.19"/>
    <n v="-0.81773652034475852"/>
    <n v="1.2461914086792699E-15"/>
    <n v="0.40428496243661893"/>
    <n v="797.4470084185208"/>
    <m/>
    <x v="20"/>
    <m/>
    <s v=""/>
    <n v="-797.4470084185208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72"/>
    <x v="3"/>
    <x v="1820"/>
    <n v="8.35"/>
    <n v="-1.67"/>
    <n v="-0.62428342353176991"/>
    <n v="9.5137812685457396E-16"/>
    <n v="0.30864269132304162"/>
    <n v="608.79383042693928"/>
    <n v="1300"/>
    <x v="880"/>
    <s v="Лариса Терраспорт"/>
    <s v="2026 04"/>
    <n v="691.20616957306072"/>
    <n v="1.1353698658350837"/>
  </r>
  <r>
    <s v="547708907"/>
    <n v="0"/>
    <s v="iHerb_AV CYG0792"/>
    <s v="Доставлен"/>
    <d v="2026-03-24T00:00:00"/>
    <x v="45"/>
    <s v="Витамины"/>
    <s v="BTZ-75102"/>
    <x v="166"/>
    <x v="1814"/>
    <n v="22.98"/>
    <n v="-4.5999999999999996"/>
    <n v="-1.7177139707356188"/>
    <n v="2.6177140676028554E-15"/>
    <n v="0.84922944109543508"/>
    <n v="1675.0944016837045"/>
    <n v="2700"/>
    <x v="926"/>
    <m/>
    <s v="2026 04"/>
    <n v="1024.9055983162955"/>
    <n v="0.6118494559387947"/>
  </r>
  <r>
    <s v="547708907"/>
    <n v="0"/>
    <s v="iHerb_AV CYG0792"/>
    <s v="Доставлен"/>
    <d v="2026-03-24T00:00:00"/>
    <x v="45"/>
    <s v="Витамины"/>
    <s v="NOW-04739"/>
    <x v="3"/>
    <x v="1895"/>
    <n v="22.51"/>
    <n v="-4.5"/>
    <n v="-1.6831353978753261"/>
    <n v="2.5650179737501315E-15"/>
    <n v="0.83213396268382944"/>
    <n v="1641.3737853277216"/>
    <m/>
    <x v="20"/>
    <m/>
    <s v=""/>
    <n v="-1641.3737853277216"/>
    <s v=""/>
  </r>
  <r>
    <s v="547708907"/>
    <n v="0"/>
    <s v="iHerb_AV CYG0792"/>
    <s v="Доставлен"/>
    <d v="2026-03-24T00:00:00"/>
    <x v="45"/>
    <s v="Витамины"/>
    <s v="MII-02364"/>
    <x v="343"/>
    <x v="1882"/>
    <n v="26.83"/>
    <n v="-5.37"/>
    <n v="-2.0055572258969732"/>
    <n v="3.0563734434579574E-15"/>
    <n v="0.99153774787312465"/>
    <n v="1955.7957486470236"/>
    <n v="3100"/>
    <x v="899"/>
    <s v="Оксана Черноморская"/>
    <s v="2026 04"/>
    <n v="1144.2042513529764"/>
    <n v="0.58503258949433323"/>
  </r>
  <r>
    <s v="547708907"/>
    <n v="0"/>
    <s v="iHerb_AV CYG0792"/>
    <s v="Доставлен"/>
    <d v="2026-03-24T00:00:00"/>
    <x v="45"/>
    <s v="Витамины"/>
    <s v="NFS-35493"/>
    <x v="23"/>
    <x v="1383"/>
    <n v="49.39"/>
    <n v="-9.8800000000000008"/>
    <n v="-3.6924308478653036"/>
    <n v="5.6270882922191943E-15"/>
    <n v="1.8255198703852358"/>
    <n v="3600.8150060132298"/>
    <m/>
    <x v="20"/>
    <m/>
    <s v=""/>
    <n v="-3600.8150060132298"/>
    <s v="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880"/>
    <s v="Лариса Терраспорт"/>
    <s v="2026 04"/>
    <n v="1190.9345009019844"/>
    <n v="0.65831474951889468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921"/>
    <s v="Татьяна Виноград"/>
    <s v="2026 05"/>
    <n v="1190.9345009019844"/>
    <n v="0.65831474951889468"/>
  </r>
  <r>
    <s v="OZO0238"/>
    <n v="0"/>
    <s v="OZON_OA"/>
    <s v="Доставлен"/>
    <d v="2026-04-01T00:00:00"/>
    <x v="46"/>
    <s v="Витамины"/>
    <s v="892721541"/>
    <x v="162"/>
    <x v="618"/>
    <n v="985"/>
    <n v="0"/>
    <n v="0"/>
    <n v="0"/>
    <n v="0"/>
    <n v="985"/>
    <n v="2000"/>
    <x v="917"/>
    <s v="Евгения"/>
    <s v="2026 04"/>
    <n v="1015"/>
    <n v="1.0304568527918783"/>
  </r>
  <r>
    <s v="OZO0239"/>
    <n v="0"/>
    <s v="OZON_OA"/>
    <s v="Доставлен"/>
    <d v="2026-04-05T00:00:00"/>
    <x v="46"/>
    <s v="Косметика"/>
    <s v="3457386687"/>
    <x v="117"/>
    <x v="1946"/>
    <n v="707"/>
    <n v="0"/>
    <n v="0"/>
    <n v="0"/>
    <n v="0"/>
    <n v="707"/>
    <n v="1200"/>
    <x v="899"/>
    <m/>
    <s v="2026 04"/>
    <n v="493"/>
    <n v="0.6973125884016973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17"/>
    <m/>
    <s v="2026 04"/>
    <n v="359"/>
    <n v="0.48448043184885292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17"/>
    <m/>
    <s v="2026 04"/>
    <n v="359"/>
    <n v="0.48448043184885292"/>
  </r>
  <r>
    <s v="OZO0241"/>
    <n v="0"/>
    <s v="OZON_OA"/>
    <s v="Доставлен"/>
    <d v="2026-04-10T00:00:00"/>
    <x v="46"/>
    <s v="Витамины"/>
    <s v="892721541"/>
    <x v="162"/>
    <x v="618"/>
    <n v="1034"/>
    <n v="0"/>
    <n v="0"/>
    <n v="0"/>
    <n v="0"/>
    <n v="1034"/>
    <n v="2000"/>
    <x v="911"/>
    <s v="Виктория Бахчиванджи"/>
    <s v="2026 04"/>
    <n v="966"/>
    <n v="0.93423597678916825"/>
  </r>
  <r>
    <s v="OZO0241"/>
    <n v="0"/>
    <s v="OZON_OA"/>
    <s v="Доставлен"/>
    <d v="2026-04-10T00:00:00"/>
    <x v="46"/>
    <s v="Витамины"/>
    <s v="892721541"/>
    <x v="162"/>
    <x v="618"/>
    <n v="1010"/>
    <n v="0"/>
    <n v="0"/>
    <n v="0"/>
    <n v="0"/>
    <n v="1010"/>
    <n v="2000"/>
    <x v="911"/>
    <s v="Виктория Бахчиванджи"/>
    <s v="2026 04"/>
    <n v="990"/>
    <n v="0.98019801980198018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n v="3000"/>
    <x v="927"/>
    <s v="Виктория Страховка"/>
    <s v="2026 05"/>
    <n v="1040.2620547051449"/>
    <n v="0.53081691723258995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m/>
    <x v="20"/>
    <m/>
    <s v=""/>
    <n v="-1959.7379452948551"/>
    <s v="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m/>
    <x v="20"/>
    <m/>
    <s v=""/>
    <n v="-3191.2880341279792"/>
    <s v="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m/>
    <x v="20"/>
    <m/>
    <s v=""/>
    <n v="-3191.2880341279792"/>
    <s v=""/>
  </r>
  <r>
    <s v="548665732"/>
    <n v="0"/>
    <s v="iHerb_VP DFD1605"/>
    <s v="Доставлен"/>
    <d v="2026-04-09T00:00:00"/>
    <x v="46"/>
    <s v="Витамины"/>
    <s v="NCS-67142"/>
    <x v="217"/>
    <x v="1947"/>
    <n v="14.06"/>
    <n v="-2.81"/>
    <n v="0"/>
    <n v="-1.6047389264343539E-15"/>
    <n v="0.52482250006769005"/>
    <n v="1069.4664993726474"/>
    <m/>
    <x v="20"/>
    <m/>
    <s v=""/>
    <n v="-1069.4664993726474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m/>
    <x v="20"/>
    <m/>
    <s v=""/>
    <n v="-1540.0317590966117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m/>
    <x v="20"/>
    <m/>
    <s v=""/>
    <n v="-1540.0317590966117"/>
    <s v=""/>
  </r>
  <r>
    <s v="548665732"/>
    <n v="0"/>
    <s v="iHerb_VP DFD1605"/>
    <s v="Доставлен"/>
    <d v="2026-04-09T00:00:00"/>
    <x v="46"/>
    <s v="Витамины"/>
    <s v="NOW-01289"/>
    <x v="3"/>
    <x v="214"/>
    <n v="25.55"/>
    <n v="-5.1100000000000003"/>
    <n v="0"/>
    <n v="-2.915632325006062E-15"/>
    <n v="0.95354416901187422"/>
    <n v="1943.1017997490587"/>
    <m/>
    <x v="20"/>
    <m/>
    <s v=""/>
    <n v="-1943.1017997490587"/>
    <s v=""/>
  </r>
  <r>
    <s v="548665732"/>
    <n v="0"/>
    <s v="iHerb_VP DFD1605"/>
    <s v="Доставлен"/>
    <d v="2026-04-09T00:00:00"/>
    <x v="46"/>
    <s v="Витамины"/>
    <s v="NOW-02313"/>
    <x v="3"/>
    <x v="1938"/>
    <n v="25.05"/>
    <n v="-5.01"/>
    <n v="0"/>
    <n v="-2.8585749409550626E-15"/>
    <n v="0.9348838134539118"/>
    <n v="1905.0763242158087"/>
    <m/>
    <x v="20"/>
    <m/>
    <s v=""/>
    <n v="-1905.0763242158087"/>
    <s v=""/>
  </r>
  <r>
    <s v="548665732"/>
    <n v="0"/>
    <s v="iHerb_VP DFD1605"/>
    <s v="Доставлен"/>
    <d v="2026-04-09T00:00:00"/>
    <x v="46"/>
    <s v="Витамины"/>
    <s v="NOW-00372"/>
    <x v="3"/>
    <x v="1820"/>
    <n v="8.44"/>
    <n v="-1.69"/>
    <n v="0"/>
    <n v="-9.6284335586061241E-16"/>
    <n v="0.31489350004061401"/>
    <n v="641.67989962358831"/>
    <m/>
    <x v="20"/>
    <m/>
    <s v=""/>
    <n v="-641.67989962358831"/>
    <s v=""/>
  </r>
  <r>
    <s v="548542028"/>
    <n v="0"/>
    <s v="iHerb_MH DLE7202"/>
    <s v="Доставлен"/>
    <d v="2026-04-07T00:00:00"/>
    <x v="46"/>
    <s v="Витамины"/>
    <s v="NTW-00765"/>
    <x v="278"/>
    <x v="1948"/>
    <n v="53.34"/>
    <n v="-10.67"/>
    <n v="-2.1776317932569627"/>
    <n v="-6.5842572419530854E-15"/>
    <n v="2.1275179550932335"/>
    <n v="3918.0206053531674"/>
    <n v="5600"/>
    <x v="927"/>
    <s v="Александр Радин"/>
    <s v="2026 05"/>
    <n v="1681.9793946468326"/>
    <n v="0.42929314673556196"/>
  </r>
  <r>
    <s v="548542028"/>
    <n v="0"/>
    <s v="iHerb_MH DLE7202"/>
    <s v="Доставлен"/>
    <d v="2026-04-07T00:00:00"/>
    <x v="46"/>
    <s v="Витамины"/>
    <s v="NFS-04956"/>
    <x v="23"/>
    <x v="354"/>
    <n v="45.97"/>
    <n v="-9.19"/>
    <n v="-1.8770400130300233"/>
    <n v="-5.6753921105937312E-15"/>
    <n v="1.8338436931879334"/>
    <n v="3377.1923568054717"/>
    <n v="4800"/>
    <x v="927"/>
    <s v="Елена сахарный диабет"/>
    <s v="2026 05"/>
    <n v="1422.8076431945283"/>
    <n v="0.42129896460513722"/>
  </r>
  <r>
    <s v="548542028"/>
    <n v="0"/>
    <s v="iHerb_MH DLE7202"/>
    <s v="Доставлен"/>
    <d v="2026-04-07T00:00:00"/>
    <x v="46"/>
    <s v="Витамины"/>
    <s v="CGN-01266"/>
    <x v="1"/>
    <x v="487"/>
    <n v="31.16"/>
    <n v="-6.23"/>
    <n v="-1.2722840545089309"/>
    <n v="-3.8468603947009707E-15"/>
    <n v="1.2430049829030771"/>
    <n v="2289.1083593028934"/>
    <m/>
    <x v="20"/>
    <m/>
    <s v=""/>
    <n v="-2289.1083593028934"/>
    <s v=""/>
  </r>
  <r>
    <s v="548542028"/>
    <n v="0"/>
    <s v="iHerb_MH DLE7202"/>
    <s v="Доставлен"/>
    <d v="2026-04-07T00:00:00"/>
    <x v="46"/>
    <s v="Витамины"/>
    <s v="NOW-02644"/>
    <x v="3"/>
    <x v="21"/>
    <n v="25.77"/>
    <n v="-5.15"/>
    <n v="-1.0523264020848035"/>
    <n v="-3.1817994921273167E-15"/>
    <n v="1.0281092157024248"/>
    <n v="1893.3579770888753"/>
    <m/>
    <x v="20"/>
    <m/>
    <s v=""/>
    <n v="-1893.3579770888753"/>
    <s v=""/>
  </r>
  <r>
    <s v="548542028"/>
    <n v="0"/>
    <s v="iHerb_MH DLE7202"/>
    <s v="Доставлен"/>
    <d v="2026-04-07T00:00:00"/>
    <x v="46"/>
    <s v="Витамины"/>
    <s v="NOW-01290"/>
    <x v="3"/>
    <x v="1403"/>
    <n v="15.16"/>
    <n v="-3.03"/>
    <n v="-0.61904555078994505"/>
    <n v="-1.8717375285889601E-15"/>
    <n v="0.60479945618188236"/>
    <n v="1113.7939991313317"/>
    <n v="2000"/>
    <x v="927"/>
    <m/>
    <s v="2026 05"/>
    <n v="886.2060008686683"/>
    <n v="0.79566419064911154"/>
  </r>
  <r>
    <s v="548542028"/>
    <n v="0"/>
    <s v="iHerb_MH DLE7202"/>
    <s v="Доставлен"/>
    <d v="2026-04-07T00:00:00"/>
    <x v="46"/>
    <s v="Витамины"/>
    <s v="NOW-01292"/>
    <x v="3"/>
    <x v="1949"/>
    <n v="32.950000000000003"/>
    <n v="-6.59"/>
    <n v="-1.3452630435962865"/>
    <n v="-4.0675186523994227E-15"/>
    <n v="1.3143045065914609"/>
    <n v="2420.4130104783108"/>
    <m/>
    <x v="20"/>
    <m/>
    <s v=""/>
    <n v="-2420.4130104783108"/>
    <s v=""/>
  </r>
  <r>
    <s v="548542028"/>
    <n v="0"/>
    <s v="iHerb_MH DLE7202"/>
    <s v="Доставлен"/>
    <d v="2026-04-07T00:00:00"/>
    <x v="46"/>
    <s v="Витамины"/>
    <s v="SWV-01058"/>
    <x v="89"/>
    <x v="1494"/>
    <n v="25.88"/>
    <n v="-5.18"/>
    <n v="-1.0564091427330473"/>
    <n v="-3.194144010040517E-15"/>
    <n v="1.0320980002444322"/>
    <n v="1900.7036918399474"/>
    <m/>
    <x v="20"/>
    <m/>
    <s v=""/>
    <n v="-1900.7036918399474"/>
    <s v=""/>
  </r>
  <r>
    <s v="548633975"/>
    <n v="0"/>
    <s v="iHerb_AV CYG0792"/>
    <s v="Доставлен"/>
    <d v="2026-04-08T00:00:00"/>
    <x v="46"/>
    <s v="Витамины"/>
    <s v="NAP-03764"/>
    <x v="11"/>
    <x v="1937"/>
    <n v="13.41"/>
    <n v="-2.68"/>
    <n v="-0.44006301652892571"/>
    <n v="1.5752321394020406E-15"/>
    <n v="0.5131199191447442"/>
    <n v="985.12928099173575"/>
    <m/>
    <x v="20"/>
    <m/>
    <s v=""/>
    <n v="-985.12928099173575"/>
    <s v=""/>
  </r>
  <r>
    <s v="548633975"/>
    <n v="0"/>
    <s v="iHerb_AV CYG0792"/>
    <s v="Доставлен"/>
    <d v="2026-04-08T00:00:00"/>
    <x v="46"/>
    <s v="Витамины"/>
    <s v="SOR-45931"/>
    <x v="10"/>
    <x v="1950"/>
    <n v="7.44"/>
    <n v="-1.49"/>
    <n v="-0.24402376033057857"/>
    <n v="8.7349778466375967E-16"/>
    <n v="0.28453527669256556"/>
    <n v="546.27392561983493"/>
    <n v="1600"/>
    <x v="927"/>
    <s v="Надежда Витамины"/>
    <s v="2026 05"/>
    <n v="1053.7260743801651"/>
    <n v="1.9289334983077304"/>
  </r>
  <r>
    <s v="548633975"/>
    <n v="0"/>
    <s v="iHerb_AV CYG0792"/>
    <s v="Доставлен"/>
    <d v="2026-04-08T00:00:00"/>
    <x v="46"/>
    <s v="Витамины"/>
    <s v="NOW-01482"/>
    <x v="3"/>
    <x v="30"/>
    <n v="13.64"/>
    <n v="-2.73"/>
    <n v="-0.44744524793388435"/>
    <n v="1.6016572824674989E-15"/>
    <n v="0.52172770902788068"/>
    <n v="1001.6552148760333"/>
    <n v="1900"/>
    <x v="927"/>
    <s v="Надежда Витамины"/>
    <s v="2026 05"/>
    <n v="898.34478512396674"/>
    <n v="0.89686028863249878"/>
  </r>
  <r>
    <s v="548633975"/>
    <n v="0"/>
    <s v="iHerb_AV CYG0792"/>
    <s v="Доставлен"/>
    <d v="2026-04-08T00:00:00"/>
    <x v="46"/>
    <s v="Витамины"/>
    <s v="MTG-03072"/>
    <x v="288"/>
    <x v="1951"/>
    <n v="22.33"/>
    <n v="-4.47"/>
    <n v="-0.73248140495867786"/>
    <n v="2.6219614174949156E-15"/>
    <n v="0.85408404062675991"/>
    <n v="1639.7398842975213"/>
    <n v="2700"/>
    <x v="927"/>
    <s v="Надежда Витамины"/>
    <s v="2026 05"/>
    <n v="1060.2601157024787"/>
    <n v="0.6466026263407646"/>
  </r>
  <r>
    <s v="548633975"/>
    <n v="0"/>
    <s v="iHerb_AV CYG0792"/>
    <s v="Доставлен"/>
    <d v="2026-04-08T00:00:00"/>
    <x v="46"/>
    <s v="Витамины"/>
    <s v="BLB-00654"/>
    <x v="186"/>
    <x v="1952"/>
    <n v="21.24"/>
    <n v="-4.25"/>
    <n v="-0.69680061983471087"/>
    <n v="2.4942398926785335E-15"/>
    <n v="0.81247972285826697"/>
    <n v="1559.864537190083"/>
    <n v="2600"/>
    <x v="927"/>
    <s v="Надежда Витамины"/>
    <s v="2026 05"/>
    <n v="1040.135462809917"/>
    <n v="0.66681140445926268"/>
  </r>
  <r>
    <s v="548633975"/>
    <n v="0"/>
    <s v="iHerb_AV CYG0792"/>
    <s v="Доставлен"/>
    <d v="2026-04-08T00:00:00"/>
    <x v="46"/>
    <s v="Витамины"/>
    <s v="LKN-01663"/>
    <x v="1"/>
    <x v="1828"/>
    <n v="38.94"/>
    <n v="-7.79"/>
    <n v="-1.2775361570247936"/>
    <n v="4.5730178138279183E-15"/>
    <n v="1.4896258603316663"/>
    <n v="2859.9046694214881"/>
    <n v="4200"/>
    <x v="927"/>
    <s v="Надежда Витамины"/>
    <s v="2026 05"/>
    <n v="1340.0953305785119"/>
    <n v="0.46858041979755616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27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27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CLF-06419"/>
    <x v="72"/>
    <x v="1797"/>
    <n v="29.77"/>
    <n v="-5.95"/>
    <n v="-0.97691528925619864"/>
    <n v="3.4969272656623117E-15"/>
    <n v="1.1390975278683884"/>
    <n v="2186.9319173553722"/>
    <n v="3400"/>
    <x v="927"/>
    <s v="Надежда Витамины"/>
    <s v="2026 05"/>
    <n v="1213.0680826446278"/>
    <n v="0.55468945924552371"/>
  </r>
  <r>
    <s v="548633975"/>
    <n v="0"/>
    <s v="iHerb_AV CYG0792"/>
    <s v="Доставлен"/>
    <d v="2026-04-08T00:00:00"/>
    <x v="46"/>
    <s v="Витамины"/>
    <s v="LEX-30210"/>
    <x v="7"/>
    <x v="749"/>
    <n v="20.48"/>
    <n v="-4.0999999999999996"/>
    <n v="-0.67178305785123993"/>
    <n v="2.4046880189567034E-15"/>
    <n v="0.78330887936541582"/>
    <n v="1503.8599834710749"/>
    <m/>
    <x v="20"/>
    <m/>
    <s v=""/>
    <n v="-1503.8599834710749"/>
    <s v=""/>
  </r>
  <r>
    <s v="548633975"/>
    <n v="0"/>
    <s v="iHerb_AV CYG0792"/>
    <s v="Доставлен"/>
    <d v="2026-04-08T00:00:00"/>
    <x v="46"/>
    <s v="Витамины"/>
    <s v="LEX-33510"/>
    <x v="7"/>
    <x v="750"/>
    <n v="12.6"/>
    <n v="-2.52"/>
    <n v="-0.41340495867768606"/>
    <n v="1.4798080116656635E-15"/>
    <n v="0.48203623345564051"/>
    <n v="925.45229752066132"/>
    <m/>
    <x v="20"/>
    <m/>
    <s v=""/>
    <n v="-925.45229752066132"/>
    <s v="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27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27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NOW-00196"/>
    <x v="3"/>
    <x v="1954"/>
    <n v="34.53"/>
    <n v="-6.91"/>
    <n v="-1.3710952868852457"/>
    <n v="0"/>
    <n v="1.2940473086837143"/>
    <n v="2542.5837202868856"/>
    <n v="3900"/>
    <x v="927"/>
    <m/>
    <s v="2026 05"/>
    <n v="1357.4162797131144"/>
    <n v="0.53387279596046255"/>
  </r>
  <r>
    <s v="548470310"/>
    <n v="0"/>
    <s v="iHerb_OA CZN6870"/>
    <s v="Доставлен"/>
    <d v="2026-04-06T00:00:00"/>
    <x v="46"/>
    <s v="Витамины"/>
    <s v="WEH-08917"/>
    <x v="355"/>
    <x v="1955"/>
    <n v="46.54"/>
    <n v="-13.96"/>
    <n v="-1.6173165983606559"/>
    <n v="0"/>
    <n v="1.5264323431178641"/>
    <n v="2999.1809415983607"/>
    <m/>
    <x v="20"/>
    <m/>
    <s v=""/>
    <n v="-2999.1809415983607"/>
    <s v=""/>
  </r>
  <r>
    <s v="548470310"/>
    <n v="0"/>
    <s v="iHerb_OA CZN6870"/>
    <s v="Доставлен"/>
    <d v="2026-04-06T00:00:00"/>
    <x v="46"/>
    <s v="Витамины"/>
    <s v="CLF-06416"/>
    <x v="72"/>
    <x v="1677"/>
    <n v="49.92"/>
    <n v="-9.98"/>
    <n v="-1.9826772540983604"/>
    <n v="0"/>
    <n v="1.8712617490524097"/>
    <n v="3676.7123022540982"/>
    <n v="5300"/>
    <x v="927"/>
    <s v="Любовь Виталий"/>
    <s v="2026 05"/>
    <n v="1623.2876977459018"/>
    <n v="0.44150522649017321"/>
  </r>
  <r>
    <s v="548470310"/>
    <n v="0"/>
    <s v="iHerb_OA CZN6870"/>
    <s v="Доставлен"/>
    <d v="2026-04-06T00:00:00"/>
    <x v="46"/>
    <s v="Витамины"/>
    <s v="NOW-01418"/>
    <x v="3"/>
    <x v="1956"/>
    <n v="30.02"/>
    <n v="-6"/>
    <n v="-1.1923862704918033"/>
    <n v="0"/>
    <n v="1.1253807514331216"/>
    <n v="2211.1825112704919"/>
    <m/>
    <x v="20"/>
    <m/>
    <s v=""/>
    <n v="-2211.182511270491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PVP-000000"/>
    <n v="0"/>
    <s v="NSP_OA"/>
    <s v="Доставлен"/>
    <d v="2026-04-13T00:00:00"/>
    <x v="46"/>
    <s v="Витамины"/>
    <s v="NSP000935"/>
    <x v="131"/>
    <x v="1957"/>
    <n v="2503.38"/>
    <n v="0"/>
    <n v="0"/>
    <n v="-2.9201600725987647E-13"/>
    <n v="8.0268748869738751"/>
    <n v="2511.4068748869736"/>
    <m/>
    <x v="20"/>
    <m/>
    <s v=""/>
    <n v="-2511.4068748869736"/>
    <s v=""/>
  </r>
  <r>
    <s v="PVP-000000"/>
    <n v="0"/>
    <s v="NSP_OA"/>
    <s v="Доставлен"/>
    <d v="2026-04-13T00:00:00"/>
    <x v="46"/>
    <s v="Витамины"/>
    <s v="NSP004059"/>
    <x v="131"/>
    <x v="1958"/>
    <n v="2008.46"/>
    <n v="0"/>
    <n v="0"/>
    <n v="-2.3428423568981596E-13"/>
    <n v="6.439956033639139"/>
    <n v="2014.899956033639"/>
    <m/>
    <x v="20"/>
    <m/>
    <s v=""/>
    <n v="-2014.899956033639"/>
    <s v=""/>
  </r>
  <r>
    <s v="PVP-000000"/>
    <n v="0"/>
    <s v="NSP_OA"/>
    <s v="Доставлен"/>
    <d v="2026-04-13T00:00:00"/>
    <x v="46"/>
    <s v="Витамины"/>
    <s v="NSP001784"/>
    <x v="131"/>
    <x v="1959"/>
    <n v="1790.25"/>
    <n v="0"/>
    <n v="0"/>
    <n v="-2.0883032420047848E-13"/>
    <n v="5.7402842422664477"/>
    <n v="1795.9902842422662"/>
    <m/>
    <x v="20"/>
    <m/>
    <s v=""/>
    <n v="-1795.9902842422662"/>
    <s v=""/>
  </r>
  <r>
    <s v="PVP-000000"/>
    <n v="0"/>
    <s v="NSP_OA"/>
    <s v="Доставлен"/>
    <d v="2026-04-13T00:00:00"/>
    <x v="46"/>
    <s v="Витамины"/>
    <s v="NSP001580"/>
    <x v="131"/>
    <x v="1960"/>
    <n v="2553.13"/>
    <n v="0"/>
    <n v="0"/>
    <n v="-2.9781927977990091E-13"/>
    <n v="8.1863940273468696"/>
    <n v="2561.3163940273466"/>
    <m/>
    <x v="20"/>
    <m/>
    <s v=""/>
    <n v="-2561.3163940273466"/>
    <s v=""/>
  </r>
  <r>
    <s v="PVP-000000"/>
    <n v="0"/>
    <s v="NSP_OA"/>
    <s v="Доставлен"/>
    <d v="2026-04-13T00:00:00"/>
    <x v="46"/>
    <s v="Витамины"/>
    <s v="NSP001609"/>
    <x v="131"/>
    <x v="1961"/>
    <n v="3095.18"/>
    <n v="0"/>
    <n v="0"/>
    <n v="-3.610487042920469E-13"/>
    <n v="9.9244312140641036"/>
    <n v="3105.1044312140634"/>
    <m/>
    <x v="20"/>
    <m/>
    <s v=""/>
    <n v="-3105.1044312140634"/>
    <s v=""/>
  </r>
  <r>
    <s v="PVP-000000"/>
    <n v="0"/>
    <s v="NSP_OA"/>
    <s v="Доставлен"/>
    <d v="2026-04-13T00:00:00"/>
    <x v="46"/>
    <s v="Витамины"/>
    <s v="NSP001750"/>
    <x v="131"/>
    <x v="1032"/>
    <n v="3643.34"/>
    <n v="0"/>
    <n v="0"/>
    <n v="-4.2499085232373762E-13"/>
    <n v="11.682059595709559"/>
    <n v="3655.0220595957094"/>
    <m/>
    <x v="20"/>
    <m/>
    <s v=""/>
    <n v="-3655.0220595957094"/>
    <s v=""/>
  </r>
  <r>
    <s v="WB0209"/>
    <n v="0"/>
    <s v="WBRS"/>
    <s v="Доставлен"/>
    <d v="2026-04-01T00:00:00"/>
    <x v="46"/>
    <s v="Витамины"/>
    <s v="000000196"/>
    <x v="85"/>
    <x v="637"/>
    <n v="3092"/>
    <n v="0"/>
    <n v="0"/>
    <n v="0"/>
    <n v="0"/>
    <n v="3092"/>
    <n v="4200"/>
    <x v="883"/>
    <m/>
    <s v="2026 04"/>
    <n v="1108"/>
    <n v="0.35834411384217335"/>
  </r>
  <r>
    <s v="OZO0242"/>
    <n v="0"/>
    <s v="OZON_OA"/>
    <s v="Доставлен"/>
    <d v="2026-04-13T00:00:00"/>
    <x v="46"/>
    <s v="Витамины"/>
    <s v="892721541"/>
    <x v="162"/>
    <x v="618"/>
    <n v="1042"/>
    <n v="0"/>
    <n v="0"/>
    <n v="0"/>
    <n v="0"/>
    <n v="1042"/>
    <n v="2000"/>
    <x v="883"/>
    <s v="Виктория Бахчиванджи"/>
    <s v="2026 04"/>
    <n v="958"/>
    <n v="0.91938579654510555"/>
  </r>
  <r>
    <s v="OZO0243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928"/>
    <s v="Виктория Бахчиванджи"/>
    <s v="2026 05"/>
    <n v="1118"/>
    <n v="1.2675736961451247"/>
  </r>
  <r>
    <s v="OZO0244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639"/>
    <s v="Виктория Страховка"/>
    <s v="2026 05"/>
    <n v="1118"/>
    <n v="1.2675736961451247"/>
  </r>
  <r>
    <s v="549048707"/>
    <n v="0"/>
    <s v="iHerb_AV CYG0792"/>
    <s v="В пути"/>
    <d v="2026-04-16T00:00:00"/>
    <x v="46"/>
    <s v="Витамины"/>
    <s v="CLF-07211"/>
    <x v="72"/>
    <x v="1962"/>
    <n v="36.33"/>
    <n v="-3.63"/>
    <n v="-1.5389816575039819"/>
    <n v="0"/>
    <n v="0"/>
    <n v="2727.1141396495909"/>
    <m/>
    <x v="20"/>
    <m/>
    <s v=""/>
    <n v="-2727.1141396495909"/>
    <s v=""/>
  </r>
  <r>
    <s v="549048707"/>
    <n v="0"/>
    <s v="iHerb_AV CYG0792"/>
    <s v="В пути"/>
    <d v="2026-04-16T00:00:00"/>
    <x v="46"/>
    <s v="Витамины"/>
    <s v="DRB-00125"/>
    <x v="6"/>
    <x v="1771"/>
    <n v="18.739999999999998"/>
    <n v="-1.87"/>
    <n v="-0.79396393156245171"/>
    <n v="0"/>
    <n v="0"/>
    <n v="1406.9240225042386"/>
    <m/>
    <x v="20"/>
    <m/>
    <s v=""/>
    <n v="-1406.9240225042386"/>
    <s v=""/>
  </r>
  <r>
    <s v="549048707"/>
    <n v="0"/>
    <s v="iHerb_AV CYG0792"/>
    <s v="В пути"/>
    <d v="2026-04-16T00:00:00"/>
    <x v="46"/>
    <s v="Витамины"/>
    <s v="LEX-19456"/>
    <x v="7"/>
    <x v="558"/>
    <n v="10.47"/>
    <n v="-1.0449999999999999"/>
    <n v="-0.44357498843960341"/>
    <n v="0"/>
    <n v="0"/>
    <n v="786.02601731490518"/>
    <m/>
    <x v="20"/>
    <m/>
    <s v=""/>
    <n v="-786.02601731490518"/>
    <s v=""/>
  </r>
  <r>
    <s v="549048707"/>
    <n v="0"/>
    <s v="iHerb_AV CYG0792"/>
    <s v="В пути"/>
    <d v="2026-04-16T00:00:00"/>
    <x v="46"/>
    <s v="Витамины"/>
    <s v="LEX-19456"/>
    <x v="7"/>
    <x v="558"/>
    <n v="10.47"/>
    <n v="-1.0449999999999999"/>
    <n v="-0.44357498843960341"/>
    <n v="0"/>
    <n v="0"/>
    <n v="786.02601731490518"/>
    <m/>
    <x v="20"/>
    <m/>
    <s v=""/>
    <n v="-786.02601731490518"/>
    <s v=""/>
  </r>
  <r>
    <s v="549048707"/>
    <n v="0"/>
    <s v="iHerb_AV CYG0792"/>
    <s v="В пути"/>
    <d v="2026-04-16T00:00:00"/>
    <x v="46"/>
    <s v="Витамины"/>
    <s v="CGN-01429"/>
    <x v="1"/>
    <x v="1963"/>
    <n v="45.6"/>
    <n v="-4.5599999999999996"/>
    <n v="-1.9314925756563737"/>
    <n v="0"/>
    <n v="0"/>
    <n v="3422.6533422391203"/>
    <m/>
    <x v="20"/>
    <m/>
    <s v=""/>
    <n v="-3422.6533422391203"/>
    <s v=""/>
  </r>
  <r>
    <s v="549048707"/>
    <n v="0"/>
    <s v="iHerb_AV CYG0792"/>
    <s v="В пути"/>
    <d v="2026-04-16T00:00:00"/>
    <x v="46"/>
    <s v="Витамины"/>
    <s v="NCS-57165"/>
    <x v="217"/>
    <x v="1964"/>
    <n v="35.869999999999997"/>
    <n v="-3.59"/>
    <n v="-1.5192149206186096"/>
    <n v="0"/>
    <n v="0"/>
    <n v="2692.0869855623491"/>
    <m/>
    <x v="20"/>
    <m/>
    <s v=""/>
    <n v="-2692.0869855623491"/>
    <s v=""/>
  </r>
  <r>
    <s v="549048707"/>
    <n v="0"/>
    <s v="iHerb_AV CYG0792"/>
    <s v="В пути"/>
    <d v="2026-04-16T00:00:00"/>
    <x v="46"/>
    <s v="Витамины"/>
    <s v="NCS-57259"/>
    <x v="217"/>
    <x v="1965"/>
    <n v="47.72"/>
    <n v="-4.7699999999999996"/>
    <n v="-2.0213841648255668"/>
    <n v="0"/>
    <n v="0"/>
    <n v="3581.9434953501514"/>
    <m/>
    <x v="20"/>
    <m/>
    <s v=""/>
    <n v="-3581.9434953501514"/>
    <s v=""/>
  </r>
  <r>
    <s v="549048707"/>
    <n v="0"/>
    <s v="iHerb_AV CYG0792"/>
    <s v="В пути"/>
    <d v="2026-04-16T00:00:00"/>
    <x v="46"/>
    <s v="Витамины"/>
    <s v="NOW-00376"/>
    <x v="3"/>
    <x v="766"/>
    <n v="11.04"/>
    <n v="-1.1000000000000001"/>
    <n v="-0.4678127729538098"/>
    <n v="0"/>
    <n v="0"/>
    <n v="828.97598006473811"/>
    <m/>
    <x v="20"/>
    <m/>
    <s v=""/>
    <n v="-828.97598006473811"/>
    <s v=""/>
  </r>
  <r>
    <s v="549585146"/>
    <n v="0"/>
    <s v="iHerb_VP DFD1605"/>
    <s v="В пути"/>
    <d v="2026-04-26T00:00:00"/>
    <x v="46"/>
    <s v="Витамины"/>
    <s v="NOW-02372"/>
    <x v="3"/>
    <x v="1966"/>
    <n v="20.96"/>
    <n v="-2.1"/>
    <n v="-1.8956944373759477"/>
    <n v="-2.7280443781231588E-15"/>
    <n v="0"/>
    <n v="1469.5749625935159"/>
    <m/>
    <x v="20"/>
    <m/>
    <s v=""/>
    <n v="-1469.5749625935159"/>
    <s v=""/>
  </r>
  <r>
    <s v="549585146"/>
    <n v="0"/>
    <s v="iHerb_VP DFD1605"/>
    <s v="В пути"/>
    <d v="2026-04-26T00:00:00"/>
    <x v="46"/>
    <s v="Витамины"/>
    <s v="LKN-01550"/>
    <x v="1"/>
    <x v="1967"/>
    <n v="11.75"/>
    <n v="-1.18"/>
    <n v="-1.0624332027075167"/>
    <n v="-1.5289198874210916E-15"/>
    <n v="0"/>
    <n v="823.6165087281795"/>
    <m/>
    <x v="20"/>
    <m/>
    <s v=""/>
    <n v="-823.6165087281795"/>
    <s v=""/>
  </r>
  <r>
    <s v="549585146"/>
    <n v="0"/>
    <s v="iHerb_VP DFD1605"/>
    <s v="В пути"/>
    <d v="2026-04-26T00:00:00"/>
    <x v="46"/>
    <s v="Витамины"/>
    <s v="NFS-35493"/>
    <x v="23"/>
    <x v="1383"/>
    <n v="49.9"/>
    <n v="-4.99"/>
    <n v="-4.5140846862435735"/>
    <n v="-6.4961014327418373E-15"/>
    <n v="0"/>
    <n v="3499.3961596009972"/>
    <m/>
    <x v="20"/>
    <m/>
    <s v=""/>
    <n v="-3499.3961596009972"/>
    <s v=""/>
  </r>
  <r>
    <s v="549585146"/>
    <n v="0"/>
    <s v="iHerb_VP DFD1605"/>
    <s v="В пути"/>
    <d v="2026-04-26T00:00:00"/>
    <x v="46"/>
    <s v="Витамины"/>
    <s v="LEX-33510"/>
    <x v="7"/>
    <x v="750"/>
    <n v="12.6"/>
    <n v="-1.26"/>
    <n v="-1.1398289989312431"/>
    <n v="-1.6402981573656745E-15"/>
    <n v="0"/>
    <n v="883.61506234413957"/>
    <m/>
    <x v="20"/>
    <m/>
    <s v=""/>
    <n v="-883.61506234413957"/>
    <s v=""/>
  </r>
  <r>
    <s v="549585146"/>
    <n v="0"/>
    <s v="iHerb_VP DFD1605"/>
    <s v="В пути"/>
    <d v="2026-04-26T00:00:00"/>
    <x v="46"/>
    <s v="Витамины"/>
    <s v="LEX-30210"/>
    <x v="7"/>
    <x v="749"/>
    <n v="20.48"/>
    <n v="-2.0499999999999998"/>
    <n v="-1.8524734083159444"/>
    <n v="-2.6658461234787812E-15"/>
    <n v="0"/>
    <n v="1436.0692768079798"/>
    <m/>
    <x v="20"/>
    <m/>
    <s v=""/>
    <n v="-1436.0692768079798"/>
    <s v=""/>
  </r>
  <r>
    <s v="549585146"/>
    <n v="0"/>
    <s v="iHerb_VP DFD1605"/>
    <s v="В пути"/>
    <d v="2026-04-26T00:00:00"/>
    <x v="46"/>
    <s v="Витамины"/>
    <s v="JRW-18018"/>
    <x v="21"/>
    <x v="1940"/>
    <n v="22.1"/>
    <n v="-2.21"/>
    <n v="-1.9992238790778152"/>
    <n v="-2.8770308950620167E-15"/>
    <n v="0"/>
    <n v="1549.8327680798004"/>
    <m/>
    <x v="20"/>
    <m/>
    <s v=""/>
    <n v="-1549.8327680798004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LKN-01450"/>
    <x v="1"/>
    <x v="1968"/>
    <n v="17.68"/>
    <n v="-7.49"/>
    <n v="-1.0242378747010024"/>
    <n v="-1.4739539879679208E-15"/>
    <n v="0"/>
    <n v="794.00683291770565"/>
    <m/>
    <x v="20"/>
    <m/>
    <s v=""/>
    <n v="-794.00683291770565"/>
    <s v=""/>
  </r>
  <r>
    <s v="549585146"/>
    <n v="0"/>
    <s v="iHerb_VP DFD1605"/>
    <s v="В пути"/>
    <d v="2026-04-26T00:00:00"/>
    <x v="46"/>
    <s v="Витамины"/>
    <s v="CGN-01291"/>
    <x v="1"/>
    <x v="1969"/>
    <n v="13"/>
    <n v="-5.51"/>
    <n v="-0.75285001781261118"/>
    <n v="-1.0834068076427603E-15"/>
    <n v="0"/>
    <n v="583.62229426433908"/>
    <m/>
    <x v="20"/>
    <m/>
    <s v=""/>
    <n v="-583.62229426433908"/>
    <s v=""/>
  </r>
  <r>
    <s v="549419585"/>
    <n v="0"/>
    <s v="iHerb_MH DLE7202"/>
    <s v="В пути"/>
    <d v="2026-04-23T00:00:00"/>
    <x v="46"/>
    <s v="Витамины"/>
    <s v="SOL-02028"/>
    <x v="19"/>
    <x v="1970"/>
    <n v="35.130000000000003"/>
    <n v="0"/>
    <n v="-3.4613274567076986"/>
    <n v="-5.2078794715736109E-15"/>
    <n v="0"/>
    <n v="2742.402964218652"/>
    <m/>
    <x v="20"/>
    <m/>
    <s v=""/>
    <n v="-2742.402964218652"/>
    <s v=""/>
  </r>
  <r>
    <s v="549419585"/>
    <n v="0"/>
    <s v="iHerb_MH DLE7202"/>
    <s v="В пути"/>
    <d v="2026-04-23T00:00:00"/>
    <x v="46"/>
    <s v="Витамины"/>
    <s v="SOL-02058"/>
    <x v="19"/>
    <x v="1971"/>
    <n v="38.99"/>
    <n v="0"/>
    <n v="-3.8416498017942828"/>
    <n v="-5.7801087559537456E-15"/>
    <n v="0"/>
    <n v="3043.7316132902142"/>
    <m/>
    <x v="20"/>
    <m/>
    <s v=""/>
    <n v="-3043.7316132902142"/>
    <s v=""/>
  </r>
  <r>
    <s v="549419585"/>
    <n v="0"/>
    <s v="iHerb_MH DLE7202"/>
    <s v="В пути"/>
    <d v="2026-04-23T00:00:00"/>
    <x v="46"/>
    <s v="Витамины"/>
    <s v="QNL-00177"/>
    <x v="336"/>
    <x v="1901"/>
    <n v="57.92"/>
    <n v="-5.79"/>
    <n v="-5.136322240767786"/>
    <n v="-7.7280602577037391E-15"/>
    <n v="0"/>
    <n v="4069.4980508032536"/>
    <m/>
    <x v="20"/>
    <m/>
    <s v=""/>
    <n v="-4069.4980508032536"/>
    <s v=""/>
  </r>
  <r>
    <s v="549419585"/>
    <n v="0"/>
    <s v="iHerb_MH DLE7202"/>
    <s v="В пути"/>
    <d v="2026-04-23T00:00:00"/>
    <x v="46"/>
    <s v="Витамины"/>
    <s v="NCS-67130"/>
    <x v="217"/>
    <x v="1972"/>
    <n v="72.739999999999995"/>
    <n v="-7.27"/>
    <n v="-6.4507005007302309"/>
    <n v="-9.7056609451729087E-15"/>
    <n v="0"/>
    <n v="5110.8773716878768"/>
    <m/>
    <x v="20"/>
    <m/>
    <s v=""/>
    <n v="-5110.8773716878768"/>
    <s v=""/>
  </r>
  <r>
    <s v="549915801"/>
    <n v="0"/>
    <s v="iHerb_MH DLE7202"/>
    <s v="В пути"/>
    <d v="2026-04-30T00:00:00"/>
    <x v="46"/>
    <s v="Витамины"/>
    <s v="DRB-00087"/>
    <x v="6"/>
    <x v="1891"/>
    <n v="25.93"/>
    <n v="-2.59"/>
    <n v="-1.1900505282498852"/>
    <n v="0"/>
    <n v="0"/>
    <n v="1908.3883754402084"/>
    <m/>
    <x v="20"/>
    <m/>
    <s v=""/>
    <n v="-1908.3883754402084"/>
    <s v=""/>
  </r>
  <r>
    <s v="549915801"/>
    <n v="0"/>
    <s v="iHerb_MH DLE7202"/>
    <s v="В пути"/>
    <d v="2026-04-30T00:00:00"/>
    <x v="46"/>
    <s v="Косметика"/>
    <s v="TSS-23530"/>
    <x v="356"/>
    <x v="1973"/>
    <n v="38.44"/>
    <n v="-3.84"/>
    <n v="-1.7641708773541567"/>
    <n v="0"/>
    <n v="0"/>
    <n v="2829.0590312866839"/>
    <m/>
    <x v="20"/>
    <m/>
    <s v=""/>
    <n v="-2829.0590312866839"/>
    <s v=""/>
  </r>
  <r>
    <s v="549915801"/>
    <n v="0"/>
    <s v="iHerb_MH DLE7202"/>
    <s v="В пути"/>
    <d v="2026-04-30T00:00:00"/>
    <x v="46"/>
    <s v="Косметика"/>
    <s v="AUU-73143"/>
    <x v="304"/>
    <x v="1549"/>
    <n v="22.93"/>
    <n v="-13.96"/>
    <n v="-0.45735875057418462"/>
    <n v="0"/>
    <n v="0"/>
    <n v="733.42946562547843"/>
    <m/>
    <x v="20"/>
    <m/>
    <s v=""/>
    <n v="-733.42946562547843"/>
    <s v=""/>
  </r>
  <r>
    <s v="549915801"/>
    <n v="0"/>
    <s v="iHerb_MH DLE7202"/>
    <s v="В пути"/>
    <d v="2026-04-30T00:00:00"/>
    <x v="46"/>
    <s v="Витамины"/>
    <s v="NWY-11750"/>
    <x v="16"/>
    <x v="98"/>
    <n v="10.24"/>
    <n v="-1.02"/>
    <n v="-0.47010564997703264"/>
    <n v="0"/>
    <n v="0"/>
    <n v="753.87064359720318"/>
    <m/>
    <x v="20"/>
    <m/>
    <s v=""/>
    <n v="-753.87064359720318"/>
    <s v=""/>
  </r>
  <r>
    <s v="549915801"/>
    <n v="0"/>
    <s v="iHerb_MH DLE7202"/>
    <s v="В пути"/>
    <d v="2026-04-30T00:00:00"/>
    <x v="46"/>
    <s v="Витамины"/>
    <s v="NOW-00475"/>
    <x v="3"/>
    <x v="1974"/>
    <n v="11.37"/>
    <n v="-1.135"/>
    <n v="-0.52185806155259529"/>
    <n v="0"/>
    <n v="0"/>
    <n v="836.8618261624049"/>
    <m/>
    <x v="20"/>
    <m/>
    <s v=""/>
    <n v="-836.8618261624049"/>
    <s v=""/>
  </r>
  <r>
    <s v="549915801"/>
    <n v="0"/>
    <s v="iHerb_MH DLE7202"/>
    <s v="В пути"/>
    <d v="2026-04-30T00:00:00"/>
    <x v="46"/>
    <s v="Витамины"/>
    <s v="NOW-00475"/>
    <x v="3"/>
    <x v="1974"/>
    <n v="11.37"/>
    <n v="-1.135"/>
    <n v="-0.52185806155259529"/>
    <n v="0"/>
    <n v="0"/>
    <n v="836.8618261624049"/>
    <m/>
    <x v="20"/>
    <m/>
    <s v=""/>
    <n v="-836.8618261624049"/>
    <s v=""/>
  </r>
  <r>
    <s v="549915801"/>
    <n v="0"/>
    <s v="iHerb_MH DLE7202"/>
    <s v="В пути"/>
    <d v="2026-04-30T00:00:00"/>
    <x v="46"/>
    <s v="Витамины"/>
    <s v="CAL-74810"/>
    <x v="138"/>
    <x v="1027"/>
    <n v="16.59"/>
    <n v="-1.66"/>
    <n v="-0.76124483233807994"/>
    <n v="0"/>
    <n v="0"/>
    <n v="1220.7471484713928"/>
    <m/>
    <x v="20"/>
    <m/>
    <s v=""/>
    <n v="-1220.7471484713928"/>
    <s v=""/>
  </r>
  <r>
    <s v="549915801"/>
    <n v="0"/>
    <s v="iHerb_MH DLE7202"/>
    <s v="В пути"/>
    <d v="2026-04-30T00:00:00"/>
    <x v="46"/>
    <s v="Витамины"/>
    <s v="CAL-86331"/>
    <x v="138"/>
    <x v="1975"/>
    <n v="11.28"/>
    <n v="-1.1299999999999999"/>
    <n v="-0.51752411575562696"/>
    <n v="0"/>
    <n v="0"/>
    <n v="829.91182565201848"/>
    <m/>
    <x v="20"/>
    <m/>
    <s v=""/>
    <n v="-829.91182565201848"/>
    <s v=""/>
  </r>
  <r>
    <s v="549915801"/>
    <n v="0"/>
    <s v="iHerb_MH DLE7202"/>
    <s v="В пути"/>
    <d v="2026-04-30T00:00:00"/>
    <x v="46"/>
    <s v="Витамины"/>
    <s v="NFS-26841"/>
    <x v="23"/>
    <x v="1976"/>
    <n v="62.05"/>
    <n v="-6.21"/>
    <n v="-2.8471474506201191"/>
    <n v="0"/>
    <n v="0"/>
    <n v="4565.7415117644059"/>
    <m/>
    <x v="20"/>
    <m/>
    <s v=""/>
    <n v="-4565.7415117644059"/>
    <s v=""/>
  </r>
  <r>
    <s v="549915801"/>
    <n v="0"/>
    <s v="iHerb_MH DLE7202"/>
    <s v="В пути"/>
    <d v="2026-04-30T00:00:00"/>
    <x v="46"/>
    <s v="Витамины"/>
    <s v="NFS-03544"/>
    <x v="23"/>
    <x v="1830"/>
    <n v="20.46"/>
    <n v="-2.0499999999999998"/>
    <n v="-0.93868167202572339"/>
    <n v="0"/>
    <n v="0"/>
    <n v="1505.2883458377994"/>
    <m/>
    <x v="20"/>
    <m/>
    <s v=""/>
    <n v="-1505.2883458377994"/>
    <s v=""/>
  </r>
  <r>
    <s v="549485424"/>
    <n v="0"/>
    <s v="iHerb_OA CZN6870"/>
    <s v="В пути"/>
    <d v="2026-04-24T00:00:00"/>
    <x v="46"/>
    <s v="Витамины"/>
    <s v="SNS-00803"/>
    <x v="151"/>
    <x v="1888"/>
    <n v="19.07"/>
    <n v="-1.905"/>
    <n v="-1.6906964620134639"/>
    <n v="7.4078854437346495E-15"/>
    <n v="0"/>
    <n v="1340.0819843599741"/>
    <m/>
    <x v="20"/>
    <m/>
    <s v=""/>
    <n v="-1340.0819843599741"/>
    <s v=""/>
  </r>
  <r>
    <s v="549485424"/>
    <n v="0"/>
    <s v="iHerb_OA CZN6870"/>
    <s v="В пути"/>
    <d v="2026-04-24T00:00:00"/>
    <x v="46"/>
    <s v="Витамины"/>
    <s v="SNS-00803"/>
    <x v="151"/>
    <x v="1888"/>
    <n v="19.07"/>
    <n v="-1.905"/>
    <n v="-1.6906964620134639"/>
    <n v="7.4078854437346495E-15"/>
    <n v="0"/>
    <n v="1340.0819843599741"/>
    <m/>
    <x v="20"/>
    <m/>
    <s v=""/>
    <n v="-1340.0819843599741"/>
    <s v=""/>
  </r>
  <r>
    <s v="549485424"/>
    <n v="0"/>
    <s v="iHerb_OA CZN6870"/>
    <s v="В пути"/>
    <d v="2026-04-24T00:00:00"/>
    <x v="46"/>
    <s v="Витамины"/>
    <s v="NOW-00475"/>
    <x v="3"/>
    <x v="1974"/>
    <n v="11.37"/>
    <n v="-1.1399999999999999"/>
    <n v="-1.0076216024700109"/>
    <n v="4.414952990935361E-15"/>
    <n v="0"/>
    <n v="798.6623186718632"/>
    <m/>
    <x v="20"/>
    <m/>
    <s v=""/>
    <n v="-798.6623186718632"/>
    <s v=""/>
  </r>
  <r>
    <s v="549485424"/>
    <n v="0"/>
    <s v="iHerb_OA CZN6870"/>
    <s v="В пути"/>
    <d v="2026-04-24T00:00:00"/>
    <x v="46"/>
    <s v="Витамины"/>
    <s v="NOW-00076"/>
    <x v="3"/>
    <x v="434"/>
    <n v="22.75"/>
    <n v="-2.2799999999999998"/>
    <n v="-2.0162281722933653"/>
    <n v="8.8342216739439723E-15"/>
    <n v="0"/>
    <n v="1598.1053434225844"/>
    <m/>
    <x v="20"/>
    <m/>
    <s v=""/>
    <n v="-1598.1053434225844"/>
    <s v=""/>
  </r>
  <r>
    <s v="549485424"/>
    <n v="0"/>
    <s v="iHerb_OA CZN6870"/>
    <s v="В пути"/>
    <d v="2026-04-24T00:00:00"/>
    <x v="46"/>
    <s v="Витамины"/>
    <s v="CAR-01545"/>
    <x v="154"/>
    <x v="1360"/>
    <n v="64.14"/>
    <n v="-6.41"/>
    <n v="-5.686216530849828"/>
    <n v="2.4914490338875697E-14"/>
    <n v="0"/>
    <n v="4507.016193247965"/>
    <m/>
    <x v="20"/>
    <m/>
    <s v=""/>
    <n v="-4507.016193247965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NOW-00105"/>
    <x v="3"/>
    <x v="485"/>
    <n v="12.89"/>
    <n v="-1.29"/>
    <n v="-1.1425621298780184"/>
    <n v="5.0062028049706933E-15"/>
    <n v="0"/>
    <n v="905.61905147542677"/>
    <m/>
    <x v="20"/>
    <m/>
    <s v=""/>
    <n v="-905.61905147542677"/>
    <s v=""/>
  </r>
  <r>
    <s v="549485424"/>
    <n v="0"/>
    <s v="iHerb_OA CZN6870"/>
    <s v="В пути"/>
    <d v="2026-04-24T00:00:00"/>
    <x v="46"/>
    <s v="Косметика"/>
    <s v="LAG-35723"/>
    <x v="352"/>
    <x v="1977"/>
    <n v="6.51"/>
    <n v="-3.26"/>
    <n v="-0.32011438983651375"/>
    <n v="1.4025999238064441E-15"/>
    <n v="0"/>
    <n v="253.72947562889112"/>
    <m/>
    <x v="20"/>
    <m/>
    <s v=""/>
    <n v="-253.72947562889112"/>
    <s v=""/>
  </r>
  <r>
    <s v="549485424"/>
    <n v="0"/>
    <s v="iHerb_OA CZN6870"/>
    <s v="В пути"/>
    <d v="2026-04-24T00:00:00"/>
    <x v="46"/>
    <s v="Косметика"/>
    <s v="LAG-35722"/>
    <x v="352"/>
    <x v="1978"/>
    <n v="6.51"/>
    <n v="-3.25"/>
    <n v="-0.32109935718985688"/>
    <n v="1.4069156158796947E-15"/>
    <n v="0"/>
    <n v="254.51018170774918"/>
    <m/>
    <x v="20"/>
    <m/>
    <s v=""/>
    <n v="-254.51018170774918"/>
    <s v=""/>
  </r>
  <r>
    <s v="OZO0248"/>
    <n v="0"/>
    <s v="OZON_OA"/>
    <s v="Доставлен"/>
    <d v="2026-04-29T00:00:00"/>
    <x v="46"/>
    <s v="Витамины"/>
    <s v="NOW-00475"/>
    <x v="3"/>
    <x v="1974"/>
    <n v="972"/>
    <n v="0"/>
    <n v="0"/>
    <n v="0"/>
    <n v="0"/>
    <n v="972"/>
    <m/>
    <x v="20"/>
    <m/>
    <s v=""/>
    <n v="-972"/>
    <s v=""/>
  </r>
  <r>
    <s v="OZO0251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m/>
    <x v="20"/>
    <m/>
    <s v=""/>
    <n v="-1028"/>
    <s v=""/>
  </r>
  <r>
    <s v="OZO0250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m/>
    <x v="20"/>
    <m/>
    <s v=""/>
    <n v="-1028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8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5">
        <item h="1" x="48"/>
        <item m="1" x="76"/>
        <item m="1" x="77"/>
        <item m="1" x="78"/>
        <item m="1" x="79"/>
        <item m="1" x="60"/>
        <item m="1" x="61"/>
        <item m="1" x="63"/>
        <item m="1" x="121"/>
        <item m="1" x="122"/>
        <item m="1" x="123"/>
        <item m="1" x="106"/>
        <item m="1" x="107"/>
        <item m="1" x="109"/>
        <item m="1" x="100"/>
        <item m="1" x="101"/>
        <item m="1" x="103"/>
        <item m="1" x="91"/>
        <item m="1" x="92"/>
        <item m="1" x="93"/>
        <item m="1" x="82"/>
        <item m="1" x="84"/>
        <item m="1" x="85"/>
        <item m="1" x="87"/>
        <item m="1" x="71"/>
        <item m="1" x="72"/>
        <item m="1" x="74"/>
        <item m="1" x="75"/>
        <item m="1" x="53"/>
        <item m="1" x="55"/>
        <item m="1" x="56"/>
        <item m="1" x="58"/>
        <item m="1" x="90"/>
        <item m="1" x="64"/>
        <item m="1" x="110"/>
        <item m="1" x="94"/>
        <item m="1" x="65"/>
        <item m="1" x="66"/>
        <item m="1" x="67"/>
        <item m="1" x="69"/>
        <item m="1" x="49"/>
        <item m="1" x="50"/>
        <item m="1" x="51"/>
        <item m="1" x="52"/>
        <item m="1" x="111"/>
        <item m="1" x="112"/>
        <item m="1" x="113"/>
        <item m="1" x="115"/>
        <item m="1" x="117"/>
        <item m="1" x="70"/>
        <item m="1" x="116"/>
        <item m="1" x="9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m="1" x="119"/>
        <item m="1" x="98"/>
        <item m="1" x="81"/>
        <item m="1" x="102"/>
        <item m="1" x="86"/>
        <item m="1" x="57"/>
        <item m="1" x="89"/>
        <item m="1" x="62"/>
        <item m="1" x="108"/>
        <item m="1" x="68"/>
        <item m="1" x="114"/>
        <item m="1" x="95"/>
        <item m="1" x="73"/>
        <item m="1" x="118"/>
        <item m="1" x="97"/>
        <item m="1" x="80"/>
        <item m="1" x="120"/>
        <item m="1" x="99"/>
        <item m="1" x="83"/>
        <item m="1" x="54"/>
        <item m="1" x="104"/>
        <item m="1" x="88"/>
        <item m="1" x="59"/>
        <item m="1" x="105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8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93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9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7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t="default"/>
      </items>
    </pivotField>
    <pivotField axis="axisRow" dataField="1" showAll="0" sortType="ascending">
      <items count="2079">
        <item x="1657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8"/>
        <item x="890"/>
        <item x="1647"/>
        <item x="485"/>
        <item x="468"/>
        <item x="287"/>
        <item x="1226"/>
        <item x="1466"/>
        <item x="1736"/>
        <item x="780"/>
        <item x="1018"/>
        <item x="622"/>
        <item x="1290"/>
        <item x="1589"/>
        <item x="533"/>
        <item x="534"/>
        <item x="327"/>
        <item x="1079"/>
        <item x="1080"/>
        <item x="1215"/>
        <item x="914"/>
        <item x="45"/>
        <item x="358"/>
        <item x="589"/>
        <item x="588"/>
        <item x="1455"/>
        <item x="1279"/>
        <item x="606"/>
        <item x="350"/>
        <item x="1791"/>
        <item x="393"/>
        <item x="1709"/>
        <item x="753"/>
        <item x="1085"/>
        <item x="438"/>
        <item x="1228"/>
        <item x="492"/>
        <item x="620"/>
        <item x="562"/>
        <item x="510"/>
        <item x="66"/>
        <item x="65"/>
        <item x="563"/>
        <item x="1151"/>
        <item x="398"/>
        <item x="625"/>
        <item x="1452"/>
        <item x="1373"/>
        <item x="741"/>
        <item x="96"/>
        <item x="420"/>
        <item x="1223"/>
        <item x="1222"/>
        <item x="1427"/>
        <item x="331"/>
        <item x="1399"/>
        <item x="515"/>
        <item x="1377"/>
        <item x="1742"/>
        <item x="1393"/>
        <item x="349"/>
        <item x="1494"/>
        <item x="1755"/>
        <item x="1868"/>
        <item x="444"/>
        <item x="458"/>
        <item x="459"/>
        <item x="461"/>
        <item x="460"/>
        <item x="314"/>
        <item x="317"/>
        <item x="1149"/>
        <item x="1750"/>
        <item x="1806"/>
        <item x="1464"/>
        <item x="1465"/>
        <item x="1553"/>
        <item x="1788"/>
        <item x="1548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10"/>
        <item x="1245"/>
        <item x="1022"/>
        <item x="1254"/>
        <item x="1246"/>
        <item x="722"/>
        <item x="373"/>
        <item x="359"/>
        <item x="127"/>
        <item x="633"/>
        <item x="175"/>
        <item x="1861"/>
        <item x="897"/>
        <item x="871"/>
        <item x="1356"/>
        <item x="1088"/>
        <item x="58"/>
        <item x="849"/>
        <item x="1089"/>
        <item x="1319"/>
        <item x="1258"/>
        <item x="1718"/>
        <item x="769"/>
        <item x="1514"/>
        <item x="1520"/>
        <item x="1400"/>
        <item x="88"/>
        <item x="1714"/>
        <item x="1902"/>
        <item x="1703"/>
        <item x="1866"/>
        <item x="1140"/>
        <item x="103"/>
        <item x="752"/>
        <item x="133"/>
        <item x="131"/>
        <item x="356"/>
        <item x="686"/>
        <item x="1283"/>
        <item x="140"/>
        <item x="77"/>
        <item x="276"/>
        <item x="137"/>
        <item x="911"/>
        <item x="899"/>
        <item x="913"/>
        <item x="156"/>
        <item x="693"/>
        <item x="1286"/>
        <item x="1093"/>
        <item x="1273"/>
        <item x="1094"/>
        <item x="1250"/>
        <item x="1333"/>
        <item x="1348"/>
        <item x="11"/>
        <item x="203"/>
        <item x="830"/>
        <item x="970"/>
        <item x="1342"/>
        <item x="738"/>
        <item x="1252"/>
        <item x="47"/>
        <item x="1336"/>
        <item x="257"/>
        <item x="560"/>
        <item x="1251"/>
        <item x="660"/>
        <item x="1334"/>
        <item x="8"/>
        <item m="1" x="2033"/>
        <item x="1277"/>
        <item x="1166"/>
        <item x="600"/>
        <item x="532"/>
        <item x="1013"/>
        <item x="1165"/>
        <item x="286"/>
        <item x="1030"/>
        <item x="879"/>
        <item x="858"/>
        <item x="1160"/>
        <item x="836"/>
        <item x="807"/>
        <item x="946"/>
        <item x="717"/>
        <item x="581"/>
        <item x="806"/>
        <item x="945"/>
        <item x="947"/>
        <item x="904"/>
        <item x="1324"/>
        <item x="1020"/>
        <item x="221"/>
        <item x="288"/>
        <item x="222"/>
        <item x="624"/>
        <item x="51"/>
        <item x="20"/>
        <item x="1536"/>
        <item x="1708"/>
        <item x="74"/>
        <item x="86"/>
        <item x="1921"/>
        <item x="689"/>
        <item x="1270"/>
        <item x="1267"/>
        <item x="1269"/>
        <item x="1268"/>
        <item x="1221"/>
        <item x="1474"/>
        <item x="453"/>
        <item x="1145"/>
        <item x="593"/>
        <item x="70"/>
        <item x="69"/>
        <item x="659"/>
        <item x="770"/>
        <item x="1856"/>
        <item x="1860"/>
        <item x="1204"/>
        <item x="1924"/>
        <item x="1"/>
        <item x="145"/>
        <item x="1395"/>
        <item x="1789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2"/>
        <item x="233"/>
        <item x="275"/>
        <item x="967"/>
        <item x="377"/>
        <item x="1363"/>
        <item x="1156"/>
        <item x="691"/>
        <item x="690"/>
        <item x="1842"/>
        <item x="447"/>
        <item x="337"/>
        <item x="462"/>
        <item x="813"/>
        <item x="824"/>
        <item x="1574"/>
        <item x="854"/>
        <item x="783"/>
        <item x="1303"/>
        <item x="699"/>
        <item x="281"/>
        <item x="1568"/>
        <item x="1335"/>
        <item x="1600"/>
        <item x="1819"/>
        <item x="1389"/>
        <item x="1729"/>
        <item x="546"/>
        <item x="545"/>
        <item x="572"/>
        <item x="573"/>
        <item x="574"/>
        <item x="1154"/>
        <item x="296"/>
        <item x="1584"/>
        <item x="36"/>
        <item x="454"/>
        <item x="785"/>
        <item x="870"/>
        <item x="1162"/>
        <item x="132"/>
        <item x="630"/>
        <item x="50"/>
        <item x="200"/>
        <item x="380"/>
        <item x="700"/>
        <item x="683"/>
        <item x="566"/>
        <item x="499"/>
        <item x="963"/>
        <item x="1763"/>
        <item x="1740"/>
        <item x="1731"/>
        <item x="1021"/>
        <item x="177"/>
        <item x="1649"/>
        <item x="1354"/>
        <item x="1844"/>
        <item x="1805"/>
        <item m="1" x="1991"/>
        <item x="1676"/>
        <item x="1654"/>
        <item x="136"/>
        <item m="1" x="2018"/>
        <item x="1598"/>
        <item x="1619"/>
        <item x="1593"/>
        <item x="1437"/>
        <item x="1274"/>
        <item x="842"/>
        <item x="1111"/>
        <item x="1189"/>
        <item x="1180"/>
        <item x="995"/>
        <item x="984"/>
        <item x="994"/>
        <item x="1325"/>
        <item x="220"/>
        <item x="219"/>
        <item x="217"/>
        <item x="466"/>
        <item x="218"/>
        <item x="815"/>
        <item x="1019"/>
        <item m="1" x="2013"/>
        <item x="1027"/>
        <item x="413"/>
        <item x="1147"/>
        <item x="1172"/>
        <item x="467"/>
        <item x="1144"/>
        <item x="878"/>
        <item x="195"/>
        <item x="196"/>
        <item x="384"/>
        <item m="1" x="2046"/>
        <item m="1" x="2030"/>
        <item m="1" x="2019"/>
        <item m="1" x="2012"/>
        <item m="1" x="2053"/>
        <item m="1" x="2022"/>
        <item m="1" x="1999"/>
        <item m="1" x="2068"/>
        <item m="1" x="1986"/>
        <item m="1" x="2050"/>
        <item m="1" x="1992"/>
        <item m="1" x="2020"/>
        <item m="1" x="2023"/>
        <item m="1" x="2038"/>
        <item m="1" x="2027"/>
        <item m="1" x="2054"/>
        <item m="1" x="2024"/>
        <item m="1" x="1983"/>
        <item m="1" x="2028"/>
        <item m="1" x="2069"/>
        <item m="1" x="2041"/>
        <item m="1" x="2051"/>
        <item m="1" x="2049"/>
        <item m="1" x="2055"/>
        <item m="1" x="2025"/>
        <item m="1" x="2000"/>
        <item m="1" x="1984"/>
        <item m="1" x="2070"/>
        <item m="1" x="2002"/>
        <item m="1" x="2042"/>
        <item m="1" x="2052"/>
        <item m="1" x="1993"/>
        <item m="1" x="2066"/>
        <item m="1" x="1989"/>
        <item m="1" x="2056"/>
        <item m="1" x="1994"/>
        <item m="1" x="2026"/>
        <item m="1" x="2067"/>
        <item m="1" x="2001"/>
        <item m="1" x="2040"/>
        <item m="1" x="1985"/>
        <item m="1" x="2029"/>
        <item m="1" x="2071"/>
        <item m="1" x="2003"/>
        <item m="1" x="2043"/>
        <item m="1" x="1987"/>
        <item m="1" x="2075"/>
        <item m="1" x="2016"/>
        <item m="1" x="2058"/>
        <item m="1" x="1997"/>
        <item m="1" x="2047"/>
        <item m="1" x="1995"/>
        <item m="1" x="1998"/>
        <item m="1" x="2074"/>
        <item m="1" x="2005"/>
        <item m="1" x="2045"/>
        <item m="1" x="2076"/>
        <item m="1" x="2007"/>
        <item m="1" x="2037"/>
        <item m="1" x="2059"/>
        <item m="1" x="2072"/>
        <item m="1" x="2060"/>
        <item m="1" x="1996"/>
        <item m="1" x="2011"/>
        <item m="1" x="2057"/>
        <item m="1" x="2065"/>
        <item m="1" x="2032"/>
        <item m="1" x="2064"/>
        <item m="1" x="2035"/>
        <item m="1" x="2039"/>
        <item x="1199"/>
        <item x="1493"/>
        <item x="1497"/>
        <item x="1025"/>
        <item x="1498"/>
        <item x="607"/>
        <item x="174"/>
        <item x="1480"/>
        <item x="1023"/>
        <item x="1793"/>
        <item x="1225"/>
        <item x="567"/>
        <item x="1208"/>
        <item x="537"/>
        <item x="571"/>
        <item x="536"/>
        <item x="608"/>
        <item x="1133"/>
        <item x="896"/>
        <item x="737"/>
        <item x="657"/>
        <item x="658"/>
        <item x="440"/>
        <item x="1447"/>
        <item x="263"/>
        <item x="264"/>
        <item x="1082"/>
        <item x="1157"/>
        <item x="500"/>
        <item x="502"/>
        <item x="1272"/>
        <item x="372"/>
        <item x="465"/>
        <item x="464"/>
        <item x="369"/>
        <item x="371"/>
        <item x="315"/>
        <item x="618"/>
        <item x="787"/>
        <item x="1050"/>
        <item x="1131"/>
        <item x="846"/>
        <item x="921"/>
        <item x="956"/>
        <item x="1209"/>
        <item x="834"/>
        <item x="483"/>
        <item m="1" x="2010"/>
        <item x="484"/>
        <item x="437"/>
        <item x="439"/>
        <item x="1518"/>
        <item x="1767"/>
        <item x="1081"/>
        <item x="1009"/>
        <item x="869"/>
        <item x="1086"/>
        <item x="985"/>
        <item x="1203"/>
        <item x="1135"/>
        <item x="986"/>
        <item x="1197"/>
        <item x="1201"/>
        <item x="944"/>
        <item x="906"/>
        <item x="662"/>
        <item x="1353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2"/>
        <item x="271"/>
        <item x="407"/>
        <item x="274"/>
        <item x="390"/>
        <item x="410"/>
        <item x="406"/>
        <item x="266"/>
        <item x="638"/>
        <item x="267"/>
        <item x="409"/>
        <item x="1825"/>
        <item x="472"/>
        <item x="1271"/>
        <item x="1460"/>
        <item x="1943"/>
        <item x="729"/>
        <item x="1914"/>
        <item x="278"/>
        <item x="880"/>
        <item x="850"/>
        <item x="1690"/>
        <item x="1710"/>
        <item x="941"/>
        <item x="1192"/>
        <item x="1487"/>
        <item x="198"/>
        <item x="524"/>
        <item x="385"/>
        <item x="1864"/>
        <item x="1660"/>
        <item x="1863"/>
        <item x="1883"/>
        <item x="1420"/>
        <item x="1419"/>
        <item x="24"/>
        <item x="818"/>
        <item x="1173"/>
        <item x="1851"/>
        <item x="399"/>
        <item x="1351"/>
        <item x="1073"/>
        <item x="933"/>
        <item x="798"/>
        <item x="1716"/>
        <item x="241"/>
        <item x="40"/>
        <item x="1549"/>
        <item x="547"/>
        <item x="352"/>
        <item x="1859"/>
        <item x="1937"/>
        <item x="1858"/>
        <item x="1801"/>
        <item x="1670"/>
        <item x="602"/>
        <item x="688"/>
        <item x="1153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5"/>
        <item x="1910"/>
        <item x="1302"/>
        <item x="301"/>
        <item x="1330"/>
        <item x="355"/>
        <item x="1287"/>
        <item x="1349"/>
        <item x="1580"/>
        <item x="1213"/>
        <item x="68"/>
        <item x="1689"/>
        <item x="1835"/>
        <item x="1421"/>
        <item x="1713"/>
        <item x="19"/>
        <item x="332"/>
        <item x="1391"/>
        <item x="733"/>
        <item x="1644"/>
        <item x="206"/>
        <item x="841"/>
        <item x="1490"/>
        <item x="1862"/>
        <item x="1368"/>
        <item x="592"/>
        <item x="855"/>
        <item x="473"/>
        <item x="474"/>
        <item x="1944"/>
        <item x="887"/>
        <item x="511"/>
        <item x="811"/>
        <item x="1048"/>
        <item x="907"/>
        <item x="448"/>
        <item x="44"/>
        <item x="330"/>
        <item x="710"/>
        <item x="654"/>
        <item x="767"/>
        <item x="1220"/>
        <item x="321"/>
        <item x="955"/>
        <item x="489"/>
        <item x="490"/>
        <item x="828"/>
        <item x="1255"/>
        <item x="611"/>
        <item x="724"/>
        <item x="980"/>
        <item x="1834"/>
        <item x="795"/>
        <item x="1848"/>
        <item x="1874"/>
        <item x="1781"/>
        <item x="1463"/>
        <item x="1759"/>
        <item x="501"/>
        <item x="383"/>
        <item x="552"/>
        <item x="1308"/>
        <item x="1307"/>
        <item x="1298"/>
        <item x="692"/>
        <item x="316"/>
        <item x="312"/>
        <item x="360"/>
        <item x="294"/>
        <item x="908"/>
        <item x="1787"/>
        <item x="1177"/>
        <item x="216"/>
        <item x="215"/>
        <item x="205"/>
        <item x="364"/>
        <item x="231"/>
        <item x="1242"/>
        <item x="300"/>
        <item x="751"/>
        <item x="419"/>
        <item x="1183"/>
        <item x="1184"/>
        <item x="1181"/>
        <item x="1188"/>
        <item x="1185"/>
        <item x="1186"/>
        <item x="961"/>
        <item x="106"/>
        <item x="262"/>
        <item x="1132"/>
        <item x="1306"/>
        <item x="903"/>
        <item x="28"/>
        <item x="1311"/>
        <item x="1205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2"/>
        <item x="1865"/>
        <item x="777"/>
        <item x="778"/>
        <item x="1182"/>
        <item x="1187"/>
        <item x="1281"/>
        <item x="817"/>
        <item x="319"/>
        <item x="1675"/>
        <item x="1821"/>
        <item x="765"/>
        <item x="1230"/>
        <item x="1792"/>
        <item x="1601"/>
        <item x="1747"/>
        <item x="1784"/>
        <item x="1693"/>
        <item x="1329"/>
        <item x="1799"/>
        <item m="1" x="2062"/>
        <item x="542"/>
        <item x="42"/>
        <item x="1872"/>
        <item m="1" x="1990"/>
        <item x="550"/>
        <item x="1276"/>
        <item x="1275"/>
        <item x="125"/>
        <item x="861"/>
        <item x="1857"/>
        <item x="197"/>
        <item x="135"/>
        <item x="1291"/>
        <item x="261"/>
        <item x="1569"/>
        <item x="1100"/>
        <item x="1171"/>
        <item x="708"/>
        <item x="857"/>
        <item x="763"/>
        <item x="1102"/>
        <item x="1101"/>
        <item x="1341"/>
        <item x="1328"/>
        <item x="703"/>
        <item x="698"/>
        <item x="674"/>
        <item x="599"/>
        <item x="529"/>
        <item x="518"/>
        <item x="838"/>
        <item x="1326"/>
        <item x="417"/>
        <item x="1367"/>
        <item x="667"/>
        <item x="702"/>
        <item x="701"/>
        <item x="1340"/>
        <item x="1339"/>
        <item x="856"/>
        <item x="1098"/>
        <item x="1097"/>
        <item x="497"/>
        <item x="1369"/>
        <item x="786"/>
        <item x="958"/>
        <item x="957"/>
        <item x="779"/>
        <item x="776"/>
        <item x="1128"/>
        <item x="1163"/>
        <item x="721"/>
        <item x="1074"/>
        <item x="1049"/>
        <item x="1550"/>
        <item x="1503"/>
        <item x="1471"/>
        <item x="333"/>
        <item x="1544"/>
        <item x="486"/>
        <item x="1786"/>
        <item x="31"/>
        <item x="192"/>
        <item x="193"/>
        <item x="173"/>
        <item x="95"/>
        <item x="1280"/>
        <item x="709"/>
        <item x="1312"/>
        <item x="182"/>
        <item x="183"/>
        <item x="167"/>
        <item x="516"/>
        <item x="1362"/>
        <item x="117"/>
        <item x="1441"/>
        <item x="1191"/>
        <item x="975"/>
        <item x="1035"/>
        <item x="792"/>
        <item x="938"/>
        <item x="508"/>
        <item x="535"/>
        <item x="876"/>
        <item x="793"/>
        <item x="577"/>
        <item x="155"/>
        <item x="1515"/>
        <item x="1776"/>
        <item x="1737"/>
        <item x="76"/>
        <item x="1327"/>
        <item x="523"/>
        <item x="522"/>
        <item x="820"/>
        <item x="819"/>
        <item x="759"/>
        <item x="760"/>
        <item x="761"/>
        <item x="260"/>
        <item x="1764"/>
        <item x="1697"/>
        <item x="1964"/>
        <item x="1432"/>
        <item x="1809"/>
        <item x="1486"/>
        <item x="435"/>
        <item m="1" x="2008"/>
        <item x="258"/>
        <item x="102"/>
        <item x="46"/>
        <item m="1" x="2017"/>
        <item x="554"/>
        <item x="668"/>
        <item x="555"/>
        <item x="716"/>
        <item x="559"/>
        <item x="90"/>
        <item x="251"/>
        <item x="671"/>
        <item x="1075"/>
        <item x="925"/>
        <item x="627"/>
        <item x="1259"/>
        <item x="898"/>
        <item x="112"/>
        <item x="120"/>
        <item x="808"/>
        <item x="1168"/>
        <item x="1309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3"/>
        <item x="1076"/>
        <item x="285"/>
        <item x="141"/>
        <item x="244"/>
        <item x="936"/>
        <item x="375"/>
        <item x="656"/>
        <item x="405"/>
        <item x="72"/>
        <item x="188"/>
        <item x="1206"/>
        <item x="1071"/>
        <item x="959"/>
        <item x="25"/>
        <item x="1029"/>
        <item x="1028"/>
        <item x="1072"/>
        <item m="1" x="1988"/>
        <item x="541"/>
        <item x="847"/>
        <item x="61"/>
        <item x="342"/>
        <item x="427"/>
        <item x="653"/>
        <item x="739"/>
        <item x="570"/>
        <item x="1682"/>
        <item x="1663"/>
        <item x="1837"/>
        <item x="471"/>
        <item x="1623"/>
        <item x="432"/>
        <item x="180"/>
        <item x="297"/>
        <item x="1196"/>
        <item x="1175"/>
        <item x="1174"/>
        <item x="451"/>
        <item x="804"/>
        <item x="142"/>
        <item x="877"/>
        <item x="52"/>
        <item x="844"/>
        <item x="964"/>
        <item x="651"/>
        <item x="669"/>
        <item x="1169"/>
        <item x="430"/>
        <item x="83"/>
        <item x="100"/>
        <item x="549"/>
        <item x="1294"/>
        <item m="1" x="1982"/>
        <item x="1293"/>
        <item x="1357"/>
        <item x="212"/>
        <item x="1148"/>
        <item m="1" x="2014"/>
        <item x="187"/>
        <item x="1110"/>
        <item x="553"/>
        <item x="469"/>
        <item x="345"/>
        <item m="1" x="1980"/>
        <item x="538"/>
        <item x="513"/>
        <item x="623"/>
        <item x="905"/>
        <item x="650"/>
        <item x="429"/>
        <item m="1" x="2036"/>
        <item x="893"/>
        <item x="895"/>
        <item x="105"/>
        <item x="1005"/>
        <item x="1137"/>
        <item x="576"/>
        <item x="648"/>
        <item x="960"/>
        <item x="575"/>
        <item x="952"/>
        <item x="768"/>
        <item x="1008"/>
        <item x="1109"/>
        <item x="584"/>
        <item x="346"/>
        <item x="579"/>
        <item x="932"/>
        <item x="916"/>
        <item x="147"/>
        <item x="1083"/>
        <item x="927"/>
        <item x="118"/>
        <item x="962"/>
        <item x="948"/>
        <item x="863"/>
        <item x="569"/>
        <item x="78"/>
        <item x="951"/>
        <item x="1143"/>
        <item x="732"/>
        <item x="931"/>
        <item x="1190"/>
        <item x="450"/>
        <item x="1159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44"/>
        <item m="1" x="2073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9"/>
        <item x="367"/>
        <item x="1313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4"/>
        <item x="43"/>
        <item x="928"/>
        <item x="392"/>
        <item x="929"/>
        <item x="991"/>
        <item x="1248"/>
        <item x="1152"/>
        <item x="328"/>
        <item x="1256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4"/>
        <item x="381"/>
        <item x="414"/>
        <item x="179"/>
        <item x="178"/>
        <item x="298"/>
        <item x="161"/>
        <item x="246"/>
        <item x="224"/>
        <item x="900"/>
        <item x="1350"/>
        <item x="661"/>
        <item x="802"/>
        <item x="71"/>
        <item x="845"/>
        <item x="544"/>
        <item x="801"/>
        <item x="1047"/>
        <item x="1320"/>
        <item x="894"/>
        <item x="1134"/>
        <item x="1337"/>
        <item x="1078"/>
        <item x="1126"/>
        <item x="368"/>
        <item x="728"/>
        <item x="204"/>
        <item x="374"/>
        <item x="1469"/>
        <item x="1704"/>
        <item x="1479"/>
        <item x="1855"/>
        <item x="1843"/>
        <item x="85"/>
        <item x="279"/>
        <item x="39"/>
        <item x="395"/>
        <item x="403"/>
        <item x="1667"/>
        <item x="1840"/>
        <item x="790"/>
        <item x="791"/>
        <item x="697"/>
        <item x="1031"/>
        <item x="1107"/>
        <item x="1108"/>
        <item x="1841"/>
        <item x="186"/>
        <item x="243"/>
        <item x="185"/>
        <item x="1770"/>
        <item x="1525"/>
        <item x="1699"/>
        <item x="1524"/>
        <item x="1720"/>
        <item x="1976"/>
        <item x="324"/>
        <item x="387"/>
        <item x="223"/>
        <item x="210"/>
        <item x="209"/>
        <item x="784"/>
        <item x="953"/>
        <item x="35"/>
        <item x="1671"/>
        <item x="969"/>
        <item x="400"/>
        <item x="704"/>
        <item x="682"/>
        <item x="208"/>
        <item x="168"/>
        <item x="1942"/>
        <item x="1754"/>
        <item x="73"/>
        <item x="1323"/>
        <item x="788"/>
        <item x="1916"/>
        <item x="775"/>
        <item x="843"/>
        <item x="652"/>
        <item x="773"/>
        <item x="789"/>
        <item x="1457"/>
        <item x="568"/>
        <item x="918"/>
        <item x="1178"/>
        <item x="1179"/>
        <item x="676"/>
        <item x="705"/>
        <item x="416"/>
        <item x="388"/>
        <item x="498"/>
        <item x="678"/>
        <item x="677"/>
        <item x="293"/>
        <item x="109"/>
        <item x="988"/>
        <item x="1810"/>
        <item x="1813"/>
        <item x="1358"/>
        <item x="1475"/>
        <item x="1869"/>
        <item x="1164"/>
        <item x="64"/>
        <item x="181"/>
        <item x="1170"/>
        <item x="578"/>
        <item x="989"/>
        <item x="707"/>
        <item x="675"/>
        <item x="1034"/>
        <item x="1626"/>
        <item x="1451"/>
        <item x="1146"/>
        <item x="1509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3"/>
        <item x="283"/>
        <item x="160"/>
        <item x="517"/>
        <item x="917"/>
        <item x="781"/>
        <item x="812"/>
        <item x="810"/>
        <item x="152"/>
        <item x="338"/>
        <item x="1383"/>
        <item x="1092"/>
        <item x="242"/>
        <item x="1885"/>
        <item x="823"/>
        <item x="923"/>
        <item x="318"/>
        <item x="323"/>
        <item x="75"/>
        <item x="527"/>
        <item x="587"/>
        <item x="1103"/>
        <item x="528"/>
        <item x="496"/>
        <item x="762"/>
        <item x="1295"/>
        <item x="1297"/>
        <item x="1301"/>
        <item x="764"/>
        <item x="1296"/>
        <item x="12"/>
        <item x="29"/>
        <item x="3"/>
        <item x="2"/>
        <item x="158"/>
        <item x="1096"/>
        <item x="148"/>
        <item x="310"/>
        <item x="504"/>
        <item x="159"/>
        <item x="277"/>
        <item x="1538"/>
        <item x="1202"/>
        <item x="163"/>
        <item x="891"/>
        <item x="1867"/>
        <item x="1597"/>
        <item x="1605"/>
        <item x="1785"/>
        <item x="740"/>
        <item x="386"/>
        <item x="443"/>
        <item x="1278"/>
        <item x="164"/>
        <item x="33"/>
        <item x="754"/>
        <item x="1198"/>
        <item x="1200"/>
        <item x="91"/>
        <item x="730"/>
        <item x="22"/>
        <item m="1" x="2009"/>
        <item x="979"/>
        <item x="950"/>
        <item x="723"/>
        <item x="582"/>
        <item x="987"/>
        <item x="646"/>
        <item x="423"/>
        <item x="128"/>
        <item x="1104"/>
        <item x="1130"/>
        <item x="645"/>
        <item x="130"/>
        <item x="1212"/>
        <item x="41"/>
        <item x="601"/>
        <item x="1243"/>
        <item x="1211"/>
        <item x="379"/>
        <item x="1176"/>
        <item x="348"/>
        <item x="478"/>
        <item x="882"/>
        <item x="821"/>
        <item x="415"/>
        <item x="837"/>
        <item x="339"/>
        <item x="881"/>
        <item x="521"/>
        <item x="885"/>
        <item x="1338"/>
        <item x="477"/>
        <item x="564"/>
        <item x="774"/>
        <item x="712"/>
        <item x="1331"/>
        <item x="833"/>
        <item x="647"/>
        <item x="580"/>
        <item x="1344"/>
        <item x="997"/>
        <item x="1332"/>
        <item x="797"/>
        <item x="54"/>
        <item x="1502"/>
        <item m="1" x="2077"/>
        <item x="814"/>
        <item x="1795"/>
        <item x="1686"/>
        <item x="1554"/>
        <item x="476"/>
        <item x="475"/>
        <item x="954"/>
        <item x="972"/>
        <item x="556"/>
        <item x="93"/>
        <item x="1266"/>
        <item x="1380"/>
        <item x="1645"/>
        <item x="840"/>
        <item x="839"/>
        <item x="176"/>
        <item x="551"/>
        <item x="1543"/>
        <item x="617"/>
        <item x="827"/>
        <item x="1672"/>
        <item x="1526"/>
        <item x="613"/>
        <item x="157"/>
        <item x="144"/>
        <item x="1285"/>
        <item x="396"/>
        <item x="1510"/>
        <item x="235"/>
        <item x="1394"/>
        <item x="1264"/>
        <item x="1592"/>
        <item x="1581"/>
        <item x="1612"/>
        <item x="1831"/>
        <item x="901"/>
        <item x="756"/>
        <item x="295"/>
        <item x="735"/>
        <item x="736"/>
        <item x="1347"/>
        <item x="1091"/>
        <item x="695"/>
        <item x="376"/>
        <item x="299"/>
        <item x="726"/>
        <item x="694"/>
        <item x="1260"/>
        <item x="55"/>
        <item x="49"/>
        <item x="1517"/>
        <item x="322"/>
        <item x="311"/>
        <item x="1772"/>
        <item x="1681"/>
        <item x="1933"/>
        <item x="713"/>
        <item x="1070"/>
        <item x="548"/>
        <item x="1955"/>
        <item x="67"/>
        <item x="194"/>
        <item x="1158"/>
        <item m="1" x="1981"/>
        <item x="505"/>
        <item x="1606"/>
        <item x="1562"/>
        <item x="610"/>
        <item x="996"/>
        <item x="1669"/>
        <item x="431"/>
        <item x="892"/>
        <item x="170"/>
        <item x="1575"/>
        <item x="1576"/>
        <item x="1839"/>
        <item x="679"/>
        <item x="1106"/>
        <item x="1317"/>
        <item x="1316"/>
        <item x="586"/>
        <item x="1370"/>
        <item x="525"/>
        <item x="526"/>
        <item x="1299"/>
        <item x="1300"/>
        <item x="1318"/>
        <item x="939"/>
        <item x="1849"/>
        <item x="1907"/>
        <item x="1461"/>
        <item x="1436"/>
        <item x="1854"/>
        <item x="684"/>
        <item x="255"/>
        <item x="230"/>
        <item x="1733"/>
        <item x="122"/>
        <item x="1889"/>
        <item x="868"/>
        <item x="1888"/>
        <item x="424"/>
        <item x="1105"/>
        <item x="313"/>
        <item x="506"/>
        <item x="446"/>
        <item x="1247"/>
        <item x="973"/>
        <item x="1315"/>
        <item x="758"/>
        <item x="782"/>
        <item x="171"/>
        <item x="1459"/>
        <item x="1476"/>
        <item x="245"/>
        <item x="561"/>
        <item m="1" x="2034"/>
        <item x="1099"/>
        <item x="1418"/>
        <item x="1700"/>
        <item x="1818"/>
        <item x="1431"/>
        <item x="1761"/>
        <item x="1577"/>
        <item x="1830"/>
        <item x="1735"/>
        <item x="860"/>
        <item x="993"/>
        <item x="1870"/>
        <item x="1684"/>
        <item x="104"/>
        <item x="354"/>
        <item x="663"/>
        <item x="664"/>
        <item x="665"/>
        <item x="666"/>
        <item x="706"/>
        <item x="605"/>
        <item x="922"/>
        <item x="883"/>
        <item x="1227"/>
        <item x="1224"/>
        <item x="1077"/>
        <item x="1150"/>
        <item x="1087"/>
        <item x="201"/>
        <item x="540"/>
        <item x="162"/>
        <item x="1026"/>
        <item x="1289"/>
        <item x="1951"/>
        <item x="421"/>
        <item x="628"/>
        <item x="1811"/>
        <item x="621"/>
        <item x="1559"/>
        <item m="1" x="2063"/>
        <item x="1590"/>
        <item x="151"/>
        <item x="1445"/>
        <item x="1927"/>
        <item x="347"/>
        <item x="1965"/>
        <item x="1616"/>
        <item x="1537"/>
        <item x="202"/>
        <item x="1642"/>
        <item x="434"/>
        <item x="1458"/>
        <item x="1651"/>
        <item x="1694"/>
        <item x="1918"/>
        <item x="1430"/>
        <item x="1556"/>
        <item x="1774"/>
        <item x="1435"/>
        <item x="1956"/>
        <item x="1659"/>
        <item x="1210"/>
        <item x="138"/>
        <item x="114"/>
        <item x="121"/>
        <item x="1620"/>
        <item x="1505"/>
        <item x="1646"/>
        <item x="714"/>
        <item x="1609"/>
        <item x="1886"/>
        <item x="992"/>
        <item x="1940"/>
        <item x="1853"/>
        <item x="1390"/>
        <item x="609"/>
        <item x="1558"/>
        <item x="835"/>
        <item x="748"/>
        <item x="1711"/>
        <item x="239"/>
        <item x="13"/>
        <item x="1321"/>
        <item x="1355"/>
        <item x="1683"/>
        <item x="1611"/>
        <item x="1688"/>
        <item x="718"/>
        <item m="1" x="2061"/>
        <item x="344"/>
        <item x="829"/>
        <item x="84"/>
        <item x="14"/>
        <item x="1945"/>
        <item x="1803"/>
        <item x="766"/>
        <item x="365"/>
        <item m="1" x="1979"/>
        <item x="1443"/>
        <item x="1823"/>
        <item x="1967"/>
        <item x="1365"/>
        <item x="1265"/>
        <item x="247"/>
        <item x="1721"/>
        <item x="1952"/>
        <item x="626"/>
        <item x="1624"/>
        <item x="604"/>
        <item x="110"/>
        <item x="1095"/>
        <item x="1722"/>
        <item x="1820"/>
        <item x="1282"/>
        <item x="1261"/>
        <item x="809"/>
        <item x="1422"/>
        <item x="1973"/>
        <item x="734"/>
        <item x="1829"/>
        <item x="530"/>
        <item x="1284"/>
        <item x="1504"/>
        <item x="971"/>
        <item x="1477"/>
        <item x="1679"/>
        <item x="1758"/>
        <item x="1407"/>
        <item x="16"/>
        <item x="1707"/>
        <item x="1751"/>
        <item x="1827"/>
        <item x="1621"/>
        <item x="585"/>
        <item x="1596"/>
        <item x="1891"/>
        <item x="1305"/>
        <item x="1557"/>
        <item x="1467"/>
        <item x="214"/>
        <item m="1" x="2006"/>
        <item x="1909"/>
        <item x="1773"/>
        <item x="1838"/>
        <item x="1954"/>
        <item x="1972"/>
        <item x="94"/>
        <item x="696"/>
        <item x="1500"/>
        <item x="1379"/>
        <item x="306"/>
        <item x="23"/>
        <item x="1495"/>
        <item x="731"/>
        <item x="1579"/>
        <item x="1876"/>
        <item x="491"/>
        <item x="1032"/>
        <item x="1915"/>
        <item x="1090"/>
        <item x="1934"/>
        <item x="750"/>
        <item x="1387"/>
        <item x="1388"/>
        <item x="1912"/>
        <item x="1361"/>
        <item x="1539"/>
        <item x="1656"/>
        <item x="1483"/>
        <item x="1288"/>
        <item x="1935"/>
        <item x="1372"/>
        <item x="1628"/>
        <item x="1084"/>
        <item x="1346"/>
        <item x="1896"/>
        <item x="1715"/>
        <item x="976"/>
        <item x="862"/>
        <item x="1779"/>
        <item x="1627"/>
        <item x="1540"/>
        <item x="1529"/>
        <item x="1528"/>
        <item x="1573"/>
        <item x="507"/>
        <item x="531"/>
        <item x="998"/>
        <item x="999"/>
        <item x="1231"/>
        <item x="1413"/>
        <item x="1036"/>
        <item x="1232"/>
        <item x="1000"/>
        <item x="1112"/>
        <item x="1059"/>
        <item x="1116"/>
        <item x="1060"/>
        <item x="1046"/>
        <item x="1414"/>
        <item x="1415"/>
        <item x="1038"/>
        <item x="1123"/>
        <item x="1039"/>
        <item x="1062"/>
        <item x="1040"/>
        <item x="1063"/>
        <item x="1124"/>
        <item x="1484"/>
        <item x="1041"/>
        <item x="1051"/>
        <item x="1044"/>
        <item x="1118"/>
        <item x="1043"/>
        <item x="1233"/>
        <item x="1053"/>
        <item x="1054"/>
        <item x="1002"/>
        <item x="1234"/>
        <item x="1235"/>
        <item x="1003"/>
        <item x="1045"/>
        <item x="1236"/>
        <item x="1066"/>
        <item x="1067"/>
        <item x="1068"/>
        <item x="1120"/>
        <item x="1237"/>
        <item x="1439"/>
        <item x="1069"/>
        <item x="1238"/>
        <item x="1114"/>
        <item x="1239"/>
        <item x="1240"/>
        <item x="1633"/>
        <item x="1845"/>
        <item x="1634"/>
        <item x="1639"/>
        <item x="1640"/>
        <item x="1846"/>
        <item x="1635"/>
        <item x="1636"/>
        <item x="1847"/>
        <item x="1409"/>
        <item x="1410"/>
        <item x="1037"/>
        <item x="1122"/>
        <item x="1001"/>
        <item x="1061"/>
        <item x="1408"/>
        <item x="1125"/>
        <item x="1117"/>
        <item x="1194"/>
        <item x="1056"/>
        <item x="1057"/>
        <item x="1058"/>
        <item x="1438"/>
        <item x="1065"/>
        <item x="1113"/>
        <item x="1631"/>
        <item x="1637"/>
        <item x="1638"/>
        <item x="1641"/>
        <item x="1119"/>
        <item x="1217"/>
        <item x="1522"/>
        <item x="1650"/>
        <item x="1655"/>
        <item x="1903"/>
        <item x="1962"/>
        <item x="1167"/>
        <item x="1630"/>
        <item x="509"/>
        <item x="307"/>
        <item x="1877"/>
        <item x="1798"/>
        <item x="1746"/>
        <item x="1959"/>
        <item x="1887"/>
        <item x="649"/>
        <item x="1262"/>
        <item x="1930"/>
        <item x="1555"/>
        <item x="1578"/>
        <item x="1687"/>
        <item x="1719"/>
        <item x="1712"/>
        <item x="803"/>
        <item x="1665"/>
        <item x="805"/>
        <item x="1732"/>
        <item x="1966"/>
        <item x="21"/>
        <item x="1705"/>
        <item x="1604"/>
        <item x="1836"/>
        <item x="978"/>
        <item x="1571"/>
        <item x="1546"/>
        <item x="1881"/>
        <item x="92"/>
        <item x="1753"/>
        <item x="1696"/>
        <item x="1364"/>
        <item x="1778"/>
        <item x="1629"/>
        <item x="1873"/>
        <item x="1253"/>
        <item x="1974"/>
        <item x="1653"/>
        <item x="1852"/>
        <item x="1193"/>
        <item x="1396"/>
        <item x="1397"/>
        <item x="1919"/>
        <item x="1401"/>
        <item x="644"/>
        <item x="139"/>
        <item x="1777"/>
        <item x="422"/>
        <item x="1894"/>
        <item x="1587"/>
        <item x="488"/>
        <item x="1822"/>
        <item x="308"/>
        <item x="1794"/>
        <item x="1567"/>
        <item x="1648"/>
        <item x="1797"/>
        <item x="1804"/>
        <item x="1932"/>
        <item x="1884"/>
        <item x="1817"/>
        <item x="1828"/>
        <item x="1310"/>
        <item x="1375"/>
        <item x="851"/>
        <item x="1905"/>
        <item x="771"/>
        <item x="305"/>
        <item x="1618"/>
        <item x="1585"/>
        <item x="1724"/>
        <item x="1878"/>
        <item x="1433"/>
        <item x="1385"/>
        <item m="1" x="2031"/>
        <item x="48"/>
        <item x="1744"/>
        <item x="107"/>
        <item x="1345"/>
        <item x="1429"/>
        <item x="357"/>
        <item x="1583"/>
        <item x="1752"/>
        <item x="512"/>
        <item x="1527"/>
        <item x="1664"/>
        <item x="1652"/>
        <item x="1963"/>
        <item x="1381"/>
        <item x="1968"/>
        <item x="1904"/>
        <item x="1677"/>
        <item x="974"/>
        <item x="1468"/>
        <item x="1875"/>
        <item x="1898"/>
        <item x="1444"/>
        <item x="1899"/>
        <item x="1880"/>
        <item x="1161"/>
        <item x="1826"/>
        <item x="1603"/>
        <item x="10"/>
        <item x="1908"/>
        <item x="1405"/>
        <item x="1893"/>
        <item x="1214"/>
        <item x="629"/>
        <item x="1814"/>
        <item x="1607"/>
        <item x="1922"/>
        <item x="1442"/>
        <item x="1900"/>
        <item x="1668"/>
        <item x="1897"/>
        <item x="1506"/>
        <item x="1127"/>
        <item x="1812"/>
        <item x="1398"/>
        <item x="1376"/>
        <item x="1816"/>
        <item x="1780"/>
        <item x="1673"/>
        <item x="1454"/>
        <item x="1602"/>
        <item x="402"/>
        <item x="1757"/>
        <item x="343"/>
        <item x="1890"/>
        <item x="1769"/>
        <item x="126"/>
        <item x="113"/>
        <item x="1374"/>
        <item m="1" x="2021"/>
        <item x="1871"/>
        <item x="1564"/>
        <item x="1614"/>
        <item x="1322"/>
        <item x="727"/>
        <item x="1392"/>
        <item x="1978"/>
        <item x="1977"/>
        <item x="1402"/>
        <item x="1911"/>
        <item x="1748"/>
        <item x="1950"/>
        <item x="1560"/>
        <item x="441"/>
        <item m="1" x="2015"/>
        <item x="1678"/>
        <item x="189"/>
        <item x="1929"/>
        <item x="1658"/>
        <item x="1790"/>
        <item x="1939"/>
        <item x="1680"/>
        <item x="1530"/>
        <item x="1796"/>
        <item x="796"/>
        <item x="1382"/>
        <item x="1508"/>
        <item x="1958"/>
        <item x="1766"/>
        <item x="17"/>
        <item x="1371"/>
        <item x="1523"/>
        <item x="1745"/>
        <item x="1489"/>
        <item x="1488"/>
        <item x="123"/>
        <item x="1701"/>
        <item x="1424"/>
        <item x="1531"/>
        <item x="1216"/>
        <item x="1218"/>
        <item x="1632"/>
        <item x="1617"/>
        <item x="1613"/>
        <item x="755"/>
        <item x="1771"/>
        <item x="867"/>
        <item x="1499"/>
        <item x="1906"/>
        <item x="1535"/>
        <item x="725"/>
        <item x="794"/>
        <item x="1496"/>
        <item x="1360"/>
        <item x="487"/>
        <item x="1961"/>
        <item x="1343"/>
        <item x="1948"/>
        <item x="1492"/>
        <item x="89"/>
        <item x="1971"/>
        <item x="1024"/>
        <item x="1970"/>
        <item x="1423"/>
        <item x="1782"/>
        <item x="1691"/>
        <item x="1625"/>
        <item x="912"/>
        <item x="1920"/>
        <item x="1491"/>
        <item x="1734"/>
        <item x="1386"/>
        <item x="1384"/>
        <item x="1595"/>
        <item x="1513"/>
        <item x="1975"/>
        <item x="1643"/>
        <item x="1519"/>
        <item x="1055"/>
        <item x="1064"/>
        <item x="1004"/>
        <item x="1802"/>
        <item x="1138"/>
        <item x="1139"/>
        <item x="1565"/>
        <item x="116"/>
        <item x="302"/>
        <item x="382"/>
        <item x="514"/>
        <item x="1012"/>
        <item x="1969"/>
        <item x="1685"/>
        <item x="442"/>
        <item x="98"/>
        <item x="1533"/>
        <item x="1545"/>
        <item x="1511"/>
        <item x="87"/>
        <item x="1938"/>
        <item x="1832"/>
        <item x="1017"/>
        <item x="1808"/>
        <item x="1541"/>
        <item x="558"/>
        <item x="394"/>
        <item x="1512"/>
        <item x="1936"/>
        <item x="749"/>
        <item x="7"/>
        <item x="1879"/>
        <item x="1473"/>
        <item x="1241"/>
        <item x="1195"/>
        <item x="1416"/>
        <item x="1052"/>
        <item x="1115"/>
        <item x="1121"/>
        <item x="1440"/>
        <item x="1417"/>
        <item x="1411"/>
        <item x="1412"/>
        <item x="1917"/>
        <item x="886"/>
        <item x="1749"/>
        <item x="1304"/>
        <item x="1622"/>
        <item x="1588"/>
        <item x="1552"/>
        <item x="1406"/>
        <item x="1599"/>
        <item x="832"/>
        <item x="1366"/>
        <item x="1928"/>
        <item x="990"/>
        <item x="1561"/>
        <item x="1155"/>
        <item x="1692"/>
        <item x="1478"/>
        <item x="37"/>
        <item x="1450"/>
        <item x="720"/>
        <item x="463"/>
        <item x="165"/>
        <item x="30"/>
        <item x="1913"/>
        <item x="401"/>
        <item x="1765"/>
        <item x="1702"/>
        <item x="1534"/>
        <item x="772"/>
        <item x="1570"/>
        <item x="1931"/>
        <item x="191"/>
        <item x="1449"/>
        <item x="26"/>
        <item x="397"/>
        <item x="1482"/>
        <item x="1743"/>
        <item x="1807"/>
        <item x="1661"/>
        <item x="1674"/>
        <item x="1507"/>
        <item x="965"/>
        <item x="1428"/>
        <item x="1516"/>
        <item x="97"/>
        <item x="1727"/>
        <item x="1666"/>
        <item x="1249"/>
        <item x="1542"/>
        <item x="1142"/>
        <item x="1292"/>
        <item x="63"/>
        <item x="1501"/>
        <item x="1404"/>
        <item x="1551"/>
        <item x="1453"/>
        <item x="1359"/>
        <item x="1016"/>
        <item x="1698"/>
        <item x="259"/>
        <item x="1207"/>
        <item x="1485"/>
        <item x="1378"/>
        <item x="1662"/>
        <item x="289"/>
        <item x="290"/>
        <item x="1566"/>
        <item x="1462"/>
        <item x="1582"/>
        <item x="1730"/>
        <item x="1783"/>
        <item x="1901"/>
        <item x="1547"/>
        <item x="1723"/>
        <item x="1446"/>
        <item x="1926"/>
        <item x="172"/>
        <item x="1946"/>
        <item x="1775"/>
        <item x="1762"/>
        <item x="1136"/>
        <item x="449"/>
        <item x="1706"/>
        <item x="1257"/>
        <item x="1953"/>
        <item x="1739"/>
        <item x="637"/>
        <item x="1470"/>
        <item x="1756"/>
        <item x="250"/>
        <item m="1" x="2048"/>
        <item x="1824"/>
        <item m="1" x="2004"/>
        <item x="1815"/>
        <item x="1448"/>
        <item x="1219"/>
        <item x="1011"/>
        <item x="1960"/>
        <item x="1850"/>
        <item x="910"/>
        <item x="909"/>
        <item x="1741"/>
        <item x="1434"/>
        <item x="111"/>
        <item x="1425"/>
        <item x="1426"/>
        <item x="1591"/>
        <item x="1725"/>
        <item x="557"/>
        <item x="1717"/>
        <item x="1768"/>
        <item x="1923"/>
        <item x="1403"/>
        <item x="1014"/>
        <item x="1949"/>
        <item x="1892"/>
        <item x="1472"/>
        <item x="309"/>
        <item x="1726"/>
        <item x="1800"/>
        <item x="1586"/>
        <item x="1615"/>
        <item x="1572"/>
        <item x="1129"/>
        <item x="816"/>
        <item x="1760"/>
        <item x="1957"/>
        <item x="1833"/>
        <item x="1563"/>
        <item x="1141"/>
        <item x="1532"/>
        <item x="1941"/>
        <item x="1728"/>
        <item x="1521"/>
        <item x="1947"/>
        <item x="1695"/>
        <item x="1895"/>
        <item x="1007"/>
        <item x="1738"/>
        <item x="1594"/>
        <item x="1456"/>
        <item x="1481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34">
        <item h="1" m="1" x="932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2"/>
        <item h="1" x="364"/>
        <item h="1" x="574"/>
        <item h="1" x="446"/>
        <item h="1" x="250"/>
        <item h="1" x="323"/>
        <item h="1" x="538"/>
        <item h="1" x="569"/>
        <item h="1" x="265"/>
        <item h="1" x="41"/>
        <item h="1" x="523"/>
        <item h="1" x="308"/>
        <item h="1" x="571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6"/>
        <item h="1" x="126"/>
        <item h="1" x="266"/>
        <item h="1" x="494"/>
        <item h="1" x="578"/>
        <item h="1" x="557"/>
        <item h="1" x="127"/>
        <item h="1" x="425"/>
        <item h="1" x="476"/>
        <item h="1" x="589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3"/>
        <item h="1" x="482"/>
        <item h="1" x="563"/>
        <item h="1" x="560"/>
        <item h="1" x="435"/>
        <item h="1" x="457"/>
        <item h="1" x="315"/>
        <item h="1" x="610"/>
        <item h="1" x="591"/>
        <item h="1" x="594"/>
        <item h="1" x="188"/>
        <item h="1" x="306"/>
        <item h="1" x="532"/>
        <item h="1" x="527"/>
        <item h="1" x="326"/>
        <item h="1" x="621"/>
        <item h="1" x="451"/>
        <item h="1" x="518"/>
        <item h="1" x="291"/>
        <item h="1" x="640"/>
        <item h="1" x="541"/>
        <item h="1" x="362"/>
        <item h="1" x="314"/>
        <item h="1" x="608"/>
        <item h="1" x="631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2"/>
        <item h="1" x="584"/>
        <item h="1" x="504"/>
        <item h="1" x="216"/>
        <item h="1" x="534"/>
        <item h="1" x="612"/>
        <item h="1" x="311"/>
        <item h="1" x="128"/>
        <item h="1" x="635"/>
        <item h="1" x="559"/>
        <item h="1" x="679"/>
        <item h="1" x="592"/>
        <item h="1" x="427"/>
        <item h="1" x="603"/>
        <item h="1" x="533"/>
        <item h="1" x="434"/>
        <item h="1" x="554"/>
        <item h="1" x="393"/>
        <item h="1" x="620"/>
        <item h="1" x="661"/>
        <item h="1" x="642"/>
        <item h="1" x="492"/>
        <item h="1" x="501"/>
        <item h="1" x="687"/>
        <item h="1" x="558"/>
        <item h="1" x="290"/>
        <item h="1" x="643"/>
        <item h="1" x="531"/>
        <item h="1" x="609"/>
        <item h="1" x="210"/>
        <item h="1" x="512"/>
        <item h="1" x="462"/>
        <item h="1" x="312"/>
        <item h="1" x="511"/>
        <item h="1" x="690"/>
        <item h="1" x="577"/>
        <item h="1" x="453"/>
        <item h="1" x="486"/>
        <item h="1" x="547"/>
        <item h="1" x="507"/>
        <item h="1" x="580"/>
        <item h="1" x="409"/>
        <item h="1" x="502"/>
        <item h="1" x="664"/>
        <item h="1" x="555"/>
        <item h="1" x="601"/>
        <item h="1" x="522"/>
        <item h="1" x="180"/>
        <item h="1" x="373"/>
        <item h="1" x="629"/>
        <item h="1" x="386"/>
        <item h="1" x="602"/>
        <item h="1" x="217"/>
        <item h="1" x="585"/>
        <item h="1" x="573"/>
        <item h="1" x="487"/>
        <item h="1" x="689"/>
        <item h="1" x="461"/>
        <item h="1" x="586"/>
        <item h="1" x="604"/>
        <item h="1" x="599"/>
        <item h="1" x="630"/>
        <item h="1" x="505"/>
        <item h="1" x="515"/>
        <item h="1" x="469"/>
        <item h="1" x="714"/>
        <item h="1" x="636"/>
        <item h="1" x="440"/>
        <item h="1" x="377"/>
        <item h="1" x="26"/>
        <item h="1" x="653"/>
        <item h="1" x="634"/>
        <item h="1" x="556"/>
        <item h="1" x="695"/>
        <item h="1" x="579"/>
        <item h="1" x="543"/>
        <item h="1" x="309"/>
        <item h="1" x="517"/>
        <item h="1" x="632"/>
        <item h="1" x="472"/>
        <item h="1" x="211"/>
        <item h="1" x="473"/>
        <item h="1" x="633"/>
        <item h="1" x="463"/>
        <item h="1" x="669"/>
        <item h="1" x="625"/>
        <item h="1" x="700"/>
        <item h="1" x="707"/>
        <item h="1" x="721"/>
        <item h="1" x="514"/>
        <item h="1" x="529"/>
        <item h="1" x="470"/>
        <item h="1" x="672"/>
        <item h="1" x="243"/>
        <item h="1" x="624"/>
        <item h="1" x="705"/>
        <item h="1" x="712"/>
        <item h="1" x="575"/>
        <item h="1" x="657"/>
        <item h="1" x="313"/>
        <item h="1" x="645"/>
        <item h="1" x="600"/>
        <item h="1" x="715"/>
        <item h="1" x="303"/>
        <item h="1" x="546"/>
        <item h="1" x="605"/>
        <item h="1" x="419"/>
        <item h="1" x="607"/>
        <item h="1" x="752"/>
        <item h="1" x="509"/>
        <item h="1" x="716"/>
        <item h="1" x="539"/>
        <item h="1" x="680"/>
        <item h="1" x="552"/>
        <item h="1" x="724"/>
        <item h="1" x="647"/>
        <item h="1" x="683"/>
        <item h="1" x="729"/>
        <item h="1" x="436"/>
        <item h="1" x="437"/>
        <item h="1" x="730"/>
        <item h="1" x="352"/>
        <item h="1" x="566"/>
        <item h="1" x="727"/>
        <item h="1" x="498"/>
        <item h="1" x="667"/>
        <item h="1" x="649"/>
        <item h="1" x="681"/>
        <item h="1" x="405"/>
        <item h="1" x="745"/>
        <item h="1" x="411"/>
        <item h="1" x="748"/>
        <item h="1" x="666"/>
        <item h="1" x="753"/>
        <item h="1" x="441"/>
        <item h="1" x="648"/>
        <item h="1" x="442"/>
        <item h="1" x="549"/>
        <item h="1" x="750"/>
        <item h="1" x="587"/>
        <item h="1" x="726"/>
        <item h="1" x="756"/>
        <item h="1" x="471"/>
        <item h="1" x="613"/>
        <item h="1" x="551"/>
        <item h="1" x="622"/>
        <item h="1" x="772"/>
        <item h="1" x="684"/>
        <item h="1" x="516"/>
        <item h="1" x="757"/>
        <item h="1" x="489"/>
        <item h="1" x="524"/>
        <item h="1" x="747"/>
        <item h="1" x="744"/>
        <item h="1" x="641"/>
        <item h="1" x="696"/>
        <item h="1" x="685"/>
        <item h="1" x="404"/>
        <item h="1" x="321"/>
        <item h="1" x="460"/>
        <item h="1" x="694"/>
        <item h="1" x="762"/>
        <item h="1" x="570"/>
        <item h="1" x="186"/>
        <item h="1" x="338"/>
        <item h="1" x="708"/>
        <item h="1" x="720"/>
        <item h="1" x="544"/>
        <item h="1" x="780"/>
        <item h="1" x="379"/>
        <item h="1" x="395"/>
        <item h="1" x="665"/>
        <item h="1" x="697"/>
        <item h="1" x="710"/>
        <item h="1" x="711"/>
        <item h="1" x="452"/>
        <item h="1" x="590"/>
        <item h="1" x="166"/>
        <item h="1" x="521"/>
        <item h="1" x="520"/>
        <item h="1" x="233"/>
        <item h="1" x="742"/>
        <item h="1" x="656"/>
        <item h="1" x="528"/>
        <item h="1" x="637"/>
        <item h="1" x="754"/>
        <item h="1" x="774"/>
        <item h="1" x="662"/>
        <item h="1" x="545"/>
        <item h="1" x="497"/>
        <item h="1" x="725"/>
        <item h="1" x="751"/>
        <item h="1" x="513"/>
        <item h="1" x="675"/>
        <item h="1" x="651"/>
        <item h="1" x="719"/>
        <item h="1" x="676"/>
        <item h="1" x="493"/>
        <item h="1" x="776"/>
        <item h="1" x="654"/>
        <item h="1" x="582"/>
        <item h="1" x="503"/>
        <item h="1" x="480"/>
        <item h="1" x="394"/>
        <item h="1" x="581"/>
        <item h="1" x="583"/>
        <item h="1" x="755"/>
        <item h="1" x="682"/>
        <item h="1" x="735"/>
        <item h="1" x="618"/>
        <item h="1" x="542"/>
        <item h="1" x="706"/>
        <item h="1" x="693"/>
        <item h="1" x="741"/>
        <item h="1" x="606"/>
        <item h="1" x="761"/>
        <item h="1" x="796"/>
        <item h="1" x="412"/>
        <item h="1" x="398"/>
        <item h="1" x="810"/>
        <item h="1" x="698"/>
        <item h="1" x="781"/>
        <item h="1" x="530"/>
        <item h="1" x="519"/>
        <item h="1" x="399"/>
        <item h="1" x="468"/>
        <item h="1" x="786"/>
        <item h="1" x="802"/>
        <item h="1" x="738"/>
        <item h="1" x="410"/>
        <item h="1" x="709"/>
        <item h="1" x="677"/>
        <item h="1" x="686"/>
        <item h="1" x="816"/>
        <item h="1" x="668"/>
        <item h="1" x="800"/>
        <item h="1" x="595"/>
        <item h="1" x="169"/>
        <item h="1" x="807"/>
        <item h="1" x="663"/>
        <item h="1" x="402"/>
        <item h="1" x="806"/>
        <item h="1" x="784"/>
        <item h="1" x="749"/>
        <item h="1" x="787"/>
        <item h="1" x="813"/>
        <item h="1" x="736"/>
        <item h="1" x="540"/>
        <item h="1" x="759"/>
        <item h="1" x="619"/>
        <item h="1" x="769"/>
        <item h="1" x="818"/>
        <item h="1" x="808"/>
        <item h="1" x="790"/>
        <item h="1" x="852"/>
        <item h="1" x="793"/>
        <item h="1" x="674"/>
        <item h="1" x="733"/>
        <item h="1" x="702"/>
        <item h="1" x="831"/>
        <item h="1" x="699"/>
        <item h="1" x="764"/>
        <item h="1" x="734"/>
        <item h="1" x="817"/>
        <item h="1" x="567"/>
        <item h="1" x="495"/>
        <item h="1" x="821"/>
        <item h="1" x="767"/>
        <item h="1" x="464"/>
        <item h="1" x="829"/>
        <item h="1" x="614"/>
        <item h="1" x="799"/>
        <item h="1" x="731"/>
        <item h="1" x="506"/>
        <item h="1" x="713"/>
        <item h="1" x="466"/>
        <item h="1" x="565"/>
        <item h="1" x="839"/>
        <item h="1" x="770"/>
        <item h="1" x="840"/>
        <item h="1" x="758"/>
        <item h="1" x="824"/>
        <item h="1" x="832"/>
        <item h="1" x="644"/>
        <item h="1" x="673"/>
        <item h="1" x="717"/>
        <item h="1" x="794"/>
        <item h="1" x="777"/>
        <item h="1" x="819"/>
        <item h="1" x="390"/>
        <item h="1" x="788"/>
        <item h="1" x="671"/>
        <item h="1" x="723"/>
        <item h="1" x="718"/>
        <item h="1" x="782"/>
        <item h="1" x="820"/>
        <item h="1" x="778"/>
        <item h="1" x="692"/>
        <item h="1" x="837"/>
        <item h="1" x="760"/>
        <item h="1" x="789"/>
        <item h="1" x="855"/>
        <item h="1" x="844"/>
        <item h="1" x="830"/>
        <item h="1" x="826"/>
        <item h="1" x="481"/>
        <item h="1" x="854"/>
        <item h="1" x="597"/>
        <item h="1" x="450"/>
        <item h="1" x="842"/>
        <item h="1" x="835"/>
        <item h="1" x="797"/>
        <item h="1" x="841"/>
        <item h="1" x="848"/>
        <item h="1" x="655"/>
        <item h="1" x="670"/>
        <item h="1" x="728"/>
        <item h="1" x="638"/>
        <item h="1" x="628"/>
        <item h="1" x="740"/>
        <item h="1" x="809"/>
        <item h="1" x="678"/>
        <item h="1" x="871"/>
        <item h="1" x="868"/>
        <item h="1" x="859"/>
        <item h="1" x="792"/>
        <item h="1" x="850"/>
        <item h="1" x="773"/>
        <item h="1" x="857"/>
        <item h="1" x="658"/>
        <item h="1" x="795"/>
        <item h="1" x="576"/>
        <item h="1" x="617"/>
        <item h="1" x="351"/>
        <item h="1" x="743"/>
        <item h="1" x="860"/>
        <item h="1" x="688"/>
        <item h="1" x="876"/>
        <item h="1" x="862"/>
        <item h="1" x="827"/>
        <item h="1" x="626"/>
        <item h="1" x="659"/>
        <item h="1" x="129"/>
        <item h="1" x="814"/>
        <item h="1" x="627"/>
        <item h="1" x="898"/>
        <item h="1" x="252"/>
        <item h="1" x="775"/>
        <item h="1" x="588"/>
        <item h="1" x="737"/>
        <item h="1" x="822"/>
        <item h="1" x="623"/>
        <item h="1" x="884"/>
        <item h="1" x="875"/>
        <item h="1" x="867"/>
        <item h="1" x="703"/>
        <item h="1" x="660"/>
        <item h="1" x="615"/>
        <item h="1" x="704"/>
        <item h="1" x="801"/>
        <item h="1" x="319"/>
        <item h="1" x="766"/>
        <item h="1" x="701"/>
        <item h="1" x="895"/>
        <item h="1" x="783"/>
        <item h="1" x="893"/>
        <item h="1" x="746"/>
        <item h="1" x="853"/>
        <item h="1" x="849"/>
        <item h="1" x="878"/>
        <item h="1" x="845"/>
        <item h="1" x="900"/>
        <item h="1" x="888"/>
        <item h="1" x="863"/>
        <item h="1" x="537"/>
        <item h="1" x="864"/>
        <item h="1" x="865"/>
        <item h="1" x="879"/>
        <item h="1" x="722"/>
        <item h="1" x="811"/>
        <item h="1" x="815"/>
        <item h="1" x="691"/>
        <item h="1" x="805"/>
        <item h="1" x="836"/>
        <item h="1" x="828"/>
        <item h="1" x="902"/>
        <item h="1" x="890"/>
        <item h="1" x="897"/>
        <item h="1" x="858"/>
        <item h="1" x="598"/>
        <item h="1" x="910"/>
        <item h="1" x="846"/>
        <item h="1" x="882"/>
        <item h="1" x="616"/>
        <item h="1" x="872"/>
        <item h="1" x="765"/>
        <item h="1" x="856"/>
        <item h="1" x="866"/>
        <item h="1" x="646"/>
        <item h="1" x="870"/>
        <item h="1" x="904"/>
        <item h="1" x="916"/>
        <item h="1" x="739"/>
        <item h="1" x="536"/>
        <item h="1" x="550"/>
        <item h="1" x="907"/>
        <item h="1" x="804"/>
        <item x="20"/>
        <item h="1" m="1" x="929"/>
        <item h="1" x="611"/>
        <item h="1" x="650"/>
        <item h="1" x="771"/>
        <item h="1" x="779"/>
        <item h="1" x="791"/>
        <item h="1" x="798"/>
        <item h="1" x="812"/>
        <item h="1" x="838"/>
        <item h="1" x="843"/>
        <item h="1" x="869"/>
        <item h="1" x="873"/>
        <item h="1" x="874"/>
        <item h="1" x="889"/>
        <item h="1" x="896"/>
        <item h="1" x="901"/>
        <item h="1" x="906"/>
        <item h="1" x="908"/>
        <item h="1" x="912"/>
        <item h="1" x="918"/>
        <item h="1" x="919"/>
        <item h="1" m="1" x="931"/>
        <item h="1" x="763"/>
        <item h="1" x="803"/>
        <item h="1" x="861"/>
        <item h="1" x="903"/>
        <item h="1" x="913"/>
        <item h="1" m="1" x="930"/>
        <item h="1" x="526"/>
        <item h="1" x="785"/>
        <item h="1" x="825"/>
        <item h="1" x="833"/>
        <item h="1" x="834"/>
        <item h="1" x="851"/>
        <item h="1" x="877"/>
        <item h="1" x="881"/>
        <item h="1" x="886"/>
        <item h="1" x="891"/>
        <item h="1" x="905"/>
        <item h="1" x="909"/>
        <item h="1" x="922"/>
        <item h="1" x="923"/>
        <item h="1" x="924"/>
        <item h="1" x="0"/>
        <item h="1" x="568"/>
        <item h="1" x="639"/>
        <item h="1" x="732"/>
        <item h="1" x="768"/>
        <item h="1" x="823"/>
        <item h="1" x="847"/>
        <item h="1" x="880"/>
        <item h="1" x="883"/>
        <item h="1" x="885"/>
        <item h="1" x="887"/>
        <item h="1" x="892"/>
        <item h="1" x="894"/>
        <item h="1" x="899"/>
        <item h="1" x="911"/>
        <item h="1" x="914"/>
        <item h="1" x="915"/>
        <item h="1" x="917"/>
        <item h="1" x="920"/>
        <item h="1" x="921"/>
        <item h="1" x="925"/>
        <item h="1" x="926"/>
        <item h="1" x="927"/>
        <item h="1" x="928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12"/>
    </i>
    <i>
      <x v="913"/>
    </i>
    <i>
      <x v="1576"/>
    </i>
    <i>
      <x v="1599"/>
    </i>
    <i>
      <x v="1600"/>
    </i>
    <i>
      <x v="1601"/>
    </i>
    <i>
      <x v="1604"/>
    </i>
    <i>
      <x v="1606"/>
    </i>
    <i>
      <x v="1607"/>
    </i>
    <i>
      <x v="1608"/>
    </i>
    <i>
      <x v="1609"/>
    </i>
    <i>
      <x v="1610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8"/>
    </i>
    <i>
      <x v="1649"/>
    </i>
    <i>
      <x v="1650"/>
    </i>
    <i>
      <x v="1651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853"/>
    </i>
    <i>
      <x v="1854"/>
    </i>
    <i>
      <x v="1855"/>
    </i>
    <i>
      <x v="189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109" headerRowBorderDxfId="108" tableBorderDxfId="107" totalsRowBorderDxfId="106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105"/>
    <tableColumn id="1" xr3:uid="{3066F4BA-0FAE-49D3-945E-FC1F0BEB80F5}" name="name" dataDxfId="104"/>
    <tableColumn id="6" xr3:uid="{6524558B-CC79-4CDC-B820-14719B0DA126}" name="percent" dataDxfId="103"/>
    <tableColumn id="11" xr3:uid="{51E10E9D-D5CC-4DD3-9DA0-89CDD22864E6}" name="accountManager" dataDxfId="102"/>
    <tableColumn id="10" xr3:uid="{D971DD3C-D61A-4270-ADC7-BAA241461A77}" name="__v" dataDxfId="101"/>
    <tableColumn id="14" xr3:uid="{B18D46C1-9CB1-4139-8249-B9727C232591}" name="createdAt" dataDxfId="100"/>
    <tableColumn id="13" xr3:uid="{DCFE0F41-0F42-4112-9519-F71C86EE1710}" name="updatedAt" dataDxfId="99"/>
    <tableColumn id="2" xr3:uid="{FD097C46-95F7-49C8-9DE3-5BAF8BB942CB}" name="phone" dataDxfId="98"/>
    <tableColumn id="3" xr3:uid="{3A6B893A-7F5F-4060-9E9C-D84873D25630}" name="address" dataDxfId="97"/>
    <tableColumn id="12" xr3:uid="{B48E6630-B6A9-49F2-ACFF-AA8683E47CE1}" name="gps" dataDxfId="96"/>
    <tableColumn id="7" xr3:uid="{8AEDAF55-BD6D-4ACA-9B5A-F5D6A18332A6}" name="contactPerson" dataDxfId="95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94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ivotTable" Target="../pivotTables/pivotTable1.xml" 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 /><Relationship Id="rId1" Type="http://schemas.openxmlformats.org/officeDocument/2006/relationships/pivotTable" Target="../pivotTables/pivotTable2.xml" 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5.bin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 /><Relationship Id="rId299" Type="http://schemas.openxmlformats.org/officeDocument/2006/relationships/hyperlink" Target="https://trace.emex.kz/ru/site/Checkcourierexe/?number=720000434082" TargetMode="External" /><Relationship Id="rId21" Type="http://schemas.openxmlformats.org/officeDocument/2006/relationships/hyperlink" Target="http://gdebox.com/track/PCT000000692267" TargetMode="External" /><Relationship Id="rId63" Type="http://schemas.openxmlformats.org/officeDocument/2006/relationships/hyperlink" Target="https://trace.emex.kz/ru/site/Checkcourierexe/?number=710000741061" TargetMode="External" /><Relationship Id="rId159" Type="http://schemas.openxmlformats.org/officeDocument/2006/relationships/hyperlink" Target="https://trace.emex.kz/ru/site/Checkcourierexe/?number=710002051778" TargetMode="External" /><Relationship Id="rId324" Type="http://schemas.openxmlformats.org/officeDocument/2006/relationships/hyperlink" Target="https://trace.emex.kz/ru/site/Checkcourierexe/?number=720000534912" TargetMode="External" /><Relationship Id="rId366" Type="http://schemas.openxmlformats.org/officeDocument/2006/relationships/hyperlink" Target="https://www.emex.kz/otslezhivanie-po-kazahstanu?trace=720000699777" TargetMode="External" /><Relationship Id="rId170" Type="http://schemas.openxmlformats.org/officeDocument/2006/relationships/hyperlink" Target="https://trace.emex.kz/ru/site/Checkcourierexe/?number=720000049600" TargetMode="External" /><Relationship Id="rId226" Type="http://schemas.openxmlformats.org/officeDocument/2006/relationships/hyperlink" Target="https://trace.emex.kz/ru/site/Checkcourierexe/?number=720000225185" TargetMode="External" /><Relationship Id="rId433" Type="http://schemas.openxmlformats.org/officeDocument/2006/relationships/hyperlink" Target="https://www.iherb.com/tr/cb?pcodes=SOR-68520qty1sid0_NOW-00494qty1sid0_NOW-05978qty1sid0_DRB-00125qty2sid0_YUE-00186qty1sid0_NOW-01661qty2sid0_NOW-00107qty2sid0_CLF-07211qty1sid0&amp;rcode=DLE7202" TargetMode="External" /><Relationship Id="rId268" Type="http://schemas.openxmlformats.org/officeDocument/2006/relationships/hyperlink" Target="https://trace.emex.kz/ru/site/Checkcourierexe/?number=720000342714" TargetMode="External" /><Relationship Id="rId32" Type="http://schemas.openxmlformats.org/officeDocument/2006/relationships/hyperlink" Target="https://trace.emex.kz/ru/site/Checkcourierexe/?number=710000620079" TargetMode="External" /><Relationship Id="rId74" Type="http://schemas.openxmlformats.org/officeDocument/2006/relationships/hyperlink" Target="https://boxberrypost.kz/" TargetMode="External" /><Relationship Id="rId128" Type="http://schemas.openxmlformats.org/officeDocument/2006/relationships/hyperlink" Target="https://boxberrypost.kz/" TargetMode="External" /><Relationship Id="rId335" Type="http://schemas.openxmlformats.org/officeDocument/2006/relationships/hyperlink" Target="https://trace.emex.kz/ru/site/Checkcourierexe/?number=720000571649" TargetMode="External" /><Relationship Id="rId377" Type="http://schemas.openxmlformats.org/officeDocument/2006/relationships/hyperlink" Target="https://www.emex.kz/otslezhivanie-po-kazahstanu?trace=720000716385" TargetMode="External" /><Relationship Id="rId5" Type="http://schemas.openxmlformats.org/officeDocument/2006/relationships/hyperlink" Target="https://secure.iherb.com/tr/carrierTracking?orderNumber=513762663-0&amp;trackingNumber=IHORD0000461294NPG&amp;countryCode=UA" TargetMode="External" /><Relationship Id="rId181" Type="http://schemas.openxmlformats.org/officeDocument/2006/relationships/hyperlink" Target="https://trace.emex.kz/ru/site/Checkcourierexe/?number=720000084230" TargetMode="External" /><Relationship Id="rId237" Type="http://schemas.openxmlformats.org/officeDocument/2006/relationships/hyperlink" Target="https://trace.emex.kz/ru/site/Checkcourierexe/?number=720000237274" TargetMode="External" /><Relationship Id="rId402" Type="http://schemas.openxmlformats.org/officeDocument/2006/relationships/hyperlink" Target="https://www.emex.kz/otslezhivanie-po-kazahstanu?trace=720000793891" TargetMode="External" /><Relationship Id="rId279" Type="http://schemas.openxmlformats.org/officeDocument/2006/relationships/hyperlink" Target="https://trace.emex.kz/ru/site/Checkcourierexe/?number=720000386609" TargetMode="External" /><Relationship Id="rId444" Type="http://schemas.openxmlformats.org/officeDocument/2006/relationships/printerSettings" Target="../printerSettings/printerSettings7.bin" /><Relationship Id="rId43" Type="http://schemas.openxmlformats.org/officeDocument/2006/relationships/hyperlink" Target="https://trace.emex.kz/ru/site/Checkcourierexe/?number=710000652834" TargetMode="External" /><Relationship Id="rId139" Type="http://schemas.openxmlformats.org/officeDocument/2006/relationships/hyperlink" Target="https://boxberrypost.kz/" TargetMode="External" /><Relationship Id="rId290" Type="http://schemas.openxmlformats.org/officeDocument/2006/relationships/hyperlink" Target="https://boxberrypost.kz/" TargetMode="External" /><Relationship Id="rId304" Type="http://schemas.openxmlformats.org/officeDocument/2006/relationships/hyperlink" Target="https://trace.emex.kz/ru/site/Checkcourierexe/?number=720000451444" TargetMode="External" /><Relationship Id="rId346" Type="http://schemas.openxmlformats.org/officeDocument/2006/relationships/hyperlink" Target="https://trace.emex.kz/ru/site/Checkcourierexe/?number=722500428790" TargetMode="External" /><Relationship Id="rId388" Type="http://schemas.openxmlformats.org/officeDocument/2006/relationships/hyperlink" Target="https://www.emex.kz/otslezhivanie-po-kazahstanu?trace=720000749515" TargetMode="External" /><Relationship Id="rId85" Type="http://schemas.openxmlformats.org/officeDocument/2006/relationships/hyperlink" Target="https://boxberrypost.kz/" TargetMode="External" /><Relationship Id="rId150" Type="http://schemas.openxmlformats.org/officeDocument/2006/relationships/hyperlink" Target="https://trace.emex.kz/ru/site/Checkcourierexe/?number=700000967207" TargetMode="External" /><Relationship Id="rId192" Type="http://schemas.openxmlformats.org/officeDocument/2006/relationships/hyperlink" Target="https://boxberrypost.kz/" TargetMode="External" /><Relationship Id="rId206" Type="http://schemas.openxmlformats.org/officeDocument/2006/relationships/hyperlink" Target="https://trace.emex.kz/ru/site/Checkcourierexe/?number=720000157150" TargetMode="External" /><Relationship Id="rId413" Type="http://schemas.openxmlformats.org/officeDocument/2006/relationships/hyperlink" Target="https://www.emex.kz/otslezhivanie-po-kazahstanu?trace=720000811064" TargetMode="External" /><Relationship Id="rId248" Type="http://schemas.openxmlformats.org/officeDocument/2006/relationships/hyperlink" Target="https://boxberrypost.kz/" TargetMode="External" /><Relationship Id="rId12" Type="http://schemas.openxmlformats.org/officeDocument/2006/relationships/hyperlink" Target="https://www.cdek.ru/ru/tracking?order_id=1354150269" TargetMode="External" /><Relationship Id="rId108" Type="http://schemas.openxmlformats.org/officeDocument/2006/relationships/hyperlink" Target="https://trace.emex.kz/ru/site/Checkcourierexe/?number=710000902643" TargetMode="External" /><Relationship Id="rId315" Type="http://schemas.openxmlformats.org/officeDocument/2006/relationships/hyperlink" Target="https://trace.emex.kz/ru/site/Checkcourierexe/?number=720000523646" TargetMode="External" /><Relationship Id="rId357" Type="http://schemas.openxmlformats.org/officeDocument/2006/relationships/hyperlink" Target="https://www.emex.kz/otslezhivanie-po-kazahstanu?trace=720000679446" TargetMode="External" /><Relationship Id="rId54" Type="http://schemas.openxmlformats.org/officeDocument/2006/relationships/hyperlink" Target="https://boxberrypost.kz/" TargetMode="External" /><Relationship Id="rId75" Type="http://schemas.openxmlformats.org/officeDocument/2006/relationships/hyperlink" Target="https://boxberrypost.kz/" TargetMode="External" /><Relationship Id="rId96" Type="http://schemas.openxmlformats.org/officeDocument/2006/relationships/hyperlink" Target="https://boxberrypost.kz/" TargetMode="External" /><Relationship Id="rId140" Type="http://schemas.openxmlformats.org/officeDocument/2006/relationships/hyperlink" Target="https://trace.emex.kz/ru/site/Checkcourierexe/?number=700000938962" TargetMode="External" /><Relationship Id="rId161" Type="http://schemas.openxmlformats.org/officeDocument/2006/relationships/hyperlink" Target="https://tk-kit.com/?tracking=&#1050;&#1054;&#1057;&#1052;&#1040;&#1056;0113786110" TargetMode="External" /><Relationship Id="rId182" Type="http://schemas.openxmlformats.org/officeDocument/2006/relationships/hyperlink" Target="https://trace.emex.kz/ru/site/Checkcourierexe/?number=720000093209" TargetMode="External" /><Relationship Id="rId217" Type="http://schemas.openxmlformats.org/officeDocument/2006/relationships/hyperlink" Target="https://trace.emex.kz/ru/site/Checkcourierexe/?number=720000203344" TargetMode="External" /><Relationship Id="rId378" Type="http://schemas.openxmlformats.org/officeDocument/2006/relationships/hyperlink" Target="https://www.emex.kz/otslezhivanie-po-kazahstanu?trace=722500484560" TargetMode="External" /><Relationship Id="rId399" Type="http://schemas.openxmlformats.org/officeDocument/2006/relationships/hyperlink" Target="https://www.emex.kz/otslezhivanie-po-kazahstanu?trace=720000770136" TargetMode="External" /><Relationship Id="rId403" Type="http://schemas.openxmlformats.org/officeDocument/2006/relationships/hyperlink" Target="https://www.emex.kz/otslezhivanie-po-kazahstanu?trace=722500536535" TargetMode="External" /><Relationship Id="rId6" Type="http://schemas.openxmlformats.org/officeDocument/2006/relationships/hyperlink" Target="https://secure.iherb.com/tr/carrierTracking?orderNumber=514200653-0&amp;trackingNumber=IHORD0000505131NPG&amp;countryCode=UA" TargetMode="External" /><Relationship Id="rId238" Type="http://schemas.openxmlformats.org/officeDocument/2006/relationships/hyperlink" Target="https://trace.emex.kz/ru/site/Checkcourierexe/?number=722500174453" TargetMode="External" /><Relationship Id="rId259" Type="http://schemas.openxmlformats.org/officeDocument/2006/relationships/hyperlink" Target="https://trace.emex.kz/ru/site/Checkcourierexe/?number=722500226371" TargetMode="External" 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 /><Relationship Id="rId445" Type="http://schemas.openxmlformats.org/officeDocument/2006/relationships/vmlDrawing" Target="../drawings/vmlDrawing1.vml" /><Relationship Id="rId23" Type="http://schemas.openxmlformats.org/officeDocument/2006/relationships/hyperlink" Target="http://gdebox.com/track/PCT000000671708" TargetMode="External" /><Relationship Id="rId119" Type="http://schemas.openxmlformats.org/officeDocument/2006/relationships/hyperlink" Target="https://boxberrypost.kz/" TargetMode="External" /><Relationship Id="rId270" Type="http://schemas.openxmlformats.org/officeDocument/2006/relationships/hyperlink" Target="https://boxberrypost.kz/" TargetMode="External" /><Relationship Id="rId291" Type="http://schemas.openxmlformats.org/officeDocument/2006/relationships/hyperlink" Target="https://boxberrypost.kz/" TargetMode="External" /><Relationship Id="rId305" Type="http://schemas.openxmlformats.org/officeDocument/2006/relationships/hyperlink" Target="https://trace.emex.kz/ru/site/Checkcourierexe/?number=720000460806" TargetMode="External" /><Relationship Id="rId326" Type="http://schemas.openxmlformats.org/officeDocument/2006/relationships/hyperlink" Target="https://boxberrypost.kz/" TargetMode="External" /><Relationship Id="rId347" Type="http://schemas.openxmlformats.org/officeDocument/2006/relationships/hyperlink" Target="https://trace.emex.kz/ru/site/Checkcourierexe/?number=720000648074" TargetMode="External" /><Relationship Id="rId44" Type="http://schemas.openxmlformats.org/officeDocument/2006/relationships/hyperlink" Target="https://boxberrypost.kz/" TargetMode="External" /><Relationship Id="rId65" Type="http://schemas.openxmlformats.org/officeDocument/2006/relationships/hyperlink" Target="https://trace.emex.kz/ru/site/Checkcourierexe/?number=710000732635" TargetMode="External" /><Relationship Id="rId86" Type="http://schemas.openxmlformats.org/officeDocument/2006/relationships/hyperlink" Target="https://trace.emex.kz/ru/site/Checkcourierexe/?number=710000844692" TargetMode="External" /><Relationship Id="rId130" Type="http://schemas.openxmlformats.org/officeDocument/2006/relationships/hyperlink" Target="https://trace.emex.kz/ru/site/Checkcourierexe/?number=710000988797" TargetMode="External" /><Relationship Id="rId151" Type="http://schemas.openxmlformats.org/officeDocument/2006/relationships/hyperlink" Target="https://secure.iherb.com/myaccount/orderdetails?on=521435123" TargetMode="External" /><Relationship Id="rId368" Type="http://schemas.openxmlformats.org/officeDocument/2006/relationships/hyperlink" Target="https://www.emex.kz/otslezhivanie-po-kazahstanu?trace=722500465438" TargetMode="External" /><Relationship Id="rId389" Type="http://schemas.openxmlformats.org/officeDocument/2006/relationships/hyperlink" Target="https://www.emex.kz/otslezhivanie-po-kazahstanu?trace=720000750935" TargetMode="External" /><Relationship Id="rId172" Type="http://schemas.openxmlformats.org/officeDocument/2006/relationships/hyperlink" Target="https://trace.emex.kz/ru/site/Checkcourierexe/?number=720000053678" TargetMode="External" /><Relationship Id="rId193" Type="http://schemas.openxmlformats.org/officeDocument/2006/relationships/hyperlink" Target="https://boxberrypost.kz/" TargetMode="External" /><Relationship Id="rId207" Type="http://schemas.openxmlformats.org/officeDocument/2006/relationships/hyperlink" Target="https://trace.emex.kz/ru/site/Checkcourierexe/?number=720000166156" TargetMode="External" /><Relationship Id="rId228" Type="http://schemas.openxmlformats.org/officeDocument/2006/relationships/hyperlink" Target="https://boxberrypost.kz/" TargetMode="External" /><Relationship Id="rId249" Type="http://schemas.openxmlformats.org/officeDocument/2006/relationships/hyperlink" Target="https://boxberrypost.kz/" TargetMode="External" 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 /><Relationship Id="rId435" Type="http://schemas.openxmlformats.org/officeDocument/2006/relationships/hyperlink" Target="https://www.iherb.com/tr/cb?pcodes=WOR-59777qty2sid0_NOW-03770qty1sid0_NOW-03878qty1sid0_CLF-07211qty1sid0_NOW-01290qty1sid0_NOW-01292qty1sid0_CGN-00856qty2sid0_CGN-01033qty2sid0_WNW-58500qty1sid0&amp;rcode=DFD1605" TargetMode="External" /><Relationship Id="rId13" Type="http://schemas.openxmlformats.org/officeDocument/2006/relationships/hyperlink" Target="https://www.cdek.ru/ru/tracking?order_id=1371469533" TargetMode="External" /><Relationship Id="rId109" Type="http://schemas.openxmlformats.org/officeDocument/2006/relationships/hyperlink" Target="https://trace.emex.kz/ru/site/Checkcourierexe/?number=710000902643" TargetMode="External" /><Relationship Id="rId260" Type="http://schemas.openxmlformats.org/officeDocument/2006/relationships/hyperlink" Target="https://trace.emex.kz/ru/site/Checkcourierexe/?number=720000316216" TargetMode="External" /><Relationship Id="rId281" Type="http://schemas.openxmlformats.org/officeDocument/2006/relationships/hyperlink" Target="https://trace.emex.kz/ru/site/Checkcourierexe/?number=720000399898" TargetMode="External" /><Relationship Id="rId316" Type="http://schemas.openxmlformats.org/officeDocument/2006/relationships/hyperlink" Target="https://trace.emex.kz/ru/site/Checkcourierexe/?number=720000523646" TargetMode="External" /><Relationship Id="rId337" Type="http://schemas.openxmlformats.org/officeDocument/2006/relationships/hyperlink" Target="https://trace.emex.kz/ru/site/Checkcourierexe/?number=720000589736" TargetMode="External" /><Relationship Id="rId34" Type="http://schemas.openxmlformats.org/officeDocument/2006/relationships/hyperlink" Target="https://trace.emex.kz/ru/site/Checkcourierexe/?number=710000638956" TargetMode="External" /><Relationship Id="rId55" Type="http://schemas.openxmlformats.org/officeDocument/2006/relationships/hyperlink" Target="https://boxberrypost.kz/" TargetMode="External" /><Relationship Id="rId76" Type="http://schemas.openxmlformats.org/officeDocument/2006/relationships/hyperlink" Target="https://trace.emex.kz/ru/site/Checkcourierexe/?number=710000790688" TargetMode="External" /><Relationship Id="rId97" Type="http://schemas.openxmlformats.org/officeDocument/2006/relationships/hyperlink" Target="https://boxberrypost.kz/" TargetMode="External" /><Relationship Id="rId120" Type="http://schemas.openxmlformats.org/officeDocument/2006/relationships/hyperlink" Target="https://trace.emex.kz/ru/site/Checkcourierexe/?number=710000960871" TargetMode="External" /><Relationship Id="rId141" Type="http://schemas.openxmlformats.org/officeDocument/2006/relationships/hyperlink" Target="https://trace.emex.kz/ru/site/Checkcourierexe/?number=700000951790" TargetMode="External" /><Relationship Id="rId358" Type="http://schemas.openxmlformats.org/officeDocument/2006/relationships/hyperlink" Target="https://www.emex.kz/otslezhivanie-po-kazahstanu?trace=722500450360" TargetMode="External" /><Relationship Id="rId379" Type="http://schemas.openxmlformats.org/officeDocument/2006/relationships/hyperlink" Target="https://www.emex.kz/otslezhivanie-po-kazahstanu?trace=722500479387" TargetMode="External" /><Relationship Id="rId7" Type="http://schemas.openxmlformats.org/officeDocument/2006/relationships/hyperlink" Target="https://www.cdek.ru/ru/tracking?order_id=1371469533" TargetMode="External" /><Relationship Id="rId162" Type="http://schemas.openxmlformats.org/officeDocument/2006/relationships/hyperlink" Target="https://tk-kit.com/?tracking=&#1050;&#1054;&#1057;&#1052;&#1040;&#1056;0113786110" TargetMode="External" /><Relationship Id="rId183" Type="http://schemas.openxmlformats.org/officeDocument/2006/relationships/hyperlink" Target="https://boxberrypost.kz/" TargetMode="External" /><Relationship Id="rId218" Type="http://schemas.openxmlformats.org/officeDocument/2006/relationships/hyperlink" Target="https://trace.emex.kz/ru/site/Checkcourierexe/?number=720000190392" TargetMode="External" /><Relationship Id="rId239" Type="http://schemas.openxmlformats.org/officeDocument/2006/relationships/hyperlink" Target="https://trace.emex.kz/ru/site/Checkcourierexe/?number=720000248019" TargetMode="External" /><Relationship Id="rId390" Type="http://schemas.openxmlformats.org/officeDocument/2006/relationships/hyperlink" Target="https://www.emex.kz/otslezhivanie-po-kazahstanu?trace=720000754823" TargetMode="External" /><Relationship Id="rId404" Type="http://schemas.openxmlformats.org/officeDocument/2006/relationships/hyperlink" Target="https://www.emex.kz/otslezhivanie-po-kazahstanu?trace=722500530069" TargetMode="External" 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 /><Relationship Id="rId446" Type="http://schemas.openxmlformats.org/officeDocument/2006/relationships/comments" Target="../comments1.xml" /><Relationship Id="rId250" Type="http://schemas.openxmlformats.org/officeDocument/2006/relationships/hyperlink" Target="https://trace.emex.kz/ru/site/Checkcourierexe/?number=720000264382" TargetMode="External" /><Relationship Id="rId271" Type="http://schemas.openxmlformats.org/officeDocument/2006/relationships/hyperlink" Target="https://boxberrypost.kz/" TargetMode="External" /><Relationship Id="rId292" Type="http://schemas.openxmlformats.org/officeDocument/2006/relationships/hyperlink" Target="https://boxberrypost.kz/" TargetMode="External" /><Relationship Id="rId306" Type="http://schemas.openxmlformats.org/officeDocument/2006/relationships/hyperlink" Target="https://trace.emex.kz/ru/site/Checkcourierexe/?number=722500298707" TargetMode="External" /><Relationship Id="rId24" Type="http://schemas.openxmlformats.org/officeDocument/2006/relationships/hyperlink" Target="http://gdebox.com/track/PCT000000686444" TargetMode="External" /><Relationship Id="rId45" Type="http://schemas.openxmlformats.org/officeDocument/2006/relationships/hyperlink" Target="https://boxberrypost.kz/" TargetMode="External" /><Relationship Id="rId66" Type="http://schemas.openxmlformats.org/officeDocument/2006/relationships/hyperlink" Target="https://boxberrypost.kz/" TargetMode="External" /><Relationship Id="rId87" Type="http://schemas.openxmlformats.org/officeDocument/2006/relationships/hyperlink" Target="https://trace.emex.kz/ru/site/Checkcourierexe/?number=710000841136" TargetMode="External" /><Relationship Id="rId110" Type="http://schemas.openxmlformats.org/officeDocument/2006/relationships/hyperlink" Target="https://trace.emex.kz/ru/site/Checkcourierexe/?number=710000931146" TargetMode="External" /><Relationship Id="rId131" Type="http://schemas.openxmlformats.org/officeDocument/2006/relationships/hyperlink" Target="https://trace.emex.kz/ru/site/Checkcourierexe/?number=700000902322" TargetMode="External" /><Relationship Id="rId327" Type="http://schemas.openxmlformats.org/officeDocument/2006/relationships/hyperlink" Target="https://boxberrypost.kz/" TargetMode="External" /><Relationship Id="rId348" Type="http://schemas.openxmlformats.org/officeDocument/2006/relationships/hyperlink" Target="https://trace.emex.kz/ru/site/Checkcourierexe/?number=720000653114" TargetMode="External" /><Relationship Id="rId369" Type="http://schemas.openxmlformats.org/officeDocument/2006/relationships/hyperlink" Target="https://www.emex.kz/otslezhivanie-po-kazahstanu?trace=720000709614" TargetMode="External" /><Relationship Id="rId152" Type="http://schemas.openxmlformats.org/officeDocument/2006/relationships/hyperlink" Target="https://trace.emex.kz/ru/site/Checkcourierexe/?number=700000977560" TargetMode="External" /><Relationship Id="rId173" Type="http://schemas.openxmlformats.org/officeDocument/2006/relationships/hyperlink" Target="https://trace.emex.kz/ru/site/Checkcourierexe/?number=720000066732" TargetMode="External" /><Relationship Id="rId194" Type="http://schemas.openxmlformats.org/officeDocument/2006/relationships/hyperlink" Target="https://boxberrypost.kz/" TargetMode="External" /><Relationship Id="rId208" Type="http://schemas.openxmlformats.org/officeDocument/2006/relationships/hyperlink" Target="https://trace.emex.kz/ru/site/Checkcourierexe/?number=720000176291" TargetMode="External" /><Relationship Id="rId229" Type="http://schemas.openxmlformats.org/officeDocument/2006/relationships/hyperlink" Target="https://boxberrypost.kz/" TargetMode="External" /><Relationship Id="rId380" Type="http://schemas.openxmlformats.org/officeDocument/2006/relationships/hyperlink" Target="https://www.emex.kz/otslezhivanie-po-kazahstanu?trace=720000735117" TargetMode="External" 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 /><Relationship Id="rId436" Type="http://schemas.openxmlformats.org/officeDocument/2006/relationships/hyperlink" Target="https://www.iherb.com/tr/cb?pcodes=NOW-02644qty2sid0_BNR-01791qty2sid0_NOW-00376qty1sid0_NOW-00470qty1sid0_PAR-77872qty1sid0_CAR-01545qty1sid0_SOR-57445qty1sid0&amp;rcode=CZN6870" TargetMode="External" /><Relationship Id="rId240" Type="http://schemas.openxmlformats.org/officeDocument/2006/relationships/hyperlink" Target="https://trace.emex.kz/ru/site/Checkcourierexe/?number=720000242369" TargetMode="External" /><Relationship Id="rId261" Type="http://schemas.openxmlformats.org/officeDocument/2006/relationships/hyperlink" Target="https://trace.emex.kz/ru/site/Checkcourierexe/?number=720000304255" TargetMode="External" /><Relationship Id="rId14" Type="http://schemas.openxmlformats.org/officeDocument/2006/relationships/hyperlink" Target="https://www.cdek.ru/ru/tracking?order_id=1380248137" TargetMode="External" /><Relationship Id="rId35" Type="http://schemas.openxmlformats.org/officeDocument/2006/relationships/hyperlink" Target="https://trace.emex.kz/ru/site/Checkcourierexe/?number=710000613022" TargetMode="External" /><Relationship Id="rId56" Type="http://schemas.openxmlformats.org/officeDocument/2006/relationships/hyperlink" Target="https://boxberrypost.kz/" TargetMode="External" /><Relationship Id="rId77" Type="http://schemas.openxmlformats.org/officeDocument/2006/relationships/hyperlink" Target="https://boxberrypost.kz/" TargetMode="External" /><Relationship Id="rId100" Type="http://schemas.openxmlformats.org/officeDocument/2006/relationships/hyperlink" Target="https://boxberrypost.kz/" TargetMode="External" /><Relationship Id="rId282" Type="http://schemas.openxmlformats.org/officeDocument/2006/relationships/hyperlink" Target="https://trace.emex.kz/ru/site/Checkcourierexe/?number=722500277354" TargetMode="External" /><Relationship Id="rId317" Type="http://schemas.openxmlformats.org/officeDocument/2006/relationships/hyperlink" Target="https://trace.emex.kz/ru/site/Checkcourierexe/?number=720000515302" TargetMode="External" /><Relationship Id="rId338" Type="http://schemas.openxmlformats.org/officeDocument/2006/relationships/hyperlink" Target="https://trace.emex.kz/ru/site/Checkcourierexe/?number=720000607055" TargetMode="External" /><Relationship Id="rId359" Type="http://schemas.openxmlformats.org/officeDocument/2006/relationships/hyperlink" Target="https://www.emex.kz/otslezhivanie-po-kazahstanu?trace=" TargetMode="External" /><Relationship Id="rId8" Type="http://schemas.openxmlformats.org/officeDocument/2006/relationships/hyperlink" Target="https://www.cdek.ru/ru/tracking?order_id=1375252318" TargetMode="External" /><Relationship Id="rId98" Type="http://schemas.openxmlformats.org/officeDocument/2006/relationships/hyperlink" Target="https://boxberrypost.kz/" TargetMode="External" /><Relationship Id="rId121" Type="http://schemas.openxmlformats.org/officeDocument/2006/relationships/hyperlink" Target="https://boxberrypost.kz/" TargetMode="External" /><Relationship Id="rId142" Type="http://schemas.openxmlformats.org/officeDocument/2006/relationships/hyperlink" Target="https://boxberrypost.kz/" TargetMode="External" /><Relationship Id="rId163" Type="http://schemas.openxmlformats.org/officeDocument/2006/relationships/hyperlink" Target="https://tk-kit.com/?tracking=&#1050;&#1054;&#1057;&#1052;&#1040;&#1056;0113875328" TargetMode="External" /><Relationship Id="rId184" Type="http://schemas.openxmlformats.org/officeDocument/2006/relationships/hyperlink" Target="https://boxberrypost.kz/" TargetMode="External" /><Relationship Id="rId219" Type="http://schemas.openxmlformats.org/officeDocument/2006/relationships/hyperlink" Target="https://boxberrypost.kz/" TargetMode="External" /><Relationship Id="rId370" Type="http://schemas.openxmlformats.org/officeDocument/2006/relationships/hyperlink" Target="https://www.emex.kz/otslezhivanie-po-kazahstanu?trace=720000707680" TargetMode="External" /><Relationship Id="rId391" Type="http://schemas.openxmlformats.org/officeDocument/2006/relationships/hyperlink" Target="https://www.emex.kz/otslezhivanie-po-kazahstanu?trace=720000760663" TargetMode="External" /><Relationship Id="rId405" Type="http://schemas.openxmlformats.org/officeDocument/2006/relationships/hyperlink" Target="https://www.emex.kz/otslezhivanie-po-kazahstanu?trace=722500530069" TargetMode="External" 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 /><Relationship Id="rId230" Type="http://schemas.openxmlformats.org/officeDocument/2006/relationships/hyperlink" Target="https://boxberrypost.kz/" TargetMode="External" /><Relationship Id="rId251" Type="http://schemas.openxmlformats.org/officeDocument/2006/relationships/hyperlink" Target="https://trace.emex.kz/ru/site/Checkcourierexe/?number=720000262320" TargetMode="External" /><Relationship Id="rId25" Type="http://schemas.openxmlformats.org/officeDocument/2006/relationships/hyperlink" Target="http://gdebox.com/track/PCT000000674949" TargetMode="External" /><Relationship Id="rId46" Type="http://schemas.openxmlformats.org/officeDocument/2006/relationships/hyperlink" Target="https://boxberrypost.kz/" TargetMode="External" /><Relationship Id="rId67" Type="http://schemas.openxmlformats.org/officeDocument/2006/relationships/hyperlink" Target="https://boxberrypost.kz/" TargetMode="External" /><Relationship Id="rId272" Type="http://schemas.openxmlformats.org/officeDocument/2006/relationships/hyperlink" Target="https://boxberrypost.kz/" TargetMode="External" /><Relationship Id="rId293" Type="http://schemas.openxmlformats.org/officeDocument/2006/relationships/hyperlink" Target="https://boxberrypost.kz/" TargetMode="External" /><Relationship Id="rId307" Type="http://schemas.openxmlformats.org/officeDocument/2006/relationships/hyperlink" Target="https://trace.emex.kz/ru/site/Checkcourierexe/?number=720000482757" TargetMode="External" /><Relationship Id="rId328" Type="http://schemas.openxmlformats.org/officeDocument/2006/relationships/hyperlink" Target="https://boxberrypost.kz/" TargetMode="External" /><Relationship Id="rId349" Type="http://schemas.openxmlformats.org/officeDocument/2006/relationships/hyperlink" Target="https://trace.emex.kz/ru/site/Checkcourierexe/?number=720000653114" TargetMode="External" /><Relationship Id="rId88" Type="http://schemas.openxmlformats.org/officeDocument/2006/relationships/hyperlink" Target="https://trace.emex.kz/ru/site/Checkcourierexe/?number=710000834372" TargetMode="External" /><Relationship Id="rId111" Type="http://schemas.openxmlformats.org/officeDocument/2006/relationships/hyperlink" Target="https://trace.emex.kz/ru/site/Checkcourierexe/?number=710000939289" TargetMode="External" /><Relationship Id="rId132" Type="http://schemas.openxmlformats.org/officeDocument/2006/relationships/hyperlink" Target="https://trace.emex.kz/ru/site/Checkcourierexe/?number=700000923063" TargetMode="External" /><Relationship Id="rId153" Type="http://schemas.openxmlformats.org/officeDocument/2006/relationships/hyperlink" Target="https://trace.emex.kz/ru/site/Checkcourierexe/?number=700000979661" TargetMode="External" /><Relationship Id="rId174" Type="http://schemas.openxmlformats.org/officeDocument/2006/relationships/hyperlink" Target="https://trace.emex.kz/ru/site/Checkcourierexe/?number=720000069872" TargetMode="External" /><Relationship Id="rId195" Type="http://schemas.openxmlformats.org/officeDocument/2006/relationships/hyperlink" Target="https://boxberrypost.kz/" TargetMode="External" /><Relationship Id="rId209" Type="http://schemas.openxmlformats.org/officeDocument/2006/relationships/hyperlink" Target="https://boxberrypost.kz/" TargetMode="External" /><Relationship Id="rId360" Type="http://schemas.openxmlformats.org/officeDocument/2006/relationships/hyperlink" Target="https://www.emex.kz/otslezhivanie-po-kazahstanu?trace=720000686659" TargetMode="External" /><Relationship Id="rId381" Type="http://schemas.openxmlformats.org/officeDocument/2006/relationships/hyperlink" Target="https://www.emex.kz/otslezhivanie-po-kazahstanu?trace=720000740761" TargetMode="External" 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 /><Relationship Id="rId220" Type="http://schemas.openxmlformats.org/officeDocument/2006/relationships/hyperlink" Target="https://boxberrypost.kz/" TargetMode="External" /><Relationship Id="rId241" Type="http://schemas.openxmlformats.org/officeDocument/2006/relationships/hyperlink" Target="https://trace.emex.kz/ru/site/Checkcourierexe/?number=720000250552" TargetMode="External" /><Relationship Id="rId437" Type="http://schemas.openxmlformats.org/officeDocument/2006/relationships/hyperlink" Target="https://www.iherb.com/tr/cb?pcodes=MII-02378qty1sid0_NOW-02644qty1sid0_NOW-01444qty1sid0_NOW-00376qty3sid0_NCS-67377qty1sid0_PTF-10560qty1sid0_NOW-00373qty1sid0_MII-02366qty1sid0_MII-02373qty1sid0&amp;rcode=CZN6870" TargetMode="External" /><Relationship Id="rId15" Type="http://schemas.openxmlformats.org/officeDocument/2006/relationships/hyperlink" Target="https://www.cdek.ru/ru/tracking?order_id=1350919856" TargetMode="External" /><Relationship Id="rId36" Type="http://schemas.openxmlformats.org/officeDocument/2006/relationships/hyperlink" Target="https://trace.emex.kz/ru/site/Checkcourierexe/?number=710000620367" TargetMode="External" /><Relationship Id="rId57" Type="http://schemas.openxmlformats.org/officeDocument/2006/relationships/hyperlink" Target="https://boxberrypost.kz/" TargetMode="External" /><Relationship Id="rId262" Type="http://schemas.openxmlformats.org/officeDocument/2006/relationships/hyperlink" Target="https://trace.emex.kz/ru/site/Checkcourierexe/?number=720000309980" TargetMode="External" /><Relationship Id="rId283" Type="http://schemas.openxmlformats.org/officeDocument/2006/relationships/hyperlink" Target="https://trace.emex.kz/ru/site/Checkcourierexe/?number=720000392740" TargetMode="External" /><Relationship Id="rId318" Type="http://schemas.openxmlformats.org/officeDocument/2006/relationships/hyperlink" Target="https://trace.emex.kz/ru/site/Checkcourierexe/?number=722500331942" TargetMode="External" /><Relationship Id="rId339" Type="http://schemas.openxmlformats.org/officeDocument/2006/relationships/hyperlink" Target="https://trace.emex.kz/ru/site/Checkcourierexe/?number=722500390938" TargetMode="External" /><Relationship Id="rId78" Type="http://schemas.openxmlformats.org/officeDocument/2006/relationships/hyperlink" Target="https://boxberrypost.kz/" TargetMode="External" /><Relationship Id="rId99" Type="http://schemas.openxmlformats.org/officeDocument/2006/relationships/hyperlink" Target="https://boxberrypost.kz/" TargetMode="External" /><Relationship Id="rId101" Type="http://schemas.openxmlformats.org/officeDocument/2006/relationships/hyperlink" Target="https://boxberrypost.kz/" TargetMode="External" /><Relationship Id="rId122" Type="http://schemas.openxmlformats.org/officeDocument/2006/relationships/hyperlink" Target="https://trace.emex.kz/ru/site/Checkcourierexe/?number=710000971994" TargetMode="External" /><Relationship Id="rId143" Type="http://schemas.openxmlformats.org/officeDocument/2006/relationships/hyperlink" Target="https://boxberrypost.kz/" TargetMode="External" /><Relationship Id="rId164" Type="http://schemas.openxmlformats.org/officeDocument/2006/relationships/hyperlink" Target="https://tk-kit.com/?tracking=&#1050;&#1054;&#1057;&#1052;&#1040;&#1056;0113875328" TargetMode="External" /><Relationship Id="rId185" Type="http://schemas.openxmlformats.org/officeDocument/2006/relationships/hyperlink" Target="https://boxberrypost.kz/" TargetMode="External" /><Relationship Id="rId350" Type="http://schemas.openxmlformats.org/officeDocument/2006/relationships/hyperlink" Target="https://www.emex.kz/otslezhivanie-po-kazahstanu?trace=720000662524" TargetMode="External" /><Relationship Id="rId371" Type="http://schemas.openxmlformats.org/officeDocument/2006/relationships/hyperlink" Target="https://www.emex.kz/otslezhivanie-po-kazahstanu?trace=720000699777" TargetMode="External" /><Relationship Id="rId406" Type="http://schemas.openxmlformats.org/officeDocument/2006/relationships/hyperlink" Target="https://www.emex.kz/otslezhivanie-po-kazahstanu?trace=720000802326" TargetMode="External" /><Relationship Id="rId9" Type="http://schemas.openxmlformats.org/officeDocument/2006/relationships/hyperlink" Target="http://gdebox.com/track/PCT000000671716" TargetMode="External" /><Relationship Id="rId210" Type="http://schemas.openxmlformats.org/officeDocument/2006/relationships/hyperlink" Target="https://boxberrypost.kz/" TargetMode="External" /><Relationship Id="rId392" Type="http://schemas.openxmlformats.org/officeDocument/2006/relationships/hyperlink" Target="https://www.emex.kz/otslezhivanie-po-kazahstanu?trace=722500504671" TargetMode="External" 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 /><Relationship Id="rId26" Type="http://schemas.openxmlformats.org/officeDocument/2006/relationships/hyperlink" Target="http://gdebox.com/track/PCT000000697549" TargetMode="External" /><Relationship Id="rId231" Type="http://schemas.openxmlformats.org/officeDocument/2006/relationships/hyperlink" Target="https://boxberrypost.kz/" TargetMode="External" /><Relationship Id="rId252" Type="http://schemas.openxmlformats.org/officeDocument/2006/relationships/hyperlink" Target="https://trace.emex.kz/ru/site/Checkcourierexe/?number=720000252407" TargetMode="External" /><Relationship Id="rId273" Type="http://schemas.openxmlformats.org/officeDocument/2006/relationships/hyperlink" Target="https://boxberrypost.kz/" TargetMode="External" /><Relationship Id="rId294" Type="http://schemas.openxmlformats.org/officeDocument/2006/relationships/hyperlink" Target="https://boxberrypost.kz/" TargetMode="External" /><Relationship Id="rId308" Type="http://schemas.openxmlformats.org/officeDocument/2006/relationships/hyperlink" Target="https://trace.emex.kz/ru/site/Checkcourierexe/?number=720000470754" TargetMode="External" /><Relationship Id="rId329" Type="http://schemas.openxmlformats.org/officeDocument/2006/relationships/hyperlink" Target="https://boxberrypost.kz/" TargetMode="External" /><Relationship Id="rId47" Type="http://schemas.openxmlformats.org/officeDocument/2006/relationships/hyperlink" Target="https://boxberrypost.kz/" TargetMode="External" /><Relationship Id="rId68" Type="http://schemas.openxmlformats.org/officeDocument/2006/relationships/hyperlink" Target="https://trace.emex.kz/ru/site/Checkcourierexe/?number=710000769553" TargetMode="External" /><Relationship Id="rId89" Type="http://schemas.openxmlformats.org/officeDocument/2006/relationships/hyperlink" Target="https://boxberrypost.kz/" TargetMode="External" /><Relationship Id="rId112" Type="http://schemas.openxmlformats.org/officeDocument/2006/relationships/hyperlink" Target="https://trace.emex.kz/ru/site/Checkcourierexe/?number=710000927997" TargetMode="External" /><Relationship Id="rId133" Type="http://schemas.openxmlformats.org/officeDocument/2006/relationships/hyperlink" Target="https://trace.emex.kz/ru/site/Checkcourierexe/?number=700000902116" TargetMode="External" /><Relationship Id="rId154" Type="http://schemas.openxmlformats.org/officeDocument/2006/relationships/hyperlink" Target="https://trace.emex.kz/ru/site/Checkcourierexe/?number=700000972885" TargetMode="External" /><Relationship Id="rId175" Type="http://schemas.openxmlformats.org/officeDocument/2006/relationships/hyperlink" Target="https://trace.emex.kz/ru/site/Checkcourierexe/?number=720000079409" TargetMode="External" /><Relationship Id="rId340" Type="http://schemas.openxmlformats.org/officeDocument/2006/relationships/hyperlink" Target="https://trace.emex.kz/ru/site/Checkcourierexe/?number=722500394950" TargetMode="External" /><Relationship Id="rId361" Type="http://schemas.openxmlformats.org/officeDocument/2006/relationships/hyperlink" Target="https://www.emex.kz/otslezhivanie-po-kazahstanu?trace=720000690733" TargetMode="External" /><Relationship Id="rId196" Type="http://schemas.openxmlformats.org/officeDocument/2006/relationships/hyperlink" Target="https://boxberrypost.kz/" TargetMode="External" /><Relationship Id="rId200" Type="http://schemas.openxmlformats.org/officeDocument/2006/relationships/hyperlink" Target="https://trace.emex.kz/ru/site/Checkcourierexe/?number=720000150257" TargetMode="External" /><Relationship Id="rId382" Type="http://schemas.openxmlformats.org/officeDocument/2006/relationships/hyperlink" Target="https://www.emex.kz/otslezhivanie-po-kazahstanu?trace=720000732422" TargetMode="External" 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 /><Relationship Id="rId438" Type="http://schemas.openxmlformats.org/officeDocument/2006/relationships/hyperlink" Target="https://www.iherb.com/tr/cb?pcodes=CGN-00856qty1sid0_NOW-03170qty1sid0_NAP-03764qty1sid0_NOW-00376qty2sid0_NOW-00372qty2sid0_NOW-04739qty1sid0_VPB-54130qty2sid0_FHH-12407qty1sid0_NOW-01661qty1sid0&amp;rcode=DLE7202" TargetMode="External" /><Relationship Id="rId16" Type="http://schemas.openxmlformats.org/officeDocument/2006/relationships/hyperlink" Target="https://www.cdek.ru/ru/tracking?order_id=1355694975" TargetMode="External" /><Relationship Id="rId221" Type="http://schemas.openxmlformats.org/officeDocument/2006/relationships/hyperlink" Target="https://trace.emex.kz/ru/site/Checkcourierexe/?number=720000209993" TargetMode="External" /><Relationship Id="rId242" Type="http://schemas.openxmlformats.org/officeDocument/2006/relationships/hyperlink" Target="https://boxberrypost.kz/" TargetMode="External" /><Relationship Id="rId263" Type="http://schemas.openxmlformats.org/officeDocument/2006/relationships/hyperlink" Target="https://trace.emex.kz/ru/site/Checkcourierexe/?number=720000335875" TargetMode="External" /><Relationship Id="rId284" Type="http://schemas.openxmlformats.org/officeDocument/2006/relationships/hyperlink" Target="https://trace.emex.kz/ru/site/Checkcourierexe/?number=720000415326" TargetMode="External" /><Relationship Id="rId319" Type="http://schemas.openxmlformats.org/officeDocument/2006/relationships/hyperlink" Target="https://trace.emex.kz/ru/site/Checkcourierexe/?number=720000539796" TargetMode="External" /><Relationship Id="rId37" Type="http://schemas.openxmlformats.org/officeDocument/2006/relationships/hyperlink" Target="https://trace.emex.kz/ru/site/Checkcourierexe/?number=710000630817" TargetMode="External" /><Relationship Id="rId58" Type="http://schemas.openxmlformats.org/officeDocument/2006/relationships/hyperlink" Target="https://boxberrypost.kz/" TargetMode="External" /><Relationship Id="rId79" Type="http://schemas.openxmlformats.org/officeDocument/2006/relationships/hyperlink" Target="https://trace.emex.kz/ru/site/Checkcourierexe/?number=710000782272" TargetMode="External" /><Relationship Id="rId102" Type="http://schemas.openxmlformats.org/officeDocument/2006/relationships/hyperlink" Target="https://trace.emex.kz/ru/site/Checkcourierexe/?number=710000895722" TargetMode="External" /><Relationship Id="rId123" Type="http://schemas.openxmlformats.org/officeDocument/2006/relationships/hyperlink" Target="https://trace.emex.kz/ru/site/Checkcourierexe/?number=710000983587" TargetMode="External" /><Relationship Id="rId144" Type="http://schemas.openxmlformats.org/officeDocument/2006/relationships/hyperlink" Target="https://boxberrypost.kz/" TargetMode="External" /><Relationship Id="rId330" Type="http://schemas.openxmlformats.org/officeDocument/2006/relationships/hyperlink" Target="https://boxberrypost.kz/" TargetMode="External" /><Relationship Id="rId90" Type="http://schemas.openxmlformats.org/officeDocument/2006/relationships/hyperlink" Target="https://boxberrypost.kz/" TargetMode="External" /><Relationship Id="rId165" Type="http://schemas.openxmlformats.org/officeDocument/2006/relationships/hyperlink" Target="https://tk-kit.com/?tracking=&#1050;&#1054;&#1057;&#1052;&#1040;&#1056;0113875328" TargetMode="External" /><Relationship Id="rId186" Type="http://schemas.openxmlformats.org/officeDocument/2006/relationships/hyperlink" Target="https://trace.emex.kz/ru/site/Checkcourierexe/?number=720000099498" TargetMode="External" /><Relationship Id="rId351" Type="http://schemas.openxmlformats.org/officeDocument/2006/relationships/hyperlink" Target="https://www.emex.kz/otslezhivanie-po-kazahstanu?trace=720000667044" TargetMode="External" /><Relationship Id="rId372" Type="http://schemas.openxmlformats.org/officeDocument/2006/relationships/hyperlink" Target="https://www.emex.kz/otslezhivanie-po-kazahstanu?trace=720000720328" TargetMode="External" /><Relationship Id="rId393" Type="http://schemas.openxmlformats.org/officeDocument/2006/relationships/hyperlink" Target="https://www.emex.kz/otslezhivanie-po-kazahstanu?trace=720000756480" TargetMode="External" /><Relationship Id="rId407" Type="http://schemas.openxmlformats.org/officeDocument/2006/relationships/hyperlink" Target="https://www.emex.kz/otslezhivanie-po-kazahstanu?trace=720000811064" TargetMode="External" /><Relationship Id="rId428" Type="http://schemas.openxmlformats.org/officeDocument/2006/relationships/hyperlink" Target="https://www.iherb.com/tr/cb?pcodes=CLF-07211qty1sid0_DRB-00125qty1sid0_LEX-19456qty2sid0_CGN-01429qty1sid0_NCS-57165qty1sid0_NCS-57259qty1sid0_NOW-00376qty1sid0&amp;rcode=CYG0792" TargetMode="External" /><Relationship Id="rId211" Type="http://schemas.openxmlformats.org/officeDocument/2006/relationships/hyperlink" Target="https://trace.emex.kz/ru/site/Checkcourierexe/?number=710002136226" TargetMode="External" /><Relationship Id="rId232" Type="http://schemas.openxmlformats.org/officeDocument/2006/relationships/hyperlink" Target="https://boxberrypost.kz/" TargetMode="External" /><Relationship Id="rId253" Type="http://schemas.openxmlformats.org/officeDocument/2006/relationships/hyperlink" Target="https://trace.emex.kz/ru/site/Checkcourierexe/?number=720000260354" TargetMode="External" /><Relationship Id="rId274" Type="http://schemas.openxmlformats.org/officeDocument/2006/relationships/hyperlink" Target="https://boxberrypost.kz/" TargetMode="External" /><Relationship Id="rId295" Type="http://schemas.openxmlformats.org/officeDocument/2006/relationships/hyperlink" Target="https://boxberrypost.kz/" TargetMode="External" /><Relationship Id="rId309" Type="http://schemas.openxmlformats.org/officeDocument/2006/relationships/hyperlink" Target="https://trace.emex.kz/ru/site/Checkcourierexe/?number=720000489634" TargetMode="External" /><Relationship Id="rId27" Type="http://schemas.openxmlformats.org/officeDocument/2006/relationships/hyperlink" Target="http://gdebox.com/track/PCT000000698310" TargetMode="External" /><Relationship Id="rId48" Type="http://schemas.openxmlformats.org/officeDocument/2006/relationships/hyperlink" Target="https://trace.emex.kz/ru/site/Checkcourierexe/?number=710000669496" TargetMode="External" /><Relationship Id="rId69" Type="http://schemas.openxmlformats.org/officeDocument/2006/relationships/hyperlink" Target="https://trace.emex.kz/ru/site/Checkcourierexe/?number=710000772381" TargetMode="External" /><Relationship Id="rId113" Type="http://schemas.openxmlformats.org/officeDocument/2006/relationships/hyperlink" Target="https://boxberrypost.kz/" TargetMode="External" /><Relationship Id="rId134" Type="http://schemas.openxmlformats.org/officeDocument/2006/relationships/hyperlink" Target="https://trace.emex.kz/ru/site/Checkcourierexe/?number=710000994812" TargetMode="External" /><Relationship Id="rId320" Type="http://schemas.openxmlformats.org/officeDocument/2006/relationships/hyperlink" Target="https://trace.emex.kz/ru/site/Checkcourierexe/?number=720000549498" TargetMode="External" /><Relationship Id="rId80" Type="http://schemas.openxmlformats.org/officeDocument/2006/relationships/hyperlink" Target="https://trace.emex.kz/ru/site/Checkcourierexe/?number=710000817994" TargetMode="External" /><Relationship Id="rId155" Type="http://schemas.openxmlformats.org/officeDocument/2006/relationships/hyperlink" Target="https://trace.emex.kz/ru/site/Checkcourierexe/?number=700000994608" TargetMode="External" /><Relationship Id="rId176" Type="http://schemas.openxmlformats.org/officeDocument/2006/relationships/hyperlink" Target="https://boxberrypost.kz/" TargetMode="External" /><Relationship Id="rId197" Type="http://schemas.openxmlformats.org/officeDocument/2006/relationships/hyperlink" Target="https://boxberrypost.kz/" TargetMode="External" /><Relationship Id="rId341" Type="http://schemas.openxmlformats.org/officeDocument/2006/relationships/hyperlink" Target="https://trace.emex.kz/ru/site/Checkcourierexe/?number=722500403983" TargetMode="External" /><Relationship Id="rId362" Type="http://schemas.openxmlformats.org/officeDocument/2006/relationships/hyperlink" Target="https://www.emex.kz/otslezhivanie-po-kazahstanu?trace=720000677133" TargetMode="External" /><Relationship Id="rId383" Type="http://schemas.openxmlformats.org/officeDocument/2006/relationships/hyperlink" Target="https://www.emex.kz/otslezhivanie-po-kazahstanu?trace=720000732422" TargetMode="External" 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 /><Relationship Id="rId439" Type="http://schemas.openxmlformats.org/officeDocument/2006/relationships/hyperlink" Target="https://www.iherb.com/tr/cb?pcodes=NOW-01661qty1sid0_NOW-01662qty3sid0_CGN-00856qty1sid0_NUR-00112qty1sid0_FOA-66165qty1sid0_NOW-02313qty1sid0&amp;rcode=CYG0792" TargetMode="External" /><Relationship Id="rId201" Type="http://schemas.openxmlformats.org/officeDocument/2006/relationships/hyperlink" Target="https://trace.emex.kz/ru/site/Checkcourierexe/?number=720000144380" TargetMode="External" /><Relationship Id="rId222" Type="http://schemas.openxmlformats.org/officeDocument/2006/relationships/hyperlink" Target="https://trace.emex.kz/ru/site/Checkcourierexe/?number=720000209360" TargetMode="External" /><Relationship Id="rId243" Type="http://schemas.openxmlformats.org/officeDocument/2006/relationships/hyperlink" Target="https://boxberrypost.kz/" TargetMode="External" /><Relationship Id="rId264" Type="http://schemas.openxmlformats.org/officeDocument/2006/relationships/hyperlink" Target="https://trace.emex.kz/ru/site/Checkcourierexe/?number=722500245507" TargetMode="External" /><Relationship Id="rId285" Type="http://schemas.openxmlformats.org/officeDocument/2006/relationships/hyperlink" Target="https://trace.emex.kz/ru/site/Checkcourierexe/?number=720000399194" TargetMode="External" /><Relationship Id="rId17" Type="http://schemas.openxmlformats.org/officeDocument/2006/relationships/hyperlink" Target="https://www.cdek.ru/ru/tracking?order_id=1378820167" TargetMode="External" /><Relationship Id="rId38" Type="http://schemas.openxmlformats.org/officeDocument/2006/relationships/hyperlink" Target="https://trace.emex.kz/ru/site/Checkcourierexe/?number=710000646999" TargetMode="External" /><Relationship Id="rId59" Type="http://schemas.openxmlformats.org/officeDocument/2006/relationships/hyperlink" Target="https://trace.emex.kz/ru/site/Checkcourierexe/?number=710000699962" TargetMode="External" /><Relationship Id="rId103" Type="http://schemas.openxmlformats.org/officeDocument/2006/relationships/hyperlink" Target="https://trace.emex.kz/ru/site/Checkcourierexe/?number=710000910338" TargetMode="External" /><Relationship Id="rId124" Type="http://schemas.openxmlformats.org/officeDocument/2006/relationships/hyperlink" Target="https://trace.emex.kz/ru/site/Checkcourierexe/?number=710002013499" TargetMode="External" /><Relationship Id="rId310" Type="http://schemas.openxmlformats.org/officeDocument/2006/relationships/hyperlink" Target="https://trace.emex.kz/ru/site/Checkcourierexe/?number=720000497681" TargetMode="External" /><Relationship Id="rId70" Type="http://schemas.openxmlformats.org/officeDocument/2006/relationships/hyperlink" Target="https://trace.emex.kz/ru/site/Checkcourierexe/?number=710000760111" TargetMode="External" /><Relationship Id="rId91" Type="http://schemas.openxmlformats.org/officeDocument/2006/relationships/hyperlink" Target="https://boxberrypost.kz/" TargetMode="External" /><Relationship Id="rId145" Type="http://schemas.openxmlformats.org/officeDocument/2006/relationships/hyperlink" Target="https://boxberrypost.kz/" TargetMode="External" /><Relationship Id="rId166" Type="http://schemas.openxmlformats.org/officeDocument/2006/relationships/hyperlink" Target="https://trace.emex.kz/ru/site/Checkcourierexe/?number=720000024990" TargetMode="External" /><Relationship Id="rId187" Type="http://schemas.openxmlformats.org/officeDocument/2006/relationships/hyperlink" Target="https://trace.emex.kz/ru/site/Checkcourierexe/?number=720000111573" TargetMode="External" /><Relationship Id="rId331" Type="http://schemas.openxmlformats.org/officeDocument/2006/relationships/hyperlink" Target="https://boxberrypost.kz/" TargetMode="External" /><Relationship Id="rId352" Type="http://schemas.openxmlformats.org/officeDocument/2006/relationships/hyperlink" Target="https://trace.emex.kz/ru/site/Checkcourierexe/?number=722500437916" TargetMode="External" /><Relationship Id="rId373" Type="http://schemas.openxmlformats.org/officeDocument/2006/relationships/hyperlink" Target="https://www.emex.kz/otslezhivanie-po-kazahstanu?trace=720000719857" TargetMode="External" /><Relationship Id="rId394" Type="http://schemas.openxmlformats.org/officeDocument/2006/relationships/hyperlink" Target="https://www.emex.kz/otslezhivanie-po-kazahstanu?trace=720000761904" TargetMode="External" /><Relationship Id="rId408" Type="http://schemas.openxmlformats.org/officeDocument/2006/relationships/hyperlink" Target="https://www.emex.kz/otslezhivanie-po-kazahstanu?trace=720000831595" TargetMode="External" /><Relationship Id="rId429" Type="http://schemas.openxmlformats.org/officeDocument/2006/relationships/hyperlink" Target="https://www.iherb.com/tr/cb?pcodes=NOW-02372qty1sid0_LKN-01550qty1sid0_NFS-35493qty1sid0_LEX-33510qty1sid0_LEX-30210qty1sid0_JRW-18018qty1sid0_SOR-68520qty3sid0_LKN-01450qty1sid0_CGN-01291qty1sid0&amp;rcode=DFD1605" TargetMode="External" /><Relationship Id="rId1" Type="http://schemas.openxmlformats.org/officeDocument/2006/relationships/hyperlink" Target="https://secure.iherb.com/tr/carrierTracking?orderNumber=514113876-0&amp;trackingNumber=IHORD0000495511NPG&amp;countryCode=UA" TargetMode="External" /><Relationship Id="rId212" Type="http://schemas.openxmlformats.org/officeDocument/2006/relationships/hyperlink" Target="https://trace.emex.kz/ru/site/Checkcourierexe/?number=720000180301" TargetMode="External" /><Relationship Id="rId233" Type="http://schemas.openxmlformats.org/officeDocument/2006/relationships/hyperlink" Target="https://boxberrypost.kz/" TargetMode="External" /><Relationship Id="rId254" Type="http://schemas.openxmlformats.org/officeDocument/2006/relationships/hyperlink" Target="https://trace.emex.kz/ru/site/Checkcourierexe/?number=720000277361" TargetMode="External" /><Relationship Id="rId440" Type="http://schemas.openxmlformats.org/officeDocument/2006/relationships/hyperlink" Target="https://www.iherb.com/tr/cb?pcodes=FBS-50080qty1sid0_NWY-14008qty1sid0_SOR-35007qty1sid0_BLB-00654qty1sid0_DRB-00136qty1sid0_QNL-00177qty1sid0_NOW-01486qty1sid0_DRB-00087qty1sid0_PAR-77872qty1sid0_LEX-19456qty1sid0&amp;rcode=CYG0792" TargetMode="External" /><Relationship Id="rId28" Type="http://schemas.openxmlformats.org/officeDocument/2006/relationships/hyperlink" Target="http://gdebox.com/track/PCT000000695385" TargetMode="External" /><Relationship Id="rId49" Type="http://schemas.openxmlformats.org/officeDocument/2006/relationships/hyperlink" Target="https://trace.emex.kz/ru/site/Checkcourierexe/?number=710000681685" TargetMode="External" /><Relationship Id="rId114" Type="http://schemas.openxmlformats.org/officeDocument/2006/relationships/hyperlink" Target="https://boxberrypost.kz/" TargetMode="External" /><Relationship Id="rId275" Type="http://schemas.openxmlformats.org/officeDocument/2006/relationships/hyperlink" Target="https://trace.emex.kz/ru/site/Checkcourierexe/?number=720000361325" TargetMode="External" /><Relationship Id="rId296" Type="http://schemas.openxmlformats.org/officeDocument/2006/relationships/hyperlink" Target="https://boxberrypost.kz/" TargetMode="External" /><Relationship Id="rId300" Type="http://schemas.openxmlformats.org/officeDocument/2006/relationships/hyperlink" Target="https://trace.emex.kz/ru/site/Checkcourierexe/?number=720000447125" TargetMode="External" /><Relationship Id="rId60" Type="http://schemas.openxmlformats.org/officeDocument/2006/relationships/hyperlink" Target="https://trace.emex.kz/ru/site/Checkcourierexe/?number=710000713512" TargetMode="External" /><Relationship Id="rId81" Type="http://schemas.openxmlformats.org/officeDocument/2006/relationships/hyperlink" Target="https://trace.emex.kz/ru/site/Checkcourierexe/?number=710000804444" TargetMode="External" /><Relationship Id="rId135" Type="http://schemas.openxmlformats.org/officeDocument/2006/relationships/hyperlink" Target="https://trace.emex.kz/ru/site/Checkcourierexe/?number=700000911965" TargetMode="External" /><Relationship Id="rId156" Type="http://schemas.openxmlformats.org/officeDocument/2006/relationships/hyperlink" Target="https://trace.emex.kz/ru/site/Checkcourierexe/?number=720000011013" TargetMode="External" /><Relationship Id="rId177" Type="http://schemas.openxmlformats.org/officeDocument/2006/relationships/hyperlink" Target="https://boxberrypost.kz/" TargetMode="External" /><Relationship Id="rId198" Type="http://schemas.openxmlformats.org/officeDocument/2006/relationships/hyperlink" Target="https://trace.emex.kz/ru/site/Checkcourierexe/?number=720000136447" TargetMode="External" /><Relationship Id="rId321" Type="http://schemas.openxmlformats.org/officeDocument/2006/relationships/hyperlink" Target="https://trace.emex.kz/ru/site/Checkcourierexe/?number=720000537389" TargetMode="External" /><Relationship Id="rId342" Type="http://schemas.openxmlformats.org/officeDocument/2006/relationships/hyperlink" Target="https://trace.emex.kz/ru/site/Checkcourierexe/?number=722500403415" TargetMode="External" /><Relationship Id="rId363" Type="http://schemas.openxmlformats.org/officeDocument/2006/relationships/hyperlink" Target="https://www.emex.kz/otslezhivanie-po-kazahstanu?trace=720000682876" TargetMode="External" /><Relationship Id="rId384" Type="http://schemas.openxmlformats.org/officeDocument/2006/relationships/hyperlink" Target="https://www.emex.kz/otslezhivanie-po-kazahstanu?trace=722500491160" TargetMode="External" 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 /><Relationship Id="rId202" Type="http://schemas.openxmlformats.org/officeDocument/2006/relationships/hyperlink" Target="https://trace.emex.kz/ru/site/Checkcourierexe/?number=720000163398" TargetMode="External" /><Relationship Id="rId223" Type="http://schemas.openxmlformats.org/officeDocument/2006/relationships/hyperlink" Target="https://trace.emex.kz/ru/site/Checkcourierexe/?number=720000208908" TargetMode="External" /><Relationship Id="rId244" Type="http://schemas.openxmlformats.org/officeDocument/2006/relationships/hyperlink" Target="https://boxberrypost.kz/" TargetMode="External" /><Relationship Id="rId430" Type="http://schemas.openxmlformats.org/officeDocument/2006/relationships/hyperlink" Target="https://www.iherb.com/tr/cb?pcodes=SOL-02028qty1sid0_SOL-02058qty1sid0_QNL-00177qty1sid0_NCS-67130qty1sid0&amp;rcode=DLE7202" TargetMode="External" /><Relationship Id="rId18" Type="http://schemas.openxmlformats.org/officeDocument/2006/relationships/hyperlink" Target="https://www.cdek.ru/ru/tracking?order_id=1384032712" TargetMode="External" /><Relationship Id="rId39" Type="http://schemas.openxmlformats.org/officeDocument/2006/relationships/hyperlink" Target="https://boxberrypost.kz/" TargetMode="External" /><Relationship Id="rId265" Type="http://schemas.openxmlformats.org/officeDocument/2006/relationships/hyperlink" Target="https://trace.emex.kz/ru/site/Checkcourierexe/?number=720000322434" TargetMode="External" /><Relationship Id="rId286" Type="http://schemas.openxmlformats.org/officeDocument/2006/relationships/hyperlink" Target="https://trace.emex.kz/ru/site/Checkcourierexe/?number=720000425262" TargetMode="External" /><Relationship Id="rId50" Type="http://schemas.openxmlformats.org/officeDocument/2006/relationships/hyperlink" Target="https://trace.emex.kz/ru/site/Checkcourierexe/?number=710000688854" TargetMode="External" /><Relationship Id="rId104" Type="http://schemas.openxmlformats.org/officeDocument/2006/relationships/hyperlink" Target="https://trace.emex.kz/ru/site/Checkcourierexe/?number=710000894435" TargetMode="External" /><Relationship Id="rId125" Type="http://schemas.openxmlformats.org/officeDocument/2006/relationships/hyperlink" Target="https://trace.emex.kz/ru/site/Checkcourierexe/?number=710000982348" TargetMode="External" /><Relationship Id="rId146" Type="http://schemas.openxmlformats.org/officeDocument/2006/relationships/hyperlink" Target="https://boxberrypost.kz/" TargetMode="External" /><Relationship Id="rId167" Type="http://schemas.openxmlformats.org/officeDocument/2006/relationships/hyperlink" Target="https://trace.emex.kz/ru/site/Checkcourierexe/?number=720000032862" TargetMode="External" /><Relationship Id="rId188" Type="http://schemas.openxmlformats.org/officeDocument/2006/relationships/hyperlink" Target="https://trace.emex.kz/ru/site/Checkcourierexe/?number=720000106807" TargetMode="External" /><Relationship Id="rId311" Type="http://schemas.openxmlformats.org/officeDocument/2006/relationships/hyperlink" Target="https://trace.emex.kz/ru/site/Checkcourierexe/?number=720000519891" TargetMode="External" /><Relationship Id="rId332" Type="http://schemas.openxmlformats.org/officeDocument/2006/relationships/hyperlink" Target="https://trace.emex.kz/ru/site/Checkcourierexe/?number=720000565805" TargetMode="External" /><Relationship Id="rId353" Type="http://schemas.openxmlformats.org/officeDocument/2006/relationships/hyperlink" Target="https://trace.emex.kz/ru/site/Checkcourierexe/?number=720000659818" TargetMode="External" /><Relationship Id="rId374" Type="http://schemas.openxmlformats.org/officeDocument/2006/relationships/hyperlink" Target="https://www.emex.kz/otslezhivanie-po-kazahstanu?trace=720000722201" TargetMode="External" /><Relationship Id="rId395" Type="http://schemas.openxmlformats.org/officeDocument/2006/relationships/hyperlink" Target="https://www.emex.kz/otslezhivanie-po-kazahstanu?trace=720000766767" TargetMode="External" /><Relationship Id="rId409" Type="http://schemas.openxmlformats.org/officeDocument/2006/relationships/hyperlink" Target="https://www.emex.kz/otslezhivanie-po-kazahstanu?trace=720000837761" TargetMode="External" /><Relationship Id="rId71" Type="http://schemas.openxmlformats.org/officeDocument/2006/relationships/hyperlink" Target="https://trace.emex.kz/ru/site/Checkcourierexe/?number=710000746689" TargetMode="External" /><Relationship Id="rId92" Type="http://schemas.openxmlformats.org/officeDocument/2006/relationships/hyperlink" Target="https://trace.emex.kz/ru/site/Checkcourierexe/?number=710000859578" TargetMode="External" /><Relationship Id="rId213" Type="http://schemas.openxmlformats.org/officeDocument/2006/relationships/hyperlink" Target="https://boxberrypost.kz/" TargetMode="External" /><Relationship Id="rId234" Type="http://schemas.openxmlformats.org/officeDocument/2006/relationships/hyperlink" Target="https://boxberrypost.kz/" TargetMode="External" 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 /><Relationship Id="rId2" Type="http://schemas.openxmlformats.org/officeDocument/2006/relationships/hyperlink" Target="https://secure.iherb.com/tr/carrierTracking?orderNumber=514043517-0&amp;trackingNumber=IHORD0000487784NPG&amp;countryCode=UA" TargetMode="External" /><Relationship Id="rId29" Type="http://schemas.openxmlformats.org/officeDocument/2006/relationships/hyperlink" Target="http://gdebox.com/track/PCT000000703887" TargetMode="External" /><Relationship Id="rId255" Type="http://schemas.openxmlformats.org/officeDocument/2006/relationships/hyperlink" Target="https://trace.emex.kz/ru/site/Checkcourierexe/?number=720000282915" TargetMode="External" /><Relationship Id="rId276" Type="http://schemas.openxmlformats.org/officeDocument/2006/relationships/hyperlink" Target="https://trace.emex.kz/ru/site/Checkcourierexe/?number=720000375908" TargetMode="External" /><Relationship Id="rId297" Type="http://schemas.openxmlformats.org/officeDocument/2006/relationships/hyperlink" Target="https://trace.emex.kz/ru/site/Checkcourierexe/?number=720000437026" TargetMode="External" /><Relationship Id="rId441" Type="http://schemas.openxmlformats.org/officeDocument/2006/relationships/hyperlink" Target="https://www.iherb.com/tr/cb?pcodes=PHV-41068qty1sid0_NDM-00103qty1sid0_MCL-03307qty1sid0_NFS-04508qty1sid0_NOW-01486qty1sid0_NOW-02644qty1sid0_NOW-00372qty2sid0_NOW-00619qty1sid0_NAP-29982qty1sid0&amp;rcode=CZN6870" TargetMode="External" /><Relationship Id="rId40" Type="http://schemas.openxmlformats.org/officeDocument/2006/relationships/hyperlink" Target="https://boxberrypost.kz/" TargetMode="External" /><Relationship Id="rId115" Type="http://schemas.openxmlformats.org/officeDocument/2006/relationships/hyperlink" Target="https://boxberrypost.kz/" TargetMode="External" /><Relationship Id="rId136" Type="http://schemas.openxmlformats.org/officeDocument/2006/relationships/hyperlink" Target="https://boxberrypost.kz/" TargetMode="External" /><Relationship Id="rId157" Type="http://schemas.openxmlformats.org/officeDocument/2006/relationships/hyperlink" Target="https://trace.emex.kz/ru/site/Checkcourierexe/?number=700000999293" TargetMode="External" /><Relationship Id="rId178" Type="http://schemas.openxmlformats.org/officeDocument/2006/relationships/hyperlink" Target="https://boxberrypost.kz/" TargetMode="External" /><Relationship Id="rId301" Type="http://schemas.openxmlformats.org/officeDocument/2006/relationships/hyperlink" Target="https://boxberrypost.kz/" TargetMode="External" /><Relationship Id="rId322" Type="http://schemas.openxmlformats.org/officeDocument/2006/relationships/hyperlink" Target="https://trace.emex.kz/ru/site/Checkcourierexe/?number=720000543584" TargetMode="External" /><Relationship Id="rId343" Type="http://schemas.openxmlformats.org/officeDocument/2006/relationships/hyperlink" Target="https://trace.emex.kz/ru/site/Checkcourierexe/?number=722500415855" TargetMode="External" /><Relationship Id="rId364" Type="http://schemas.openxmlformats.org/officeDocument/2006/relationships/hyperlink" Target="https://www.emex.kz/otslezhivanie-po-kazahstanu?trace=720000692746" TargetMode="External" /><Relationship Id="rId61" Type="http://schemas.openxmlformats.org/officeDocument/2006/relationships/hyperlink" Target="https://boxberrypost.kz/" TargetMode="External" /><Relationship Id="rId82" Type="http://schemas.openxmlformats.org/officeDocument/2006/relationships/hyperlink" Target="https://trace.emex.kz/ru/site/Checkcourierexe/?number=710000812893" TargetMode="External" /><Relationship Id="rId199" Type="http://schemas.openxmlformats.org/officeDocument/2006/relationships/hyperlink" Target="https://boxberrypost.kz/" TargetMode="External" /><Relationship Id="rId203" Type="http://schemas.openxmlformats.org/officeDocument/2006/relationships/hyperlink" Target="https://boxberrypost.kz/" TargetMode="External" /><Relationship Id="rId385" Type="http://schemas.openxmlformats.org/officeDocument/2006/relationships/hyperlink" Target="https://www.emex.kz/otslezhivanie-po-kazahstanu?trace=720000745619" TargetMode="External" /><Relationship Id="rId19" Type="http://schemas.openxmlformats.org/officeDocument/2006/relationships/hyperlink" Target="http://gdebox.com/track/PCT000000682545" TargetMode="External" /><Relationship Id="rId224" Type="http://schemas.openxmlformats.org/officeDocument/2006/relationships/hyperlink" Target="https://trace.emex.kz/ru/site/Checkcourierexe/?number=720000218371" TargetMode="External" /><Relationship Id="rId245" Type="http://schemas.openxmlformats.org/officeDocument/2006/relationships/hyperlink" Target="https://boxberrypost.kz/" TargetMode="External" /><Relationship Id="rId266" Type="http://schemas.openxmlformats.org/officeDocument/2006/relationships/hyperlink" Target="https://trace.emex.kz/ru/site/Checkcourierexe/?number=720000332521" TargetMode="External" /><Relationship Id="rId287" Type="http://schemas.openxmlformats.org/officeDocument/2006/relationships/hyperlink" Target="https://trace.emex.kz/ru/site/Checkcourierexe/?number=720000409068" TargetMode="External" /><Relationship Id="rId410" Type="http://schemas.openxmlformats.org/officeDocument/2006/relationships/hyperlink" Target="https://www.emex.kz/otslezhivanie-po-kazahstanu?trace=722500547711" TargetMode="External" /><Relationship Id="rId431" Type="http://schemas.openxmlformats.org/officeDocument/2006/relationships/hyperlink" Target="https://www.iherb.com/tr/cb?pcodes=NFS-26841qty1sid0_NFS-03544qty1sid0_CAL-86331qty1sid0_CAL-74810qty1sid0_NOW-00475qty2sid0_NWY-11750qty1sid0_AUU-73143qty1sid0_TSS-23530qty1sid0_DRB-00087qty1sid0&amp;rcode=DLE7202" TargetMode="External" /><Relationship Id="rId30" Type="http://schemas.openxmlformats.org/officeDocument/2006/relationships/hyperlink" Target="http://gdebox.com/track/PCT000000707751" TargetMode="External" /><Relationship Id="rId105" Type="http://schemas.openxmlformats.org/officeDocument/2006/relationships/hyperlink" Target="https://trace.emex.kz/ru/site/Checkcourierexe/?number=710000917468" TargetMode="External" /><Relationship Id="rId126" Type="http://schemas.openxmlformats.org/officeDocument/2006/relationships/hyperlink" Target="https://trace.emex.kz/ru/site/Checkcourierexe/?number=710000978572" TargetMode="External" /><Relationship Id="rId147" Type="http://schemas.openxmlformats.org/officeDocument/2006/relationships/hyperlink" Target="https://trace.emex.kz/ru/site/Checkcourierexe/?number=700000955729" TargetMode="External" /><Relationship Id="rId168" Type="http://schemas.openxmlformats.org/officeDocument/2006/relationships/hyperlink" Target="https://trace.emex.kz/ru/site/Checkcourierexe/?number=720000026090" TargetMode="External" /><Relationship Id="rId312" Type="http://schemas.openxmlformats.org/officeDocument/2006/relationships/hyperlink" Target="https://trace.emex.kz/ru/site/Checkcourierexe/?number=720000501892" TargetMode="External" /><Relationship Id="rId333" Type="http://schemas.openxmlformats.org/officeDocument/2006/relationships/hyperlink" Target="https://trace.emex.kz/ru/site/Checkcourierexe/?number=720000569982" TargetMode="External" /><Relationship Id="rId354" Type="http://schemas.openxmlformats.org/officeDocument/2006/relationships/hyperlink" Target="https://www.emex.kz/otslezhivanie-po-kazahstanu?trace=720000670392" TargetMode="External" /><Relationship Id="rId51" Type="http://schemas.openxmlformats.org/officeDocument/2006/relationships/hyperlink" Target="https://trace.emex.kz/ru/site/Checkcourierexe/?number=710000677963" TargetMode="External" /><Relationship Id="rId72" Type="http://schemas.openxmlformats.org/officeDocument/2006/relationships/hyperlink" Target="https://boxberrypost.kz/" TargetMode="External" /><Relationship Id="rId93" Type="http://schemas.openxmlformats.org/officeDocument/2006/relationships/hyperlink" Target="https://trace.emex.kz/ru/site/Checkcourierexe/?number=710000853782" TargetMode="External" /><Relationship Id="rId189" Type="http://schemas.openxmlformats.org/officeDocument/2006/relationships/hyperlink" Target="https://trace.emex.kz/ru/site/Checkcourierexe/?number=720000119518" TargetMode="External" /><Relationship Id="rId375" Type="http://schemas.openxmlformats.org/officeDocument/2006/relationships/hyperlink" Target="https://www.emex.kz/otslezhivanie-po-kazahstanu?trace=720000713931" TargetMode="External" /><Relationship Id="rId396" Type="http://schemas.openxmlformats.org/officeDocument/2006/relationships/hyperlink" Target="https://www.emex.kz/otslezhivanie-po-kazahstanu?trace=722500515861" TargetMode="External" /><Relationship Id="rId3" Type="http://schemas.openxmlformats.org/officeDocument/2006/relationships/hyperlink" Target="https://secure.iherb.com/tr/carrierTracking?orderNumber=514056164-0&amp;trackingNumber=IHORD0000490976NPG&amp;countryCode=UA" TargetMode="External" /><Relationship Id="rId214" Type="http://schemas.openxmlformats.org/officeDocument/2006/relationships/hyperlink" Target="https://boxberrypost.kz/" TargetMode="External" /><Relationship Id="rId235" Type="http://schemas.openxmlformats.org/officeDocument/2006/relationships/hyperlink" Target="https://trace.emex.kz/ru/site/Checkcourierexe/?number=722500168396" TargetMode="External" /><Relationship Id="rId256" Type="http://schemas.openxmlformats.org/officeDocument/2006/relationships/hyperlink" Target="https://trace.emex.kz/ru/site/Checkcourierexe/?number=720000288230" TargetMode="External" /><Relationship Id="rId277" Type="http://schemas.openxmlformats.org/officeDocument/2006/relationships/hyperlink" Target="https://trace.emex.kz/ru/site/Checkcourierexe/?number=720000391840" TargetMode="External" /><Relationship Id="rId298" Type="http://schemas.openxmlformats.org/officeDocument/2006/relationships/hyperlink" Target="https://trace.emex.kz/ru/site/Checkcourierexe/?number=722500291418" TargetMode="External" /><Relationship Id="rId400" Type="http://schemas.openxmlformats.org/officeDocument/2006/relationships/hyperlink" Target="https://www.emex.kz/otslezhivanie-po-kazahstanu?trace=722500521438" TargetMode="External" 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 /><Relationship Id="rId442" Type="http://schemas.openxmlformats.org/officeDocument/2006/relationships/hyperlink" Target="https://www.iherb.com/tr/cb?pcodes=NFS-03543qty1sid0_BNR-01617qty2sid0_NOW-03229qty1sid0_SOR-04671qty1sid0_CGN-00963qty1sid0_LEX-19456qty1sid0_NWY-14850qty1sid0_NFS-02684qty1sid0&amp;rcode=CZN6870" TargetMode="External" /><Relationship Id="rId116" Type="http://schemas.openxmlformats.org/officeDocument/2006/relationships/hyperlink" Target="https://boxberrypost.kz/" TargetMode="External" /><Relationship Id="rId137" Type="http://schemas.openxmlformats.org/officeDocument/2006/relationships/hyperlink" Target="https://boxberrypost.kz/" TargetMode="External" /><Relationship Id="rId158" Type="http://schemas.openxmlformats.org/officeDocument/2006/relationships/hyperlink" Target="https://trace.emex.kz/ru/site/Checkcourierexe/?number=700000985668" TargetMode="External" /><Relationship Id="rId302" Type="http://schemas.openxmlformats.org/officeDocument/2006/relationships/hyperlink" Target="https://boxberrypost.kz/" TargetMode="External" /><Relationship Id="rId323" Type="http://schemas.openxmlformats.org/officeDocument/2006/relationships/hyperlink" Target="https://trace.emex.kz/ru/site/Checkcourierexe/?number=722500364314" TargetMode="External" /><Relationship Id="rId344" Type="http://schemas.openxmlformats.org/officeDocument/2006/relationships/hyperlink" Target="https://trace.emex.kz/ru/site/Checkcourierexe/?number=722500424884" TargetMode="External" /><Relationship Id="rId20" Type="http://schemas.openxmlformats.org/officeDocument/2006/relationships/hyperlink" Target="https://www.cdek.ru/ru/tracking?order_id=1384780916" TargetMode="External" /><Relationship Id="rId41" Type="http://schemas.openxmlformats.org/officeDocument/2006/relationships/hyperlink" Target="https://boxberrypost.kz/" TargetMode="External" /><Relationship Id="rId62" Type="http://schemas.openxmlformats.org/officeDocument/2006/relationships/hyperlink" Target="https://boxberrypost.kz/" TargetMode="External" /><Relationship Id="rId83" Type="http://schemas.openxmlformats.org/officeDocument/2006/relationships/hyperlink" Target="https://boxberrypost.kz/" TargetMode="External" /><Relationship Id="rId179" Type="http://schemas.openxmlformats.org/officeDocument/2006/relationships/hyperlink" Target="https://boxberrypost.kz/" TargetMode="External" /><Relationship Id="rId365" Type="http://schemas.openxmlformats.org/officeDocument/2006/relationships/hyperlink" Target="https://www.emex.kz/otslezhivanie-po-kazahstanu?trace=720000700378" TargetMode="External" /><Relationship Id="rId386" Type="http://schemas.openxmlformats.org/officeDocument/2006/relationships/hyperlink" Target="https://www.emex.kz/otslezhivanie-po-kazahstanu?trace=720000749692" TargetMode="External" /><Relationship Id="rId190" Type="http://schemas.openxmlformats.org/officeDocument/2006/relationships/hyperlink" Target="https://trace.emex.kz/ru/site/Checkcourierexe/?number=720000122982" TargetMode="External" /><Relationship Id="rId204" Type="http://schemas.openxmlformats.org/officeDocument/2006/relationships/hyperlink" Target="https://boxberrypost.kz/" TargetMode="External" /><Relationship Id="rId225" Type="http://schemas.openxmlformats.org/officeDocument/2006/relationships/hyperlink" Target="https://trace.emex.kz/ru/site/Checkcourierexe/?number=720000216299" TargetMode="External" /><Relationship Id="rId246" Type="http://schemas.openxmlformats.org/officeDocument/2006/relationships/hyperlink" Target="https://boxberrypost.kz/" TargetMode="External" /><Relationship Id="rId267" Type="http://schemas.openxmlformats.org/officeDocument/2006/relationships/hyperlink" Target="https://trace.emex.kz/ru/site/Checkcourierexe/?number=720000339938" TargetMode="External" /><Relationship Id="rId288" Type="http://schemas.openxmlformats.org/officeDocument/2006/relationships/hyperlink" Target="https://boxberrypost.kz/" TargetMode="External" /><Relationship Id="rId411" Type="http://schemas.openxmlformats.org/officeDocument/2006/relationships/hyperlink" Target="https://www.emex.kz/otslezhivanie-po-kazahstanu?trace=720000841107" TargetMode="External" /><Relationship Id="rId432" Type="http://schemas.openxmlformats.org/officeDocument/2006/relationships/hyperlink" Target="https://www.iherb.com/tr/cb?pcodes=SNS-00803qty2sid0_NOW-00475qty1sid0_NOW-00076qty1sid0_CAR-01545qty1sid0_CGN-01033qty4sid0_NOW-00105qty1sid0_LAG-35723qty1sid0_LAG-35722qty1sid0&amp;rcode=CZN6870" TargetMode="External" /><Relationship Id="rId106" Type="http://schemas.openxmlformats.org/officeDocument/2006/relationships/hyperlink" Target="https://boxberrypost.kz/" TargetMode="External" /><Relationship Id="rId127" Type="http://schemas.openxmlformats.org/officeDocument/2006/relationships/hyperlink" Target="https://boxberrypost.kz/" TargetMode="External" /><Relationship Id="rId313" Type="http://schemas.openxmlformats.org/officeDocument/2006/relationships/hyperlink" Target="https://trace.emex.kz/ru/site/Checkcourierexe/?number=722500340867" TargetMode="External" /><Relationship Id="rId10" Type="http://schemas.openxmlformats.org/officeDocument/2006/relationships/hyperlink" Target="http://gdebox.com/track/PCT000000670638" TargetMode="External" /><Relationship Id="rId31" Type="http://schemas.openxmlformats.org/officeDocument/2006/relationships/hyperlink" Target="http://gdebox.com/track/PCT000000699622" TargetMode="External" /><Relationship Id="rId52" Type="http://schemas.openxmlformats.org/officeDocument/2006/relationships/hyperlink" Target="https://trace.emex.kz/ru/site/Checkcourierexe/?number=710000688945" TargetMode="External" /><Relationship Id="rId73" Type="http://schemas.openxmlformats.org/officeDocument/2006/relationships/hyperlink" Target="https://boxberrypost.kz/" TargetMode="External" /><Relationship Id="rId94" Type="http://schemas.openxmlformats.org/officeDocument/2006/relationships/hyperlink" Target="https://trace.emex.kz/ru/site/Checkcourierexe/?number=710000870557" TargetMode="External" /><Relationship Id="rId148" Type="http://schemas.openxmlformats.org/officeDocument/2006/relationships/hyperlink" Target="https://boxberrypost.kz/" TargetMode="External" /><Relationship Id="rId169" Type="http://schemas.openxmlformats.org/officeDocument/2006/relationships/hyperlink" Target="https://trace.emex.kz/ru/site/Checkcourierexe/?number=720000042510" TargetMode="External" /><Relationship Id="rId334" Type="http://schemas.openxmlformats.org/officeDocument/2006/relationships/hyperlink" Target="https://trace.emex.kz/ru/site/Checkcourierexe/?number=720000584737" TargetMode="External" /><Relationship Id="rId355" Type="http://schemas.openxmlformats.org/officeDocument/2006/relationships/hyperlink" Target="https://www.emex.kz/otslezhivanie-po-kazahstanu?trace=720000675438" TargetMode="External" /><Relationship Id="rId376" Type="http://schemas.openxmlformats.org/officeDocument/2006/relationships/hyperlink" Target="https://www.emex.kz/otslezhivanie-po-kazahstanu?trace=722500474002" TargetMode="External" /><Relationship Id="rId397" Type="http://schemas.openxmlformats.org/officeDocument/2006/relationships/hyperlink" Target="https://www.emex.kz/otslezhivanie-po-kazahstanu?trace=720000774895" TargetMode="External" /><Relationship Id="rId4" Type="http://schemas.openxmlformats.org/officeDocument/2006/relationships/hyperlink" Target="https://secure.iherb.com/tr/carrierTracking?orderNumber=513968611-0&amp;trackingNumber=IHORD0000480207NPG&amp;countryCode=UA" TargetMode="External" /><Relationship Id="rId180" Type="http://schemas.openxmlformats.org/officeDocument/2006/relationships/hyperlink" Target="https://trace.emex.kz/ru/site/Checkcourierexe/?number=720000088921" TargetMode="External" /><Relationship Id="rId215" Type="http://schemas.openxmlformats.org/officeDocument/2006/relationships/hyperlink" Target="https://trace.emex.kz/ru/site/Checkcourierexe/?number=722500146574" TargetMode="External" /><Relationship Id="rId236" Type="http://schemas.openxmlformats.org/officeDocument/2006/relationships/hyperlink" Target="https://trace.emex.kz/ru/site/Checkcourierexe/?number=720000233302" TargetMode="External" /><Relationship Id="rId257" Type="http://schemas.openxmlformats.org/officeDocument/2006/relationships/hyperlink" Target="https://trace.emex.kz/ru/site/Checkcourierexe/?number=720000297403" TargetMode="External" /><Relationship Id="rId278" Type="http://schemas.openxmlformats.org/officeDocument/2006/relationships/hyperlink" Target="https://trace.emex.kz/ru/site/Checkcourierexe/?number=720000375353" TargetMode="External" /><Relationship Id="rId401" Type="http://schemas.openxmlformats.org/officeDocument/2006/relationships/hyperlink" Target="https://www.emex.kz/otslezhivanie-po-kazahstanu?trace=722500514603" TargetMode="External" 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 /><Relationship Id="rId443" Type="http://schemas.openxmlformats.org/officeDocument/2006/relationships/hyperlink" Target="https://fi.iherb.com/tr/cb?pcodes=NOW-02121qty1sid0_NOW-02680qty1sid0_WOR-59799qty1sid0_MTG-03071qty1sid0_NOW-02675qty1sid0_DFH-00281qty1sid0&amp;rcode=DFD1605" TargetMode="External" /><Relationship Id="rId303" Type="http://schemas.openxmlformats.org/officeDocument/2006/relationships/hyperlink" Target="https://boxberrypost.kz/" TargetMode="External" /><Relationship Id="rId42" Type="http://schemas.openxmlformats.org/officeDocument/2006/relationships/hyperlink" Target="https://boxberrypost.kz/" TargetMode="External" /><Relationship Id="rId84" Type="http://schemas.openxmlformats.org/officeDocument/2006/relationships/hyperlink" Target="https://boxberrypost.kz/" TargetMode="External" /><Relationship Id="rId138" Type="http://schemas.openxmlformats.org/officeDocument/2006/relationships/hyperlink" Target="https://boxberrypost.kz/" TargetMode="External" /><Relationship Id="rId345" Type="http://schemas.openxmlformats.org/officeDocument/2006/relationships/hyperlink" Target="https://trace.emex.kz/ru/site/Checkcourierexe/?number=722500427619" TargetMode="External" /><Relationship Id="rId387" Type="http://schemas.openxmlformats.org/officeDocument/2006/relationships/hyperlink" Target="https://www.emex.kz/otslezhivanie-po-kazahstanu?trace=722500494773" TargetMode="External" /><Relationship Id="rId191" Type="http://schemas.openxmlformats.org/officeDocument/2006/relationships/hyperlink" Target="https://trace.emex.kz/ru/site/Checkcourierexe/?number=720000131191" TargetMode="External" /><Relationship Id="rId205" Type="http://schemas.openxmlformats.org/officeDocument/2006/relationships/hyperlink" Target="https://trace.emex.kz/ru/site/Checkcourierexe/?number=710002129861" TargetMode="External" /><Relationship Id="rId247" Type="http://schemas.openxmlformats.org/officeDocument/2006/relationships/hyperlink" Target="https://boxberrypost.kz/" TargetMode="External" /><Relationship Id="rId412" Type="http://schemas.openxmlformats.org/officeDocument/2006/relationships/hyperlink" Target="https://www.emex.kz/otslezhivanie-po-kazahstanu?trace=720000831508" TargetMode="External" /><Relationship Id="rId107" Type="http://schemas.openxmlformats.org/officeDocument/2006/relationships/hyperlink" Target="https://boxberrypost.kz/" TargetMode="External" /><Relationship Id="rId289" Type="http://schemas.openxmlformats.org/officeDocument/2006/relationships/hyperlink" Target="https://boxberrypost.kz/" TargetMode="External" /><Relationship Id="rId11" Type="http://schemas.openxmlformats.org/officeDocument/2006/relationships/hyperlink" Target="http://gdebox.com/track/PCT000000647437" TargetMode="External" /><Relationship Id="rId53" Type="http://schemas.openxmlformats.org/officeDocument/2006/relationships/hyperlink" Target="https://trace.emex.kz/ru/site/Checkcourierexe/?number=710000705343" TargetMode="External" /><Relationship Id="rId149" Type="http://schemas.openxmlformats.org/officeDocument/2006/relationships/hyperlink" Target="https://trace.emex.kz/ru/site/Checkcourierexe/?number=700000960684" TargetMode="External" /><Relationship Id="rId314" Type="http://schemas.openxmlformats.org/officeDocument/2006/relationships/hyperlink" Target="https://trace.emex.kz/ru/site/Checkcourierexe/?number=722500328205" TargetMode="External" /><Relationship Id="rId356" Type="http://schemas.openxmlformats.org/officeDocument/2006/relationships/hyperlink" Target="https://www.emex.kz/otslezhivanie-po-kazahstanu?trace=720000672400" TargetMode="External" /><Relationship Id="rId398" Type="http://schemas.openxmlformats.org/officeDocument/2006/relationships/hyperlink" Target="https://www.emex.kz/otslezhivanie-po-kazahstanu?trace=722500525193" TargetMode="External" /><Relationship Id="rId95" Type="http://schemas.openxmlformats.org/officeDocument/2006/relationships/hyperlink" Target="https://trace.emex.kz/ru/site/Checkcourierexe/?number=710000879029" TargetMode="External" /><Relationship Id="rId160" Type="http://schemas.openxmlformats.org/officeDocument/2006/relationships/hyperlink" Target="https://trace.emex.kz/ru/site/Checkcourierexe/?number=720000014985" TargetMode="External" /><Relationship Id="rId216" Type="http://schemas.openxmlformats.org/officeDocument/2006/relationships/hyperlink" Target="https://trace.emex.kz/ru/site/Checkcourierexe/?number=720000198857" TargetMode="External" 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 /><Relationship Id="rId258" Type="http://schemas.openxmlformats.org/officeDocument/2006/relationships/hyperlink" Target="https://trace.emex.kz/ru/site/Checkcourierexe/?number=720000295321" TargetMode="External" /><Relationship Id="rId22" Type="http://schemas.openxmlformats.org/officeDocument/2006/relationships/hyperlink" Target="http://gdebox.com/track/PCT000000680747" TargetMode="External" /><Relationship Id="rId64" Type="http://schemas.openxmlformats.org/officeDocument/2006/relationships/hyperlink" Target="https://trace.emex.kz/ru/site/Checkcourierexe/?number=710000721246" TargetMode="External" /><Relationship Id="rId118" Type="http://schemas.openxmlformats.org/officeDocument/2006/relationships/hyperlink" Target="https://boxberrypost.kz/" TargetMode="External" /><Relationship Id="rId325" Type="http://schemas.openxmlformats.org/officeDocument/2006/relationships/hyperlink" Target="https://trace.emex.kz/ru/site/Checkcourierexe/?number=720000541466" TargetMode="External" /><Relationship Id="rId367" Type="http://schemas.openxmlformats.org/officeDocument/2006/relationships/hyperlink" Target="https://www.emex.kz/otslezhivanie-po-kazahstanu?trace=720000699777" TargetMode="External" /><Relationship Id="rId171" Type="http://schemas.openxmlformats.org/officeDocument/2006/relationships/hyperlink" Target="https://trace.emex.kz/ru/site/Checkcourierexe/?number=720000058933" TargetMode="External" /><Relationship Id="rId227" Type="http://schemas.openxmlformats.org/officeDocument/2006/relationships/hyperlink" Target="https://boxberrypost.kz/" TargetMode="External" /><Relationship Id="rId269" Type="http://schemas.openxmlformats.org/officeDocument/2006/relationships/hyperlink" Target="https://trace.emex.kz/ru/site/Checkcourierexe/?number=720000349789" TargetMode="External" /><Relationship Id="rId434" Type="http://schemas.openxmlformats.org/officeDocument/2006/relationships/hyperlink" Target="https://www.iherb.com/tr/cb?pcodes=NOW-06943qty1sid0_NOW-01662qty1sid0_NOW-02313qty1sid0_CGN-01033qty1sid0_SPS-90030qty1sid0_NFS-02684qty1sid0_CLF-06416qty1sid0_YOU-00316qty1sid0&amp;rcode=CYG0792" TargetMode="External" /><Relationship Id="rId33" Type="http://schemas.openxmlformats.org/officeDocument/2006/relationships/hyperlink" Target="https://trace.emex.kz/ru/site/Checkcourierexe/?number=710000606202" TargetMode="External" /><Relationship Id="rId129" Type="http://schemas.openxmlformats.org/officeDocument/2006/relationships/hyperlink" Target="https://boxberrypost.kz/" TargetMode="External" /><Relationship Id="rId280" Type="http://schemas.openxmlformats.org/officeDocument/2006/relationships/hyperlink" Target="https://trace.emex.kz/ru/site/Checkcourierexe/?number=720000383624" TargetMode="External" /><Relationship Id="rId336" Type="http://schemas.openxmlformats.org/officeDocument/2006/relationships/hyperlink" Target="https://trace.emex.kz/ru/site/Checkcourierexe/?number=720000561431" TargetMode="External" 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"/>
  <cols>
    <col min="2" max="2" width="15.33203125" bestFit="1" customWidth="1"/>
    <col min="3" max="3" width="18.16015625" bestFit="1" customWidth="1"/>
  </cols>
  <sheetData>
    <row r="1" spans="2:4" x14ac:dyDescent="0.2">
      <c r="B1" t="s">
        <v>3238</v>
      </c>
      <c r="C1" t="str">
        <f t="shared" ref="C1:C21" si="0">IFERROR(REPLACE(B1,SEARCH(",",B1),2,"%2C"),"")</f>
        <v>47.1193%2C37.5172</v>
      </c>
    </row>
    <row r="2" spans="2:4" x14ac:dyDescent="0.2">
      <c r="B2" t="s">
        <v>3153</v>
      </c>
      <c r="C2" t="str">
        <f t="shared" si="0"/>
        <v>47.1281%2C37.5732</v>
      </c>
    </row>
    <row r="3" spans="2:4" x14ac:dyDescent="0.2">
      <c r="B3" t="s">
        <v>3209</v>
      </c>
      <c r="C3" t="str">
        <f t="shared" si="0"/>
        <v>47.1149%2C37.5127</v>
      </c>
    </row>
    <row r="4" spans="2:4" x14ac:dyDescent="0.2">
      <c r="B4" t="s">
        <v>3229</v>
      </c>
      <c r="C4" t="str">
        <f t="shared" si="0"/>
        <v>47.0898%2C37.5062</v>
      </c>
    </row>
    <row r="5" spans="2:4" x14ac:dyDescent="0.2">
      <c r="B5" t="s">
        <v>5136</v>
      </c>
      <c r="C5" t="str">
        <f t="shared" si="0"/>
        <v>47.087079%2C37.519275</v>
      </c>
    </row>
    <row r="6" spans="2:4" x14ac:dyDescent="0.2">
      <c r="C6" t="str">
        <f t="shared" si="0"/>
        <v/>
      </c>
    </row>
    <row r="7" spans="2:4" x14ac:dyDescent="0.2">
      <c r="C7" t="str">
        <f t="shared" si="0"/>
        <v/>
      </c>
    </row>
    <row r="8" spans="2:4" x14ac:dyDescent="0.2">
      <c r="C8" t="str">
        <f t="shared" si="0"/>
        <v/>
      </c>
    </row>
    <row r="9" spans="2:4" x14ac:dyDescent="0.2">
      <c r="C9" t="str">
        <f t="shared" si="0"/>
        <v/>
      </c>
    </row>
    <row r="10" spans="2:4" x14ac:dyDescent="0.2">
      <c r="C10" t="str">
        <f t="shared" si="0"/>
        <v/>
      </c>
    </row>
    <row r="11" spans="2:4" x14ac:dyDescent="0.2">
      <c r="C11" t="str">
        <f t="shared" si="0"/>
        <v/>
      </c>
    </row>
    <row r="12" spans="2:4" x14ac:dyDescent="0.2">
      <c r="C12" t="str">
        <f t="shared" si="0"/>
        <v/>
      </c>
    </row>
    <row r="13" spans="2:4" x14ac:dyDescent="0.2">
      <c r="C13" t="str">
        <f t="shared" si="0"/>
        <v/>
      </c>
    </row>
    <row r="14" spans="2:4" x14ac:dyDescent="0.2">
      <c r="C14" t="str">
        <f t="shared" si="0"/>
        <v/>
      </c>
    </row>
    <row r="15" spans="2:4" x14ac:dyDescent="0.2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">
      <c r="C16" t="str">
        <f t="shared" si="0"/>
        <v/>
      </c>
    </row>
    <row r="17" spans="3:4" x14ac:dyDescent="0.2">
      <c r="C17" t="str">
        <f t="shared" si="0"/>
        <v/>
      </c>
    </row>
    <row r="18" spans="3:4" x14ac:dyDescent="0.2">
      <c r="C18" t="str">
        <f t="shared" si="0"/>
        <v/>
      </c>
    </row>
    <row r="19" spans="3:4" x14ac:dyDescent="0.2">
      <c r="C19" t="str">
        <f t="shared" si="0"/>
        <v/>
      </c>
    </row>
    <row r="20" spans="3:4" x14ac:dyDescent="0.2">
      <c r="C20" t="str">
        <f t="shared" si="0"/>
        <v/>
      </c>
    </row>
    <row r="21" spans="3:4" x14ac:dyDescent="0.2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"/>
  <cols>
    <col min="1" max="1" width="5.51171875" customWidth="1"/>
    <col min="2" max="2" width="10.0859375" style="179" bestFit="1" customWidth="1"/>
    <col min="3" max="3" width="26.76953125" bestFit="1" customWidth="1"/>
    <col min="4" max="4" width="13.1796875" bestFit="1" customWidth="1"/>
    <col min="5" max="5" width="38.203125" bestFit="1" customWidth="1"/>
    <col min="6" max="6" width="19.37109375" style="167" bestFit="1" customWidth="1"/>
    <col min="7" max="7" width="7.93359375" customWidth="1"/>
    <col min="8" max="8" width="7.80078125" style="167" customWidth="1"/>
    <col min="9" max="9" width="12.9140625" style="52" bestFit="1" customWidth="1"/>
    <col min="10" max="10" width="8.47265625" style="52" bestFit="1" customWidth="1"/>
  </cols>
  <sheetData>
    <row r="1" spans="1:11" x14ac:dyDescent="0.2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">
      <c r="H887" s="184"/>
    </row>
    <row r="888" spans="4:11" x14ac:dyDescent="0.2">
      <c r="G888" s="185"/>
      <c r="H888" s="184"/>
      <c r="J888" s="186"/>
    </row>
    <row r="889" spans="4:11" x14ac:dyDescent="0.2">
      <c r="H889" s="184"/>
    </row>
    <row r="890" spans="4:11" x14ac:dyDescent="0.2">
      <c r="H890" s="184"/>
      <c r="J890" s="186"/>
    </row>
    <row r="891" spans="4:11" x14ac:dyDescent="0.2">
      <c r="G891" s="184"/>
      <c r="H891" s="184"/>
      <c r="J891" s="186"/>
    </row>
    <row r="892" spans="4:11" x14ac:dyDescent="0.2">
      <c r="G892" s="184"/>
      <c r="H892" s="184"/>
      <c r="J892" s="186"/>
    </row>
    <row r="893" spans="4:11" x14ac:dyDescent="0.2">
      <c r="G893" s="184"/>
      <c r="H893" s="184"/>
      <c r="J893" s="186"/>
    </row>
    <row r="894" spans="4:11" x14ac:dyDescent="0.2">
      <c r="G894" s="184"/>
      <c r="H894" s="184"/>
      <c r="J894" s="186"/>
    </row>
    <row r="895" spans="4:11" x14ac:dyDescent="0.2">
      <c r="G895" s="184"/>
      <c r="H895" s="184"/>
      <c r="J895" s="186"/>
    </row>
    <row r="896" spans="4:11" x14ac:dyDescent="0.2">
      <c r="G896" s="184"/>
      <c r="H896" s="184"/>
      <c r="J896" s="186"/>
    </row>
    <row r="897" spans="7:10" x14ac:dyDescent="0.2">
      <c r="G897" s="184"/>
      <c r="H897" s="184"/>
      <c r="J897" s="186"/>
    </row>
    <row r="898" spans="7:10" x14ac:dyDescent="0.2">
      <c r="G898" s="184"/>
      <c r="H898" s="184"/>
      <c r="J898" s="186"/>
    </row>
    <row r="899" spans="7:10" x14ac:dyDescent="0.2">
      <c r="G899" s="184"/>
      <c r="H899" s="184"/>
      <c r="J899" s="186"/>
    </row>
    <row r="900" spans="7:10" x14ac:dyDescent="0.2">
      <c r="G900" s="184"/>
      <c r="H900" s="184"/>
    </row>
    <row r="901" spans="7:10" x14ac:dyDescent="0.2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"/>
  <cols>
    <col min="1" max="1" width="29.0546875" bestFit="1" customWidth="1"/>
    <col min="2" max="2" width="28.65234375" bestFit="1" customWidth="1"/>
    <col min="3" max="3" width="17.21875" bestFit="1" customWidth="1"/>
    <col min="4" max="5" width="17.21875" customWidth="1"/>
    <col min="6" max="7" width="28.25" customWidth="1"/>
    <col min="8" max="8" width="19.1015625" bestFit="1" customWidth="1"/>
    <col min="9" max="9" width="17.75390625" bestFit="1" customWidth="1"/>
    <col min="10" max="10" width="28.25" bestFit="1" customWidth="1"/>
    <col min="19" max="19" width="21.1171875" customWidth="1"/>
    <col min="21" max="21" width="27.3046875" bestFit="1" customWidth="1"/>
  </cols>
  <sheetData>
    <row r="1" spans="1:14" s="167" customFormat="1" x14ac:dyDescent="0.2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111" priority="2">
      <formula>COUNTIF($B:$B,A2)&gt;1</formula>
    </cfRule>
  </conditionalFormatting>
  <conditionalFormatting sqref="H2:H298 F236:G236 I236:K236">
    <cfRule type="expression" dxfId="110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"/>
  <cols>
    <col min="1" max="1" width="30.66796875" bestFit="1" customWidth="1"/>
    <col min="2" max="2" width="26.36328125" bestFit="1" customWidth="1"/>
    <col min="3" max="3" width="7.6640625" bestFit="1" customWidth="1"/>
    <col min="4" max="4" width="26.23046875" bestFit="1" customWidth="1"/>
    <col min="5" max="5" width="36.05078125" bestFit="1" customWidth="1"/>
    <col min="6" max="6" width="19.37109375" bestFit="1" customWidth="1"/>
    <col min="7" max="7" width="16.140625" bestFit="1" customWidth="1"/>
    <col min="8" max="8" width="6.3203125" bestFit="1" customWidth="1"/>
  </cols>
  <sheetData>
    <row r="1" spans="1:8" x14ac:dyDescent="0.2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"/>
  <cols>
    <col min="12" max="14" width="9.14453125" style="152"/>
  </cols>
  <sheetData>
    <row r="1" spans="1:17" x14ac:dyDescent="0.2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8"/>
  <sheetViews>
    <sheetView topLeftCell="E44" zoomScaleNormal="100" workbookViewId="0">
      <selection activeCell="N64" sqref="N64"/>
    </sheetView>
  </sheetViews>
  <sheetFormatPr defaultRowHeight="15" x14ac:dyDescent="0.2"/>
  <cols>
    <col min="1" max="1" width="17.21875" bestFit="1" customWidth="1"/>
    <col min="2" max="2" width="16.6796875" bestFit="1" customWidth="1"/>
    <col min="3" max="3" width="12.9140625" customWidth="1"/>
    <col min="4" max="4" width="12.5078125" style="1" customWidth="1"/>
    <col min="5" max="5" width="10.76171875" customWidth="1"/>
    <col min="6" max="7" width="11.02734375" customWidth="1"/>
    <col min="8" max="8" width="9.28125" customWidth="1"/>
    <col min="9" max="9" width="12.375" customWidth="1"/>
    <col min="10" max="16" width="5.51171875" bestFit="1" customWidth="1"/>
    <col min="17" max="400" width="6.58984375" bestFit="1" customWidth="1"/>
    <col min="401" max="536" width="7.53125" bestFit="1" customWidth="1"/>
    <col min="537" max="537" width="11.8359375" bestFit="1" customWidth="1"/>
  </cols>
  <sheetData>
    <row r="2" spans="1:9" x14ac:dyDescent="0.2">
      <c r="A2" s="207" t="s">
        <v>1651</v>
      </c>
      <c r="B2" s="207"/>
      <c r="C2" s="158" t="s">
        <v>1505</v>
      </c>
      <c r="D2"/>
    </row>
    <row r="3" spans="1:9" x14ac:dyDescent="0.2">
      <c r="A3" s="154" t="s">
        <v>5</v>
      </c>
      <c r="B3" s="120">
        <f ca="1">SUMIFS(Journal!$U:$U,Journal!$T:$T,"",Journal!$G:$G,A3)</f>
        <v>-509960.70498826139</v>
      </c>
      <c r="C3" s="129">
        <f ca="1">SUMIFS(Journal!$U:$U,Journal!$T:$T,"",Journal!$G:$G,$A3,Journal!$D:$D,"&lt;&gt;Доставлен")</f>
        <v>-57136.521964237807</v>
      </c>
      <c r="D3"/>
    </row>
    <row r="4" spans="1:9" x14ac:dyDescent="0.2">
      <c r="A4" s="155" t="s">
        <v>6</v>
      </c>
      <c r="B4" s="120">
        <f ca="1">SUMIFS(Journal!$U:$U,Journal!$T:$T,"",Journal!$G:$G,A4)</f>
        <v>-29374.863082074949</v>
      </c>
      <c r="C4" s="129">
        <f ca="1">SUMIFS(Journal!$U:$U,Journal!$T:$T,"",Journal!$G:$G,$A4,Journal!$D:$D,"&lt;&gt;Доставлен")</f>
        <v>0</v>
      </c>
      <c r="D4"/>
    </row>
    <row r="5" spans="1:9" x14ac:dyDescent="0.2">
      <c r="A5" s="156" t="s">
        <v>7</v>
      </c>
      <c r="B5" s="120">
        <f ca="1">SUMIFS(Journal!$U:$U,Journal!$T:$T,"",Journal!$G:$G,A5)</f>
        <v>-139565.73568955238</v>
      </c>
      <c r="C5" s="129">
        <f ca="1">SUMIFS(Journal!$U:$U,Journal!$T:$T,"",Journal!$G:$G,$A5,Journal!$D:$D,"&lt;&gt;Доставлен")</f>
        <v>-2481.7578862962355</v>
      </c>
      <c r="D5"/>
    </row>
    <row r="6" spans="1:9" x14ac:dyDescent="0.2">
      <c r="A6" s="157" t="s">
        <v>8</v>
      </c>
      <c r="B6" s="120">
        <f ca="1">SUMIFS(Journal!$U:$U,Journal!$T:$T,"",Journal!$G:$G,A6)</f>
        <v>-94394.209991560027</v>
      </c>
      <c r="C6" s="129">
        <f ca="1">SUMIFS(Journal!$U:$U,Journal!$T:$T,"",Journal!$G:$G,$A6,Journal!$D:$D,"&lt;&gt;Доставлен")</f>
        <v>0</v>
      </c>
      <c r="D6"/>
    </row>
    <row r="7" spans="1:9" s="123" customFormat="1" x14ac:dyDescent="0.2">
      <c r="A7" s="121" t="s">
        <v>1652</v>
      </c>
      <c r="B7" s="122">
        <f ca="1">SUM(B3:B6)</f>
        <v>-773295.51375144883</v>
      </c>
      <c r="C7" s="122">
        <f ca="1">SUM(C3:C6)</f>
        <v>-59618.27985053404</v>
      </c>
    </row>
    <row r="8" spans="1:9" x14ac:dyDescent="0.2">
      <c r="B8" s="1"/>
    </row>
    <row r="9" spans="1:9" x14ac:dyDescent="0.2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">
      <c r="A11" s="52" t="s">
        <v>5207</v>
      </c>
      <c r="B11" s="53">
        <v>12475.57</v>
      </c>
      <c r="C11" s="53">
        <f ca="1">SUMIF(Journal!$T:$T,A11,Journal!$Q:$Q)</f>
        <v>0</v>
      </c>
      <c r="D11" s="53">
        <f ca="1">SUMIFS(Journal!$U:$U,Journal!$T:$T,$A11,Journal!$G:$G,$D$10)</f>
        <v>0</v>
      </c>
      <c r="E11" s="53">
        <f ca="1">SUMIFS(Journal!$U:$U,Journal!$T:$T,$A11,Journal!$G:$G,$E$10)</f>
        <v>0</v>
      </c>
      <c r="F11" s="53">
        <f ca="1">SUMIFS(Journal!$U:$U,Journal!$T:$T,$A11,Journal!$G:$G,$F$10)</f>
        <v>0</v>
      </c>
      <c r="G11" s="53"/>
      <c r="H11" s="53"/>
      <c r="I11" s="53">
        <f ca="1">SUM(D11:F11)</f>
        <v>0</v>
      </c>
    </row>
    <row r="12" spans="1:9" x14ac:dyDescent="0.2">
      <c r="A12" s="52" t="s">
        <v>5208</v>
      </c>
      <c r="B12" s="53">
        <v>36480.994999999995</v>
      </c>
      <c r="C12" s="53">
        <f ca="1">SUMIF(Journal!$T:$T,A12,Journal!$Q:$Q)</f>
        <v>21400</v>
      </c>
      <c r="D12" s="53">
        <f ca="1">SUMIFS(Journal!$U:$U,Journal!$T:$T,$A12,Journal!$G:$G,$D$10)</f>
        <v>8820.1843614437512</v>
      </c>
      <c r="E12" s="53">
        <f ca="1">SUMIFS(Journal!$U:$U,Journal!$T:$T,$A12,Journal!$G:$G,$E$10)</f>
        <v>0</v>
      </c>
      <c r="F12" s="53">
        <f ca="1">SUMIFS(Journal!$U:$U,Journal!$T:$T,$A12,Journal!$G:$G,$F$10)</f>
        <v>546.73281749039529</v>
      </c>
      <c r="G12" s="53">
        <f ca="1">SUMIFS(Journal!$U:$U,Journal!$T:$T,$A12,Journal!$G:$G,$G$10)</f>
        <v>0</v>
      </c>
      <c r="H12" s="106">
        <f t="shared" ref="H12:H28" ca="1" si="0">I12/(C12-I12)</f>
        <v>0.77843037550907968</v>
      </c>
      <c r="I12" s="53">
        <f ca="1">SUM(D12:G12)</f>
        <v>9366.9171789341472</v>
      </c>
    </row>
    <row r="13" spans="1:9" x14ac:dyDescent="0.2">
      <c r="A13" s="52" t="s">
        <v>5209</v>
      </c>
      <c r="B13" s="53">
        <v>23308.387500000004</v>
      </c>
      <c r="C13" s="53">
        <f ca="1">SUMIF(Journal!$T:$T,A13,Journal!$Q:$Q)</f>
        <v>50902.59</v>
      </c>
      <c r="D13" s="53">
        <f ca="1">SUMIFS(Journal!$U:$U,Journal!$T:$T,$A13,Journal!$G:$G,$D$10)</f>
        <v>20454.989369533323</v>
      </c>
      <c r="E13" s="53">
        <f ca="1">SUMIFS(Journal!$U:$U,Journal!$T:$T,$A13,Journal!$G:$G,$E$10)</f>
        <v>4536</v>
      </c>
      <c r="F13" s="53">
        <f ca="1">SUMIFS(Journal!$U:$U,Journal!$T:$T,$A13,Journal!$G:$G,$F$10)</f>
        <v>495.37889027128938</v>
      </c>
      <c r="G13" s="53">
        <f ca="1">SUMIFS(Journal!$U:$U,Journal!$T:$T,$A13,Journal!$G:$G,$G$10)</f>
        <v>0</v>
      </c>
      <c r="H13" s="106">
        <f t="shared" ca="1" si="0"/>
        <v>1.0027599113796797</v>
      </c>
      <c r="I13" s="53">
        <f t="shared" ref="I13:I28" ca="1" si="1">SUM(D13:G13)</f>
        <v>25486.368259804611</v>
      </c>
    </row>
    <row r="14" spans="1:9" x14ac:dyDescent="0.2">
      <c r="A14" s="52" t="s">
        <v>5210</v>
      </c>
      <c r="B14" s="53">
        <v>56582.404999999992</v>
      </c>
      <c r="C14" s="53">
        <f ca="1">SUMIF(Journal!$T:$T,A14,Journal!$Q:$Q)</f>
        <v>53127.22</v>
      </c>
      <c r="D14" s="53">
        <f ca="1">SUMIFS(Journal!$U:$U,Journal!$T:$T,$A14,Journal!$G:$G,$D$10)</f>
        <v>27582.365506384442</v>
      </c>
      <c r="E14" s="53">
        <f ca="1">SUMIFS(Journal!$U:$U,Journal!$T:$T,$A14,Journal!$G:$G,$E$10)</f>
        <v>1343.2793800931317</v>
      </c>
      <c r="F14" s="53">
        <f ca="1">SUMIFS(Journal!$U:$U,Journal!$T:$T,$A14,Journal!$G:$G,$F$10)</f>
        <v>131.15023838178115</v>
      </c>
      <c r="G14" s="53">
        <f ca="1">SUMIFS(Journal!$U:$U,Journal!$T:$T,$A14,Journal!$G:$G,$G$10)</f>
        <v>0</v>
      </c>
      <c r="H14" s="106">
        <f t="shared" ca="1" si="0"/>
        <v>1.2071575502129386</v>
      </c>
      <c r="I14" s="53">
        <f t="shared" ca="1" si="1"/>
        <v>29056.795124859356</v>
      </c>
    </row>
    <row r="15" spans="1:9" x14ac:dyDescent="0.2">
      <c r="A15" s="52" t="s">
        <v>5211</v>
      </c>
      <c r="B15" s="53">
        <v>203204.94800000018</v>
      </c>
      <c r="C15" s="53">
        <f ca="1">SUMIF(Journal!$T:$T,A15,Journal!$Q:$Q)</f>
        <v>136450</v>
      </c>
      <c r="D15" s="53">
        <f ca="1">SUMIFS(Journal!$U:$U,Journal!$T:$T,$A15,Journal!$G:$G,$D$10)</f>
        <v>63310.407444849727</v>
      </c>
      <c r="E15" s="53">
        <f ca="1">SUMIFS(Journal!$U:$U,Journal!$T:$T,$A15,Journal!$G:$G,$E$10)</f>
        <v>4271.240915516104</v>
      </c>
      <c r="F15" s="53">
        <f ca="1">SUMIFS(Journal!$U:$U,Journal!$T:$T,$A15,Journal!$G:$G,$F$10)</f>
        <v>4328.7095177458668</v>
      </c>
      <c r="G15" s="53">
        <f ca="1">SUMIFS(Journal!$U:$U,Journal!$T:$T,$A15,Journal!$G:$G,$G$10)</f>
        <v>0</v>
      </c>
      <c r="H15" s="106">
        <f t="shared" ca="1" si="0"/>
        <v>1.1142044720716486</v>
      </c>
      <c r="I15" s="53">
        <f t="shared" ca="1" si="1"/>
        <v>71910.357878111696</v>
      </c>
    </row>
    <row r="16" spans="1:9" x14ac:dyDescent="0.2">
      <c r="A16" s="52" t="s">
        <v>5212</v>
      </c>
      <c r="B16" s="53">
        <v>137714.46753333343</v>
      </c>
      <c r="C16" s="53">
        <f ca="1">SUMIF(Journal!$T:$T,A16,Journal!$Q:$Q)</f>
        <v>129424.33353854914</v>
      </c>
      <c r="D16" s="53">
        <f ca="1">SUMIFS(Journal!$U:$U,Journal!$T:$T,$A16,Journal!$G:$G,$D$10)</f>
        <v>47648.290145975894</v>
      </c>
      <c r="E16" s="53">
        <f ca="1">SUMIFS(Journal!$U:$U,Journal!$T:$T,$A16,Journal!$G:$G,$E$10)</f>
        <v>1709.2160255279405</v>
      </c>
      <c r="F16" s="53">
        <f ca="1">SUMIFS(Journal!$U:$U,Journal!$T:$T,$A16,Journal!$G:$G,$F$10)</f>
        <v>2311.3848719390708</v>
      </c>
      <c r="G16" s="53">
        <f ca="1">SUMIFS(Journal!$U:$U,Journal!$T:$T,$A16,Journal!$G:$G,$G$10)</f>
        <v>0</v>
      </c>
      <c r="H16" s="106">
        <f t="shared" ca="1" si="0"/>
        <v>0.66450513797403754</v>
      </c>
      <c r="I16" s="53">
        <f t="shared" ca="1" si="1"/>
        <v>51668.891043442905</v>
      </c>
    </row>
    <row r="17" spans="1:9" x14ac:dyDescent="0.2">
      <c r="A17" s="52" t="s">
        <v>5213</v>
      </c>
      <c r="B17" s="53">
        <v>218003.17216666683</v>
      </c>
      <c r="C17" s="53">
        <f ca="1">SUMIF(Journal!$T:$T,A17,Journal!$Q:$Q)</f>
        <v>258998.13591960544</v>
      </c>
      <c r="D17" s="53">
        <f ca="1">SUMIFS(Journal!$U:$U,Journal!$T:$T,$A17,Journal!$G:$G,$D$10)</f>
        <v>85277.333037182034</v>
      </c>
      <c r="E17" s="53">
        <f ca="1">SUMIFS(Journal!$U:$U,Journal!$T:$T,$A17,Journal!$G:$G,$E$10)</f>
        <v>25338.219619563071</v>
      </c>
      <c r="F17" s="53">
        <f ca="1">SUMIFS(Journal!$U:$U,Journal!$T:$T,$A17,Journal!$G:$G,$F$10)</f>
        <v>6806.7826706807964</v>
      </c>
      <c r="G17" s="53">
        <f ca="1">SUMIFS(Journal!$U:$U,Journal!$T:$T,$A17,Journal!$G:$G,$G$10)</f>
        <v>0</v>
      </c>
      <c r="H17" s="106">
        <f t="shared" ca="1" si="0"/>
        <v>0.82939552406749495</v>
      </c>
      <c r="I17" s="53">
        <f t="shared" ca="1" si="1"/>
        <v>117422.3353274259</v>
      </c>
    </row>
    <row r="18" spans="1:9" x14ac:dyDescent="0.2">
      <c r="A18" s="52" t="s">
        <v>5214</v>
      </c>
      <c r="B18" s="53">
        <v>250819.22600000002</v>
      </c>
      <c r="C18" s="53">
        <f ca="1">SUMIF(Journal!$T:$T,A18,Journal!$Q:$Q)</f>
        <v>244757.31000000006</v>
      </c>
      <c r="D18" s="53">
        <f ca="1">SUMIFS(Journal!$U:$U,Journal!$T:$T,$A18,Journal!$G:$G,$D$10)</f>
        <v>77435.300731324969</v>
      </c>
      <c r="E18" s="53">
        <f ca="1">SUMIFS(Journal!$U:$U,Journal!$T:$T,$A18,Journal!$G:$G,$E$10)</f>
        <v>24839.476489607463</v>
      </c>
      <c r="F18" s="53">
        <f ca="1">SUMIFS(Journal!$U:$U,Journal!$T:$T,$A18,Journal!$G:$G,$F$10)</f>
        <v>3137.033173547105</v>
      </c>
      <c r="G18" s="53">
        <f ca="1">SUMIFS(Journal!$U:$U,Journal!$T:$T,$A18,Journal!$G:$G,$G$10)</f>
        <v>0</v>
      </c>
      <c r="H18" s="106">
        <f t="shared" ca="1" si="0"/>
        <v>0.75647803978524331</v>
      </c>
      <c r="I18" s="53">
        <f t="shared" ca="1" si="1"/>
        <v>105411.81039447954</v>
      </c>
    </row>
    <row r="19" spans="1:9" x14ac:dyDescent="0.2">
      <c r="A19" s="52" t="s">
        <v>5215</v>
      </c>
      <c r="B19" s="53">
        <v>211470.11000000002</v>
      </c>
      <c r="C19" s="53">
        <f ca="1">SUMIF(Journal!$T:$T,A19,Journal!$Q:$Q)</f>
        <v>397722.32</v>
      </c>
      <c r="D19" s="53">
        <f ca="1">SUMIFS(Journal!$U:$U,Journal!$T:$T,$A19,Journal!$G:$G,$D$10)</f>
        <v>147314.42880183985</v>
      </c>
      <c r="E19" s="53">
        <f ca="1">SUMIFS(Journal!$U:$U,Journal!$T:$T,$A19,Journal!$G:$G,$E$10)</f>
        <v>18476.174611389866</v>
      </c>
      <c r="F19" s="53">
        <f ca="1">SUMIFS(Journal!$U:$U,Journal!$T:$T,$A19,Journal!$G:$G,$F$10)</f>
        <v>13217.423256846148</v>
      </c>
      <c r="G19" s="53">
        <f ca="1">SUMIFS(Journal!$U:$U,Journal!$T:$T,$A19,Journal!$G:$G,$G$10)</f>
        <v>0</v>
      </c>
      <c r="H19" s="106">
        <f t="shared" ca="1" si="0"/>
        <v>0.81845600461076162</v>
      </c>
      <c r="I19" s="53">
        <f t="shared" ca="1" si="1"/>
        <v>179008.02667007587</v>
      </c>
    </row>
    <row r="20" spans="1:9" x14ac:dyDescent="0.2">
      <c r="A20" s="52" t="s">
        <v>5216</v>
      </c>
      <c r="B20" s="53">
        <v>201384.13000000006</v>
      </c>
      <c r="C20" s="53">
        <f ca="1">SUMIF(Journal!$T:$T,A20,Journal!$Q:$Q)</f>
        <v>218200.4</v>
      </c>
      <c r="D20" s="53">
        <f ca="1">SUMIFS(Journal!$U:$U,Journal!$T:$T,$A20,Journal!$G:$G,$D$10)</f>
        <v>58999.878421745401</v>
      </c>
      <c r="E20" s="53">
        <f ca="1">SUMIFS(Journal!$U:$U,Journal!$T:$T,$A20,Journal!$G:$G,$E$10)</f>
        <v>28237.462840694177</v>
      </c>
      <c r="F20" s="53">
        <f ca="1">SUMIFS(Journal!$U:$U,Journal!$T:$T,$A20,Journal!$G:$G,$F$10)</f>
        <v>4980.6626613888247</v>
      </c>
      <c r="G20" s="53">
        <f ca="1">SUMIFS(Journal!$U:$U,Journal!$T:$T,$A20,Journal!$G:$G,$G$10)</f>
        <v>0</v>
      </c>
      <c r="H20" s="106">
        <f t="shared" ca="1" si="0"/>
        <v>0.73199118921401907</v>
      </c>
      <c r="I20" s="53">
        <f t="shared" ca="1" si="1"/>
        <v>92218.003923828408</v>
      </c>
    </row>
    <row r="21" spans="1:9" x14ac:dyDescent="0.2">
      <c r="A21" s="52" t="s">
        <v>5217</v>
      </c>
      <c r="B21" s="53">
        <v>202220.41961958213</v>
      </c>
      <c r="C21" s="53">
        <f ca="1">SUMIF(Journal!$T:$T,A21,Journal!$Q:$Q)</f>
        <v>187411.48999999996</v>
      </c>
      <c r="D21" s="53">
        <f ca="1">SUMIFS(Journal!$U:$U,Journal!$T:$T,$A21,Journal!$G:$G,$D$10)</f>
        <v>55273.410209546433</v>
      </c>
      <c r="E21" s="53">
        <f ca="1">SUMIFS(Journal!$U:$U,Journal!$T:$T,$A21,Journal!$G:$G,$E$10)</f>
        <v>15291.583834616056</v>
      </c>
      <c r="F21" s="53">
        <f ca="1">SUMIFS(Journal!$U:$U,Journal!$T:$T,$A21,Journal!$G:$G,$F$10)</f>
        <v>1458.2753724900101</v>
      </c>
      <c r="G21" s="53">
        <f ca="1">SUMIFS(Journal!$U:$U,Journal!$T:$T,$A21,Journal!$G:$G,$G$10)</f>
        <v>0</v>
      </c>
      <c r="H21" s="106">
        <f t="shared" ca="1" si="0"/>
        <v>0.62418216567113549</v>
      </c>
      <c r="I21" s="53">
        <f t="shared" ca="1" si="1"/>
        <v>72023.269416652503</v>
      </c>
    </row>
    <row r="22" spans="1:9" x14ac:dyDescent="0.2">
      <c r="A22" s="52" t="s">
        <v>5218</v>
      </c>
      <c r="B22" s="53">
        <v>175586.89</v>
      </c>
      <c r="C22" s="53">
        <f ca="1">SUMIF(Journal!$T:$T,A22,Journal!$Q:$Q)</f>
        <v>244424.19</v>
      </c>
      <c r="D22" s="53">
        <f ca="1">SUMIFS(Journal!$U:$U,Journal!$T:$T,$A22,Journal!$G:$G,$D$10)</f>
        <v>65617.326123483057</v>
      </c>
      <c r="E22" s="53">
        <f ca="1">SUMIFS(Journal!$U:$U,Journal!$T:$T,$A22,Journal!$G:$G,$E$10)</f>
        <v>11996.514507537469</v>
      </c>
      <c r="F22" s="53">
        <f ca="1">SUMIFS(Journal!$U:$U,Journal!$T:$T,$A22,Journal!$G:$G,$F$10)</f>
        <v>3431.8754778021962</v>
      </c>
      <c r="G22" s="53">
        <f ca="1">SUMIFS(Journal!$U:$U,Journal!$T:$T,$A22,Journal!$G:$G,$G$10)</f>
        <v>0</v>
      </c>
      <c r="H22" s="106">
        <f t="shared" ca="1" si="0"/>
        <v>0.49606116508840364</v>
      </c>
      <c r="I22" s="53">
        <f t="shared" ca="1" si="1"/>
        <v>81045.716108822729</v>
      </c>
    </row>
    <row r="23" spans="1:9" x14ac:dyDescent="0.2">
      <c r="A23" s="52" t="s">
        <v>5219</v>
      </c>
      <c r="B23" s="53">
        <v>138647.70000000007</v>
      </c>
      <c r="C23" s="53">
        <f ca="1">SUMIF(Journal!$T:$T,A23,Journal!$Q:$Q)</f>
        <v>264715.82000000007</v>
      </c>
      <c r="D23" s="53">
        <f ca="1">SUMIFS(Journal!$U:$U,Journal!$T:$T,$A23,Journal!$G:$G,$D$10)</f>
        <v>59673.983414574948</v>
      </c>
      <c r="E23" s="53">
        <f ca="1">SUMIFS(Journal!$U:$U,Journal!$T:$T,$A23,Journal!$G:$G,$E$10)</f>
        <v>27240.61869227593</v>
      </c>
      <c r="F23" s="53">
        <f ca="1">SUMIFS(Journal!$U:$U,Journal!$T:$T,$A23,Journal!$G:$G,$F$10)</f>
        <v>861.54394644199044</v>
      </c>
      <c r="G23" s="53">
        <f ca="1">SUMIFS(Journal!$U:$U,Journal!$T:$T,$A23,Journal!$G:$G,$G$10)</f>
        <v>0</v>
      </c>
      <c r="H23" s="106">
        <f t="shared" ca="1" si="0"/>
        <v>0.49607950605656903</v>
      </c>
      <c r="I23" s="53">
        <f t="shared" ca="1" si="1"/>
        <v>87776.146053292876</v>
      </c>
    </row>
    <row r="24" spans="1:9" x14ac:dyDescent="0.2">
      <c r="A24" s="52" t="s">
        <v>5220</v>
      </c>
      <c r="B24" s="53">
        <v>154524.26379999996</v>
      </c>
      <c r="C24" s="53">
        <f ca="1">SUMIF(Journal!$T:$T,A24,Journal!$Q:$Q)</f>
        <v>204553.93999999997</v>
      </c>
      <c r="D24" s="53">
        <f ca="1">SUMIFS(Journal!$U:$U,Journal!$T:$T,$A24,Journal!$G:$G,$D$10)</f>
        <v>61473.978623258074</v>
      </c>
      <c r="E24" s="53">
        <f ca="1">SUMIFS(Journal!$U:$U,Journal!$T:$T,$A24,Journal!$G:$G,$E$10)</f>
        <v>11622.159895232122</v>
      </c>
      <c r="F24" s="53">
        <f ca="1">SUMIFS(Journal!$U:$U,Journal!$T:$T,$A24,Journal!$G:$G,$F$10)</f>
        <v>970.96821604911042</v>
      </c>
      <c r="G24" s="53">
        <f ca="1">SUMIFS(Journal!$U:$U,Journal!$T:$T,$A24,Journal!$G:$G,$G$10)</f>
        <v>0</v>
      </c>
      <c r="H24" s="106">
        <f t="shared" ca="1" si="0"/>
        <v>0.56762130615782636</v>
      </c>
      <c r="I24" s="53">
        <f t="shared" ca="1" si="1"/>
        <v>74067.106734539295</v>
      </c>
    </row>
    <row r="25" spans="1:9" x14ac:dyDescent="0.2">
      <c r="A25" s="52" t="s">
        <v>5221</v>
      </c>
      <c r="B25" s="53">
        <v>295742.48184084136</v>
      </c>
      <c r="C25" s="53">
        <f ca="1">SUMIF(Journal!$T:$T,A25,Journal!$Q:$Q)</f>
        <v>319700.23</v>
      </c>
      <c r="D25" s="53">
        <f ca="1">SUMIFS(Journal!$U:$U,Journal!$T:$T,$A25,Journal!$G:$G,$D$10)</f>
        <v>86145.129951098046</v>
      </c>
      <c r="E25" s="53">
        <f ca="1">SUMIFS(Journal!$U:$U,Journal!$T:$T,$A25,Journal!$G:$G,$E$10)</f>
        <v>28475.794147340279</v>
      </c>
      <c r="F25" s="53">
        <f ca="1">SUMIFS(Journal!$U:$U,Journal!$T:$T,$A25,Journal!$G:$G,$F$10)</f>
        <v>1949.1027809668929</v>
      </c>
      <c r="G25" s="53">
        <f ca="1">SUMIFS(Journal!$U:$U,Journal!$T:$T,$A25,Journal!$G:$G,$G$10)</f>
        <v>0</v>
      </c>
      <c r="H25" s="106">
        <f t="shared" ca="1" si="0"/>
        <v>0.57386850940231504</v>
      </c>
      <c r="I25" s="53">
        <f t="shared" ca="1" si="1"/>
        <v>116570.02687940521</v>
      </c>
    </row>
    <row r="26" spans="1:9" x14ac:dyDescent="0.2">
      <c r="A26" s="52" t="s">
        <v>5222</v>
      </c>
      <c r="B26" s="53">
        <v>297362.39999999985</v>
      </c>
      <c r="C26" s="53">
        <f ca="1">SUMIF(Journal!$T:$T,A26,Journal!$Q:$Q)</f>
        <v>366719.99</v>
      </c>
      <c r="D26" s="53">
        <f ca="1">SUMIFS(Journal!$U:$U,Journal!$T:$T,$A26,Journal!$G:$G,$D$10)</f>
        <v>94344.207881834402</v>
      </c>
      <c r="E26" s="53">
        <f ca="1">SUMIFS(Journal!$U:$U,Journal!$T:$T,$A26,Journal!$G:$G,$E$10)</f>
        <v>31322.321706715979</v>
      </c>
      <c r="F26" s="53">
        <f ca="1">SUMIFS(Journal!$U:$U,Journal!$T:$T,$A26,Journal!$G:$G,$F$10)</f>
        <v>2382.8126260368108</v>
      </c>
      <c r="G26" s="53">
        <f ca="1">SUMIFS(Journal!$U:$U,Journal!$T:$T,$A26,Journal!$G:$G,$G$10)</f>
        <v>0</v>
      </c>
      <c r="H26" s="106">
        <f t="shared" ca="1" si="0"/>
        <v>0.53651064093023926</v>
      </c>
      <c r="I26" s="53">
        <f t="shared" ca="1" si="1"/>
        <v>128049.3422145872</v>
      </c>
    </row>
    <row r="27" spans="1:9" x14ac:dyDescent="0.2">
      <c r="A27" s="52" t="s">
        <v>5223</v>
      </c>
      <c r="B27" s="53">
        <v>250653.80599999972</v>
      </c>
      <c r="C27" s="53">
        <f ca="1">SUMIF(Journal!$T:$T,A27,Journal!$Q:$Q)</f>
        <v>345905.48</v>
      </c>
      <c r="D27" s="53">
        <f ca="1">SUMIFS(Journal!$U:$U,Journal!$T:$T,$A27,Journal!$G:$G,$D$10)</f>
        <v>89608.594983530056</v>
      </c>
      <c r="E27" s="53">
        <f ca="1">SUMIFS(Journal!$U:$U,Journal!$T:$T,$A27,Journal!$G:$G,$E$10)</f>
        <v>24656.637493597296</v>
      </c>
      <c r="F27" s="53">
        <f ca="1">SUMIFS(Journal!$U:$U,Journal!$T:$T,$A27,Journal!$G:$G,$F$10)</f>
        <v>7503.5125125912091</v>
      </c>
      <c r="G27" s="53">
        <f ca="1">SUMIFS(Journal!$U:$U,Journal!$T:$T,$A27,Journal!$G:$G,$G$10)</f>
        <v>0</v>
      </c>
      <c r="H27" s="106">
        <f t="shared" ca="1" si="0"/>
        <v>0.54327883817943945</v>
      </c>
      <c r="I27" s="53">
        <f t="shared" ca="1" si="1"/>
        <v>121768.74498971857</v>
      </c>
    </row>
    <row r="28" spans="1:9" x14ac:dyDescent="0.2">
      <c r="A28" s="52" t="s">
        <v>5224</v>
      </c>
      <c r="B28" s="53">
        <v>179860.47151614603</v>
      </c>
      <c r="C28" s="53">
        <f ca="1">SUMIF(Journal!$T:$T,A28,Journal!$Q:$Q)</f>
        <v>286357.26777604973</v>
      </c>
      <c r="D28" s="53">
        <f ca="1">SUMIFS(Journal!$U:$U,Journal!$T:$T,$A28,Journal!$G:$G,$D$10)</f>
        <v>98995.193835314072</v>
      </c>
      <c r="E28" s="53">
        <f ca="1">SUMIFS(Journal!$U:$U,Journal!$T:$T,$A28,Journal!$G:$G,$E$10)</f>
        <v>8250.7148477904575</v>
      </c>
      <c r="F28" s="53">
        <f ca="1">SUMIFS(Journal!$U:$U,Journal!$T:$T,$A28,Journal!$G:$G,$F$10)</f>
        <v>2555.8658289121045</v>
      </c>
      <c r="G28" s="53">
        <f ca="1">SUMIFS(Journal!$U:$U,Journal!$T:$T,$A28,Journal!$G:$G,$G$10)</f>
        <v>1152.3099530391462</v>
      </c>
      <c r="H28" s="106">
        <f t="shared" ca="1" si="0"/>
        <v>0.63256596813486332</v>
      </c>
      <c r="I28" s="53">
        <f t="shared" ca="1" si="1"/>
        <v>110954.08446505578</v>
      </c>
    </row>
    <row r="29" spans="1:9" x14ac:dyDescent="0.2">
      <c r="A29" s="52" t="s">
        <v>5225</v>
      </c>
      <c r="B29" s="53">
        <v>255895.79848385396</v>
      </c>
      <c r="C29" s="53">
        <f ca="1">SUMIF(Journal!$T:$T,A29,Journal!$Q:$Q)</f>
        <v>336958.21</v>
      </c>
      <c r="D29" s="53">
        <f ca="1">SUMIFS(Journal!$U:$U,Journal!$T:$T,$A29,Journal!$G:$G,$D$10)</f>
        <v>97628.562416079149</v>
      </c>
      <c r="E29" s="53">
        <f ca="1">SUMIFS(Journal!$U:$U,Journal!$T:$T,$A29,Journal!$G:$G,$E$10)</f>
        <v>20036.981195085831</v>
      </c>
      <c r="F29" s="53">
        <f ca="1">SUMIFS(Journal!$U:$U,Journal!$T:$T,$A29,Journal!$G:$G,$F$10)</f>
        <v>1984.639152914951</v>
      </c>
      <c r="G29" s="53">
        <f ca="1">SUMIFS(Journal!$U:$U,Journal!$T:$T,$A29,Journal!$G:$G,$G$10)</f>
        <v>3236.304709210759</v>
      </c>
      <c r="H29" s="106">
        <f t="shared" ref="H29" ca="1" si="2">I29/(C29-I29)</f>
        <v>0.57404353093836757</v>
      </c>
      <c r="I29" s="53">
        <f t="shared" ref="I29" ca="1" si="3">SUM(D29:G29)</f>
        <v>122886.48747329069</v>
      </c>
    </row>
    <row r="30" spans="1:9" x14ac:dyDescent="0.2">
      <c r="A30" s="52" t="s">
        <v>5226</v>
      </c>
      <c r="B30" s="53">
        <v>231006.70999999985</v>
      </c>
      <c r="C30" s="53">
        <f ca="1">SUMIF(Journal!$T:$T,A30,Journal!$Q:$Q)</f>
        <v>308820.32</v>
      </c>
      <c r="D30" s="53">
        <f ca="1">SUMIFS(Journal!$U:$U,Journal!$T:$T,$A30,Journal!$G:$G,$D$10)</f>
        <v>77595.628318633608</v>
      </c>
      <c r="E30" s="53">
        <f ca="1">SUMIFS(Journal!$U:$U,Journal!$T:$T,$A30,Journal!$G:$G,$E$10)</f>
        <v>20196.65333883854</v>
      </c>
      <c r="F30" s="53">
        <f ca="1">SUMIFS(Journal!$U:$U,Journal!$T:$T,$A30,Journal!$G:$G,$F$10)</f>
        <v>1821.1416488279103</v>
      </c>
      <c r="G30" s="53">
        <f ca="1">SUMIFS(Journal!$U:$U,Journal!$T:$T,$A30,Journal!$G:$G,$G$10)</f>
        <v>10742.059682516116</v>
      </c>
      <c r="H30" s="106">
        <f t="shared" ref="H30" ca="1" si="4">I30/(C30-I30)</f>
        <v>0.5560455174364084</v>
      </c>
      <c r="I30" s="53">
        <f t="shared" ref="I30" ca="1" si="5">SUM(D30:G30)</f>
        <v>110355.48298881618</v>
      </c>
    </row>
    <row r="31" spans="1:9" x14ac:dyDescent="0.2">
      <c r="A31" s="52" t="s">
        <v>5227</v>
      </c>
      <c r="B31" s="53">
        <v>187718.22000000012</v>
      </c>
      <c r="C31" s="53">
        <f ca="1">SUMIF(Journal!$T:$T,A31,Journal!$Q:$Q)</f>
        <v>273602.90000000002</v>
      </c>
      <c r="D31" s="53">
        <f ca="1">SUMIFS(Journal!$U:$U,Journal!$T:$T,$A31,Journal!$G:$G,$D$10)</f>
        <v>79057.056640651543</v>
      </c>
      <c r="E31" s="53">
        <f ca="1">SUMIFS(Journal!$U:$U,Journal!$T:$T,$A31,Journal!$G:$G,$E$10)</f>
        <v>9733.7277540123578</v>
      </c>
      <c r="F31" s="53">
        <f ca="1">SUMIFS(Journal!$U:$U,Journal!$T:$T,$A31,Journal!$G:$G,$F$10)</f>
        <v>4345.7904251587734</v>
      </c>
      <c r="G31" s="53">
        <f ca="1">SUMIFS(Journal!$U:$U,Journal!$T:$T,$A31,Journal!$G:$G,$G$10)</f>
        <v>4069.975865554713</v>
      </c>
      <c r="H31" s="106">
        <f t="shared" ref="H31" ca="1" si="6">I31/(C31-I31)</f>
        <v>0.55106894821274688</v>
      </c>
      <c r="I31" s="53">
        <f t="shared" ref="I31" ca="1" si="7">SUM(D31:G31)</f>
        <v>97206.550685377399</v>
      </c>
    </row>
    <row r="32" spans="1:9" x14ac:dyDescent="0.2">
      <c r="A32" s="52" t="s">
        <v>5228</v>
      </c>
      <c r="B32" s="53">
        <v>175719.82666666675</v>
      </c>
      <c r="C32" s="53">
        <f ca="1">SUMIF(Journal!$T:$T,A32,Journal!$Q:$Q)</f>
        <v>192655.56000000003</v>
      </c>
      <c r="D32" s="53">
        <f ca="1">SUMIFS(Journal!$U:$U,Journal!$T:$T,$A32,Journal!$G:$G,$D$10)</f>
        <v>62687.195559299325</v>
      </c>
      <c r="E32" s="53">
        <f ca="1">SUMIFS(Journal!$U:$U,Journal!$T:$T,$A32,Journal!$G:$G,$E$10)</f>
        <v>8275.6503302157598</v>
      </c>
      <c r="F32" s="53">
        <f ca="1">SUMIFS(Journal!$U:$U,Journal!$T:$T,$A32,Journal!$G:$G,$F$10)</f>
        <v>1743.6066426230709</v>
      </c>
      <c r="G32" s="53">
        <f ca="1">SUMIFS(Journal!$U:$U,Journal!$T:$T,$A32,Journal!$G:$G,$G$10)</f>
        <v>4309.7653490384637</v>
      </c>
      <c r="H32" s="106">
        <f t="shared" ref="H32" ca="1" si="8">I32/(C32-I32)</f>
        <v>0.66600359765139272</v>
      </c>
      <c r="I32" s="53">
        <f t="shared" ref="I32" ca="1" si="9">SUM(D32:G32)</f>
        <v>77016.217881176621</v>
      </c>
    </row>
    <row r="33" spans="1:9" x14ac:dyDescent="0.2">
      <c r="A33" s="52" t="s">
        <v>5229</v>
      </c>
      <c r="B33" s="53">
        <v>140011.49678845869</v>
      </c>
      <c r="C33" s="53">
        <f ca="1">SUMIF(Journal!$T:$T,A33,Journal!$Q:$Q)</f>
        <v>242253.18</v>
      </c>
      <c r="D33" s="53">
        <f ca="1">SUMIFS(Journal!$U:$U,Journal!$T:$T,$A33,Journal!$G:$G,$D$10)</f>
        <v>82453.011478682514</v>
      </c>
      <c r="E33" s="53">
        <f ca="1">SUMIFS(Journal!$U:$U,Journal!$T:$T,$A33,Journal!$G:$G,$E$10)</f>
        <v>5408.0119380588203</v>
      </c>
      <c r="F33" s="53">
        <f ca="1">SUMIFS(Journal!$U:$U,Journal!$T:$T,$A33,Journal!$G:$G,$F$10)</f>
        <v>3160.2361355313706</v>
      </c>
      <c r="G33" s="53">
        <f ca="1">SUMIFS(Journal!$U:$U,Journal!$T:$T,$A33,Journal!$G:$G,$G$10)</f>
        <v>2370.1947374963001</v>
      </c>
      <c r="H33" s="106">
        <f t="shared" ref="H33" ca="1" si="10">I33/(C33-I33)</f>
        <v>0.62737049328288408</v>
      </c>
      <c r="I33" s="53">
        <f t="shared" ref="I33" ca="1" si="11">SUM(D33:G33)</f>
        <v>93391.454289769012</v>
      </c>
    </row>
    <row r="34" spans="1:9" x14ac:dyDescent="0.2">
      <c r="A34" s="52" t="s">
        <v>5230</v>
      </c>
      <c r="B34" s="53">
        <v>133896.62499999997</v>
      </c>
      <c r="C34" s="53">
        <f ca="1">SUMIF(Journal!$T:$T,A34,Journal!$Q:$Q)</f>
        <v>203611.99999999997</v>
      </c>
      <c r="D34" s="53">
        <f ca="1">SUMIFS(Journal!$U:$U,Journal!$T:$T,$A34,Journal!$G:$G,$D$10)</f>
        <v>56200.302862901168</v>
      </c>
      <c r="E34" s="53">
        <f ca="1">SUMIFS(Journal!$U:$U,Journal!$T:$T,$A34,Journal!$G:$G,$E$10)</f>
        <v>13984.262160601475</v>
      </c>
      <c r="F34" s="53">
        <f ca="1">SUMIFS(Journal!$U:$U,Journal!$T:$T,$A34,Journal!$G:$G,$F$10)</f>
        <v>3052.7490965917232</v>
      </c>
      <c r="G34" s="53">
        <f ca="1">SUMIFS(Journal!$U:$U,Journal!$T:$T,$A34,Journal!$G:$G,$G$10)</f>
        <v>0</v>
      </c>
      <c r="H34" s="106">
        <f t="shared" ref="H34" ca="1" si="12">I34/(C34-I34)</f>
        <v>0.56174489415496487</v>
      </c>
      <c r="I34" s="53">
        <f t="shared" ref="I34" ca="1" si="13">SUM(D34:G34)</f>
        <v>73237.314120094365</v>
      </c>
    </row>
    <row r="35" spans="1:9" x14ac:dyDescent="0.2">
      <c r="A35" s="52" t="s">
        <v>5231</v>
      </c>
      <c r="B35" s="53">
        <v>168200.02499999999</v>
      </c>
      <c r="C35" s="53">
        <f ca="1">SUMIF(Journal!$T:$T,A35,Journal!$Q:$Q)</f>
        <v>182877.76</v>
      </c>
      <c r="D35" s="53">
        <f ca="1">SUMIFS(Journal!$U:$U,Journal!$T:$T,$A35,Journal!$G:$G,$D$10)</f>
        <v>54043.982707034185</v>
      </c>
      <c r="E35" s="53">
        <f ca="1">SUMIFS(Journal!$U:$U,Journal!$T:$T,$A35,Journal!$G:$G,$E$10)</f>
        <v>9556.0969738231961</v>
      </c>
      <c r="F35" s="53">
        <f ca="1">SUMIFS(Journal!$U:$U,Journal!$T:$T,$A35,Journal!$G:$G,$F$10)</f>
        <v>1965.6715480481155</v>
      </c>
      <c r="G35" s="53">
        <f ca="1">SUMIFS(Journal!$U:$U,Journal!$T:$T,$A35,Journal!$G:$G,$G$10)</f>
        <v>0</v>
      </c>
      <c r="H35" s="106">
        <f t="shared" ref="H35" ca="1" si="14">I35/(C35-I35)</f>
        <v>0.55890059266516279</v>
      </c>
      <c r="I35" s="53">
        <f t="shared" ref="I35" ca="1" si="15">SUM(D35:G35)</f>
        <v>65565.751228905501</v>
      </c>
    </row>
    <row r="36" spans="1:9" x14ac:dyDescent="0.2">
      <c r="A36" s="52" t="s">
        <v>5232</v>
      </c>
      <c r="B36" s="53">
        <v>155383.41500000004</v>
      </c>
      <c r="C36" s="53">
        <f ca="1">SUMIF(Journal!$T:$T,A36,Journal!$Q:$Q)</f>
        <v>369555.14</v>
      </c>
      <c r="D36" s="53">
        <f ca="1">SUMIFS(Journal!$U:$U,Journal!$T:$T,$A36,Journal!$G:$G,$D$10)</f>
        <v>122114.41648847106</v>
      </c>
      <c r="E36" s="53">
        <f ca="1">SUMIFS(Journal!$U:$U,Journal!$T:$T,$A36,Journal!$G:$G,$E$10)</f>
        <v>18828.581586287779</v>
      </c>
      <c r="F36" s="53">
        <f ca="1">SUMIFS(Journal!$U:$U,Journal!$T:$T,$A36,Journal!$G:$G,$F$10)</f>
        <v>724</v>
      </c>
      <c r="G36" s="53">
        <f ca="1">SUMIFS(Journal!$U:$U,Journal!$T:$T,$A36,Journal!$G:$G,$G$10)</f>
        <v>0</v>
      </c>
      <c r="H36" s="106">
        <f t="shared" ref="H36" ca="1" si="16">I36/(C36-I36)</f>
        <v>0.62165146847014441</v>
      </c>
      <c r="I36" s="53">
        <f t="shared" ref="I36" ca="1" si="17">SUM(D36:G36)</f>
        <v>141666.99807475886</v>
      </c>
    </row>
    <row r="37" spans="1:9" x14ac:dyDescent="0.2">
      <c r="A37" s="52" t="s">
        <v>5233</v>
      </c>
      <c r="B37" s="53">
        <v>288341.87134093989</v>
      </c>
      <c r="C37" s="53">
        <f ca="1">SUMIF(Journal!$T:$T,A37,Journal!$Q:$Q)</f>
        <v>327715.21000000002</v>
      </c>
      <c r="D37" s="53">
        <f ca="1">SUMIFS(Journal!$U:$U,Journal!$T:$T,$A37,Journal!$G:$G,$D$10)</f>
        <v>89143.063174527575</v>
      </c>
      <c r="E37" s="53">
        <f ca="1">SUMIFS(Journal!$U:$U,Journal!$T:$T,$A37,Journal!$G:$G,$E$10)</f>
        <v>15155.596772284094</v>
      </c>
      <c r="F37" s="53">
        <f ca="1">SUMIFS(Journal!$U:$U,Journal!$T:$T,$A37,Journal!$G:$G,$F$10)</f>
        <v>2480.2268467928693</v>
      </c>
      <c r="G37" s="53">
        <f ca="1">SUMIFS(Journal!$U:$U,Journal!$T:$T,$A37,Journal!$G:$G,$G$10)</f>
        <v>0</v>
      </c>
      <c r="H37" s="106">
        <f t="shared" ref="H37" ca="1" si="18">I37/(C37-I37)</f>
        <v>0.48330163752138333</v>
      </c>
      <c r="I37" s="53">
        <f t="shared" ref="I37" ca="1" si="19">SUM(D37:G37)</f>
        <v>106778.88679360454</v>
      </c>
    </row>
    <row r="38" spans="1:9" x14ac:dyDescent="0.2">
      <c r="A38" s="52" t="s">
        <v>5234</v>
      </c>
      <c r="B38" s="53">
        <v>214737.61666666676</v>
      </c>
      <c r="C38" s="53">
        <f ca="1">SUMIF(Journal!$T:$T,A38,Journal!$Q:$Q)</f>
        <v>415101</v>
      </c>
      <c r="D38" s="53">
        <f ca="1">SUMIFS(Journal!$U:$U,Journal!$T:$T,$A38,Journal!$G:$G,$D$10)</f>
        <v>118453.31516183146</v>
      </c>
      <c r="E38" s="53">
        <f ca="1">SUMIFS(Journal!$U:$U,Journal!$T:$T,$A38,Journal!$G:$G,$E$10)</f>
        <v>9856.9815830032276</v>
      </c>
      <c r="F38" s="53">
        <f ca="1">SUMIFS(Journal!$U:$U,Journal!$T:$T,$A38,Journal!$G:$G,$F$10)</f>
        <v>4084.44088651743</v>
      </c>
      <c r="G38" s="53">
        <f ca="1">SUMIFS(Journal!$U:$U,Journal!$T:$T,$A38,Journal!$G:$G,$G$10)</f>
        <v>18276.721852650313</v>
      </c>
      <c r="H38" s="106">
        <f t="shared" ref="H38" ca="1" si="20">I38/(C38-I38)</f>
        <v>0.56979813673611501</v>
      </c>
      <c r="I38" s="53">
        <f t="shared" ref="I38" ca="1" si="21">SUM(D38:G38)</f>
        <v>150671.45948400244</v>
      </c>
    </row>
    <row r="39" spans="1:9" x14ac:dyDescent="0.2">
      <c r="A39" s="52" t="s">
        <v>5235</v>
      </c>
      <c r="B39" s="53">
        <v>85882.783333333326</v>
      </c>
      <c r="C39" s="53">
        <f ca="1">SUMIF(Journal!$T:$T,A39,Journal!$Q:$Q)</f>
        <v>230024.39</v>
      </c>
      <c r="D39" s="53">
        <f ca="1">SUMIFS(Journal!$U:$U,Journal!$T:$T,$A39,Journal!$G:$G,$D$10)</f>
        <v>82238.952369747756</v>
      </c>
      <c r="E39" s="53">
        <f ca="1">SUMIFS(Journal!$U:$U,Journal!$T:$T,$A39,Journal!$G:$G,$E$10)</f>
        <v>3735</v>
      </c>
      <c r="F39" s="53">
        <f ca="1">SUMIFS(Journal!$U:$U,Journal!$T:$T,$A39,Journal!$G:$G,$F$10)</f>
        <v>1000</v>
      </c>
      <c r="G39" s="53">
        <f ca="1">SUMIFS(Journal!$U:$U,Journal!$T:$T,$A39,Journal!$G:$G,$G$10)</f>
        <v>1175.3572689350187</v>
      </c>
      <c r="H39" s="106">
        <f t="shared" ref="H39" ca="1" si="22">I39/(C39-I39)</f>
        <v>0.62131636799211298</v>
      </c>
      <c r="I39" s="53">
        <f t="shared" ref="I39" ca="1" si="23">SUM(D39:G39)</f>
        <v>88149.309638682782</v>
      </c>
    </row>
    <row r="40" spans="1:9" x14ac:dyDescent="0.2">
      <c r="A40" s="52" t="s">
        <v>5236</v>
      </c>
      <c r="B40" s="53">
        <v>216511.87333333332</v>
      </c>
      <c r="C40" s="53">
        <f ca="1">SUMIF(Journal!$T:$T,A40,Journal!$Q:$Q)</f>
        <v>255196.01000000004</v>
      </c>
      <c r="D40" s="53">
        <f ca="1">SUMIFS(Journal!$U:$U,Journal!$T:$T,$A40,Journal!$G:$G,$D$10)</f>
        <v>92077.409010989024</v>
      </c>
      <c r="E40" s="53">
        <f ca="1">SUMIFS(Journal!$U:$U,Journal!$T:$T,$A40,Journal!$G:$G,$E$10)</f>
        <v>2731.9085560308481</v>
      </c>
      <c r="F40" s="53">
        <f ca="1">SUMIFS(Journal!$U:$U,Journal!$T:$T,$A40,Journal!$G:$G,$F$10)</f>
        <v>2683.959193358809</v>
      </c>
      <c r="G40" s="53">
        <f ca="1">SUMIFS(Journal!$U:$U,Journal!$T:$T,$A40,Journal!$G:$G,$G$10)</f>
        <v>2974.8669205444958</v>
      </c>
      <c r="H40" s="106">
        <f t="shared" ref="H40" ca="1" si="24">I40/(C40-I40)</f>
        <v>0.64932158680285601</v>
      </c>
      <c r="I40" s="53">
        <f t="shared" ref="I40" ca="1" si="25">SUM(D40:G40)</f>
        <v>100468.14368092317</v>
      </c>
    </row>
    <row r="41" spans="1:9" x14ac:dyDescent="0.2">
      <c r="A41" s="52" t="s">
        <v>5237</v>
      </c>
      <c r="B41" s="53">
        <v>152318.33333333328</v>
      </c>
      <c r="C41" s="53">
        <f ca="1">SUMIF(Journal!$T:$T,A41,Journal!$Q:$Q)</f>
        <v>268291.75999999995</v>
      </c>
      <c r="D41" s="53">
        <f ca="1">SUMIFS(Journal!$U:$U,Journal!$T:$T,$A41,Journal!$G:$G,$D$10)</f>
        <v>102411.46255877339</v>
      </c>
      <c r="E41" s="53">
        <f ca="1">SUMIFS(Journal!$U:$U,Journal!$T:$T,$A41,Journal!$G:$G,$E$10)</f>
        <v>2078.703288171856</v>
      </c>
      <c r="F41" s="53">
        <f ca="1">SUMIFS(Journal!$U:$U,Journal!$T:$T,$A41,Journal!$G:$G,$F$10)</f>
        <v>1687.5561537299218</v>
      </c>
      <c r="G41" s="53">
        <f ca="1">SUMIFS(Journal!$U:$U,Journal!$T:$T,$A41,Journal!$G:$G,$G$10)</f>
        <v>0</v>
      </c>
      <c r="H41" s="106">
        <f t="shared" ref="H41" ca="1" si="26">I41/(C41-I41)</f>
        <v>0.65495698775399946</v>
      </c>
      <c r="I41" s="53">
        <f t="shared" ref="I41" ca="1" si="27">SUM(D41:G41)</f>
        <v>106177.72200067517</v>
      </c>
    </row>
    <row r="42" spans="1:9" x14ac:dyDescent="0.2">
      <c r="A42" s="52" t="s">
        <v>5238</v>
      </c>
      <c r="B42" s="53">
        <v>99647.018999999971</v>
      </c>
      <c r="C42" s="53">
        <f ca="1">SUMIF(Journal!$T:$T,A42,Journal!$Q:$Q)</f>
        <v>233250</v>
      </c>
      <c r="D42" s="53">
        <f ca="1">SUMIFS(Journal!$U:$U,Journal!$T:$T,$A42,Journal!$G:$G,$D$10)</f>
        <v>78098.121723609511</v>
      </c>
      <c r="E42" s="53">
        <f ca="1">SUMIFS(Journal!$U:$U,Journal!$T:$T,$A42,Journal!$G:$G,$E$10)</f>
        <v>4514.6884511278204</v>
      </c>
      <c r="F42" s="53">
        <f ca="1">SUMIFS(Journal!$U:$U,Journal!$T:$T,$A42,Journal!$G:$G,$F$10)</f>
        <v>-234.91719156414797</v>
      </c>
      <c r="G42" s="53">
        <f ca="1">SUMIFS(Journal!$U:$U,Journal!$T:$T,$A42,Journal!$G:$G,$G$10)</f>
        <v>0</v>
      </c>
      <c r="H42" s="106">
        <f t="shared" ref="H42" ca="1" si="28">I42/(C42-I42)</f>
        <v>0.54601141729919334</v>
      </c>
      <c r="I42" s="53">
        <f t="shared" ref="I42" ca="1" si="29">SUM(D42:G42)</f>
        <v>82377.89298317318</v>
      </c>
    </row>
    <row r="43" spans="1:9" x14ac:dyDescent="0.2">
      <c r="A43" s="52" t="s">
        <v>5239</v>
      </c>
      <c r="B43" s="53">
        <v>169581.69</v>
      </c>
      <c r="C43" s="53">
        <f ca="1">SUMIF(Journal!$T:$T,A43,Journal!$Q:$Q)</f>
        <v>215169.47</v>
      </c>
      <c r="D43" s="53">
        <f ca="1">SUMIFS(Journal!$U:$U,Journal!$T:$T,$A43,Journal!$G:$G,$D$10)</f>
        <v>67580.589848831863</v>
      </c>
      <c r="E43" s="53">
        <f ca="1">SUMIFS(Journal!$U:$U,Journal!$T:$T,$A43,Journal!$G:$G,$E$10)</f>
        <v>1842.5204099917037</v>
      </c>
      <c r="F43" s="53">
        <f ca="1">SUMIFS(Journal!$U:$U,Journal!$T:$T,$A43,Journal!$G:$G,$F$10)</f>
        <v>688</v>
      </c>
      <c r="G43" s="53">
        <f ca="1">SUMIFS(Journal!$U:$U,Journal!$T:$T,$A43,Journal!$G:$G,$G$10)</f>
        <v>3270.5828790489409</v>
      </c>
      <c r="H43" s="106">
        <f t="shared" ref="H43" ca="1" si="30">I43/(C43-I43)</f>
        <v>0.51754597442646899</v>
      </c>
      <c r="I43" s="53">
        <f t="shared" ref="I43" ca="1" si="31">SUM(D43:G43)</f>
        <v>73381.693137872513</v>
      </c>
    </row>
    <row r="44" spans="1:9" x14ac:dyDescent="0.2">
      <c r="A44" s="52" t="s">
        <v>5240</v>
      </c>
      <c r="B44" s="53">
        <v>166992.42999999993</v>
      </c>
      <c r="C44" s="53">
        <f ca="1">SUMIF(Journal!$T:$T,A44,Journal!$Q:$Q)</f>
        <v>339104.59</v>
      </c>
      <c r="D44" s="53">
        <f ca="1">SUMIFS(Journal!$U:$U,Journal!$T:$T,$A44,Journal!$G:$G,$D$10)</f>
        <v>115651.77116786203</v>
      </c>
      <c r="E44" s="53">
        <f ca="1">SUMIFS(Journal!$U:$U,Journal!$T:$T,$A44,Journal!$G:$G,$E$10)</f>
        <v>4679</v>
      </c>
      <c r="F44" s="53">
        <f ca="1">SUMIFS(Journal!$U:$U,Journal!$T:$T,$A44,Journal!$G:$G,$F$10)</f>
        <v>2722.6732469029107</v>
      </c>
      <c r="G44" s="53">
        <f ca="1">SUMIFS(Journal!$U:$U,Journal!$T:$T,$A44,Journal!$G:$G,$G$10)</f>
        <v>0</v>
      </c>
      <c r="H44" s="106">
        <f t="shared" ref="H44" ca="1" si="32">I44/(C44-I44)</f>
        <v>0.56955700966750344</v>
      </c>
      <c r="I44" s="53">
        <f t="shared" ref="I44" ca="1" si="33">SUM(D44:G44)</f>
        <v>123053.44441476493</v>
      </c>
    </row>
    <row r="45" spans="1:9" x14ac:dyDescent="0.2">
      <c r="A45" s="52" t="s">
        <v>5241</v>
      </c>
      <c r="B45" s="53">
        <v>184305.264</v>
      </c>
      <c r="C45" s="53">
        <f ca="1">SUMIF(Journal!$T:$T,A45,Journal!$Q:$Q)</f>
        <v>300850</v>
      </c>
      <c r="D45" s="53">
        <f ca="1">SUMIFS(Journal!$U:$U,Journal!$T:$T,$A45,Journal!$G:$G,$D$10)</f>
        <v>90443.115764565315</v>
      </c>
      <c r="E45" s="53">
        <f ca="1">SUMIFS(Journal!$U:$U,Journal!$T:$T,$A45,Journal!$G:$G,$E$10)</f>
        <v>8604.7779971190812</v>
      </c>
      <c r="F45" s="53">
        <f ca="1">SUMIFS(Journal!$U:$U,Journal!$T:$T,$A45,Journal!$G:$G,$F$10)</f>
        <v>2477.5930960275564</v>
      </c>
      <c r="G45" s="53">
        <f ca="1">SUMIFS(Journal!$U:$U,Journal!$T:$T,$A45,Journal!$G:$G,$G$10)</f>
        <v>0</v>
      </c>
      <c r="H45" s="106">
        <f t="shared" ref="H45" ca="1" si="34">I45/(C45-I45)</f>
        <v>0.50934772275218276</v>
      </c>
      <c r="I45" s="53">
        <f t="shared" ref="I45" ca="1" si="35">SUM(D45:G45)</f>
        <v>101525.48685771195</v>
      </c>
    </row>
    <row r="46" spans="1:9" x14ac:dyDescent="0.2">
      <c r="A46" s="52" t="s">
        <v>5242</v>
      </c>
      <c r="B46" s="53">
        <v>182586.0100000001</v>
      </c>
      <c r="C46" s="53">
        <f ca="1">SUMIF(Journal!$T:$T,A46,Journal!$Q:$Q)</f>
        <v>195550</v>
      </c>
      <c r="D46" s="53">
        <f ca="1">SUMIFS(Journal!$U:$U,Journal!$T:$T,$A46,Journal!$G:$G,$D$10)</f>
        <v>67091.244189586141</v>
      </c>
      <c r="E46" s="53">
        <f ca="1">SUMIFS(Journal!$U:$U,Journal!$T:$T,$A46,Journal!$G:$G,$E$10)</f>
        <v>2282.9646211646836</v>
      </c>
      <c r="F46" s="53">
        <f ca="1">SUMIFS(Journal!$U:$U,Journal!$T:$T,$A46,Journal!$G:$G,$F$10)</f>
        <v>6932.2002173131968</v>
      </c>
      <c r="G46" s="53">
        <f ca="1">SUMIFS(Journal!$U:$U,Journal!$T:$T,$A46,Journal!$G:$G,$G$10)</f>
        <v>0</v>
      </c>
      <c r="H46" s="106">
        <f t="shared" ref="H46" ca="1" si="36">I46/(C46-I46)</f>
        <v>0.63992042176944142</v>
      </c>
      <c r="I46" s="53">
        <f t="shared" ref="I46" ca="1" si="37">SUM(D46:G46)</f>
        <v>76306.409028064023</v>
      </c>
    </row>
    <row r="47" spans="1:9" x14ac:dyDescent="0.2">
      <c r="A47" s="52" t="s">
        <v>5243</v>
      </c>
      <c r="B47" s="53">
        <v>138714.5019737019</v>
      </c>
      <c r="C47" s="53">
        <f ca="1">SUMIF(Journal!$T:$T,A47,Journal!$Q:$Q)</f>
        <v>318070</v>
      </c>
      <c r="D47" s="53">
        <f ca="1">SUMIFS(Journal!$U:$U,Journal!$T:$T,$A47,Journal!$G:$G,$D$10)</f>
        <v>121562.45099598693</v>
      </c>
      <c r="E47" s="53">
        <f ca="1">SUMIFS(Journal!$U:$U,Journal!$T:$T,$A47,Journal!$G:$G,$E$10)</f>
        <v>3452.6933333333336</v>
      </c>
      <c r="F47" s="53">
        <f ca="1">SUMIFS(Journal!$U:$U,Journal!$T:$T,$A47,Journal!$G:$G,$F$10)</f>
        <v>0</v>
      </c>
      <c r="G47" s="53">
        <f ca="1">SUMIFS(Journal!$U:$U,Journal!$T:$T,$A47,Journal!$G:$G,$G$10)</f>
        <v>1956.6666666666667</v>
      </c>
      <c r="H47" s="106">
        <f t="shared" ref="H47" ca="1" si="38">I47/(C47-I47)</f>
        <v>0.66443230915872531</v>
      </c>
      <c r="I47" s="53">
        <f t="shared" ref="I47" ca="1" si="39">SUM(D47:G47)</f>
        <v>126971.81099598693</v>
      </c>
    </row>
    <row r="48" spans="1:9" x14ac:dyDescent="0.2">
      <c r="A48" s="52" t="s">
        <v>5244</v>
      </c>
      <c r="B48" s="53">
        <v>218147.42999999993</v>
      </c>
      <c r="C48" s="53">
        <f ca="1">SUMIF(Journal!$T:$T,A48,Journal!$Q:$Q)</f>
        <v>324100</v>
      </c>
      <c r="D48" s="53">
        <f ca="1">SUMIFS(Journal!$U:$U,Journal!$T:$T,$A48,Journal!$G:$G,$D$10)</f>
        <v>122562.47164443145</v>
      </c>
      <c r="E48" s="53">
        <f ca="1">SUMIFS(Journal!$U:$U,Journal!$T:$T,$A48,Journal!$G:$G,$E$10)</f>
        <v>654</v>
      </c>
      <c r="F48" s="53">
        <f ca="1">SUMIFS(Journal!$U:$U,Journal!$T:$T,$A48,Journal!$G:$G,$F$10)</f>
        <v>959.17910769891773</v>
      </c>
      <c r="G48" s="53">
        <f ca="1">SUMIFS(Journal!$U:$U,Journal!$T:$T,$A48,Journal!$G:$G,$G$10)</f>
        <v>0</v>
      </c>
      <c r="H48" s="106">
        <f t="shared" ref="H48" ca="1" si="40">I48/(C48-I48)</f>
        <v>0.62111319216137739</v>
      </c>
      <c r="I48" s="53">
        <f t="shared" ref="I48" ca="1" si="41">SUM(D48:G48)</f>
        <v>124175.65075213037</v>
      </c>
    </row>
    <row r="49" spans="1:9" x14ac:dyDescent="0.2">
      <c r="A49" s="52" t="s">
        <v>5245</v>
      </c>
      <c r="B49" s="53">
        <v>140500.50405122232</v>
      </c>
      <c r="C49" s="53">
        <f ca="1">SUMIF(Journal!$T:$T,A49,Journal!$Q:$Q)</f>
        <v>281600</v>
      </c>
      <c r="D49" s="53">
        <f ca="1">SUMIFS(Journal!$U:$U,Journal!$T:$T,$A49,Journal!$G:$G,$D$10)</f>
        <v>110087.14662471188</v>
      </c>
      <c r="E49" s="53">
        <f ca="1">SUMIFS(Journal!$U:$U,Journal!$T:$T,$A49,Journal!$G:$G,$E$10)</f>
        <v>2384</v>
      </c>
      <c r="F49" s="53">
        <f ca="1">SUMIFS(Journal!$U:$U,Journal!$T:$T,$A49,Journal!$G:$G,$F$10)</f>
        <v>351.3846160047467</v>
      </c>
      <c r="G49" s="53">
        <f ca="1">SUMIFS(Journal!$U:$U,Journal!$T:$T,$A49,Journal!$G:$G,$G$10)</f>
        <v>0</v>
      </c>
      <c r="H49" s="106">
        <f t="shared" ref="H49" ca="1" si="42">I49/(C49-I49)</f>
        <v>0.66846915094827175</v>
      </c>
      <c r="I49" s="53">
        <f t="shared" ref="I49" ca="1" si="43">SUM(D49:G49)</f>
        <v>112822.53124071662</v>
      </c>
    </row>
    <row r="50" spans="1:9" x14ac:dyDescent="0.2">
      <c r="A50" s="52" t="s">
        <v>5246</v>
      </c>
      <c r="B50" s="53">
        <v>187807.37606184141</v>
      </c>
      <c r="C50" s="53">
        <f ca="1">SUMIF(Journal!$T:$T,A50,Journal!$Q:$Q)</f>
        <v>252100</v>
      </c>
      <c r="D50" s="53">
        <f ca="1">SUMIFS(Journal!$U:$U,Journal!$T:$T,$A50,Journal!$G:$G,$D$10)</f>
        <v>100049.62246128332</v>
      </c>
      <c r="E50" s="53">
        <f ca="1">SUMIFS(Journal!$U:$U,Journal!$T:$T,$A50,Journal!$G:$G,$E$10)</f>
        <v>2676.7000000000003</v>
      </c>
      <c r="F50" s="53">
        <f ca="1">SUMIFS(Journal!$U:$U,Journal!$T:$T,$A50,Journal!$G:$G,$F$10)</f>
        <v>2041.2891867435155</v>
      </c>
      <c r="G50" s="53">
        <f ca="1">SUMIFS(Journal!$U:$U,Journal!$T:$T,$A50,Journal!$G:$G,$G$10)</f>
        <v>0</v>
      </c>
      <c r="H50" s="106">
        <f t="shared" ref="H50" ca="1" si="44">I50/(C50-I50)</f>
        <v>0.71109694765647713</v>
      </c>
      <c r="I50" s="53">
        <f t="shared" ref="I50" ca="1" si="45">SUM(D50:G50)</f>
        <v>104767.61164802682</v>
      </c>
    </row>
    <row r="51" spans="1:9" x14ac:dyDescent="0.2">
      <c r="A51" s="52" t="s">
        <v>5247</v>
      </c>
      <c r="B51" s="53">
        <v>161124.43000000005</v>
      </c>
      <c r="C51" s="53">
        <f ca="1">SUMIF(Journal!$T:$T,A51,Journal!$Q:$Q)</f>
        <v>283100</v>
      </c>
      <c r="D51" s="53">
        <f ca="1">SUMIFS(Journal!$U:$U,Journal!$T:$T,$A51,Journal!$G:$G,$D$10)</f>
        <v>111995.53871735012</v>
      </c>
      <c r="E51" s="53">
        <f ca="1">SUMIFS(Journal!$U:$U,Journal!$T:$T,$A51,Journal!$G:$G,$E$10)</f>
        <v>3688.3163986121344</v>
      </c>
      <c r="F51" s="53">
        <f ca="1">SUMIFS(Journal!$U:$U,Journal!$T:$T,$A51,Journal!$G:$G,$F$10)</f>
        <v>850.59851485760157</v>
      </c>
      <c r="G51" s="53">
        <f ca="1">SUMIFS(Journal!$U:$U,Journal!$T:$T,$A51,Journal!$G:$G,$G$10)</f>
        <v>964.21340617586111</v>
      </c>
      <c r="H51" s="106">
        <f t="shared" ref="H51" ca="1" si="46">I51/(C51-I51)</f>
        <v>0.70952730231492267</v>
      </c>
      <c r="I51" s="53">
        <f t="shared" ref="I51" ca="1" si="47">SUM(D51:G51)</f>
        <v>117498.66703699571</v>
      </c>
    </row>
    <row r="52" spans="1:9" x14ac:dyDescent="0.2">
      <c r="A52" s="52" t="s">
        <v>5248</v>
      </c>
      <c r="B52" s="53">
        <v>171590.79000000004</v>
      </c>
      <c r="C52" s="53">
        <f ca="1">SUMIF(Journal!$T:$T,A52,Journal!$Q:$Q)</f>
        <v>310000</v>
      </c>
      <c r="D52" s="53">
        <f ca="1">SUMIFS(Journal!$U:$U,Journal!$T:$T,$A52,Journal!$G:$G,$D$10)</f>
        <v>112649.70434192845</v>
      </c>
      <c r="E52" s="53">
        <f ca="1">SUMIFS(Journal!$U:$U,Journal!$T:$T,$A52,Journal!$G:$G,$E$10)</f>
        <v>9215.8106499429887</v>
      </c>
      <c r="F52" s="53">
        <f ca="1">SUMIFS(Journal!$U:$U,Journal!$T:$T,$A52,Journal!$G:$G,$F$10)</f>
        <v>0</v>
      </c>
      <c r="G52" s="53">
        <f ca="1">SUMIFS(Journal!$U:$U,Journal!$T:$T,$A52,Journal!$G:$G,$G$10)</f>
        <v>0</v>
      </c>
      <c r="H52" s="106">
        <f t="shared" ref="H52" ca="1" si="48">I52/(C52-I52)</f>
        <v>0.64775745385863781</v>
      </c>
      <c r="I52" s="53">
        <f t="shared" ref="I52" ca="1" si="49">SUM(D52:G52)</f>
        <v>121865.51499187143</v>
      </c>
    </row>
    <row r="53" spans="1:9" x14ac:dyDescent="0.2">
      <c r="A53" s="52" t="s">
        <v>5249</v>
      </c>
      <c r="B53" s="53">
        <v>142353.65406172335</v>
      </c>
      <c r="C53" s="53">
        <f ca="1">SUMIF(Journal!$T:$T,A53,Journal!$Q:$Q)</f>
        <v>218650</v>
      </c>
      <c r="D53" s="53">
        <f ca="1">SUMIFS(Journal!$U:$U,Journal!$T:$T,$A53,Journal!$G:$G,$D$10)</f>
        <v>92176.177561208824</v>
      </c>
      <c r="E53" s="53">
        <f ca="1">SUMIFS(Journal!$U:$U,Journal!$T:$T,$A53,Journal!$G:$G,$E$10)</f>
        <v>1736.2922532854338</v>
      </c>
      <c r="F53" s="53">
        <f ca="1">SUMIFS(Journal!$U:$U,Journal!$T:$T,$A53,Journal!$G:$G,$F$10)</f>
        <v>0</v>
      </c>
      <c r="G53" s="53">
        <f ca="1">SUMIFS(Journal!$U:$U,Journal!$T:$T,$A53,Journal!$G:$G,$G$10)</f>
        <v>1240</v>
      </c>
      <c r="H53" s="106">
        <f t="shared" ref="H53" ca="1" si="50">I53/(C53-I53)</f>
        <v>0.77048075108518888</v>
      </c>
      <c r="I53" s="53">
        <f t="shared" ref="I53" ca="1" si="51">SUM(D53:G53)</f>
        <v>95152.469814494252</v>
      </c>
    </row>
    <row r="54" spans="1:9" x14ac:dyDescent="0.2">
      <c r="A54" s="52" t="s">
        <v>5506</v>
      </c>
      <c r="B54" s="53">
        <v>155395.22999999998</v>
      </c>
      <c r="C54" s="53">
        <f ca="1">SUMIF(Journal!$T:$T,A54,Journal!$Q:$Q)</f>
        <v>271400</v>
      </c>
      <c r="D54" s="53">
        <f ca="1">SUMIFS(Journal!$U:$U,Journal!$T:$T,$A54,Journal!$G:$G,$D$10)</f>
        <v>96985.886861833584</v>
      </c>
      <c r="E54" s="53">
        <f ca="1">SUMIFS(Journal!$U:$U,Journal!$T:$T,$A54,Journal!$G:$G,$E$10)</f>
        <v>8512</v>
      </c>
      <c r="F54" s="53">
        <f ca="1">SUMIFS(Journal!$U:$U,Journal!$T:$T,$A54,Journal!$G:$G,$F$10)</f>
        <v>0</v>
      </c>
      <c r="G54" s="53">
        <f ca="1">SUMIFS(Journal!$U:$U,Journal!$T:$T,$A54,Journal!$G:$G,$G$10)</f>
        <v>1140</v>
      </c>
      <c r="H54" s="106">
        <f t="shared" ref="H54" ca="1" si="52">I54/(C54-I54)</f>
        <v>0.64722335026383793</v>
      </c>
      <c r="I54" s="53">
        <f t="shared" ref="I54" ca="1" si="53">SUM(D54:G54)</f>
        <v>106637.88686183358</v>
      </c>
    </row>
    <row r="55" spans="1:9" x14ac:dyDescent="0.2">
      <c r="A55" s="52" t="s">
        <v>5536</v>
      </c>
      <c r="B55" s="53">
        <v>175242.7600000001</v>
      </c>
      <c r="C55" s="53">
        <f ca="1">SUMIF(Journal!$T:$T,A55,Journal!$Q:$Q)</f>
        <v>265900</v>
      </c>
      <c r="D55" s="53">
        <f ca="1">SUMIFS(Journal!$U:$U,Journal!$T:$T,$A55,Journal!$G:$G,$D$10)</f>
        <v>97362.026680525669</v>
      </c>
      <c r="E55" s="53">
        <f ca="1">SUMIFS(Journal!$U:$U,Journal!$T:$T,$A55,Journal!$G:$G,$E$10)</f>
        <v>6554.0304288574034</v>
      </c>
      <c r="F55" s="53">
        <f ca="1">SUMIFS(Journal!$U:$U,Journal!$T:$T,$A55,Journal!$G:$G,$F$10)</f>
        <v>457</v>
      </c>
      <c r="G55" s="53">
        <f ca="1">SUMIFS(Journal!$U:$U,Journal!$T:$T,$A55,Journal!$G:$G,$G$10)</f>
        <v>0</v>
      </c>
      <c r="H55" s="106">
        <f t="shared" ref="H55" ca="1" si="54">I55/(C55-I55)</f>
        <v>0.64616500034958602</v>
      </c>
      <c r="I55" s="53">
        <f t="shared" ref="I55" ca="1" si="55">SUM(D55:G55)</f>
        <v>104373.05710938307</v>
      </c>
    </row>
    <row r="56" spans="1:9" x14ac:dyDescent="0.2">
      <c r="A56" s="52" t="s">
        <v>5716</v>
      </c>
      <c r="B56" s="53">
        <v>177283.00999999995</v>
      </c>
      <c r="C56" s="53">
        <f ca="1">SUMIF(Journal!$T:$T,A56,Journal!$Q:$Q)</f>
        <v>301450</v>
      </c>
      <c r="D56" s="53">
        <f ca="1">SUMIFS(Journal!$U:$U,Journal!$T:$T,$A56,Journal!$G:$G,$D$10)</f>
        <v>104542.18863975037</v>
      </c>
      <c r="E56" s="53">
        <f ca="1">SUMIFS(Journal!$U:$U,Journal!$T:$T,$A56,Journal!$G:$G,$E$10)</f>
        <v>1062</v>
      </c>
      <c r="F56" s="53">
        <f ca="1">SUMIFS(Journal!$U:$U,Journal!$T:$T,$A56,Journal!$G:$G,$F$10)</f>
        <v>1602.3407105391138</v>
      </c>
      <c r="G56" s="53">
        <f ca="1">SUMIFS(Journal!$U:$U,Journal!$T:$T,$A56,Journal!$G:$G,$G$10)</f>
        <v>0</v>
      </c>
      <c r="H56" s="106">
        <f t="shared" ref="H56:H58" ca="1" si="56">I56/(C56-I56)</f>
        <v>0.55191831669657854</v>
      </c>
      <c r="I56" s="53">
        <f t="shared" ref="I56:I57" ca="1" si="57">SUM(D56:G56)</f>
        <v>107206.52935028948</v>
      </c>
    </row>
    <row r="57" spans="1:9" x14ac:dyDescent="0.2">
      <c r="A57" s="52" t="s">
        <v>5717</v>
      </c>
      <c r="B57" s="53">
        <v>2056</v>
      </c>
      <c r="C57" s="53">
        <f ca="1">SUMIF(Journal!$T:$T,A57,Journal!$Q:$Q)</f>
        <v>255350</v>
      </c>
      <c r="D57" s="53">
        <f ca="1">SUMIFS(Journal!$U:$U,Journal!$T:$T,$A57,Journal!$G:$G,$D$10)</f>
        <v>89358.924610065311</v>
      </c>
      <c r="E57" s="53">
        <f ca="1">SUMIFS(Journal!$U:$U,Journal!$T:$T,$A57,Journal!$G:$G,$E$10)</f>
        <v>2457</v>
      </c>
      <c r="F57" s="53">
        <f ca="1">SUMIFS(Journal!$U:$U,Journal!$T:$T,$A57,Journal!$G:$G,$F$10)</f>
        <v>847.85517276578366</v>
      </c>
      <c r="G57" s="53">
        <f ca="1">SUMIFS(Journal!$U:$U,Journal!$T:$T,$A57,Journal!$G:$G,$G$10)</f>
        <v>0</v>
      </c>
      <c r="H57" s="106">
        <f t="shared" ca="1" si="56"/>
        <v>0.56958591612205844</v>
      </c>
      <c r="I57" s="53">
        <f t="shared" ca="1" si="57"/>
        <v>92663.779782831101</v>
      </c>
    </row>
    <row r="58" spans="1:9" x14ac:dyDescent="0.2">
      <c r="A58" s="52" t="s">
        <v>10</v>
      </c>
      <c r="B58" s="53">
        <v>7924994.5380716454</v>
      </c>
      <c r="C58" s="54">
        <f ca="1">SUM(C$11:C57)</f>
        <v>11703078.217234202</v>
      </c>
      <c r="D58" s="54">
        <f ca="1">SUM(D$11:D57)</f>
        <v>3842276.3434240702</v>
      </c>
      <c r="E58" s="54">
        <f ca="1">SUM(E$11:E57)</f>
        <v>471502.36502734578</v>
      </c>
      <c r="F58" s="54">
        <f ca="1">SUM(F$11:F57)</f>
        <v>107498.42926696574</v>
      </c>
      <c r="G58" s="54">
        <f ca="1">SUM(G$11:G57)</f>
        <v>56879.019290876793</v>
      </c>
      <c r="H58" s="111">
        <f t="shared" ca="1" si="56"/>
        <v>0.61982068729331519</v>
      </c>
      <c r="I58" s="54">
        <f ca="1">SUM(I$11:I57)</f>
        <v>4478156.1570092589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"/>
  <cols>
    <col min="1" max="1" width="53.80859375" bestFit="1" customWidth="1"/>
    <col min="2" max="2" width="34.83984375" bestFit="1" customWidth="1"/>
    <col min="3" max="96" width="73.44921875" bestFit="1" customWidth="1"/>
    <col min="97" max="97" width="11.8359375" bestFit="1" customWidth="1"/>
  </cols>
  <sheetData>
    <row r="1" spans="1:2" x14ac:dyDescent="0.2">
      <c r="A1" s="51" t="s">
        <v>19</v>
      </c>
      <c r="B1" t="s">
        <v>2243</v>
      </c>
    </row>
    <row r="2" spans="1:2" x14ac:dyDescent="0.2">
      <c r="A2" s="51" t="s">
        <v>27</v>
      </c>
      <c r="B2" t="s">
        <v>4085</v>
      </c>
    </row>
    <row r="4" spans="1:2" x14ac:dyDescent="0.2">
      <c r="A4" s="51" t="s">
        <v>2</v>
      </c>
      <c r="B4" t="s">
        <v>4086</v>
      </c>
    </row>
    <row r="5" spans="1:2" x14ac:dyDescent="0.2">
      <c r="A5" s="52" t="s">
        <v>5353</v>
      </c>
      <c r="B5" s="178">
        <v>1</v>
      </c>
    </row>
    <row r="6" spans="1:2" x14ac:dyDescent="0.2">
      <c r="A6" s="52" t="s">
        <v>5349</v>
      </c>
      <c r="B6" s="178">
        <v>1</v>
      </c>
    </row>
    <row r="7" spans="1:2" x14ac:dyDescent="0.2">
      <c r="A7" s="52" t="s">
        <v>5348</v>
      </c>
      <c r="B7" s="178">
        <v>1</v>
      </c>
    </row>
    <row r="8" spans="1:2" x14ac:dyDescent="0.2">
      <c r="A8" s="52" t="s">
        <v>2768</v>
      </c>
      <c r="B8" s="178">
        <v>1</v>
      </c>
    </row>
    <row r="9" spans="1:2" x14ac:dyDescent="0.2">
      <c r="A9" s="52" t="s">
        <v>5317</v>
      </c>
      <c r="B9" s="178">
        <v>1</v>
      </c>
    </row>
    <row r="10" spans="1:2" x14ac:dyDescent="0.2">
      <c r="A10" s="52" t="s">
        <v>5358</v>
      </c>
      <c r="B10" s="178">
        <v>1</v>
      </c>
    </row>
    <row r="11" spans="1:2" x14ac:dyDescent="0.2">
      <c r="A11" s="52" t="s">
        <v>5312</v>
      </c>
      <c r="B11" s="178">
        <v>1</v>
      </c>
    </row>
    <row r="12" spans="1:2" x14ac:dyDescent="0.2">
      <c r="A12" s="52" t="s">
        <v>5341</v>
      </c>
      <c r="B12" s="178">
        <v>1</v>
      </c>
    </row>
    <row r="13" spans="1:2" x14ac:dyDescent="0.2">
      <c r="A13" s="52" t="s">
        <v>3957</v>
      </c>
      <c r="B13" s="178">
        <v>1</v>
      </c>
    </row>
    <row r="14" spans="1:2" x14ac:dyDescent="0.2">
      <c r="A14" s="52" t="s">
        <v>2271</v>
      </c>
      <c r="B14" s="178">
        <v>1</v>
      </c>
    </row>
    <row r="15" spans="1:2" x14ac:dyDescent="0.2">
      <c r="A15" s="52" t="s">
        <v>2272</v>
      </c>
      <c r="B15" s="178">
        <v>1</v>
      </c>
    </row>
    <row r="16" spans="1:2" x14ac:dyDescent="0.2">
      <c r="A16" s="52" t="s">
        <v>5318</v>
      </c>
      <c r="B16" s="178">
        <v>1</v>
      </c>
    </row>
    <row r="17" spans="1:2" x14ac:dyDescent="0.2">
      <c r="A17" s="52" t="s">
        <v>5346</v>
      </c>
      <c r="B17" s="178">
        <v>2</v>
      </c>
    </row>
    <row r="18" spans="1:2" x14ac:dyDescent="0.2">
      <c r="A18" s="52" t="s">
        <v>5333</v>
      </c>
      <c r="B18" s="178">
        <v>1</v>
      </c>
    </row>
    <row r="19" spans="1:2" x14ac:dyDescent="0.2">
      <c r="A19" s="52" t="s">
        <v>5319</v>
      </c>
      <c r="B19" s="178">
        <v>1</v>
      </c>
    </row>
    <row r="20" spans="1:2" x14ac:dyDescent="0.2">
      <c r="A20" s="52" t="s">
        <v>3958</v>
      </c>
      <c r="B20" s="178">
        <v>1</v>
      </c>
    </row>
    <row r="21" spans="1:2" x14ac:dyDescent="0.2">
      <c r="A21" s="52" t="s">
        <v>5347</v>
      </c>
      <c r="B21" s="178">
        <v>1</v>
      </c>
    </row>
    <row r="22" spans="1:2" x14ac:dyDescent="0.2">
      <c r="A22" s="52" t="s">
        <v>3959</v>
      </c>
      <c r="B22" s="178">
        <v>1</v>
      </c>
    </row>
    <row r="23" spans="1:2" x14ac:dyDescent="0.2">
      <c r="A23" s="52" t="s">
        <v>5320</v>
      </c>
      <c r="B23" s="178">
        <v>1</v>
      </c>
    </row>
    <row r="24" spans="1:2" x14ac:dyDescent="0.2">
      <c r="A24" s="52" t="s">
        <v>5323</v>
      </c>
      <c r="B24" s="178">
        <v>2</v>
      </c>
    </row>
    <row r="25" spans="1:2" x14ac:dyDescent="0.2">
      <c r="A25" s="52" t="s">
        <v>5359</v>
      </c>
      <c r="B25" s="178">
        <v>1</v>
      </c>
    </row>
    <row r="26" spans="1:2" x14ac:dyDescent="0.2">
      <c r="A26" s="52" t="s">
        <v>5325</v>
      </c>
      <c r="B26" s="178">
        <v>1</v>
      </c>
    </row>
    <row r="27" spans="1:2" x14ac:dyDescent="0.2">
      <c r="A27" s="52" t="s">
        <v>5326</v>
      </c>
      <c r="B27" s="178">
        <v>2</v>
      </c>
    </row>
    <row r="28" spans="1:2" x14ac:dyDescent="0.2">
      <c r="A28" s="52" t="s">
        <v>5314</v>
      </c>
      <c r="B28" s="178">
        <v>2</v>
      </c>
    </row>
    <row r="29" spans="1:2" x14ac:dyDescent="0.2">
      <c r="A29" s="52" t="s">
        <v>5360</v>
      </c>
      <c r="B29" s="178">
        <v>1</v>
      </c>
    </row>
    <row r="30" spans="1:2" x14ac:dyDescent="0.2">
      <c r="A30" s="52" t="s">
        <v>5361</v>
      </c>
      <c r="B30" s="178">
        <v>1</v>
      </c>
    </row>
    <row r="31" spans="1:2" x14ac:dyDescent="0.2">
      <c r="A31" s="52" t="s">
        <v>5315</v>
      </c>
      <c r="B31" s="178">
        <v>1</v>
      </c>
    </row>
    <row r="32" spans="1:2" x14ac:dyDescent="0.2">
      <c r="A32" s="52" t="s">
        <v>3960</v>
      </c>
      <c r="B32" s="178">
        <v>1</v>
      </c>
    </row>
    <row r="33" spans="1:2" x14ac:dyDescent="0.2">
      <c r="A33" s="52" t="s">
        <v>5362</v>
      </c>
      <c r="B33" s="178">
        <v>1</v>
      </c>
    </row>
    <row r="34" spans="1:2" x14ac:dyDescent="0.2">
      <c r="A34" s="52" t="s">
        <v>2513</v>
      </c>
      <c r="B34" s="178">
        <v>1</v>
      </c>
    </row>
    <row r="35" spans="1:2" x14ac:dyDescent="0.2">
      <c r="A35" s="52" t="s">
        <v>5336</v>
      </c>
      <c r="B35" s="178">
        <v>1</v>
      </c>
    </row>
    <row r="36" spans="1:2" x14ac:dyDescent="0.2">
      <c r="A36" s="52" t="s">
        <v>5309</v>
      </c>
      <c r="B36" s="178">
        <v>1</v>
      </c>
    </row>
    <row r="37" spans="1:2" x14ac:dyDescent="0.2">
      <c r="A37" s="52" t="s">
        <v>2515</v>
      </c>
      <c r="B37" s="178">
        <v>1</v>
      </c>
    </row>
    <row r="38" spans="1:2" x14ac:dyDescent="0.2">
      <c r="A38" s="52" t="s">
        <v>5363</v>
      </c>
      <c r="B38" s="178">
        <v>1</v>
      </c>
    </row>
    <row r="39" spans="1:2" x14ac:dyDescent="0.2">
      <c r="A39" s="52" t="s">
        <v>2516</v>
      </c>
      <c r="B39" s="178">
        <v>1</v>
      </c>
    </row>
    <row r="40" spans="1:2" x14ac:dyDescent="0.2">
      <c r="A40" s="52" t="s">
        <v>5310</v>
      </c>
      <c r="B40" s="178">
        <v>1</v>
      </c>
    </row>
    <row r="41" spans="1:2" x14ac:dyDescent="0.2">
      <c r="A41" s="52" t="s">
        <v>5364</v>
      </c>
      <c r="B41" s="178">
        <v>1</v>
      </c>
    </row>
    <row r="42" spans="1:2" x14ac:dyDescent="0.2">
      <c r="A42" s="52" t="s">
        <v>5339</v>
      </c>
      <c r="B42" s="178">
        <v>2</v>
      </c>
    </row>
    <row r="43" spans="1:2" x14ac:dyDescent="0.2">
      <c r="A43" s="52" t="s">
        <v>5365</v>
      </c>
      <c r="B43" s="178">
        <v>1</v>
      </c>
    </row>
    <row r="44" spans="1:2" x14ac:dyDescent="0.2">
      <c r="A44" s="52" t="s">
        <v>2517</v>
      </c>
      <c r="B44" s="178">
        <v>1</v>
      </c>
    </row>
    <row r="45" spans="1:2" x14ac:dyDescent="0.2">
      <c r="A45" s="52" t="s">
        <v>3966</v>
      </c>
      <c r="B45" s="178">
        <v>2</v>
      </c>
    </row>
    <row r="46" spans="1:2" x14ac:dyDescent="0.2">
      <c r="A46" s="52" t="s">
        <v>5416</v>
      </c>
      <c r="B46" s="178">
        <v>1</v>
      </c>
    </row>
    <row r="47" spans="1:2" x14ac:dyDescent="0.2">
      <c r="A47" s="52" t="s">
        <v>3968</v>
      </c>
      <c r="B47" s="178">
        <v>1</v>
      </c>
    </row>
    <row r="48" spans="1:2" x14ac:dyDescent="0.2">
      <c r="A48" s="52" t="s">
        <v>3977</v>
      </c>
      <c r="B48" s="178">
        <v>1</v>
      </c>
    </row>
    <row r="49" spans="1:2" x14ac:dyDescent="0.2">
      <c r="A49" s="52" t="s">
        <v>3970</v>
      </c>
      <c r="B49" s="178">
        <v>1</v>
      </c>
    </row>
    <row r="50" spans="1:2" x14ac:dyDescent="0.2">
      <c r="A50" s="52" t="s">
        <v>3972</v>
      </c>
      <c r="B50" s="178">
        <v>1</v>
      </c>
    </row>
    <row r="51" spans="1:2" x14ac:dyDescent="0.2">
      <c r="A51" s="52" t="s">
        <v>5419</v>
      </c>
      <c r="B51" s="178">
        <v>1</v>
      </c>
    </row>
    <row r="52" spans="1:2" x14ac:dyDescent="0.2">
      <c r="A52" s="52" t="s">
        <v>2255</v>
      </c>
      <c r="B52" s="178">
        <v>1</v>
      </c>
    </row>
    <row r="53" spans="1:2" x14ac:dyDescent="0.2">
      <c r="A53" s="52" t="s">
        <v>2256</v>
      </c>
      <c r="B53" s="178">
        <v>1</v>
      </c>
    </row>
    <row r="54" spans="1:2" x14ac:dyDescent="0.2">
      <c r="A54" s="52" t="s">
        <v>5345</v>
      </c>
      <c r="B54" s="178">
        <v>1</v>
      </c>
    </row>
    <row r="55" spans="1:2" x14ac:dyDescent="0.2">
      <c r="A55" s="52" t="s">
        <v>5313</v>
      </c>
      <c r="B55" s="178">
        <v>1</v>
      </c>
    </row>
    <row r="56" spans="1:2" x14ac:dyDescent="0.2">
      <c r="A56" s="52" t="s">
        <v>5332</v>
      </c>
      <c r="B56" s="178">
        <v>1</v>
      </c>
    </row>
    <row r="57" spans="1:2" x14ac:dyDescent="0.2">
      <c r="A57" s="52" t="s">
        <v>2253</v>
      </c>
      <c r="B57" s="178">
        <v>1</v>
      </c>
    </row>
    <row r="58" spans="1:2" x14ac:dyDescent="0.2">
      <c r="A58" s="52" t="s">
        <v>2254</v>
      </c>
      <c r="B58" s="178">
        <v>1</v>
      </c>
    </row>
    <row r="59" spans="1:2" x14ac:dyDescent="0.2">
      <c r="A59" s="52" t="s">
        <v>5342</v>
      </c>
      <c r="B59" s="178">
        <v>1</v>
      </c>
    </row>
    <row r="60" spans="1:2" x14ac:dyDescent="0.2">
      <c r="A60" s="52" t="s">
        <v>5350</v>
      </c>
      <c r="B60" s="178">
        <v>1</v>
      </c>
    </row>
    <row r="61" spans="1:2" x14ac:dyDescent="0.2">
      <c r="A61" s="52" t="s">
        <v>5328</v>
      </c>
      <c r="B61" s="178">
        <v>1</v>
      </c>
    </row>
    <row r="62" spans="1:2" x14ac:dyDescent="0.2">
      <c r="A62" s="52" t="s">
        <v>5329</v>
      </c>
      <c r="B62" s="178">
        <v>1</v>
      </c>
    </row>
    <row r="63" spans="1:2" x14ac:dyDescent="0.2">
      <c r="A63" s="52" t="s">
        <v>2514</v>
      </c>
      <c r="B63" s="178">
        <v>1</v>
      </c>
    </row>
    <row r="64" spans="1:2" x14ac:dyDescent="0.2">
      <c r="A64" s="52" t="s">
        <v>5335</v>
      </c>
      <c r="B64" s="178">
        <v>1</v>
      </c>
    </row>
    <row r="65" spans="1:2" x14ac:dyDescent="0.2">
      <c r="A65" s="52" t="s">
        <v>5338</v>
      </c>
      <c r="B65" s="178">
        <v>1</v>
      </c>
    </row>
    <row r="66" spans="1:2" x14ac:dyDescent="0.2">
      <c r="A66" s="52" t="s">
        <v>3961</v>
      </c>
      <c r="B66" s="178">
        <v>1</v>
      </c>
    </row>
    <row r="67" spans="1:2" x14ac:dyDescent="0.2">
      <c r="A67" s="52" t="s">
        <v>3974</v>
      </c>
      <c r="B67" s="178">
        <v>1</v>
      </c>
    </row>
    <row r="68" spans="1:2" x14ac:dyDescent="0.2">
      <c r="A68" s="52" t="s">
        <v>3975</v>
      </c>
      <c r="B68" s="178">
        <v>1</v>
      </c>
    </row>
    <row r="69" spans="1:2" x14ac:dyDescent="0.2">
      <c r="A69" s="52" t="s">
        <v>3979</v>
      </c>
      <c r="B69" s="178">
        <v>1</v>
      </c>
    </row>
    <row r="70" spans="1:2" x14ac:dyDescent="0.2">
      <c r="A70" s="52" t="s">
        <v>2273</v>
      </c>
      <c r="B70" s="178">
        <v>1</v>
      </c>
    </row>
    <row r="71" spans="1:2" x14ac:dyDescent="0.2">
      <c r="A71" s="52" t="s">
        <v>5354</v>
      </c>
      <c r="B71" s="178">
        <v>1</v>
      </c>
    </row>
    <row r="72" spans="1:2" x14ac:dyDescent="0.2">
      <c r="A72" s="52" t="s">
        <v>5356</v>
      </c>
      <c r="B72" s="178">
        <v>1</v>
      </c>
    </row>
    <row r="73" spans="1:2" x14ac:dyDescent="0.2">
      <c r="A73" s="52" t="s">
        <v>3963</v>
      </c>
      <c r="B73" s="178">
        <v>1</v>
      </c>
    </row>
    <row r="74" spans="1:2" x14ac:dyDescent="0.2">
      <c r="A74" s="52" t="s">
        <v>5316</v>
      </c>
      <c r="B74" s="178">
        <v>1</v>
      </c>
    </row>
    <row r="75" spans="1:2" x14ac:dyDescent="0.2">
      <c r="A75" s="52" t="s">
        <v>5366</v>
      </c>
      <c r="B75" s="178">
        <v>1</v>
      </c>
    </row>
    <row r="76" spans="1:2" x14ac:dyDescent="0.2">
      <c r="A76" s="52" t="s">
        <v>5351</v>
      </c>
      <c r="B76" s="178">
        <v>1</v>
      </c>
    </row>
    <row r="77" spans="1:2" x14ac:dyDescent="0.2">
      <c r="A77" s="52" t="s">
        <v>2275</v>
      </c>
      <c r="B77" s="178">
        <v>1</v>
      </c>
    </row>
    <row r="78" spans="1:2" x14ac:dyDescent="0.2">
      <c r="A78" s="52" t="s">
        <v>5324</v>
      </c>
      <c r="B78" s="178">
        <v>1</v>
      </c>
    </row>
    <row r="79" spans="1:2" x14ac:dyDescent="0.2">
      <c r="A79" s="52" t="s">
        <v>5340</v>
      </c>
      <c r="B79" s="178">
        <v>1</v>
      </c>
    </row>
    <row r="80" spans="1:2" x14ac:dyDescent="0.2">
      <c r="A80" s="52" t="s">
        <v>5344</v>
      </c>
      <c r="B80" s="178">
        <v>1</v>
      </c>
    </row>
    <row r="81" spans="1:2" x14ac:dyDescent="0.2">
      <c r="A81" s="52" t="s">
        <v>2518</v>
      </c>
      <c r="B81" s="178">
        <v>1</v>
      </c>
    </row>
    <row r="82" spans="1:2" x14ac:dyDescent="0.2">
      <c r="A82" s="52" t="s">
        <v>2274</v>
      </c>
      <c r="B82" s="178">
        <v>1</v>
      </c>
    </row>
    <row r="83" spans="1:2" x14ac:dyDescent="0.2">
      <c r="A83" s="52" t="s">
        <v>2257</v>
      </c>
      <c r="B83" s="178">
        <v>1</v>
      </c>
    </row>
    <row r="84" spans="1:2" x14ac:dyDescent="0.2">
      <c r="A84" s="52" t="s">
        <v>2258</v>
      </c>
      <c r="B84" s="178">
        <v>1</v>
      </c>
    </row>
    <row r="85" spans="1:2" x14ac:dyDescent="0.2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A15" sqref="A15"/>
    </sheetView>
  </sheetViews>
  <sheetFormatPr defaultRowHeight="15" x14ac:dyDescent="0.2"/>
  <cols>
    <col min="1" max="1" width="23.80859375" bestFit="1" customWidth="1"/>
    <col min="2" max="2" width="10.22265625" bestFit="1" customWidth="1"/>
    <col min="3" max="3" width="3.2265625" customWidth="1"/>
    <col min="4" max="4" width="48.83203125" customWidth="1"/>
    <col min="5" max="5" width="8.203125" bestFit="1" customWidth="1"/>
  </cols>
  <sheetData>
    <row r="1" spans="1:5" ht="15.75" thickBot="1" x14ac:dyDescent="0.25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">
      <c r="A2" t="s">
        <v>5353</v>
      </c>
      <c r="B2">
        <v>1</v>
      </c>
      <c r="D2" s="200" t="s">
        <v>5365</v>
      </c>
      <c r="E2" s="200">
        <v>1</v>
      </c>
    </row>
    <row r="3" spans="1:5" x14ac:dyDescent="0.2">
      <c r="A3" t="s">
        <v>5349</v>
      </c>
      <c r="B3">
        <v>1</v>
      </c>
      <c r="D3" s="201" t="s">
        <v>2517</v>
      </c>
      <c r="E3" s="201">
        <v>1</v>
      </c>
    </row>
    <row r="4" spans="1:5" x14ac:dyDescent="0.2">
      <c r="A4" t="s">
        <v>5348</v>
      </c>
      <c r="B4">
        <v>1</v>
      </c>
      <c r="D4" s="200" t="s">
        <v>3966</v>
      </c>
      <c r="E4" s="200">
        <v>1</v>
      </c>
    </row>
    <row r="5" spans="1:5" x14ac:dyDescent="0.2">
      <c r="A5" t="s">
        <v>2768</v>
      </c>
      <c r="B5">
        <v>1</v>
      </c>
      <c r="D5" s="201" t="s">
        <v>3968</v>
      </c>
      <c r="E5" s="201">
        <v>1</v>
      </c>
    </row>
    <row r="6" spans="1:5" x14ac:dyDescent="0.2">
      <c r="A6" t="s">
        <v>5317</v>
      </c>
      <c r="B6">
        <v>1</v>
      </c>
      <c r="D6" s="200" t="s">
        <v>3977</v>
      </c>
      <c r="E6" s="200">
        <v>1</v>
      </c>
    </row>
    <row r="7" spans="1:5" x14ac:dyDescent="0.2">
      <c r="A7" t="s">
        <v>5358</v>
      </c>
      <c r="B7">
        <v>1</v>
      </c>
      <c r="D7" s="201" t="s">
        <v>3970</v>
      </c>
      <c r="E7" s="201">
        <v>1</v>
      </c>
    </row>
    <row r="8" spans="1:5" x14ac:dyDescent="0.2">
      <c r="A8" t="s">
        <v>5312</v>
      </c>
      <c r="B8">
        <v>1</v>
      </c>
      <c r="D8" s="200" t="s">
        <v>2255</v>
      </c>
      <c r="E8" s="200">
        <v>1</v>
      </c>
    </row>
    <row r="9" spans="1:5" x14ac:dyDescent="0.2">
      <c r="A9" t="s">
        <v>5341</v>
      </c>
      <c r="B9">
        <v>1</v>
      </c>
      <c r="D9" s="201" t="s">
        <v>2256</v>
      </c>
      <c r="E9" s="201">
        <v>1</v>
      </c>
    </row>
    <row r="10" spans="1:5" x14ac:dyDescent="0.2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 filterMode="1"/>
  <dimension ref="A1:AF6349"/>
  <sheetViews>
    <sheetView tabSelected="1" topLeftCell="M1" zoomScaleNormal="100" workbookViewId="0">
      <pane ySplit="2" topLeftCell="M3906" activePane="bottomLeft" state="frozen"/>
      <selection activeCell="H4889" sqref="H4889:L4899"/>
      <selection pane="bottomLeft" activeCell="H5887" sqref="A5887:XFD5887"/>
    </sheetView>
  </sheetViews>
  <sheetFormatPr defaultColWidth="6.58984375" defaultRowHeight="14.25" outlineLevelCol="1" x14ac:dyDescent="0.2"/>
  <cols>
    <col min="1" max="1" width="12.5078125" style="37" bestFit="1" customWidth="1"/>
    <col min="2" max="2" width="11.8359375" style="37" customWidth="1" outlineLevel="1"/>
    <col min="3" max="3" width="10.76171875" style="37" customWidth="1" outlineLevel="1"/>
    <col min="4" max="4" width="13.046875" style="37" customWidth="1" outlineLevel="1"/>
    <col min="5" max="5" width="11.296875" style="38" customWidth="1" outlineLevel="1"/>
    <col min="6" max="6" width="10.625" style="38" customWidth="1" outlineLevel="1"/>
    <col min="7" max="7" width="13.71875" style="2" customWidth="1"/>
    <col min="8" max="8" width="11.703125" style="162" customWidth="1"/>
    <col min="9" max="9" width="15.46875" style="2" customWidth="1"/>
    <col min="10" max="10" width="80.30859375" style="33" customWidth="1"/>
    <col min="11" max="11" width="10.0859375" style="36" customWidth="1" outlineLevel="1"/>
    <col min="12" max="12" width="11.02734375" style="36" customWidth="1" outlineLevel="1"/>
    <col min="13" max="13" width="9.953125" style="36" customWidth="1" outlineLevel="1"/>
    <col min="14" max="14" width="9.68359375" style="36" customWidth="1" outlineLevel="1"/>
    <col min="15" max="15" width="10.22265625" style="36" customWidth="1" outlineLevel="1"/>
    <col min="16" max="17" width="11.296875" style="36" customWidth="1"/>
    <col min="18" max="18" width="10.22265625" style="38" customWidth="1"/>
    <col min="19" max="19" width="22.734375" style="38" customWidth="1"/>
    <col min="20" max="20" width="10.22265625" style="38" customWidth="1"/>
    <col min="21" max="21" width="12.9140625" style="39" customWidth="1"/>
    <col min="22" max="22" width="10.22265625" style="40" customWidth="1"/>
    <col min="23" max="23" width="6.859375" style="33" customWidth="1"/>
    <col min="24" max="24" width="11.8359375" style="35" customWidth="1"/>
    <col min="25" max="25" width="11.56640625" style="35" customWidth="1"/>
    <col min="26" max="26" width="14.9296875" style="33" bestFit="1" customWidth="1"/>
    <col min="27" max="34" width="16.27734375" style="33" customWidth="1"/>
    <col min="35" max="35" width="7.26171875" style="33" bestFit="1" customWidth="1"/>
    <col min="36" max="16384" width="6.58984375" style="33"/>
  </cols>
  <sheetData>
    <row r="1" spans="1:32" s="42" customFormat="1" ht="38.25" customHeight="1" x14ac:dyDescent="0.2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SUBTOTAL(3,K$3:K$6343)</f>
        <v>18</v>
      </c>
      <c r="L2" s="90">
        <f t="shared" ref="L2:Q2" ca="1" si="0">SUBTOTAL(9,L$3:L$6343)</f>
        <v>-105713.97601555209</v>
      </c>
      <c r="M2" s="90">
        <f t="shared" ca="1" si="0"/>
        <v>-39165.717000000077</v>
      </c>
      <c r="N2" s="90">
        <f t="shared" ca="1" si="0"/>
        <v>-1012.3829844478884</v>
      </c>
      <c r="O2" s="90">
        <f t="shared" ca="1" si="0"/>
        <v>139436.25112426528</v>
      </c>
      <c r="P2" s="90">
        <f t="shared" ca="1" si="0"/>
        <v>8126769.8780716397</v>
      </c>
      <c r="Q2" s="90">
        <f t="shared" ca="1" si="0"/>
        <v>11875310.317234207</v>
      </c>
      <c r="R2" s="104">
        <f ca="1">SUBTOTAL(3,R$3:R$6343)</f>
        <v>5216</v>
      </c>
      <c r="S2" s="104"/>
      <c r="T2" s="104">
        <f ca="1">SUBTOTAL(2,T$3:T$6343)</f>
        <v>0</v>
      </c>
      <c r="U2" s="91">
        <f ca="1">SUBTOTAL(9,U$3:U$6343)</f>
        <v>3748540.4391625589</v>
      </c>
      <c r="V2" s="92">
        <f ca="1">SUBTOTAL(1,V$3:V$6343)</f>
        <v>0.81638606014833337</v>
      </c>
      <c r="X2" s="43"/>
      <c r="Y2" s="91" t="s">
        <v>5</v>
      </c>
      <c r="Z2" s="91">
        <f ca="1">SUMIFS($U:$U,$T:$T,"",$G:$G,Y2)</f>
        <v>-509960.70498826139</v>
      </c>
      <c r="AA2" s="91" t="s">
        <v>6</v>
      </c>
      <c r="AB2" s="91">
        <f ca="1">SUMIFS($U:$U,$T:$T,"",$G:$G,AA2)</f>
        <v>-29374.863082074949</v>
      </c>
      <c r="AC2" s="91" t="s">
        <v>7</v>
      </c>
      <c r="AD2" s="91">
        <f ca="1">SUMIFS($U:$U,$T:$T,"",$G:$G,AC2)</f>
        <v>-139565.73568955238</v>
      </c>
      <c r="AE2" s="91" t="s">
        <v>8</v>
      </c>
      <c r="AF2" s="91">
        <f ca="1">SUMIFS($U:$U,$T:$T,"",$G:$G,AE2)</f>
        <v>-94394.209991560027</v>
      </c>
    </row>
    <row r="3" spans="1:32" hidden="1" x14ac:dyDescent="0.2">
      <c r="A3" s="93" t="s">
        <v>31</v>
      </c>
      <c r="B3" s="94" t="str">
        <f ca="1">IFERROR(VLOOKUP($A3,HeadJournal!$A$1:$NTR$890,COLUMN(HeadJournal!B$1),0),"")</f>
        <v>1Z095EE70248804009</v>
      </c>
      <c r="C3" s="94" t="str">
        <f ca="1">IFERROR(VLOOKUP($A3,HeadJournal!$A$1:$NTR$890,COLUMN(HeadJournal!C$1),0),"")</f>
        <v>iHerb_OA CZN6870</v>
      </c>
      <c r="D3" s="125" t="str">
        <f ca="1"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 ca="1"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ca="1" si="1">Q3-P3</f>
        <v>-222.00121560308003</v>
      </c>
      <c r="V3" s="22">
        <f t="shared" ref="V3:V66" ca="1" si="2">IF(Q3&lt;&gt;0,IFERROR(U3/P3,""),"")</f>
        <v>-0.16792814785862803</v>
      </c>
      <c r="X3" s="33"/>
      <c r="Y3" s="33"/>
    </row>
    <row r="4" spans="1:32" hidden="1" x14ac:dyDescent="0.2">
      <c r="A4" s="93" t="s">
        <v>31</v>
      </c>
      <c r="B4" s="94" t="str">
        <f ca="1">IFERROR(VLOOKUP($A4,HeadJournal!$A$1:$NTR$890,COLUMN(HeadJournal!B$1),0),"")</f>
        <v>1Z095EE70248804009</v>
      </c>
      <c r="C4" s="94" t="str">
        <f ca="1">IFERROR(VLOOKUP($A4,HeadJournal!$A$1:$NTR$890,COLUMN(HeadJournal!C$1),0),"")</f>
        <v>iHerb_OA CZN6870</v>
      </c>
      <c r="D4" s="125" t="str">
        <f ca="1"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 ca="1"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ca="1" si="1"/>
        <v>-222.00121560308003</v>
      </c>
      <c r="V4" s="22">
        <f t="shared" ca="1" si="2"/>
        <v>-0.16792814785862803</v>
      </c>
      <c r="X4" s="33"/>
      <c r="Y4" s="39"/>
    </row>
    <row r="5" spans="1:32" hidden="1" x14ac:dyDescent="0.2">
      <c r="A5" s="93" t="s">
        <v>31</v>
      </c>
      <c r="B5" s="94" t="str">
        <f ca="1">IFERROR(VLOOKUP($A5,HeadJournal!$A$1:$NTR$890,COLUMN(HeadJournal!B$1),0),"")</f>
        <v>1Z095EE70248804009</v>
      </c>
      <c r="C5" s="94" t="str">
        <f ca="1">IFERROR(VLOOKUP($A5,HeadJournal!$A$1:$NTR$890,COLUMN(HeadJournal!C$1),0),"")</f>
        <v>iHerb_OA CZN6870</v>
      </c>
      <c r="D5" s="125" t="str">
        <f ca="1"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ca="1" si="2"/>
        <v>0.36157212168588138</v>
      </c>
      <c r="X5" s="33"/>
      <c r="Y5" s="33"/>
    </row>
    <row r="6" spans="1:32" hidden="1" x14ac:dyDescent="0.2">
      <c r="A6" s="93" t="s">
        <v>31</v>
      </c>
      <c r="B6" s="94" t="str">
        <f ca="1">IFERROR(VLOOKUP($A6,HeadJournal!$A$1:$NTR$890,COLUMN(HeadJournal!B$1),0),"")</f>
        <v>1Z095EE70248804009</v>
      </c>
      <c r="C6" s="94" t="str">
        <f ca="1">IFERROR(VLOOKUP($A6,HeadJournal!$A$1:$NTR$890,COLUMN(HeadJournal!C$1),0),"")</f>
        <v>iHerb_OA CZN6870</v>
      </c>
      <c r="D6" s="125" t="str">
        <f ca="1"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ca="1" si="2"/>
        <v>1.1737805579440863</v>
      </c>
      <c r="X6" s="33"/>
      <c r="Y6" s="33"/>
    </row>
    <row r="7" spans="1:32" hidden="1" x14ac:dyDescent="0.2">
      <c r="A7" s="93" t="s">
        <v>31</v>
      </c>
      <c r="B7" s="94" t="str">
        <f ca="1">IFERROR(VLOOKUP($A7,HeadJournal!$A$1:$NTR$890,COLUMN(HeadJournal!B$1),0),"")</f>
        <v>1Z095EE70248804009</v>
      </c>
      <c r="C7" s="94" t="str">
        <f ca="1">IFERROR(VLOOKUP($A7,HeadJournal!$A$1:$NTR$890,COLUMN(HeadJournal!C$1),0),"")</f>
        <v>iHerb_OA CZN6870</v>
      </c>
      <c r="D7" s="125" t="str">
        <f ca="1"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ca="1" si="2"/>
        <v>1.1670845374754193</v>
      </c>
      <c r="X7" s="33"/>
      <c r="Y7" s="33"/>
    </row>
    <row r="8" spans="1:32" hidden="1" x14ac:dyDescent="0.2">
      <c r="A8" s="93" t="s">
        <v>31</v>
      </c>
      <c r="B8" s="94" t="str">
        <f ca="1">IFERROR(VLOOKUP($A8,HeadJournal!$A$1:$NTR$890,COLUMN(HeadJournal!B$1),0),"")</f>
        <v>1Z095EE70248804009</v>
      </c>
      <c r="C8" s="94" t="str">
        <f ca="1">IFERROR(VLOOKUP($A8,HeadJournal!$A$1:$NTR$890,COLUMN(HeadJournal!C$1),0),"")</f>
        <v>iHerb_OA CZN6870</v>
      </c>
      <c r="D8" s="125" t="str">
        <f ca="1"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 ca="1"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ca="1" si="1"/>
        <v>275.00971076939288</v>
      </c>
      <c r="V8" s="22">
        <f t="shared" ca="1" si="2"/>
        <v>1.5715712682032168</v>
      </c>
      <c r="X8" s="33"/>
      <c r="Y8" s="33"/>
    </row>
    <row r="9" spans="1:32" hidden="1" x14ac:dyDescent="0.2">
      <c r="A9" s="93" t="s">
        <v>31</v>
      </c>
      <c r="B9" s="94" t="str">
        <f ca="1">IFERROR(VLOOKUP($A9,HeadJournal!$A$1:$NTR$890,COLUMN(HeadJournal!B$1),0),"")</f>
        <v>1Z095EE70248804009</v>
      </c>
      <c r="C9" s="94" t="str">
        <f ca="1">IFERROR(VLOOKUP($A9,HeadJournal!$A$1:$NTR$890,COLUMN(HeadJournal!C$1),0),"")</f>
        <v>iHerb_OA CZN6870</v>
      </c>
      <c r="D9" s="125" t="str">
        <f ca="1"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 ca="1"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ca="1" si="1"/>
        <v>182.10537744923636</v>
      </c>
      <c r="V9" s="22">
        <f t="shared" ca="1" si="2"/>
        <v>0.35162631454314147</v>
      </c>
      <c r="X9" s="33"/>
      <c r="Y9" s="33"/>
    </row>
    <row r="10" spans="1:32" hidden="1" x14ac:dyDescent="0.2">
      <c r="A10" s="93" t="s">
        <v>31</v>
      </c>
      <c r="B10" s="94" t="str">
        <f ca="1">IFERROR(VLOOKUP($A10,HeadJournal!$A$1:$NTR$890,COLUMN(HeadJournal!B$1),0),"")</f>
        <v>1Z095EE70248804009</v>
      </c>
      <c r="C10" s="94" t="str">
        <f ca="1">IFERROR(VLOOKUP($A10,HeadJournal!$A$1:$NTR$890,COLUMN(HeadJournal!C$1),0),"")</f>
        <v>iHerb_OA CZN6870</v>
      </c>
      <c r="D10" s="125" t="str">
        <f ca="1"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 ca="1"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ca="1" si="1"/>
        <v>405.86480926592048</v>
      </c>
      <c r="V10" s="22">
        <f t="shared" ca="1" si="2"/>
        <v>0.40825917143746393</v>
      </c>
      <c r="X10" s="33"/>
      <c r="Y10" s="33"/>
    </row>
    <row r="11" spans="1:32" hidden="1" x14ac:dyDescent="0.2">
      <c r="A11" s="93" t="s">
        <v>35</v>
      </c>
      <c r="B11" s="94" t="str">
        <f ca="1">IFERROR(VLOOKUP($A11,HeadJournal!$A$1:$NTR$890,COLUMN(HeadJournal!B$1),0),"")</f>
        <v>1LSCXLZ000YQI0M</v>
      </c>
      <c r="C11" s="94" t="str">
        <f ca="1">IFERROR(VLOOKUP($A11,HeadJournal!$A$1:$NTR$890,COLUMN(HeadJournal!C$1),0),"")</f>
        <v>iHerb_AV CYG0792</v>
      </c>
      <c r="D11" s="125" t="str">
        <f ca="1"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ca="1" si="2"/>
        <v>2.1595305595228389</v>
      </c>
      <c r="X11" s="33"/>
      <c r="Y11" s="33"/>
    </row>
    <row r="12" spans="1:32" hidden="1" x14ac:dyDescent="0.2">
      <c r="A12" s="93" t="s">
        <v>35</v>
      </c>
      <c r="B12" s="94" t="str">
        <f ca="1">IFERROR(VLOOKUP($A12,HeadJournal!$A$1:$NTR$890,COLUMN(HeadJournal!B$1),0),"")</f>
        <v>1LSCXLZ000YQI0M</v>
      </c>
      <c r="C12" s="94" t="str">
        <f ca="1">IFERROR(VLOOKUP($A12,HeadJournal!$A$1:$NTR$890,COLUMN(HeadJournal!C$1),0),"")</f>
        <v>iHerb_AV CYG0792</v>
      </c>
      <c r="D12" s="125" t="str">
        <f ca="1"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 ca="1"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ca="1" si="1"/>
        <v>883.49728506787324</v>
      </c>
      <c r="V12" s="22">
        <f t="shared" ca="1" si="2"/>
        <v>2.7914366714274066</v>
      </c>
      <c r="X12" s="33"/>
      <c r="Y12" s="33"/>
    </row>
    <row r="13" spans="1:32" hidden="1" x14ac:dyDescent="0.2">
      <c r="A13" s="93" t="s">
        <v>35</v>
      </c>
      <c r="B13" s="94" t="str">
        <f ca="1">IFERROR(VLOOKUP($A13,HeadJournal!$A$1:$NTR$890,COLUMN(HeadJournal!B$1),0),"")</f>
        <v>1LSCXLZ000YQI0M</v>
      </c>
      <c r="C13" s="94" t="str">
        <f ca="1">IFERROR(VLOOKUP($A13,HeadJournal!$A$1:$NTR$890,COLUMN(HeadJournal!C$1),0),"")</f>
        <v>iHerb_AV CYG0792</v>
      </c>
      <c r="D13" s="125" t="str">
        <f ca="1"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ca="1" si="2"/>
        <v>2.4754836154751225</v>
      </c>
      <c r="X13" s="33"/>
      <c r="Y13" s="33"/>
    </row>
    <row r="14" spans="1:32" hidden="1" x14ac:dyDescent="0.2">
      <c r="A14" s="93" t="s">
        <v>35</v>
      </c>
      <c r="B14" s="94" t="str">
        <f ca="1">IFERROR(VLOOKUP($A14,HeadJournal!$A$1:$NTR$890,COLUMN(HeadJournal!B$1),0),"")</f>
        <v>1LSCXLZ000YQI0M</v>
      </c>
      <c r="C14" s="94" t="str">
        <f ca="1">IFERROR(VLOOKUP($A14,HeadJournal!$A$1:$NTR$890,COLUMN(HeadJournal!C$1),0),"")</f>
        <v>iHerb_AV CYG0792</v>
      </c>
      <c r="D14" s="125" t="str">
        <f ca="1"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 ca="1"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ca="1" si="1"/>
        <v>1104.3230769230772</v>
      </c>
      <c r="V14" s="22">
        <f t="shared" ca="1" si="2"/>
        <v>0.92359654653302325</v>
      </c>
      <c r="X14" s="33"/>
      <c r="Y14" s="33"/>
    </row>
    <row r="15" spans="1:32" hidden="1" x14ac:dyDescent="0.2">
      <c r="A15" s="93" t="s">
        <v>35</v>
      </c>
      <c r="B15" s="94" t="str">
        <f ca="1">IFERROR(VLOOKUP($A15,HeadJournal!$A$1:$NTR$890,COLUMN(HeadJournal!B$1),0),"")</f>
        <v>1LSCXLZ000YQI0M</v>
      </c>
      <c r="C15" s="94" t="str">
        <f ca="1">IFERROR(VLOOKUP($A15,HeadJournal!$A$1:$NTR$890,COLUMN(HeadJournal!C$1),0),"")</f>
        <v>iHerb_AV CYG0792</v>
      </c>
      <c r="D15" s="125" t="str">
        <f ca="1"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 ca="1"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ca="1" si="1"/>
        <v>904.32307692307722</v>
      </c>
      <c r="V15" s="22">
        <f t="shared" ca="1" si="2"/>
        <v>0.75632728161710827</v>
      </c>
      <c r="X15" s="33"/>
      <c r="Y15" s="33"/>
    </row>
    <row r="16" spans="1:32" hidden="1" x14ac:dyDescent="0.2">
      <c r="A16" s="93" t="s">
        <v>35</v>
      </c>
      <c r="B16" s="94" t="str">
        <f ca="1">IFERROR(VLOOKUP($A16,HeadJournal!$A$1:$NTR$890,COLUMN(HeadJournal!B$1),0),"")</f>
        <v>1LSCXLZ000YQI0M</v>
      </c>
      <c r="C16" s="94" t="str">
        <f ca="1">IFERROR(VLOOKUP($A16,HeadJournal!$A$1:$NTR$890,COLUMN(HeadJournal!C$1),0),"")</f>
        <v>iHerb_AV CYG0792</v>
      </c>
      <c r="D16" s="125" t="str">
        <f ca="1"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 ca="1"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ca="1" si="1"/>
        <v>904.32307692307722</v>
      </c>
      <c r="V16" s="22">
        <f t="shared" ca="1" si="2"/>
        <v>0.75632728161710827</v>
      </c>
      <c r="X16" s="33"/>
      <c r="Y16" s="33"/>
    </row>
    <row r="17" spans="1:25" hidden="1" x14ac:dyDescent="0.2">
      <c r="A17" s="93" t="s">
        <v>35</v>
      </c>
      <c r="B17" s="94" t="str">
        <f ca="1">IFERROR(VLOOKUP($A17,HeadJournal!$A$1:$NTR$890,COLUMN(HeadJournal!B$1),0),"")</f>
        <v>1LSCXLZ000YQI0M</v>
      </c>
      <c r="C17" s="94" t="str">
        <f ca="1">IFERROR(VLOOKUP($A17,HeadJournal!$A$1:$NTR$890,COLUMN(HeadJournal!C$1),0),"")</f>
        <v>iHerb_AV CYG0792</v>
      </c>
      <c r="D17" s="125" t="str">
        <f ca="1"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ca="1" si="2"/>
        <v>0.99900000251005727</v>
      </c>
      <c r="X17" s="33"/>
      <c r="Y17" s="33"/>
    </row>
    <row r="18" spans="1:25" hidden="1" x14ac:dyDescent="0.2">
      <c r="A18" s="93" t="s">
        <v>35</v>
      </c>
      <c r="B18" s="94" t="str">
        <f ca="1">IFERROR(VLOOKUP($A18,HeadJournal!$A$1:$NTR$890,COLUMN(HeadJournal!B$1),0),"")</f>
        <v>1LSCXLZ000YQI0M</v>
      </c>
      <c r="C18" s="94" t="str">
        <f ca="1">IFERROR(VLOOKUP($A18,HeadJournal!$A$1:$NTR$890,COLUMN(HeadJournal!C$1),0),"")</f>
        <v>iHerb_AV CYG0792</v>
      </c>
      <c r="D18" s="125" t="str">
        <f ca="1"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 ca="1"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ca="1" si="1"/>
        <v>396.45903846153857</v>
      </c>
      <c r="V18" s="22">
        <f t="shared" ca="1" si="2"/>
        <v>0.98245054715158608</v>
      </c>
      <c r="X18" s="33"/>
      <c r="Y18" s="33"/>
    </row>
    <row r="19" spans="1:25" hidden="1" x14ac:dyDescent="0.2">
      <c r="A19" s="93" t="s">
        <v>37</v>
      </c>
      <c r="B19" s="94" t="str">
        <f ca="1">IFERROR(VLOOKUP($A19,HeadJournal!$A$1:$NTR$890,COLUMN(HeadJournal!B$1),0),"")</f>
        <v>1LSCXLZ000Z8LTB</v>
      </c>
      <c r="C19" s="94" t="str">
        <f ca="1">IFERROR(VLOOKUP($A19,HeadJournal!$A$1:$NTR$890,COLUMN(HeadJournal!C$1),0),"")</f>
        <v>iHerb_VP DFD1605</v>
      </c>
      <c r="D19" s="125" t="str">
        <f ca="1"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ca="1" si="2"/>
        <v>16.284734678464456</v>
      </c>
      <c r="X19" s="33"/>
      <c r="Y19" s="33"/>
    </row>
    <row r="20" spans="1:25" hidden="1" x14ac:dyDescent="0.2">
      <c r="A20" s="93" t="s">
        <v>37</v>
      </c>
      <c r="B20" s="94" t="str">
        <f ca="1">IFERROR(VLOOKUP($A20,HeadJournal!$A$1:$NTR$890,COLUMN(HeadJournal!B$1),0),"")</f>
        <v>1LSCXLZ000Z8LTB</v>
      </c>
      <c r="C20" s="94" t="str">
        <f ca="1">IFERROR(VLOOKUP($A20,HeadJournal!$A$1:$NTR$890,COLUMN(HeadJournal!C$1),0),"")</f>
        <v>iHerb_VP DFD1605</v>
      </c>
      <c r="D20" s="125" t="str">
        <f ca="1"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 ca="1"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 ca="1"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ca="1" si="1"/>
        <v>919.76782522343592</v>
      </c>
      <c r="V20" s="22">
        <f t="shared" ca="1" si="2"/>
        <v>0.77931092278310576</v>
      </c>
      <c r="X20" s="33"/>
      <c r="Y20" s="33"/>
    </row>
    <row r="21" spans="1:25" hidden="1" x14ac:dyDescent="0.2">
      <c r="A21" s="93" t="s">
        <v>37</v>
      </c>
      <c r="B21" s="94" t="str">
        <f ca="1">IFERROR(VLOOKUP($A21,HeadJournal!$A$1:$NTR$890,COLUMN(HeadJournal!B$1),0),"")</f>
        <v>1LSCXLZ000Z8LTB</v>
      </c>
      <c r="C21" s="94" t="str">
        <f ca="1">IFERROR(VLOOKUP($A21,HeadJournal!$A$1:$NTR$890,COLUMN(HeadJournal!C$1),0),"")</f>
        <v>iHerb_VP DFD1605</v>
      </c>
      <c r="D21" s="125" t="str">
        <f ca="1"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 ca="1"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ca="1" si="1"/>
        <v>919.76782522343592</v>
      </c>
      <c r="V21" s="22">
        <f t="shared" ca="1" si="2"/>
        <v>0.77931092278310576</v>
      </c>
      <c r="X21" s="33"/>
      <c r="Y21" s="33"/>
    </row>
    <row r="22" spans="1:25" hidden="1" x14ac:dyDescent="0.2">
      <c r="A22" s="93" t="s">
        <v>37</v>
      </c>
      <c r="B22" s="94" t="str">
        <f ca="1">IFERROR(VLOOKUP($A22,HeadJournal!$A$1:$NTR$890,COLUMN(HeadJournal!B$1),0),"")</f>
        <v>1LSCXLZ000Z8LTB</v>
      </c>
      <c r="C22" s="94" t="str">
        <f ca="1">IFERROR(VLOOKUP($A22,HeadJournal!$A$1:$NTR$890,COLUMN(HeadJournal!C$1),0),"")</f>
        <v>iHerb_VP DFD1605</v>
      </c>
      <c r="D22" s="125" t="str">
        <f ca="1"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 ca="1"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ca="1" si="1"/>
        <v>688.01950968222445</v>
      </c>
      <c r="V22" s="22">
        <f t="shared" ca="1" si="2"/>
        <v>2.2053286376382859</v>
      </c>
      <c r="X22" s="33"/>
      <c r="Y22" s="33"/>
    </row>
    <row r="23" spans="1:25" hidden="1" x14ac:dyDescent="0.2">
      <c r="A23" s="93" t="s">
        <v>37</v>
      </c>
      <c r="B23" s="94" t="str">
        <f ca="1">IFERROR(VLOOKUP($A23,HeadJournal!$A$1:$NTR$890,COLUMN(HeadJournal!B$1),0),"")</f>
        <v>1LSCXLZ000Z8LTB</v>
      </c>
      <c r="C23" s="94" t="str">
        <f ca="1">IFERROR(VLOOKUP($A23,HeadJournal!$A$1:$NTR$890,COLUMN(HeadJournal!C$1),0),"")</f>
        <v>iHerb_VP DFD1605</v>
      </c>
      <c r="D23" s="125" t="str">
        <f ca="1"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 ca="1"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 ca="1"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ca="1" si="1"/>
        <v>688.01950968222445</v>
      </c>
      <c r="V23" s="22">
        <f t="shared" ca="1" si="2"/>
        <v>2.2053286376382859</v>
      </c>
      <c r="X23" s="33"/>
      <c r="Y23" s="33"/>
    </row>
    <row r="24" spans="1:25" hidden="1" x14ac:dyDescent="0.2">
      <c r="A24" s="93" t="s">
        <v>37</v>
      </c>
      <c r="B24" s="94" t="str">
        <f ca="1">IFERROR(VLOOKUP($A24,HeadJournal!$A$1:$NTR$890,COLUMN(HeadJournal!B$1),0),"")</f>
        <v>1LSCXLZ000Z8LTB</v>
      </c>
      <c r="C24" s="94" t="str">
        <f ca="1">IFERROR(VLOOKUP($A24,HeadJournal!$A$1:$NTR$890,COLUMN(HeadJournal!C$1),0),"")</f>
        <v>iHerb_VP DFD1605</v>
      </c>
      <c r="D24" s="125" t="str">
        <f ca="1"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ca="1" si="2"/>
        <v>0.52512364809980494</v>
      </c>
      <c r="X24" s="33"/>
      <c r="Y24" s="33"/>
    </row>
    <row r="25" spans="1:25" hidden="1" x14ac:dyDescent="0.2">
      <c r="A25" s="93" t="s">
        <v>37</v>
      </c>
      <c r="B25" s="94" t="str">
        <f ca="1">IFERROR(VLOOKUP($A25,HeadJournal!$A$1:$NTR$890,COLUMN(HeadJournal!B$1),0),"")</f>
        <v>1LSCXLZ000Z8LTB</v>
      </c>
      <c r="C25" s="94" t="str">
        <f ca="1">IFERROR(VLOOKUP($A25,HeadJournal!$A$1:$NTR$890,COLUMN(HeadJournal!C$1),0),"")</f>
        <v>iHerb_VP DFD1605</v>
      </c>
      <c r="D25" s="125" t="str">
        <f ca="1"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 ca="1"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 ca="1"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ca="1" si="1"/>
        <v>599.06818768619655</v>
      </c>
      <c r="V25" s="22">
        <f t="shared" ca="1" si="2"/>
        <v>1.4941897082921289</v>
      </c>
      <c r="X25" s="33"/>
      <c r="Y25" s="33"/>
    </row>
    <row r="26" spans="1:25" hidden="1" x14ac:dyDescent="0.2">
      <c r="A26" s="93" t="s">
        <v>37</v>
      </c>
      <c r="B26" s="94" t="str">
        <f ca="1">IFERROR(VLOOKUP($A26,HeadJournal!$A$1:$NTR$890,COLUMN(HeadJournal!B$1),0),"")</f>
        <v>1LSCXLZ000Z8LTB</v>
      </c>
      <c r="C26" s="94" t="str">
        <f ca="1">IFERROR(VLOOKUP($A26,HeadJournal!$A$1:$NTR$890,COLUMN(HeadJournal!C$1),0),"")</f>
        <v>iHerb_VP DFD1605</v>
      </c>
      <c r="D26" s="125" t="str">
        <f ca="1"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ca="1" si="2"/>
        <v>1.6887365055389156</v>
      </c>
      <c r="X26" s="33"/>
      <c r="Y26" s="33"/>
    </row>
    <row r="27" spans="1:25" hidden="1" x14ac:dyDescent="0.2">
      <c r="A27" s="93" t="s">
        <v>37</v>
      </c>
      <c r="B27" s="94" t="str">
        <f ca="1">IFERROR(VLOOKUP($A27,HeadJournal!$A$1:$NTR$890,COLUMN(HeadJournal!B$1),0),"")</f>
        <v>1LSCXLZ000Z8LTB</v>
      </c>
      <c r="C27" s="94" t="str">
        <f ca="1">IFERROR(VLOOKUP($A27,HeadJournal!$A$1:$NTR$890,COLUMN(HeadJournal!C$1),0),"")</f>
        <v>iHerb_VP DFD1605</v>
      </c>
      <c r="D27" s="125" t="str">
        <f ca="1"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 ca="1"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ca="1" si="1"/>
        <v>981.30992055610727</v>
      </c>
      <c r="V27" s="22">
        <f t="shared" ca="1" si="2"/>
        <v>4.4872173582426838</v>
      </c>
      <c r="X27" s="33"/>
      <c r="Y27" s="33"/>
    </row>
    <row r="28" spans="1:25" hidden="1" x14ac:dyDescent="0.2">
      <c r="A28" s="93" t="s">
        <v>37</v>
      </c>
      <c r="B28" s="94" t="str">
        <f ca="1">IFERROR(VLOOKUP($A28,HeadJournal!$A$1:$NTR$890,COLUMN(HeadJournal!B$1),0),"")</f>
        <v>1LSCXLZ000Z8LTB</v>
      </c>
      <c r="C28" s="94" t="str">
        <f ca="1">IFERROR(VLOOKUP($A28,HeadJournal!$A$1:$NTR$890,COLUMN(HeadJournal!C$1),0),"")</f>
        <v>iHerb_VP DFD1605</v>
      </c>
      <c r="D28" s="125" t="str">
        <f ca="1"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 ca="1"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ca="1" si="1"/>
        <v>797.93541956305853</v>
      </c>
      <c r="V28" s="22">
        <f t="shared" ca="1" si="2"/>
        <v>1.1365555844826274</v>
      </c>
      <c r="X28" s="33"/>
      <c r="Y28" s="33"/>
    </row>
    <row r="29" spans="1:25" hidden="1" x14ac:dyDescent="0.2">
      <c r="A29" s="98" t="s">
        <v>41</v>
      </c>
      <c r="B29" s="94" t="str">
        <f ca="1">IFERROR(VLOOKUP($A29,HeadJournal!$A$1:$NTR$890,COLUMN(HeadJournal!B$1),0),"")</f>
        <v>IHORD0000446652NPG</v>
      </c>
      <c r="C29" s="94" t="str">
        <f ca="1">IFERROR(VLOOKUP($A29,HeadJournal!$A$1:$NTR$890,COLUMN(HeadJournal!C$1),0),"")</f>
        <v>iHerb_MH DLE7202</v>
      </c>
      <c r="D29" s="125" t="str">
        <f ca="1"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ca="1" si="2"/>
        <v>1.2410114208979617</v>
      </c>
      <c r="X29" s="33"/>
      <c r="Y29" s="33"/>
    </row>
    <row r="30" spans="1:25" hidden="1" x14ac:dyDescent="0.2">
      <c r="A30" s="98" t="s">
        <v>41</v>
      </c>
      <c r="B30" s="94" t="str">
        <f ca="1">IFERROR(VLOOKUP($A30,HeadJournal!$A$1:$NTR$890,COLUMN(HeadJournal!B$1),0),"")</f>
        <v>IHORD0000446652NPG</v>
      </c>
      <c r="C30" s="94" t="str">
        <f ca="1">IFERROR(VLOOKUP($A30,HeadJournal!$A$1:$NTR$890,COLUMN(HeadJournal!C$1),0),"")</f>
        <v>iHerb_MH DLE7202</v>
      </c>
      <c r="D30" s="125" t="str">
        <f ca="1"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 ca="1"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ca="1" si="1"/>
        <v>967.60300684314734</v>
      </c>
      <c r="V30" s="22">
        <f t="shared" ca="1" si="2"/>
        <v>1.817446415513613</v>
      </c>
      <c r="X30" s="33"/>
      <c r="Y30" s="33"/>
    </row>
    <row r="31" spans="1:25" hidden="1" x14ac:dyDescent="0.2">
      <c r="A31" s="98" t="s">
        <v>41</v>
      </c>
      <c r="B31" s="94" t="str">
        <f ca="1">IFERROR(VLOOKUP($A31,HeadJournal!$A$1:$NTR$890,COLUMN(HeadJournal!B$1),0),"")</f>
        <v>IHORD0000446652NPG</v>
      </c>
      <c r="C31" s="94" t="str">
        <f ca="1">IFERROR(VLOOKUP($A31,HeadJournal!$A$1:$NTR$890,COLUMN(HeadJournal!C$1),0),"")</f>
        <v>iHerb_MH DLE7202</v>
      </c>
      <c r="D31" s="125" t="str">
        <f ca="1"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ca="1" si="1"/>
        <v>1164.6921054254221</v>
      </c>
      <c r="V31" s="22">
        <f t="shared" ca="1" si="2"/>
        <v>2.1757424413683109</v>
      </c>
      <c r="X31" s="33"/>
      <c r="Y31" s="33"/>
    </row>
    <row r="32" spans="1:25" hidden="1" x14ac:dyDescent="0.2">
      <c r="A32" s="93" t="s">
        <v>41</v>
      </c>
      <c r="B32" s="94" t="str">
        <f ca="1">IFERROR(VLOOKUP($A32,HeadJournal!$A$1:$NTR$890,COLUMN(HeadJournal!B$1),0),"")</f>
        <v>IHORD0000446652NPG</v>
      </c>
      <c r="C32" s="94" t="str">
        <f ca="1">IFERROR(VLOOKUP($A32,HeadJournal!$A$1:$NTR$890,COLUMN(HeadJournal!C$1),0),"")</f>
        <v>iHerb_MH DLE7202</v>
      </c>
      <c r="D32" s="125" t="str">
        <f ca="1"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ca="1" si="2"/>
        <v>2.1757424413683109</v>
      </c>
      <c r="X32" s="33"/>
      <c r="Y32" s="33"/>
    </row>
    <row r="33" spans="1:25" hidden="1" x14ac:dyDescent="0.2">
      <c r="A33" s="93" t="s">
        <v>41</v>
      </c>
      <c r="B33" s="94" t="str">
        <f ca="1">IFERROR(VLOOKUP($A33,HeadJournal!$A$1:$NTR$890,COLUMN(HeadJournal!B$1),0),"")</f>
        <v>IHORD0000446652NPG</v>
      </c>
      <c r="C33" s="94" t="str">
        <f ca="1">IFERROR(VLOOKUP($A33,HeadJournal!$A$1:$NTR$890,COLUMN(HeadJournal!C$1),0),"")</f>
        <v>iHerb_MH DLE7202</v>
      </c>
      <c r="D33" s="125" t="str">
        <f ca="1"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ca="1" si="2"/>
        <v>1.6929958108097785</v>
      </c>
      <c r="X33" s="33"/>
      <c r="Y33" s="33"/>
    </row>
    <row r="34" spans="1:25" hidden="1" x14ac:dyDescent="0.2">
      <c r="A34" s="93" t="s">
        <v>41</v>
      </c>
      <c r="B34" s="94" t="str">
        <f ca="1">IFERROR(VLOOKUP($A34,HeadJournal!$A$1:$NTR$890,COLUMN(HeadJournal!B$1),0),"")</f>
        <v>IHORD0000446652NPG</v>
      </c>
      <c r="C34" s="94" t="str">
        <f ca="1">IFERROR(VLOOKUP($A34,HeadJournal!$A$1:$NTR$890,COLUMN(HeadJournal!C$1),0),"")</f>
        <v>iHerb_MH DLE7202</v>
      </c>
      <c r="D34" s="125" t="str">
        <f ca="1"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ca="1" si="2"/>
        <v>2.676615660142501E-6</v>
      </c>
      <c r="X34" s="33"/>
      <c r="Y34" s="33"/>
    </row>
    <row r="35" spans="1:25" hidden="1" x14ac:dyDescent="0.2">
      <c r="A35" s="93" t="s">
        <v>41</v>
      </c>
      <c r="B35" s="94" t="str">
        <f ca="1">IFERROR(VLOOKUP($A35,HeadJournal!$A$1:$NTR$890,COLUMN(HeadJournal!B$1),0),"")</f>
        <v>IHORD0000446652NPG</v>
      </c>
      <c r="C35" s="94" t="str">
        <f ca="1">IFERROR(VLOOKUP($A35,HeadJournal!$A$1:$NTR$890,COLUMN(HeadJournal!C$1),0),"")</f>
        <v>iHerb_MH DLE7202</v>
      </c>
      <c r="D35" s="125" t="str">
        <f ca="1"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ca="1" si="2"/>
        <v>3.2462173459444279</v>
      </c>
      <c r="X35" s="33"/>
      <c r="Y35" s="33"/>
    </row>
    <row r="36" spans="1:25" hidden="1" x14ac:dyDescent="0.2">
      <c r="A36" s="93" t="s">
        <v>41</v>
      </c>
      <c r="B36" s="94" t="str">
        <f ca="1">IFERROR(VLOOKUP($A36,HeadJournal!$A$1:$NTR$890,COLUMN(HeadJournal!B$1),0),"")</f>
        <v>IHORD0000446652NPG</v>
      </c>
      <c r="C36" s="94" t="str">
        <f ca="1">IFERROR(VLOOKUP($A36,HeadJournal!$A$1:$NTR$890,COLUMN(HeadJournal!C$1),0),"")</f>
        <v>iHerb_MH DLE7202</v>
      </c>
      <c r="D36" s="125" t="str">
        <f ca="1"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ca="1" si="2"/>
        <v>3.2462173459444279</v>
      </c>
      <c r="X36" s="33"/>
      <c r="Y36" s="33"/>
    </row>
    <row r="37" spans="1:25" hidden="1" x14ac:dyDescent="0.2">
      <c r="A37" s="93" t="s">
        <v>41</v>
      </c>
      <c r="B37" s="94" t="str">
        <f ca="1">IFERROR(VLOOKUP($A37,HeadJournal!$A$1:$NTR$890,COLUMN(HeadJournal!B$1),0),"")</f>
        <v>IHORD0000446652NPG</v>
      </c>
      <c r="C37" s="94" t="str">
        <f ca="1">IFERROR(VLOOKUP($A37,HeadJournal!$A$1:$NTR$890,COLUMN(HeadJournal!C$1),0),"")</f>
        <v>iHerb_MH DLE7202</v>
      </c>
      <c r="D37" s="125" t="str">
        <f ca="1"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ca="1" si="2"/>
        <v>2.6301559818548652</v>
      </c>
      <c r="X37" s="33"/>
      <c r="Y37" s="33"/>
    </row>
    <row r="38" spans="1:25" hidden="1" x14ac:dyDescent="0.2">
      <c r="A38" s="93" t="s">
        <v>41</v>
      </c>
      <c r="B38" s="94" t="str">
        <f ca="1">IFERROR(VLOOKUP($A38,HeadJournal!$A$1:$NTR$890,COLUMN(HeadJournal!B$1),0),"")</f>
        <v>IHORD0000446652NPG</v>
      </c>
      <c r="C38" s="94" t="str">
        <f ca="1">IFERROR(VLOOKUP($A38,HeadJournal!$A$1:$NTR$890,COLUMN(HeadJournal!C$1),0),"")</f>
        <v>iHerb_MH DLE7202</v>
      </c>
      <c r="D38" s="125" t="str">
        <f ca="1"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ca="1" si="2"/>
        <v>1.2474705461609066</v>
      </c>
      <c r="X38" s="33"/>
      <c r="Y38" s="33"/>
    </row>
    <row r="39" spans="1:25" hidden="1" x14ac:dyDescent="0.2">
      <c r="A39" s="93" t="s">
        <v>41</v>
      </c>
      <c r="B39" s="94" t="str">
        <f ca="1">IFERROR(VLOOKUP($A39,HeadJournal!$A$1:$NTR$890,COLUMN(HeadJournal!B$1),0),"")</f>
        <v>IHORD0000446652NPG</v>
      </c>
      <c r="C39" s="94" t="str">
        <f ca="1">IFERROR(VLOOKUP($A39,HeadJournal!$A$1:$NTR$890,COLUMN(HeadJournal!C$1),0),"")</f>
        <v>iHerb_MH DLE7202</v>
      </c>
      <c r="D39" s="125" t="str">
        <f ca="1"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ca="1" si="2"/>
        <v>9.191068570913604</v>
      </c>
      <c r="X39" s="33"/>
      <c r="Y39" s="33"/>
    </row>
    <row r="40" spans="1:25" hidden="1" x14ac:dyDescent="0.2">
      <c r="A40" s="93" t="s">
        <v>41</v>
      </c>
      <c r="B40" s="94" t="str">
        <f ca="1">IFERROR(VLOOKUP($A40,HeadJournal!$A$1:$NTR$890,COLUMN(HeadJournal!B$1),0),"")</f>
        <v>IHORD0000446652NPG</v>
      </c>
      <c r="C40" s="94" t="str">
        <f ca="1">IFERROR(VLOOKUP($A40,HeadJournal!$A$1:$NTR$890,COLUMN(HeadJournal!C$1),0),"")</f>
        <v>iHerb_MH DLE7202</v>
      </c>
      <c r="D40" s="125" t="str">
        <f ca="1"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ca="1" si="2"/>
        <v>1.0923888269191484</v>
      </c>
      <c r="X40" s="33"/>
      <c r="Y40" s="33"/>
    </row>
    <row r="41" spans="1:25" hidden="1" x14ac:dyDescent="0.2">
      <c r="A41" s="93" t="s">
        <v>45</v>
      </c>
      <c r="B41" s="94" t="str">
        <f ca="1">IFERROR(VLOOKUP($A41,HeadJournal!$A$1:$NTR$890,COLUMN(HeadJournal!B$1),0),"")</f>
        <v>IHORD0000452586NPG</v>
      </c>
      <c r="C41" s="94" t="str">
        <f ca="1">IFERROR(VLOOKUP($A41,HeadJournal!$A$1:$NTR$890,COLUMN(HeadJournal!C$1),0),"")</f>
        <v>iHerb_OA CZN6870</v>
      </c>
      <c r="D41" s="125" t="str">
        <f ca="1"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ca="1" si="2"/>
        <v>0.77312876777931794</v>
      </c>
      <c r="X41" s="33"/>
      <c r="Y41" s="33"/>
    </row>
    <row r="42" spans="1:25" hidden="1" x14ac:dyDescent="0.2">
      <c r="A42" s="93" t="s">
        <v>45</v>
      </c>
      <c r="B42" s="94" t="str">
        <f ca="1">IFERROR(VLOOKUP($A42,HeadJournal!$A$1:$NTR$890,COLUMN(HeadJournal!B$1),0),"")</f>
        <v>IHORD0000452586NPG</v>
      </c>
      <c r="C42" s="94" t="str">
        <f ca="1">IFERROR(VLOOKUP($A42,HeadJournal!$A$1:$NTR$890,COLUMN(HeadJournal!C$1),0),"")</f>
        <v>iHerb_OA CZN6870</v>
      </c>
      <c r="D42" s="125" t="str">
        <f ca="1"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ca="1" si="2"/>
        <v>0.68047797127762821</v>
      </c>
      <c r="X42" s="33"/>
      <c r="Y42" s="33"/>
    </row>
    <row r="43" spans="1:25" hidden="1" x14ac:dyDescent="0.2">
      <c r="A43" s="93" t="s">
        <v>45</v>
      </c>
      <c r="B43" s="94" t="str">
        <f ca="1">IFERROR(VLOOKUP($A43,HeadJournal!$A$1:$NTR$890,COLUMN(HeadJournal!B$1),0),"")</f>
        <v>IHORD0000452586NPG</v>
      </c>
      <c r="C43" s="94" t="str">
        <f ca="1">IFERROR(VLOOKUP($A43,HeadJournal!$A$1:$NTR$890,COLUMN(HeadJournal!C$1),0),"")</f>
        <v>iHerb_OA CZN6870</v>
      </c>
      <c r="D43" s="125" t="str">
        <f ca="1"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ca="1" si="2"/>
        <v>2.5537110029808532</v>
      </c>
      <c r="X43" s="33"/>
      <c r="Y43" s="33"/>
    </row>
    <row r="44" spans="1:25" hidden="1" x14ac:dyDescent="0.2">
      <c r="A44" s="93" t="s">
        <v>45</v>
      </c>
      <c r="B44" s="94" t="str">
        <f ca="1">IFERROR(VLOOKUP($A44,HeadJournal!$A$1:$NTR$890,COLUMN(HeadJournal!B$1),0),"")</f>
        <v>IHORD0000452586NPG</v>
      </c>
      <c r="C44" s="94" t="str">
        <f ca="1">IFERROR(VLOOKUP($A44,HeadJournal!$A$1:$NTR$890,COLUMN(HeadJournal!C$1),0),"")</f>
        <v>iHerb_OA CZN6870</v>
      </c>
      <c r="D44" s="125" t="str">
        <f ca="1"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ca="1" si="2"/>
        <v>2.5537110029808532</v>
      </c>
      <c r="X44" s="33"/>
      <c r="Y44" s="33"/>
    </row>
    <row r="45" spans="1:25" hidden="1" x14ac:dyDescent="0.2">
      <c r="A45" s="93" t="s">
        <v>45</v>
      </c>
      <c r="B45" s="94" t="str">
        <f ca="1">IFERROR(VLOOKUP($A45,HeadJournal!$A$1:$NTR$890,COLUMN(HeadJournal!B$1),0),"")</f>
        <v>IHORD0000452586NPG</v>
      </c>
      <c r="C45" s="94" t="str">
        <f ca="1">IFERROR(VLOOKUP($A45,HeadJournal!$A$1:$NTR$890,COLUMN(HeadJournal!C$1),0),"")</f>
        <v>iHerb_OA CZN6870</v>
      </c>
      <c r="D45" s="125" t="str">
        <f ca="1"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ca="1" si="2"/>
        <v>1.0148175414855509</v>
      </c>
      <c r="X45" s="33"/>
      <c r="Y45" s="33"/>
    </row>
    <row r="46" spans="1:25" hidden="1" x14ac:dyDescent="0.2">
      <c r="A46" s="93" t="s">
        <v>45</v>
      </c>
      <c r="B46" s="94" t="str">
        <f ca="1">IFERROR(VLOOKUP($A46,HeadJournal!$A$1:$NTR$890,COLUMN(HeadJournal!B$1),0),"")</f>
        <v>IHORD0000452586NPG</v>
      </c>
      <c r="C46" s="94" t="str">
        <f ca="1">IFERROR(VLOOKUP($A46,HeadJournal!$A$1:$NTR$890,COLUMN(HeadJournal!C$1),0),"")</f>
        <v>iHerb_OA CZN6870</v>
      </c>
      <c r="D46" s="125" t="str">
        <f ca="1"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ca="1" si="2"/>
        <v>0.57353575946152602</v>
      </c>
      <c r="X46" s="33"/>
      <c r="Y46" s="33"/>
    </row>
    <row r="47" spans="1:25" hidden="1" x14ac:dyDescent="0.2">
      <c r="A47" s="93" t="s">
        <v>45</v>
      </c>
      <c r="B47" s="94" t="str">
        <f ca="1">IFERROR(VLOOKUP($A47,HeadJournal!$A$1:$NTR$890,COLUMN(HeadJournal!B$1),0),"")</f>
        <v>IHORD0000452586NPG</v>
      </c>
      <c r="C47" s="94" t="str">
        <f ca="1">IFERROR(VLOOKUP($A47,HeadJournal!$A$1:$NTR$890,COLUMN(HeadJournal!C$1),0),"")</f>
        <v>iHerb_OA CZN6870</v>
      </c>
      <c r="D47" s="125" t="str">
        <f ca="1"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ca="1" si="2"/>
        <v/>
      </c>
      <c r="X47" s="33"/>
      <c r="Y47" s="33"/>
    </row>
    <row r="48" spans="1:25" hidden="1" x14ac:dyDescent="0.2">
      <c r="A48" s="93" t="s">
        <v>45</v>
      </c>
      <c r="B48" s="94" t="str">
        <f ca="1">IFERROR(VLOOKUP($A48,HeadJournal!$A$1:$NTR$890,COLUMN(HeadJournal!B$1),0),"")</f>
        <v>IHORD0000452586NPG</v>
      </c>
      <c r="C48" s="94" t="str">
        <f ca="1">IFERROR(VLOOKUP($A48,HeadJournal!$A$1:$NTR$890,COLUMN(HeadJournal!C$1),0),"")</f>
        <v>iHerb_OA CZN6870</v>
      </c>
      <c r="D48" s="125" t="str">
        <f ca="1"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ca="1" si="2"/>
        <v>0.69510059567907279</v>
      </c>
      <c r="X48" s="33"/>
      <c r="Y48" s="33"/>
    </row>
    <row r="49" spans="1:25" hidden="1" x14ac:dyDescent="0.2">
      <c r="A49" s="93" t="s">
        <v>45</v>
      </c>
      <c r="B49" s="94" t="str">
        <f ca="1">IFERROR(VLOOKUP($A49,HeadJournal!$A$1:$NTR$890,COLUMN(HeadJournal!B$1),0),"")</f>
        <v>IHORD0000452586NPG</v>
      </c>
      <c r="C49" s="94" t="str">
        <f ca="1">IFERROR(VLOOKUP($A49,HeadJournal!$A$1:$NTR$890,COLUMN(HeadJournal!C$1),0),"")</f>
        <v>iHerb_OA CZN6870</v>
      </c>
      <c r="D49" s="125" t="str">
        <f ca="1"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ca="1" si="2"/>
        <v>0.77672741213766727</v>
      </c>
      <c r="X49" s="33"/>
      <c r="Y49" s="33"/>
    </row>
    <row r="50" spans="1:25" hidden="1" x14ac:dyDescent="0.2">
      <c r="A50" s="93" t="s">
        <v>45</v>
      </c>
      <c r="B50" s="94" t="str">
        <f ca="1">IFERROR(VLOOKUP($A50,HeadJournal!$A$1:$NTR$890,COLUMN(HeadJournal!B$1),0),"")</f>
        <v>IHORD0000452586NPG</v>
      </c>
      <c r="C50" s="94" t="str">
        <f ca="1">IFERROR(VLOOKUP($A50,HeadJournal!$A$1:$NTR$890,COLUMN(HeadJournal!C$1),0),"")</f>
        <v>iHerb_OA CZN6870</v>
      </c>
      <c r="D50" s="125" t="str">
        <f ca="1"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ca="1" si="2"/>
        <v>8.9505342808325992</v>
      </c>
      <c r="X50" s="33"/>
      <c r="Y50" s="33"/>
    </row>
    <row r="51" spans="1:25" hidden="1" x14ac:dyDescent="0.2">
      <c r="A51" s="93" t="s">
        <v>45</v>
      </c>
      <c r="B51" s="94" t="str">
        <f ca="1">IFERROR(VLOOKUP($A51,HeadJournal!$A$1:$NTR$890,COLUMN(HeadJournal!B$1),0),"")</f>
        <v>IHORD0000452586NPG</v>
      </c>
      <c r="C51" s="94" t="str">
        <f ca="1">IFERROR(VLOOKUP($A51,HeadJournal!$A$1:$NTR$890,COLUMN(HeadJournal!C$1),0),"")</f>
        <v>iHerb_OA CZN6870</v>
      </c>
      <c r="D51" s="125" t="str">
        <f ca="1"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ca="1" si="2"/>
        <v>1.1239713494363759</v>
      </c>
      <c r="X51" s="33"/>
      <c r="Y51" s="33"/>
    </row>
    <row r="52" spans="1:25" hidden="1" x14ac:dyDescent="0.2">
      <c r="A52" s="93" t="s">
        <v>50</v>
      </c>
      <c r="B52" s="94" t="str">
        <f ca="1">IFERROR(VLOOKUP($A52,HeadJournal!$A$1:$NTR$890,COLUMN(HeadJournal!B$1),0),"")</f>
        <v>IHORD0000457374NPG</v>
      </c>
      <c r="C52" s="94" t="str">
        <f ca="1">IFERROR(VLOOKUP($A52,HeadJournal!$A$1:$NTR$890,COLUMN(HeadJournal!C$1),0),"")</f>
        <v>iHerb_MH DLE7202</v>
      </c>
      <c r="D52" s="125" t="str">
        <f ca="1"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ca="1" si="2"/>
        <v>1.0689723663356021</v>
      </c>
      <c r="X52" s="33"/>
      <c r="Y52" s="33"/>
    </row>
    <row r="53" spans="1:25" hidden="1" x14ac:dyDescent="0.2">
      <c r="A53" s="93" t="s">
        <v>50</v>
      </c>
      <c r="B53" s="94" t="str">
        <f ca="1">IFERROR(VLOOKUP($A53,HeadJournal!$A$1:$NTR$890,COLUMN(HeadJournal!B$1),0),"")</f>
        <v>IHORD0000457374NPG</v>
      </c>
      <c r="C53" s="94" t="str">
        <f ca="1">IFERROR(VLOOKUP($A53,HeadJournal!$A$1:$NTR$890,COLUMN(HeadJournal!C$1),0),"")</f>
        <v>iHerb_MH DLE7202</v>
      </c>
      <c r="D53" s="125" t="str">
        <f ca="1"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hidden="1" x14ac:dyDescent="0.2">
      <c r="A54" s="93" t="s">
        <v>50</v>
      </c>
      <c r="B54" s="94" t="str">
        <f ca="1">IFERROR(VLOOKUP($A54,HeadJournal!$A$1:$NTR$890,COLUMN(HeadJournal!B$1),0),"")</f>
        <v>IHORD0000457374NPG</v>
      </c>
      <c r="C54" s="94" t="str">
        <f ca="1">IFERROR(VLOOKUP($A54,HeadJournal!$A$1:$NTR$890,COLUMN(HeadJournal!C$1),0),"")</f>
        <v>iHerb_MH DLE7202</v>
      </c>
      <c r="D54" s="125" t="str">
        <f ca="1"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ca="1" si="2"/>
        <v>0.81932119520862001</v>
      </c>
      <c r="X54" s="33"/>
      <c r="Y54" s="33"/>
    </row>
    <row r="55" spans="1:25" hidden="1" x14ac:dyDescent="0.2">
      <c r="A55" s="93" t="s">
        <v>50</v>
      </c>
      <c r="B55" s="94" t="str">
        <f ca="1">IFERROR(VLOOKUP($A55,HeadJournal!$A$1:$NTR$890,COLUMN(HeadJournal!B$1),0),"")</f>
        <v>IHORD0000457374NPG</v>
      </c>
      <c r="C55" s="94" t="str">
        <f ca="1">IFERROR(VLOOKUP($A55,HeadJournal!$A$1:$NTR$890,COLUMN(HeadJournal!C$1),0),"")</f>
        <v>iHerb_MH DLE7202</v>
      </c>
      <c r="D55" s="125" t="str">
        <f ca="1"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ca="1" si="2"/>
        <v>1.4489692134641876</v>
      </c>
      <c r="X55" s="33"/>
      <c r="Y55" s="33"/>
    </row>
    <row r="56" spans="1:25" hidden="1" x14ac:dyDescent="0.2">
      <c r="A56" s="93" t="s">
        <v>50</v>
      </c>
      <c r="B56" s="94" t="str">
        <f ca="1">IFERROR(VLOOKUP($A56,HeadJournal!$A$1:$NTR$890,COLUMN(HeadJournal!B$1),0),"")</f>
        <v>IHORD0000457374NPG</v>
      </c>
      <c r="C56" s="94" t="str">
        <f ca="1">IFERROR(VLOOKUP($A56,HeadJournal!$A$1:$NTR$890,COLUMN(HeadJournal!C$1),0),"")</f>
        <v>iHerb_MH DLE7202</v>
      </c>
      <c r="D56" s="125" t="str">
        <f ca="1"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ca="1" si="2"/>
        <v>1.4489692134641876</v>
      </c>
      <c r="X56" s="33"/>
      <c r="Y56" s="33"/>
    </row>
    <row r="57" spans="1:25" hidden="1" x14ac:dyDescent="0.2">
      <c r="A57" s="93" t="s">
        <v>50</v>
      </c>
      <c r="B57" s="94" t="str">
        <f ca="1">IFERROR(VLOOKUP($A57,HeadJournal!$A$1:$NTR$890,COLUMN(HeadJournal!B$1),0),"")</f>
        <v>IHORD0000457374NPG</v>
      </c>
      <c r="C57" s="94" t="str">
        <f ca="1">IFERROR(VLOOKUP($A57,HeadJournal!$A$1:$NTR$890,COLUMN(HeadJournal!C$1),0),"")</f>
        <v>iHerb_MH DLE7202</v>
      </c>
      <c r="D57" s="125" t="str">
        <f ca="1"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ca="1" si="2"/>
        <v>2.8629661291857023</v>
      </c>
      <c r="X57" s="33"/>
      <c r="Y57" s="33"/>
    </row>
    <row r="58" spans="1:25" hidden="1" x14ac:dyDescent="0.2">
      <c r="A58" s="93" t="s">
        <v>50</v>
      </c>
      <c r="B58" s="94" t="str">
        <f ca="1">IFERROR(VLOOKUP($A58,HeadJournal!$A$1:$NTR$890,COLUMN(HeadJournal!B$1),0),"")</f>
        <v>IHORD0000457374NPG</v>
      </c>
      <c r="C58" s="94" t="str">
        <f ca="1">IFERROR(VLOOKUP($A58,HeadJournal!$A$1:$NTR$890,COLUMN(HeadJournal!C$1),0),"")</f>
        <v>iHerb_MH DLE7202</v>
      </c>
      <c r="D58" s="125" t="str">
        <f ca="1"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ca="1" si="2"/>
        <v>1.1203852595123072</v>
      </c>
      <c r="X58" s="33"/>
      <c r="Y58" s="33"/>
    </row>
    <row r="59" spans="1:25" hidden="1" x14ac:dyDescent="0.2">
      <c r="A59" s="93" t="s">
        <v>50</v>
      </c>
      <c r="B59" s="94" t="str">
        <f ca="1">IFERROR(VLOOKUP($A59,HeadJournal!$A$1:$NTR$890,COLUMN(HeadJournal!B$1),0),"")</f>
        <v>IHORD0000457374NPG</v>
      </c>
      <c r="C59" s="94" t="str">
        <f ca="1">IFERROR(VLOOKUP($A59,HeadJournal!$A$1:$NTR$890,COLUMN(HeadJournal!C$1),0),"")</f>
        <v>iHerb_MH DLE7202</v>
      </c>
      <c r="D59" s="125" t="str">
        <f ca="1"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ca="1" si="2"/>
        <v>1.1203852595123072</v>
      </c>
      <c r="X59" s="33"/>
      <c r="Y59" s="33"/>
    </row>
    <row r="60" spans="1:25" hidden="1" x14ac:dyDescent="0.2">
      <c r="A60" s="93" t="s">
        <v>50</v>
      </c>
      <c r="B60" s="94" t="str">
        <f ca="1">IFERROR(VLOOKUP($A60,HeadJournal!$A$1:$NTR$890,COLUMN(HeadJournal!B$1),0),"")</f>
        <v>IHORD0000457374NPG</v>
      </c>
      <c r="C60" s="94" t="str">
        <f ca="1">IFERROR(VLOOKUP($A60,HeadJournal!$A$1:$NTR$890,COLUMN(HeadJournal!C$1),0),"")</f>
        <v>iHerb_MH DLE7202</v>
      </c>
      <c r="D60" s="125" t="str">
        <f ca="1"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ca="1" si="2"/>
        <v>1.0643138871945625</v>
      </c>
      <c r="X60" s="33"/>
      <c r="Y60" s="33"/>
    </row>
    <row r="61" spans="1:25" hidden="1" x14ac:dyDescent="0.2">
      <c r="A61" s="93" t="s">
        <v>55</v>
      </c>
      <c r="B61" s="94" t="str">
        <f ca="1">IFERROR(VLOOKUP($A61,HeadJournal!$A$1:$NTR$890,COLUMN(HeadJournal!B$1),0),"")</f>
        <v>IHORD0000461294NPG</v>
      </c>
      <c r="C61" s="94" t="str">
        <f ca="1">IFERROR(VLOOKUP($A61,HeadJournal!$A$1:$NTR$890,COLUMN(HeadJournal!C$1),0),"")</f>
        <v>iHerb_OA CZN6870</v>
      </c>
      <c r="D61" s="125" t="str">
        <f ca="1"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 ca="1"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ca="1" si="1"/>
        <v>894.89102044670403</v>
      </c>
      <c r="V61" s="22">
        <f t="shared" ca="1" si="2"/>
        <v>1.1115153888150924</v>
      </c>
      <c r="X61" s="33"/>
      <c r="Y61" s="33"/>
    </row>
    <row r="62" spans="1:25" hidden="1" x14ac:dyDescent="0.2">
      <c r="A62" s="93" t="s">
        <v>55</v>
      </c>
      <c r="B62" s="94" t="str">
        <f ca="1">IFERROR(VLOOKUP($A62,HeadJournal!$A$1:$NTR$890,COLUMN(HeadJournal!B$1),0),"")</f>
        <v>IHORD0000461294NPG</v>
      </c>
      <c r="C62" s="94" t="str">
        <f ca="1">IFERROR(VLOOKUP($A62,HeadJournal!$A$1:$NTR$890,COLUMN(HeadJournal!C$1),0),"")</f>
        <v>iHerb_OA CZN6870</v>
      </c>
      <c r="D62" s="125" t="str">
        <f ca="1"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ca="1" si="2"/>
        <v>0.87995598118562968</v>
      </c>
      <c r="X62" s="33"/>
      <c r="Y62" s="33"/>
    </row>
    <row r="63" spans="1:25" hidden="1" x14ac:dyDescent="0.2">
      <c r="A63" s="93" t="s">
        <v>55</v>
      </c>
      <c r="B63" s="94" t="str">
        <f ca="1">IFERROR(VLOOKUP($A63,HeadJournal!$A$1:$NTR$890,COLUMN(HeadJournal!B$1),0),"")</f>
        <v>IHORD0000461294NPG</v>
      </c>
      <c r="C63" s="94" t="str">
        <f ca="1">IFERROR(VLOOKUP($A63,HeadJournal!$A$1:$NTR$890,COLUMN(HeadJournal!C$1),0),"")</f>
        <v>iHerb_OA CZN6870</v>
      </c>
      <c r="D63" s="125" t="str">
        <f ca="1"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ca="1" si="2"/>
        <v>0.69854148430820762</v>
      </c>
      <c r="X63" s="33"/>
      <c r="Y63" s="33"/>
    </row>
    <row r="64" spans="1:25" hidden="1" x14ac:dyDescent="0.2">
      <c r="A64" s="93" t="s">
        <v>55</v>
      </c>
      <c r="B64" s="94" t="str">
        <f ca="1">IFERROR(VLOOKUP($A64,HeadJournal!$A$1:$NTR$890,COLUMN(HeadJournal!B$1),0),"")</f>
        <v>IHORD0000461294NPG</v>
      </c>
      <c r="C64" s="94" t="str">
        <f ca="1">IFERROR(VLOOKUP($A64,HeadJournal!$A$1:$NTR$890,COLUMN(HeadJournal!C$1),0),"")</f>
        <v>iHerb_OA CZN6870</v>
      </c>
      <c r="D64" s="125" t="str">
        <f ca="1"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ca="1" si="2"/>
        <v>1.3562908381939331</v>
      </c>
      <c r="X64" s="33"/>
      <c r="Y64" s="33"/>
    </row>
    <row r="65" spans="1:25" hidden="1" x14ac:dyDescent="0.2">
      <c r="A65" s="93" t="s">
        <v>55</v>
      </c>
      <c r="B65" s="94" t="str">
        <f ca="1">IFERROR(VLOOKUP($A65,HeadJournal!$A$1:$NTR$890,COLUMN(HeadJournal!B$1),0),"")</f>
        <v>IHORD0000461294NPG</v>
      </c>
      <c r="C65" s="94" t="str">
        <f ca="1">IFERROR(VLOOKUP($A65,HeadJournal!$A$1:$NTR$890,COLUMN(HeadJournal!C$1),0),"")</f>
        <v>iHerb_OA CZN6870</v>
      </c>
      <c r="D65" s="125" t="str">
        <f ca="1"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ca="1" si="2"/>
        <v>0.92703841171667534</v>
      </c>
      <c r="X65" s="33"/>
      <c r="Y65" s="33"/>
    </row>
    <row r="66" spans="1:25" hidden="1" x14ac:dyDescent="0.2">
      <c r="A66" s="93" t="s">
        <v>55</v>
      </c>
      <c r="B66" s="94" t="str">
        <f ca="1">IFERROR(VLOOKUP($A66,HeadJournal!$A$1:$NTR$890,COLUMN(HeadJournal!B$1),0),"")</f>
        <v>IHORD0000461294NPG</v>
      </c>
      <c r="C66" s="94" t="str">
        <f ca="1">IFERROR(VLOOKUP($A66,HeadJournal!$A$1:$NTR$890,COLUMN(HeadJournal!C$1),0),"")</f>
        <v>iHerb_OA CZN6870</v>
      </c>
      <c r="D66" s="125" t="str">
        <f ca="1"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ca="1" si="2"/>
        <v>0.83252636078668152</v>
      </c>
      <c r="X66" s="33"/>
      <c r="Y66" s="33"/>
    </row>
    <row r="67" spans="1:25" hidden="1" x14ac:dyDescent="0.2">
      <c r="A67" s="93" t="s">
        <v>55</v>
      </c>
      <c r="B67" s="94" t="str">
        <f ca="1">IFERROR(VLOOKUP($A67,HeadJournal!$A$1:$NTR$890,COLUMN(HeadJournal!B$1),0),"")</f>
        <v>IHORD0000461294NPG</v>
      </c>
      <c r="C67" s="94" t="str">
        <f ca="1">IFERROR(VLOOKUP($A67,HeadJournal!$A$1:$NTR$890,COLUMN(HeadJournal!C$1),0),"")</f>
        <v>iHerb_OA CZN6870</v>
      </c>
      <c r="D67" s="125" t="str">
        <f ca="1"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ca="1" si="8">IF(Q67&lt;&gt;0,IFERROR(U67/P67,""),"")</f>
        <v>0.89002532023449787</v>
      </c>
      <c r="X67" s="33"/>
      <c r="Y67" s="33"/>
    </row>
    <row r="68" spans="1:25" hidden="1" x14ac:dyDescent="0.2">
      <c r="A68" s="93" t="s">
        <v>55</v>
      </c>
      <c r="B68" s="94" t="str">
        <f ca="1">IFERROR(VLOOKUP($A68,HeadJournal!$A$1:$NTR$890,COLUMN(HeadJournal!B$1),0),"")</f>
        <v>IHORD0000461294NPG</v>
      </c>
      <c r="C68" s="94" t="str">
        <f ca="1">IFERROR(VLOOKUP($A68,HeadJournal!$A$1:$NTR$890,COLUMN(HeadJournal!C$1),0),"")</f>
        <v>iHerb_OA CZN6870</v>
      </c>
      <c r="D68" s="125" t="str">
        <f ca="1"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ca="1" si="8"/>
        <v>0.87948068862086082</v>
      </c>
      <c r="X68" s="33"/>
      <c r="Y68" s="33"/>
    </row>
    <row r="69" spans="1:25" hidden="1" x14ac:dyDescent="0.2">
      <c r="A69" s="93" t="s">
        <v>55</v>
      </c>
      <c r="B69" s="94" t="str">
        <f ca="1">IFERROR(VLOOKUP($A69,HeadJournal!$A$1:$NTR$890,COLUMN(HeadJournal!B$1),0),"")</f>
        <v>IHORD0000461294NPG</v>
      </c>
      <c r="C69" s="94" t="str">
        <f ca="1">IFERROR(VLOOKUP($A69,HeadJournal!$A$1:$NTR$890,COLUMN(HeadJournal!C$1),0),"")</f>
        <v>iHerb_OA CZN6870</v>
      </c>
      <c r="D69" s="125" t="str">
        <f ca="1"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ca="1" si="8"/>
        <v>1.2661254462702412</v>
      </c>
      <c r="X69" s="33"/>
      <c r="Y69" s="33"/>
    </row>
    <row r="70" spans="1:25" hidden="1" x14ac:dyDescent="0.2">
      <c r="A70" s="93" t="s">
        <v>63</v>
      </c>
      <c r="B70" s="94" t="str">
        <f ca="1">IFERROR(VLOOKUP($A70,HeadJournal!$A$1:$NTR$890,COLUMN(HeadJournal!B$1),0),"")</f>
        <v>IHORD0000480207NPG</v>
      </c>
      <c r="C70" s="94" t="str">
        <f ca="1">IFERROR(VLOOKUP($A70,HeadJournal!$A$1:$NTR$890,COLUMN(HeadJournal!C$1),0),"")</f>
        <v>iHerb_OA CZN6870</v>
      </c>
      <c r="D70" s="125" t="str">
        <f ca="1"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ca="1" si="8"/>
        <v>3.5266181496272013</v>
      </c>
    </row>
    <row r="71" spans="1:25" hidden="1" x14ac:dyDescent="0.2">
      <c r="A71" s="93" t="s">
        <v>63</v>
      </c>
      <c r="B71" s="94" t="str">
        <f ca="1">IFERROR(VLOOKUP($A71,HeadJournal!$A$1:$NTR$890,COLUMN(HeadJournal!B$1),0),"")</f>
        <v>IHORD0000480207NPG</v>
      </c>
      <c r="C71" s="94" t="str">
        <f ca="1">IFERROR(VLOOKUP($A71,HeadJournal!$A$1:$NTR$890,COLUMN(HeadJournal!C$1),0),"")</f>
        <v>iHerb_OA CZN6870</v>
      </c>
      <c r="D71" s="125" t="str">
        <f ca="1"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ca="1" si="8"/>
        <v>1.7817265075865049E-3</v>
      </c>
    </row>
    <row r="72" spans="1:25" hidden="1" x14ac:dyDescent="0.2">
      <c r="A72" s="93" t="s">
        <v>63</v>
      </c>
      <c r="B72" s="94" t="str">
        <f ca="1">IFERROR(VLOOKUP($A72,HeadJournal!$A$1:$NTR$890,COLUMN(HeadJournal!B$1),0),"")</f>
        <v>IHORD0000480207NPG</v>
      </c>
      <c r="C72" s="94" t="str">
        <f ca="1">IFERROR(VLOOKUP($A72,HeadJournal!$A$1:$NTR$890,COLUMN(HeadJournal!C$1),0),"")</f>
        <v>iHerb_OA CZN6870</v>
      </c>
      <c r="D72" s="125" t="str">
        <f ca="1"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ca="1" si="8"/>
        <v>1.7817265075865049E-3</v>
      </c>
    </row>
    <row r="73" spans="1:25" hidden="1" x14ac:dyDescent="0.2">
      <c r="A73" s="93" t="s">
        <v>63</v>
      </c>
      <c r="B73" s="94" t="str">
        <f ca="1">IFERROR(VLOOKUP($A73,HeadJournal!$A$1:$NTR$890,COLUMN(HeadJournal!B$1),0),"")</f>
        <v>IHORD0000480207NPG</v>
      </c>
      <c r="C73" s="94" t="str">
        <f ca="1">IFERROR(VLOOKUP($A73,HeadJournal!$A$1:$NTR$890,COLUMN(HeadJournal!C$1),0),"")</f>
        <v>iHerb_OA CZN6870</v>
      </c>
      <c r="D73" s="125" t="str">
        <f ca="1"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ca="1" si="8"/>
        <v>2.5277673184736723E-2</v>
      </c>
    </row>
    <row r="74" spans="1:25" hidden="1" x14ac:dyDescent="0.2">
      <c r="A74" s="93" t="s">
        <v>63</v>
      </c>
      <c r="B74" s="94" t="str">
        <f ca="1">IFERROR(VLOOKUP($A74,HeadJournal!$A$1:$NTR$890,COLUMN(HeadJournal!B$1),0),"")</f>
        <v>IHORD0000480207NPG</v>
      </c>
      <c r="C74" s="94" t="str">
        <f ca="1">IFERROR(VLOOKUP($A74,HeadJournal!$A$1:$NTR$890,COLUMN(HeadJournal!C$1),0),"")</f>
        <v>iHerb_OA CZN6870</v>
      </c>
      <c r="D74" s="125" t="str">
        <f ca="1"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ca="1" si="8"/>
        <v>0</v>
      </c>
    </row>
    <row r="75" spans="1:25" hidden="1" x14ac:dyDescent="0.2">
      <c r="A75" s="93" t="s">
        <v>63</v>
      </c>
      <c r="B75" s="94" t="str">
        <f ca="1">IFERROR(VLOOKUP($A75,HeadJournal!$A$1:$NTR$890,COLUMN(HeadJournal!B$1),0),"")</f>
        <v>IHORD0000480207NPG</v>
      </c>
      <c r="C75" s="94" t="str">
        <f ca="1">IFERROR(VLOOKUP($A75,HeadJournal!$A$1:$NTR$890,COLUMN(HeadJournal!C$1),0),"")</f>
        <v>iHerb_OA CZN6870</v>
      </c>
      <c r="D75" s="125" t="str">
        <f ca="1"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ca="1" si="8"/>
        <v>2.5546250819552575E-2</v>
      </c>
    </row>
    <row r="76" spans="1:25" hidden="1" x14ac:dyDescent="0.2">
      <c r="A76" s="93" t="s">
        <v>63</v>
      </c>
      <c r="B76" s="94" t="str">
        <f ca="1">IFERROR(VLOOKUP($A76,HeadJournal!$A$1:$NTR$890,COLUMN(HeadJournal!B$1),0),"")</f>
        <v>IHORD0000480207NPG</v>
      </c>
      <c r="C76" s="94" t="str">
        <f ca="1">IFERROR(VLOOKUP($A76,HeadJournal!$A$1:$NTR$890,COLUMN(HeadJournal!C$1),0),"")</f>
        <v>iHerb_OA CZN6870</v>
      </c>
      <c r="D76" s="125" t="str">
        <f ca="1"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ca="1" si="8"/>
        <v>2.1538272748598812</v>
      </c>
    </row>
    <row r="77" spans="1:25" hidden="1" x14ac:dyDescent="0.2">
      <c r="A77" s="93" t="s">
        <v>67</v>
      </c>
      <c r="B77" s="94" t="str">
        <f ca="1">IFERROR(VLOOKUP($A77,HeadJournal!$A$1:$NTR$890,COLUMN(HeadJournal!B$1),0),"")</f>
        <v>IHORD0000487784NPG</v>
      </c>
      <c r="C77" s="94" t="str">
        <f ca="1">IFERROR(VLOOKUP($A77,HeadJournal!$A$1:$NTR$890,COLUMN(HeadJournal!C$1),0),"")</f>
        <v>iHerb_AV CYG0792</v>
      </c>
      <c r="D77" s="125" t="str">
        <f ca="1"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 ca="1"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 ca="1"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ca="1" si="7"/>
        <v>0.36022752550115911</v>
      </c>
      <c r="V77" s="22">
        <f t="shared" ca="1" si="8"/>
        <v>1.2226031892294408E-3</v>
      </c>
    </row>
    <row r="78" spans="1:25" hidden="1" x14ac:dyDescent="0.2">
      <c r="A78" s="93" t="s">
        <v>67</v>
      </c>
      <c r="B78" s="94" t="str">
        <f ca="1">IFERROR(VLOOKUP($A78,HeadJournal!$A$1:$NTR$890,COLUMN(HeadJournal!B$1),0),"")</f>
        <v>IHORD0000487784NPG</v>
      </c>
      <c r="C78" s="94" t="str">
        <f ca="1">IFERROR(VLOOKUP($A78,HeadJournal!$A$1:$NTR$890,COLUMN(HeadJournal!C$1),0),"")</f>
        <v>iHerb_AV CYG0792</v>
      </c>
      <c r="D78" s="125" t="str">
        <f ca="1"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 ca="1"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 ca="1"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ca="1" si="7"/>
        <v>3.0922495153618001E-3</v>
      </c>
      <c r="V78" s="22">
        <f t="shared" ca="1" si="8"/>
        <v>6.2032712740965534E-6</v>
      </c>
    </row>
    <row r="79" spans="1:25" hidden="1" x14ac:dyDescent="0.2">
      <c r="A79" s="93" t="s">
        <v>67</v>
      </c>
      <c r="B79" s="94" t="str">
        <f ca="1">IFERROR(VLOOKUP($A79,HeadJournal!$A$1:$NTR$890,COLUMN(HeadJournal!B$1),0),"")</f>
        <v>IHORD0000487784NPG</v>
      </c>
      <c r="C79" s="94" t="str">
        <f ca="1">IFERROR(VLOOKUP($A79,HeadJournal!$A$1:$NTR$890,COLUMN(HeadJournal!C$1),0),"")</f>
        <v>iHerb_AV CYG0792</v>
      </c>
      <c r="D79" s="125" t="str">
        <f ca="1"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 ca="1"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 ca="1"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ca="1" si="7"/>
        <v>0</v>
      </c>
      <c r="V79" s="22">
        <f t="shared" ca="1" si="8"/>
        <v>0</v>
      </c>
    </row>
    <row r="80" spans="1:25" hidden="1" x14ac:dyDescent="0.2">
      <c r="A80" s="93" t="s">
        <v>67</v>
      </c>
      <c r="B80" s="94" t="str">
        <f ca="1">IFERROR(VLOOKUP($A80,HeadJournal!$A$1:$NTR$890,COLUMN(HeadJournal!B$1),0),"")</f>
        <v>IHORD0000487784NPG</v>
      </c>
      <c r="C80" s="94" t="str">
        <f ca="1">IFERROR(VLOOKUP($A80,HeadJournal!$A$1:$NTR$890,COLUMN(HeadJournal!C$1),0),"")</f>
        <v>iHerb_AV CYG0792</v>
      </c>
      <c r="D80" s="125" t="str">
        <f ca="1"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 ca="1"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 ca="1"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ca="1" si="7"/>
        <v>0</v>
      </c>
      <c r="V80" s="22">
        <f t="shared" ca="1" si="8"/>
        <v>0</v>
      </c>
    </row>
    <row r="81" spans="1:22" hidden="1" x14ac:dyDescent="0.2">
      <c r="A81" s="93" t="s">
        <v>67</v>
      </c>
      <c r="B81" s="94" t="str">
        <f ca="1">IFERROR(VLOOKUP($A81,HeadJournal!$A$1:$NTR$890,COLUMN(HeadJournal!B$1),0),"")</f>
        <v>IHORD0000487784NPG</v>
      </c>
      <c r="C81" s="94" t="str">
        <f ca="1">IFERROR(VLOOKUP($A81,HeadJournal!$A$1:$NTR$890,COLUMN(HeadJournal!C$1),0),"")</f>
        <v>iHerb_AV CYG0792</v>
      </c>
      <c r="D81" s="125" t="str">
        <f ca="1"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 ca="1"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 ca="1"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ca="1" si="7"/>
        <v>-218.6883758619594</v>
      </c>
      <c r="V81" s="22" t="str">
        <f t="shared" ca="1" si="8"/>
        <v/>
      </c>
    </row>
    <row r="82" spans="1:22" hidden="1" x14ac:dyDescent="0.2">
      <c r="A82" s="93" t="s">
        <v>67</v>
      </c>
      <c r="B82" s="94" t="str">
        <f ca="1">IFERROR(VLOOKUP($A82,HeadJournal!$A$1:$NTR$890,COLUMN(HeadJournal!B$1),0),"")</f>
        <v>IHORD0000487784NPG</v>
      </c>
      <c r="C82" s="94" t="str">
        <f ca="1">IFERROR(VLOOKUP($A82,HeadJournal!$A$1:$NTR$890,COLUMN(HeadJournal!C$1),0),"")</f>
        <v>iHerb_AV CYG0792</v>
      </c>
      <c r="D82" s="125" t="str">
        <f ca="1"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 ca="1"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 ca="1"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ca="1" si="7"/>
        <v>0.18919412755406029</v>
      </c>
      <c r="V82" s="22">
        <f t="shared" ca="1" si="8"/>
        <v>8.1880666363858521E-4</v>
      </c>
    </row>
    <row r="83" spans="1:22" hidden="1" x14ac:dyDescent="0.2">
      <c r="A83" s="93" t="s">
        <v>67</v>
      </c>
      <c r="B83" s="94" t="str">
        <f ca="1">IFERROR(VLOOKUP($A83,HeadJournal!$A$1:$NTR$890,COLUMN(HeadJournal!B$1),0),"")</f>
        <v>IHORD0000487784NPG</v>
      </c>
      <c r="C83" s="94" t="str">
        <f ca="1">IFERROR(VLOOKUP($A83,HeadJournal!$A$1:$NTR$890,COLUMN(HeadJournal!C$1),0),"")</f>
        <v>iHerb_AV CYG0792</v>
      </c>
      <c r="D83" s="125" t="str">
        <f ca="1"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 ca="1"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 ca="1"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ca="1" si="7"/>
        <v>1.5094219708259971E-2</v>
      </c>
      <c r="V83" s="22">
        <f t="shared" ca="1" si="8"/>
        <v>7.9449573355662784E-5</v>
      </c>
    </row>
    <row r="84" spans="1:22" hidden="1" x14ac:dyDescent="0.2">
      <c r="A84" s="93" t="s">
        <v>73</v>
      </c>
      <c r="B84" s="94" t="str">
        <f ca="1">IFERROR(VLOOKUP($A84,HeadJournal!$A$1:$NTR$890,COLUMN(HeadJournal!B$1),0),"")</f>
        <v>IHORD0000490976NPG</v>
      </c>
      <c r="C84" s="94" t="str">
        <f ca="1">IFERROR(VLOOKUP($A84,HeadJournal!$A$1:$NTR$890,COLUMN(HeadJournal!C$1),0),"")</f>
        <v>iHerb_OA CZN6870</v>
      </c>
      <c r="D84" s="125" t="str">
        <f ca="1"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ca="1" si="8"/>
        <v>0</v>
      </c>
    </row>
    <row r="85" spans="1:22" hidden="1" x14ac:dyDescent="0.2">
      <c r="A85" s="93" t="s">
        <v>73</v>
      </c>
      <c r="B85" s="94" t="str">
        <f ca="1">IFERROR(VLOOKUP($A85,HeadJournal!$A$1:$NTR$890,COLUMN(HeadJournal!B$1),0),"")</f>
        <v>IHORD0000490976NPG</v>
      </c>
      <c r="C85" s="94" t="str">
        <f ca="1">IFERROR(VLOOKUP($A85,HeadJournal!$A$1:$NTR$890,COLUMN(HeadJournal!C$1),0),"")</f>
        <v>iHerb_OA CZN6870</v>
      </c>
      <c r="D85" s="125" t="str">
        <f ca="1"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ca="1" si="8"/>
        <v>6.0742228133465971E-4</v>
      </c>
    </row>
    <row r="86" spans="1:22" hidden="1" x14ac:dyDescent="0.2">
      <c r="A86" s="93" t="s">
        <v>73</v>
      </c>
      <c r="B86" s="94" t="str">
        <f ca="1">IFERROR(VLOOKUP($A86,HeadJournal!$A$1:$NTR$890,COLUMN(HeadJournal!B$1),0),"")</f>
        <v>IHORD0000490976NPG</v>
      </c>
      <c r="C86" s="94" t="str">
        <f ca="1">IFERROR(VLOOKUP($A86,HeadJournal!$A$1:$NTR$890,COLUMN(HeadJournal!C$1),0),"")</f>
        <v>iHerb_OA CZN6870</v>
      </c>
      <c r="D86" s="125" t="str">
        <f ca="1"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 ca="1"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ca="1" si="7"/>
        <v>0</v>
      </c>
      <c r="V86" s="22">
        <f t="shared" ca="1" si="8"/>
        <v>0</v>
      </c>
    </row>
    <row r="87" spans="1:22" hidden="1" x14ac:dyDescent="0.2">
      <c r="A87" s="93" t="s">
        <v>73</v>
      </c>
      <c r="B87" s="94" t="str">
        <f ca="1">IFERROR(VLOOKUP($A87,HeadJournal!$A$1:$NTR$890,COLUMN(HeadJournal!B$1),0),"")</f>
        <v>IHORD0000490976NPG</v>
      </c>
      <c r="C87" s="94" t="str">
        <f ca="1">IFERROR(VLOOKUP($A87,HeadJournal!$A$1:$NTR$890,COLUMN(HeadJournal!C$1),0),"")</f>
        <v>iHerb_OA CZN6870</v>
      </c>
      <c r="D87" s="125" t="str">
        <f ca="1"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ca="1" si="8"/>
        <v>0</v>
      </c>
    </row>
    <row r="88" spans="1:22" hidden="1" x14ac:dyDescent="0.2">
      <c r="A88" s="93" t="s">
        <v>73</v>
      </c>
      <c r="B88" s="94" t="str">
        <f ca="1">IFERROR(VLOOKUP($A88,HeadJournal!$A$1:$NTR$890,COLUMN(HeadJournal!B$1),0),"")</f>
        <v>IHORD0000490976NPG</v>
      </c>
      <c r="C88" s="94" t="str">
        <f ca="1">IFERROR(VLOOKUP($A88,HeadJournal!$A$1:$NTR$890,COLUMN(HeadJournal!C$1),0),"")</f>
        <v>iHerb_OA CZN6870</v>
      </c>
      <c r="D88" s="125" t="str">
        <f ca="1"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ca="1" si="7"/>
        <v>0</v>
      </c>
      <c r="V88" s="22">
        <f t="shared" ca="1" si="8"/>
        <v>0</v>
      </c>
    </row>
    <row r="89" spans="1:22" hidden="1" x14ac:dyDescent="0.2">
      <c r="A89" s="93" t="s">
        <v>73</v>
      </c>
      <c r="B89" s="94" t="str">
        <f ca="1">IFERROR(VLOOKUP($A89,HeadJournal!$A$1:$NTR$890,COLUMN(HeadJournal!B$1),0),"")</f>
        <v>IHORD0000490976NPG</v>
      </c>
      <c r="C89" s="94" t="str">
        <f ca="1">IFERROR(VLOOKUP($A89,HeadJournal!$A$1:$NTR$890,COLUMN(HeadJournal!C$1),0),"")</f>
        <v>iHerb_OA CZN6870</v>
      </c>
      <c r="D89" s="125" t="str">
        <f ca="1"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ca="1" si="8"/>
        <v>9.0170813026423175E-5</v>
      </c>
    </row>
    <row r="90" spans="1:22" hidden="1" x14ac:dyDescent="0.2">
      <c r="A90" s="93" t="s">
        <v>73</v>
      </c>
      <c r="B90" s="94" t="str">
        <f ca="1">IFERROR(VLOOKUP($A90,HeadJournal!$A$1:$NTR$890,COLUMN(HeadJournal!B$1),0),"")</f>
        <v>IHORD0000490976NPG</v>
      </c>
      <c r="C90" s="94" t="str">
        <f ca="1">IFERROR(VLOOKUP($A90,HeadJournal!$A$1:$NTR$890,COLUMN(HeadJournal!C$1),0),"")</f>
        <v>iHerb_OA CZN6870</v>
      </c>
      <c r="D90" s="125" t="str">
        <f ca="1"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ca="1" si="8"/>
        <v>0</v>
      </c>
    </row>
    <row r="91" spans="1:22" hidden="1" x14ac:dyDescent="0.2">
      <c r="A91" s="93" t="s">
        <v>73</v>
      </c>
      <c r="B91" s="94" t="str">
        <f ca="1">IFERROR(VLOOKUP($A91,HeadJournal!$A$1:$NTR$890,COLUMN(HeadJournal!B$1),0),"")</f>
        <v>IHORD0000490976NPG</v>
      </c>
      <c r="C91" s="94" t="str">
        <f ca="1">IFERROR(VLOOKUP($A91,HeadJournal!$A$1:$NTR$890,COLUMN(HeadJournal!C$1),0),"")</f>
        <v>iHerb_OA CZN6870</v>
      </c>
      <c r="D91" s="125" t="str">
        <f ca="1"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ca="1" si="8"/>
        <v>2.9465702314987528E-3</v>
      </c>
    </row>
    <row r="92" spans="1:22" hidden="1" x14ac:dyDescent="0.2">
      <c r="A92" s="93" t="s">
        <v>73</v>
      </c>
      <c r="B92" s="94" t="str">
        <f ca="1">IFERROR(VLOOKUP($A92,HeadJournal!$A$1:$NTR$890,COLUMN(HeadJournal!B$1),0),"")</f>
        <v>IHORD0000490976NPG</v>
      </c>
      <c r="C92" s="94" t="str">
        <f ca="1">IFERROR(VLOOKUP($A92,HeadJournal!$A$1:$NTR$890,COLUMN(HeadJournal!C$1),0),"")</f>
        <v>iHerb_OA CZN6870</v>
      </c>
      <c r="D92" s="125" t="str">
        <f ca="1"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ca="1" si="8"/>
        <v>3.0566550422194223</v>
      </c>
    </row>
    <row r="93" spans="1:22" hidden="1" x14ac:dyDescent="0.2">
      <c r="A93" s="93" t="s">
        <v>73</v>
      </c>
      <c r="B93" s="94" t="str">
        <f ca="1">IFERROR(VLOOKUP($A93,HeadJournal!$A$1:$NTR$890,COLUMN(HeadJournal!B$1),0),"")</f>
        <v>IHORD0000490976NPG</v>
      </c>
      <c r="C93" s="94" t="str">
        <f ca="1">IFERROR(VLOOKUP($A93,HeadJournal!$A$1:$NTR$890,COLUMN(HeadJournal!C$1),0),"")</f>
        <v>iHerb_OA CZN6870</v>
      </c>
      <c r="D93" s="125" t="str">
        <f ca="1"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ca="1" si="8"/>
        <v>1.0634654651530064</v>
      </c>
    </row>
    <row r="94" spans="1:22" hidden="1" x14ac:dyDescent="0.2">
      <c r="A94" s="93" t="s">
        <v>80</v>
      </c>
      <c r="B94" s="94" t="str">
        <f ca="1">IFERROR(VLOOKUP($A94,HeadJournal!$A$1:$NTR$890,COLUMN(HeadJournal!B$1),0),"")</f>
        <v>IHORD0000495511NPG</v>
      </c>
      <c r="C94" s="94" t="str">
        <f ca="1">IFERROR(VLOOKUP($A94,HeadJournal!$A$1:$NTR$890,COLUMN(HeadJournal!C$1),0),"")</f>
        <v>iHerb_MH DLE7202</v>
      </c>
      <c r="D94" s="125" t="str">
        <f ca="1"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ca="1" si="8"/>
        <v/>
      </c>
    </row>
    <row r="95" spans="1:22" hidden="1" x14ac:dyDescent="0.2">
      <c r="A95" s="93" t="s">
        <v>80</v>
      </c>
      <c r="B95" s="94" t="str">
        <f ca="1">IFERROR(VLOOKUP($A95,HeadJournal!$A$1:$NTR$890,COLUMN(HeadJournal!B$1),0),"")</f>
        <v>IHORD0000495511NPG</v>
      </c>
      <c r="C95" s="94" t="str">
        <f ca="1">IFERROR(VLOOKUP($A95,HeadJournal!$A$1:$NTR$890,COLUMN(HeadJournal!C$1),0),"")</f>
        <v>iHerb_MH DLE7202</v>
      </c>
      <c r="D95" s="125" t="str">
        <f ca="1"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ca="1" si="8"/>
        <v/>
      </c>
    </row>
    <row r="96" spans="1:22" hidden="1" x14ac:dyDescent="0.2">
      <c r="A96" s="93" t="s">
        <v>80</v>
      </c>
      <c r="B96" s="94" t="str">
        <f ca="1">IFERROR(VLOOKUP($A96,HeadJournal!$A$1:$NTR$890,COLUMN(HeadJournal!B$1),0),"")</f>
        <v>IHORD0000495511NPG</v>
      </c>
      <c r="C96" s="94" t="str">
        <f ca="1">IFERROR(VLOOKUP($A96,HeadJournal!$A$1:$NTR$890,COLUMN(HeadJournal!C$1),0),"")</f>
        <v>iHerb_MH DLE7202</v>
      </c>
      <c r="D96" s="125" t="str">
        <f ca="1"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ca="1" si="8"/>
        <v>0</v>
      </c>
    </row>
    <row r="97" spans="1:25" hidden="1" x14ac:dyDescent="0.2">
      <c r="A97" s="93" t="s">
        <v>80</v>
      </c>
      <c r="B97" s="94" t="str">
        <f ca="1">IFERROR(VLOOKUP($A97,HeadJournal!$A$1:$NTR$890,COLUMN(HeadJournal!B$1),0),"")</f>
        <v>IHORD0000495511NPG</v>
      </c>
      <c r="C97" s="94" t="str">
        <f ca="1">IFERROR(VLOOKUP($A97,HeadJournal!$A$1:$NTR$890,COLUMN(HeadJournal!C$1),0),"")</f>
        <v>iHerb_MH DLE7202</v>
      </c>
      <c r="D97" s="125" t="str">
        <f ca="1"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ca="1" si="8"/>
        <v>0</v>
      </c>
    </row>
    <row r="98" spans="1:25" hidden="1" x14ac:dyDescent="0.2">
      <c r="A98" s="93" t="s">
        <v>80</v>
      </c>
      <c r="B98" s="94" t="str">
        <f ca="1">IFERROR(VLOOKUP($A98,HeadJournal!$A$1:$NTR$890,COLUMN(HeadJournal!B$1),0),"")</f>
        <v>IHORD0000495511NPG</v>
      </c>
      <c r="C98" s="94" t="str">
        <f ca="1">IFERROR(VLOOKUP($A98,HeadJournal!$A$1:$NTR$890,COLUMN(HeadJournal!C$1),0),"")</f>
        <v>iHerb_MH DLE7202</v>
      </c>
      <c r="D98" s="125" t="str">
        <f ca="1"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ca="1" si="8"/>
        <v>0</v>
      </c>
    </row>
    <row r="99" spans="1:25" hidden="1" x14ac:dyDescent="0.2">
      <c r="A99" s="93" t="s">
        <v>80</v>
      </c>
      <c r="B99" s="94" t="str">
        <f ca="1">IFERROR(VLOOKUP($A99,HeadJournal!$A$1:$NTR$890,COLUMN(HeadJournal!B$1),0),"")</f>
        <v>IHORD0000495511NPG</v>
      </c>
      <c r="C99" s="94" t="str">
        <f ca="1">IFERROR(VLOOKUP($A99,HeadJournal!$A$1:$NTR$890,COLUMN(HeadJournal!C$1),0),"")</f>
        <v>iHerb_MH DLE7202</v>
      </c>
      <c r="D99" s="125" t="str">
        <f ca="1"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ca="1" si="8"/>
        <v>-1.8814037824982539E-6</v>
      </c>
    </row>
    <row r="100" spans="1:25" hidden="1" x14ac:dyDescent="0.2">
      <c r="A100" s="93" t="s">
        <v>80</v>
      </c>
      <c r="B100" s="94" t="str">
        <f ca="1">IFERROR(VLOOKUP($A100,HeadJournal!$A$1:$NTR$890,COLUMN(HeadJournal!B$1),0),"")</f>
        <v>IHORD0000495511NPG</v>
      </c>
      <c r="C100" s="94" t="str">
        <f ca="1">IFERROR(VLOOKUP($A100,HeadJournal!$A$1:$NTR$890,COLUMN(HeadJournal!C$1),0),"")</f>
        <v>iHerb_MH DLE7202</v>
      </c>
      <c r="D100" s="125" t="str">
        <f ca="1"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ca="1" si="8"/>
        <v>-1.8814037824982539E-6</v>
      </c>
    </row>
    <row r="101" spans="1:25" hidden="1" x14ac:dyDescent="0.2">
      <c r="A101" s="93" t="s">
        <v>80</v>
      </c>
      <c r="B101" s="94" t="str">
        <f ca="1">IFERROR(VLOOKUP($A101,HeadJournal!$A$1:$NTR$890,COLUMN(HeadJournal!B$1),0),"")</f>
        <v>IHORD0000495511NPG</v>
      </c>
      <c r="C101" s="94" t="str">
        <f ca="1">IFERROR(VLOOKUP($A101,HeadJournal!$A$1:$NTR$890,COLUMN(HeadJournal!C$1),0),"")</f>
        <v>iHerb_MH DLE7202</v>
      </c>
      <c r="D101" s="125" t="str">
        <f ca="1"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 ca="1"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ca="1" si="7"/>
        <v>5.0699082680694119E-4</v>
      </c>
      <c r="V101" s="22">
        <f t="shared" ca="1" si="8"/>
        <v>1.3272028787608012E-6</v>
      </c>
    </row>
    <row r="102" spans="1:25" hidden="1" x14ac:dyDescent="0.2">
      <c r="A102" s="93" t="s">
        <v>80</v>
      </c>
      <c r="B102" s="94" t="str">
        <f ca="1">IFERROR(VLOOKUP($A102,HeadJournal!$A$1:$NTR$890,COLUMN(HeadJournal!B$1),0),"")</f>
        <v>IHORD0000495511NPG</v>
      </c>
      <c r="C102" s="94" t="str">
        <f ca="1">IFERROR(VLOOKUP($A102,HeadJournal!$A$1:$NTR$890,COLUMN(HeadJournal!C$1),0),"")</f>
        <v>iHerb_MH DLE7202</v>
      </c>
      <c r="D102" s="125" t="str">
        <f ca="1"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ca="1" si="8"/>
        <v>1.3272028787608012E-6</v>
      </c>
    </row>
    <row r="103" spans="1:25" hidden="1" x14ac:dyDescent="0.2">
      <c r="A103" s="93" t="s">
        <v>80</v>
      </c>
      <c r="B103" s="94" t="str">
        <f ca="1">IFERROR(VLOOKUP($A103,HeadJournal!$A$1:$NTR$890,COLUMN(HeadJournal!B$1),0),"")</f>
        <v>IHORD0000495511NPG</v>
      </c>
      <c r="C103" s="94" t="str">
        <f ca="1">IFERROR(VLOOKUP($A103,HeadJournal!$A$1:$NTR$890,COLUMN(HeadJournal!C$1),0),"")</f>
        <v>iHerb_MH DLE7202</v>
      </c>
      <c r="D103" s="125" t="str">
        <f ca="1"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ca="1" si="8"/>
        <v/>
      </c>
    </row>
    <row r="104" spans="1:25" hidden="1" x14ac:dyDescent="0.2">
      <c r="A104" s="93" t="s">
        <v>80</v>
      </c>
      <c r="B104" s="94" t="str">
        <f ca="1">IFERROR(VLOOKUP($A104,HeadJournal!$A$1:$NTR$890,COLUMN(HeadJournal!B$1),0),"")</f>
        <v>IHORD0000495511NPG</v>
      </c>
      <c r="C104" s="94" t="str">
        <f ca="1">IFERROR(VLOOKUP($A104,HeadJournal!$A$1:$NTR$890,COLUMN(HeadJournal!C$1),0),"")</f>
        <v>iHerb_MH DLE7202</v>
      </c>
      <c r="D104" s="125" t="str">
        <f ca="1"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ca="1" si="8"/>
        <v/>
      </c>
    </row>
    <row r="105" spans="1:25" hidden="1" x14ac:dyDescent="0.2">
      <c r="A105" s="93" t="s">
        <v>80</v>
      </c>
      <c r="B105" s="94" t="str">
        <f ca="1">IFERROR(VLOOKUP($A105,HeadJournal!$A$1:$NTR$890,COLUMN(HeadJournal!B$1),0),"")</f>
        <v>IHORD0000495511NPG</v>
      </c>
      <c r="C105" s="94" t="str">
        <f ca="1">IFERROR(VLOOKUP($A105,HeadJournal!$A$1:$NTR$890,COLUMN(HeadJournal!C$1),0),"")</f>
        <v>iHerb_MH DLE7202</v>
      </c>
      <c r="D105" s="125" t="str">
        <f ca="1"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ca="1" si="8"/>
        <v/>
      </c>
    </row>
    <row r="106" spans="1:25" hidden="1" x14ac:dyDescent="0.2">
      <c r="A106" s="93" t="s">
        <v>80</v>
      </c>
      <c r="B106" s="94" t="str">
        <f ca="1">IFERROR(VLOOKUP($A106,HeadJournal!$A$1:$NTR$890,COLUMN(HeadJournal!B$1),0),"")</f>
        <v>IHORD0000495511NPG</v>
      </c>
      <c r="C106" s="94" t="str">
        <f ca="1">IFERROR(VLOOKUP($A106,HeadJournal!$A$1:$NTR$890,COLUMN(HeadJournal!C$1),0),"")</f>
        <v>iHerb_MH DLE7202</v>
      </c>
      <c r="D106" s="125" t="str">
        <f ca="1"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ca="1" si="8"/>
        <v/>
      </c>
    </row>
    <row r="107" spans="1:25" hidden="1" x14ac:dyDescent="0.2">
      <c r="A107" s="93" t="s">
        <v>80</v>
      </c>
      <c r="B107" s="94" t="str">
        <f ca="1">IFERROR(VLOOKUP($A107,HeadJournal!$A$1:$NTR$890,COLUMN(HeadJournal!B$1),0),"")</f>
        <v>IHORD0000495511NPG</v>
      </c>
      <c r="C107" s="94" t="str">
        <f ca="1">IFERROR(VLOOKUP($A107,HeadJournal!$A$1:$NTR$890,COLUMN(HeadJournal!C$1),0),"")</f>
        <v>iHerb_MH DLE7202</v>
      </c>
      <c r="D107" s="125" t="str">
        <f ca="1"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ca="1" si="8"/>
        <v>2.3510074823762054E-3</v>
      </c>
    </row>
    <row r="108" spans="1:25" hidden="1" x14ac:dyDescent="0.2">
      <c r="A108" s="93" t="s">
        <v>80</v>
      </c>
      <c r="B108" s="94" t="str">
        <f ca="1">IFERROR(VLOOKUP($A108,HeadJournal!$A$1:$NTR$890,COLUMN(HeadJournal!B$1),0),"")</f>
        <v>IHORD0000495511NPG</v>
      </c>
      <c r="C108" s="94" t="str">
        <f ca="1">IFERROR(VLOOKUP($A108,HeadJournal!$A$1:$NTR$890,COLUMN(HeadJournal!C$1),0),"")</f>
        <v>iHerb_MH DLE7202</v>
      </c>
      <c r="D108" s="125" t="str">
        <f ca="1"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ca="1" si="8"/>
        <v/>
      </c>
    </row>
    <row r="109" spans="1:25" hidden="1" x14ac:dyDescent="0.2">
      <c r="A109" s="93" t="s">
        <v>80</v>
      </c>
      <c r="B109" s="94" t="str">
        <f ca="1">IFERROR(VLOOKUP($A109,HeadJournal!$A$1:$NTR$890,COLUMN(HeadJournal!B$1),0),"")</f>
        <v>IHORD0000495511NPG</v>
      </c>
      <c r="C109" s="94" t="str">
        <f ca="1">IFERROR(VLOOKUP($A109,HeadJournal!$A$1:$NTR$890,COLUMN(HeadJournal!C$1),0),"")</f>
        <v>iHerb_MH DLE7202</v>
      </c>
      <c r="D109" s="125" t="str">
        <f ca="1"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ca="1" si="8"/>
        <v>0</v>
      </c>
    </row>
    <row r="110" spans="1:25" hidden="1" x14ac:dyDescent="0.2">
      <c r="A110" s="93" t="s">
        <v>89</v>
      </c>
      <c r="B110" s="94">
        <f ca="1">IFERROR(VLOOKUP($A110,HeadJournal!$A$1:$NTR$890,COLUMN(HeadJournal!B$1),0),"")</f>
        <v>0</v>
      </c>
      <c r="C110" s="94" t="str">
        <f ca="1">IFERROR(VLOOKUP($A110,HeadJournal!$A$1:$NTR$890,COLUMN(HeadJournal!C$1),0),"")</f>
        <v>Protein</v>
      </c>
      <c r="D110" s="125" t="str">
        <f ca="1"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 ca="1"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ca="1" si="7"/>
        <v>555</v>
      </c>
      <c r="V110" s="22">
        <f t="shared" ca="1" si="8"/>
        <v>0.28534704370179947</v>
      </c>
      <c r="X110" s="33"/>
      <c r="Y110" s="33"/>
    </row>
    <row r="111" spans="1:25" hidden="1" x14ac:dyDescent="0.2">
      <c r="A111" s="93" t="s">
        <v>91</v>
      </c>
      <c r="B111" s="94">
        <f ca="1">IFERROR(VLOOKUP($A111,HeadJournal!$A$1:$NTR$890,COLUMN(HeadJournal!B$1),0),"")</f>
        <v>0</v>
      </c>
      <c r="C111" s="94" t="str">
        <f ca="1">IFERROR(VLOOKUP($A111,HeadJournal!$A$1:$NTR$890,COLUMN(HeadJournal!C$1),0),"")</f>
        <v>Protein</v>
      </c>
      <c r="D111" s="125" t="str">
        <f ca="1"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 ca="1"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ca="1" si="7"/>
        <v>3981</v>
      </c>
      <c r="V111" s="22">
        <f t="shared" ca="1" si="8"/>
        <v>0.94358852808722449</v>
      </c>
      <c r="X111" s="33"/>
      <c r="Y111" s="33"/>
    </row>
    <row r="112" spans="1:25" hidden="1" x14ac:dyDescent="0.2">
      <c r="A112" s="93" t="s">
        <v>93</v>
      </c>
      <c r="B112" s="94" t="str">
        <f ca="1">IFERROR(VLOOKUP($A112,HeadJournal!$A$1:$NTR$890,COLUMN(HeadJournal!B$1),0),"")</f>
        <v>HORD0000505131NPG</v>
      </c>
      <c r="C112" s="94" t="str">
        <f ca="1">IFERROR(VLOOKUP($A112,HeadJournal!$A$1:$NTR$890,COLUMN(HeadJournal!C$1),0),"")</f>
        <v>iHerb_OA CZN6870</v>
      </c>
      <c r="D112" s="125" t="str">
        <f ca="1"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ca="1" si="8"/>
        <v>1.8437531617007783E-3</v>
      </c>
    </row>
    <row r="113" spans="1:26" hidden="1" x14ac:dyDescent="0.2">
      <c r="A113" s="93" t="s">
        <v>93</v>
      </c>
      <c r="B113" s="94" t="str">
        <f ca="1">IFERROR(VLOOKUP($A113,HeadJournal!$A$1:$NTR$890,COLUMN(HeadJournal!B$1),0),"")</f>
        <v>HORD0000505131NPG</v>
      </c>
      <c r="C113" s="94" t="str">
        <f ca="1">IFERROR(VLOOKUP($A113,HeadJournal!$A$1:$NTR$890,COLUMN(HeadJournal!C$1),0),"")</f>
        <v>iHerb_OA CZN6870</v>
      </c>
      <c r="D113" s="125" t="str">
        <f ca="1"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ca="1" si="8"/>
        <v>3.9303205098022197E-3</v>
      </c>
    </row>
    <row r="114" spans="1:26" hidden="1" x14ac:dyDescent="0.2">
      <c r="A114" s="93" t="s">
        <v>93</v>
      </c>
      <c r="B114" s="94" t="str">
        <f ca="1">IFERROR(VLOOKUP($A114,HeadJournal!$A$1:$NTR$890,COLUMN(HeadJournal!B$1),0),"")</f>
        <v>HORD0000505131NPG</v>
      </c>
      <c r="C114" s="94" t="str">
        <f ca="1">IFERROR(VLOOKUP($A114,HeadJournal!$A$1:$NTR$890,COLUMN(HeadJournal!C$1),0),"")</f>
        <v>iHerb_OA CZN6870</v>
      </c>
      <c r="D114" s="125" t="str">
        <f ca="1"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ca="1" si="8"/>
        <v>2.3266660252058187</v>
      </c>
    </row>
    <row r="115" spans="1:26" hidden="1" x14ac:dyDescent="0.2">
      <c r="A115" s="93" t="s">
        <v>93</v>
      </c>
      <c r="B115" s="94" t="str">
        <f ca="1">IFERROR(VLOOKUP($A115,HeadJournal!$A$1:$NTR$890,COLUMN(HeadJournal!B$1),0),"")</f>
        <v>HORD0000505131NPG</v>
      </c>
      <c r="C115" s="94" t="str">
        <f ca="1">IFERROR(VLOOKUP($A115,HeadJournal!$A$1:$NTR$890,COLUMN(HeadJournal!C$1),0),"")</f>
        <v>iHerb_OA CZN6870</v>
      </c>
      <c r="D115" s="125" t="str">
        <f ca="1"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ca="1" si="8"/>
        <v/>
      </c>
    </row>
    <row r="116" spans="1:26" hidden="1" x14ac:dyDescent="0.2">
      <c r="A116" s="93" t="s">
        <v>93</v>
      </c>
      <c r="B116" s="94" t="str">
        <f ca="1">IFERROR(VLOOKUP($A116,HeadJournal!$A$1:$NTR$890,COLUMN(HeadJournal!B$1),0),"")</f>
        <v>HORD0000505131NPG</v>
      </c>
      <c r="C116" s="94" t="str">
        <f ca="1">IFERROR(VLOOKUP($A116,HeadJournal!$A$1:$NTR$890,COLUMN(HeadJournal!C$1),0),"")</f>
        <v>iHerb_OA CZN6870</v>
      </c>
      <c r="D116" s="125" t="str">
        <f ca="1"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ca="1" si="8"/>
        <v>0.35338841411826621</v>
      </c>
    </row>
    <row r="117" spans="1:26" hidden="1" x14ac:dyDescent="0.2">
      <c r="A117" s="93" t="s">
        <v>93</v>
      </c>
      <c r="B117" s="94" t="str">
        <f ca="1">IFERROR(VLOOKUP($A117,HeadJournal!$A$1:$NTR$890,COLUMN(HeadJournal!B$1),0),"")</f>
        <v>HORD0000505131NPG</v>
      </c>
      <c r="C117" s="94" t="str">
        <f ca="1">IFERROR(VLOOKUP($A117,HeadJournal!$A$1:$NTR$890,COLUMN(HeadJournal!C$1),0),"")</f>
        <v>iHerb_OA CZN6870</v>
      </c>
      <c r="D117" s="125" t="str">
        <f ca="1"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ca="1" si="8"/>
        <v>1.1119448840215358E-3</v>
      </c>
    </row>
    <row r="118" spans="1:26" hidden="1" x14ac:dyDescent="0.2">
      <c r="A118" s="93" t="s">
        <v>93</v>
      </c>
      <c r="B118" s="94" t="str">
        <f ca="1">IFERROR(VLOOKUP($A118,HeadJournal!$A$1:$NTR$890,COLUMN(HeadJournal!B$1),0),"")</f>
        <v>HORD0000505131NPG</v>
      </c>
      <c r="C118" s="94" t="str">
        <f ca="1">IFERROR(VLOOKUP($A118,HeadJournal!$A$1:$NTR$890,COLUMN(HeadJournal!C$1),0),"")</f>
        <v>iHerb_OA CZN6870</v>
      </c>
      <c r="D118" s="125" t="str">
        <f ca="1"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ca="1" si="8"/>
        <v>3.104865505739538E-3</v>
      </c>
    </row>
    <row r="119" spans="1:26" hidden="1" x14ac:dyDescent="0.2">
      <c r="A119" s="93" t="s">
        <v>93</v>
      </c>
      <c r="B119" s="94" t="str">
        <f ca="1">IFERROR(VLOOKUP($A119,HeadJournal!$A$1:$NTR$890,COLUMN(HeadJournal!B$1),0),"")</f>
        <v>HORD0000505131NPG</v>
      </c>
      <c r="C119" s="94" t="str">
        <f ca="1">IFERROR(VLOOKUP($A119,HeadJournal!$A$1:$NTR$890,COLUMN(HeadJournal!C$1),0),"")</f>
        <v>iHerb_OA CZN6870</v>
      </c>
      <c r="D119" s="125" t="str">
        <f ca="1"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ca="1" si="8"/>
        <v>3.104865505739538E-3</v>
      </c>
    </row>
    <row r="120" spans="1:26" hidden="1" x14ac:dyDescent="0.2">
      <c r="A120" s="93" t="s">
        <v>93</v>
      </c>
      <c r="B120" s="94" t="str">
        <f ca="1">IFERROR(VLOOKUP($A120,HeadJournal!$A$1:$NTR$890,COLUMN(HeadJournal!B$1),0),"")</f>
        <v>HORD0000505131NPG</v>
      </c>
      <c r="C120" s="94" t="str">
        <f ca="1">IFERROR(VLOOKUP($A120,HeadJournal!$A$1:$NTR$890,COLUMN(HeadJournal!C$1),0),"")</f>
        <v>iHerb_OA CZN6870</v>
      </c>
      <c r="D120" s="125" t="str">
        <f ca="1"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ca="1" si="8"/>
        <v>4.2217426152300962E-4</v>
      </c>
    </row>
    <row r="121" spans="1:26" hidden="1" x14ac:dyDescent="0.2">
      <c r="A121" s="93" t="s">
        <v>93</v>
      </c>
      <c r="B121" s="94" t="str">
        <f ca="1">IFERROR(VLOOKUP($A121,HeadJournal!$A$1:$NTR$890,COLUMN(HeadJournal!B$1),0),"")</f>
        <v>HORD0000505131NPG</v>
      </c>
      <c r="C121" s="94" t="str">
        <f ca="1">IFERROR(VLOOKUP($A121,HeadJournal!$A$1:$NTR$890,COLUMN(HeadJournal!C$1),0),"")</f>
        <v>iHerb_OA CZN6870</v>
      </c>
      <c r="D121" s="125" t="str">
        <f ca="1"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ca="1" si="8"/>
        <v>3.104865505739538E-3</v>
      </c>
    </row>
    <row r="122" spans="1:26" hidden="1" x14ac:dyDescent="0.2">
      <c r="A122" s="93" t="s">
        <v>93</v>
      </c>
      <c r="B122" s="94" t="str">
        <f ca="1">IFERROR(VLOOKUP($A122,HeadJournal!$A$1:$NTR$890,COLUMN(HeadJournal!B$1),0),"")</f>
        <v>HORD0000505131NPG</v>
      </c>
      <c r="C122" s="94" t="str">
        <f ca="1">IFERROR(VLOOKUP($A122,HeadJournal!$A$1:$NTR$890,COLUMN(HeadJournal!C$1),0),"")</f>
        <v>iHerb_OA CZN6870</v>
      </c>
      <c r="D122" s="125" t="str">
        <f ca="1"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ca="1" si="8"/>
        <v>4.1253318692358466E-4</v>
      </c>
    </row>
    <row r="123" spans="1:26" hidden="1" x14ac:dyDescent="0.2">
      <c r="A123" s="93" t="s">
        <v>93</v>
      </c>
      <c r="B123" s="94" t="str">
        <f ca="1">IFERROR(VLOOKUP($A123,HeadJournal!$A$1:$NTR$890,COLUMN(HeadJournal!B$1),0),"")</f>
        <v>HORD0000505131NPG</v>
      </c>
      <c r="C123" s="94" t="str">
        <f ca="1">IFERROR(VLOOKUP($A123,HeadJournal!$A$1:$NTR$890,COLUMN(HeadJournal!C$1),0),"")</f>
        <v>iHerb_OA CZN6870</v>
      </c>
      <c r="D123" s="125" t="str">
        <f ca="1"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ca="1" si="8"/>
        <v>2.2830459887636922</v>
      </c>
    </row>
    <row r="124" spans="1:26" hidden="1" x14ac:dyDescent="0.2">
      <c r="A124" s="93" t="s">
        <v>93</v>
      </c>
      <c r="B124" s="94" t="str">
        <f ca="1">IFERROR(VLOOKUP($A124,HeadJournal!$A$1:$NTR$890,COLUMN(HeadJournal!B$1),0),"")</f>
        <v>HORD0000505131NPG</v>
      </c>
      <c r="C124" s="94" t="str">
        <f ca="1">IFERROR(VLOOKUP($A124,HeadJournal!$A$1:$NTR$890,COLUMN(HeadJournal!C$1),0),"")</f>
        <v>iHerb_OA CZN6870</v>
      </c>
      <c r="D124" s="125" t="str">
        <f ca="1"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ca="1" si="8"/>
        <v>0</v>
      </c>
    </row>
    <row r="125" spans="1:26" hidden="1" x14ac:dyDescent="0.2">
      <c r="A125" s="93" t="s">
        <v>93</v>
      </c>
      <c r="B125" s="94" t="str">
        <f ca="1">IFERROR(VLOOKUP($A125,HeadJournal!$A$1:$NTR$890,COLUMN(HeadJournal!B$1),0),"")</f>
        <v>HORD0000505131NPG</v>
      </c>
      <c r="C125" s="94" t="str">
        <f ca="1">IFERROR(VLOOKUP($A125,HeadJournal!$A$1:$NTR$890,COLUMN(HeadJournal!C$1),0),"")</f>
        <v>iHerb_OA CZN6870</v>
      </c>
      <c r="D125" s="125" t="str">
        <f ca="1"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ca="1" si="8"/>
        <v>0</v>
      </c>
    </row>
    <row r="126" spans="1:26" hidden="1" x14ac:dyDescent="0.2">
      <c r="A126" s="93" t="s">
        <v>93</v>
      </c>
      <c r="B126" s="94" t="str">
        <f ca="1">IFERROR(VLOOKUP($A126,HeadJournal!$A$1:$NTR$890,COLUMN(HeadJournal!B$1),0),"")</f>
        <v>HORD0000505131NPG</v>
      </c>
      <c r="C126" s="94" t="str">
        <f ca="1">IFERROR(VLOOKUP($A126,HeadJournal!$A$1:$NTR$890,COLUMN(HeadJournal!C$1),0),"")</f>
        <v>iHerb_OA CZN6870</v>
      </c>
      <c r="D126" s="125" t="str">
        <f ca="1"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ca="1" si="8"/>
        <v>0</v>
      </c>
    </row>
    <row r="127" spans="1:26" hidden="1" x14ac:dyDescent="0.2">
      <c r="A127" s="93" t="s">
        <v>93</v>
      </c>
      <c r="B127" s="94" t="str">
        <f ca="1">IFERROR(VLOOKUP($A127,HeadJournal!$A$1:$NTR$890,COLUMN(HeadJournal!B$1),0),"")</f>
        <v>HORD0000505131NPG</v>
      </c>
      <c r="C127" s="94" t="str">
        <f ca="1">IFERROR(VLOOKUP($A127,HeadJournal!$A$1:$NTR$890,COLUMN(HeadJournal!C$1),0),"")</f>
        <v>iHerb_OA CZN6870</v>
      </c>
      <c r="D127" s="125" t="str">
        <f ca="1"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 ca="1"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ca="1" si="7"/>
        <v>-593.3804517963149</v>
      </c>
      <c r="V127" s="22" t="str">
        <f t="shared" ca="1" si="8"/>
        <v/>
      </c>
    </row>
    <row r="128" spans="1:26" hidden="1" x14ac:dyDescent="0.2">
      <c r="A128" s="93" t="s">
        <v>102</v>
      </c>
      <c r="B128" s="94">
        <f ca="1">IFERROR(VLOOKUP($A128,HeadJournal!$A$1:$NTR$890,COLUMN(HeadJournal!B$1),0),"")</f>
        <v>0</v>
      </c>
      <c r="C128" s="94" t="str">
        <f ca="1">IFERROR(VLOOKUP($A128,HeadJournal!$A$1:$NTR$890,COLUMN(HeadJournal!C$1),0),"")</f>
        <v>Anna</v>
      </c>
      <c r="D128" s="125" t="str">
        <f ca="1"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ca="1" si="8"/>
        <v>1.3609670329670329</v>
      </c>
      <c r="X128" s="36"/>
      <c r="Y128" s="36"/>
      <c r="Z128" s="36"/>
    </row>
    <row r="129" spans="1:26" hidden="1" x14ac:dyDescent="0.2">
      <c r="A129" s="93" t="s">
        <v>102</v>
      </c>
      <c r="B129" s="94">
        <f ca="1">IFERROR(VLOOKUP($A129,HeadJournal!$A$1:$NTR$890,COLUMN(HeadJournal!B$1),0),"")</f>
        <v>0</v>
      </c>
      <c r="C129" s="94" t="str">
        <f ca="1">IFERROR(VLOOKUP($A129,HeadJournal!$A$1:$NTR$890,COLUMN(HeadJournal!C$1),0),"")</f>
        <v>Anna</v>
      </c>
      <c r="D129" s="125" t="str">
        <f ca="1"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ca="1" si="8"/>
        <v>1.5085274725274724</v>
      </c>
      <c r="X129" s="36"/>
      <c r="Y129" s="36"/>
      <c r="Z129" s="36"/>
    </row>
    <row r="130" spans="1:26" hidden="1" x14ac:dyDescent="0.2">
      <c r="A130" s="93" t="s">
        <v>102</v>
      </c>
      <c r="B130" s="94">
        <f ca="1">IFERROR(VLOOKUP($A130,HeadJournal!$A$1:$NTR$890,COLUMN(HeadJournal!B$1),0),"")</f>
        <v>0</v>
      </c>
      <c r="C130" s="94" t="str">
        <f ca="1">IFERROR(VLOOKUP($A130,HeadJournal!$A$1:$NTR$890,COLUMN(HeadJournal!C$1),0),"")</f>
        <v>Anna</v>
      </c>
      <c r="D130" s="125" t="str">
        <f ca="1"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ca="1" si="8"/>
        <v>1.5085274725274724</v>
      </c>
      <c r="X130" s="36"/>
      <c r="Y130" s="36"/>
      <c r="Z130" s="36"/>
    </row>
    <row r="131" spans="1:26" hidden="1" x14ac:dyDescent="0.2">
      <c r="A131" s="93" t="s">
        <v>102</v>
      </c>
      <c r="B131" s="94">
        <f ca="1">IFERROR(VLOOKUP($A131,HeadJournal!$A$1:$NTR$890,COLUMN(HeadJournal!B$1),0),"")</f>
        <v>0</v>
      </c>
      <c r="C131" s="94" t="str">
        <f ca="1">IFERROR(VLOOKUP($A131,HeadJournal!$A$1:$NTR$890,COLUMN(HeadJournal!C$1),0),"")</f>
        <v>Anna</v>
      </c>
      <c r="D131" s="125" t="str">
        <f ca="1"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ca="1" si="12">IF(Q131&lt;&gt;0,IFERROR(U131/P131,""),"")</f>
        <v>1.5085274725274724</v>
      </c>
      <c r="X131" s="36"/>
      <c r="Y131" s="36"/>
      <c r="Z131" s="36"/>
    </row>
    <row r="132" spans="1:26" hidden="1" x14ac:dyDescent="0.2">
      <c r="A132" s="93" t="s">
        <v>102</v>
      </c>
      <c r="B132" s="94">
        <f ca="1">IFERROR(VLOOKUP($A132,HeadJournal!$A$1:$NTR$890,COLUMN(HeadJournal!B$1),0),"")</f>
        <v>0</v>
      </c>
      <c r="C132" s="94" t="str">
        <f ca="1">IFERROR(VLOOKUP($A132,HeadJournal!$A$1:$NTR$890,COLUMN(HeadJournal!C$1),0),"")</f>
        <v>Anna</v>
      </c>
      <c r="D132" s="125" t="str">
        <f ca="1"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hidden="1" x14ac:dyDescent="0.2">
      <c r="A133" s="93" t="s">
        <v>102</v>
      </c>
      <c r="B133" s="94">
        <f ca="1">IFERROR(VLOOKUP($A133,HeadJournal!$A$1:$NTR$890,COLUMN(HeadJournal!B$1),0),"")</f>
        <v>0</v>
      </c>
      <c r="C133" s="94" t="str">
        <f ca="1">IFERROR(VLOOKUP($A133,HeadJournal!$A$1:$NTR$890,COLUMN(HeadJournal!C$1),0),"")</f>
        <v>Anna</v>
      </c>
      <c r="D133" s="125" t="str">
        <f ca="1"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ca="1" si="12"/>
        <v>2.6152307692307692</v>
      </c>
      <c r="X133" s="36"/>
      <c r="Y133" s="36"/>
      <c r="Z133" s="36"/>
    </row>
    <row r="134" spans="1:26" hidden="1" x14ac:dyDescent="0.2">
      <c r="A134" s="93" t="s">
        <v>102</v>
      </c>
      <c r="B134" s="94">
        <f ca="1">IFERROR(VLOOKUP($A134,HeadJournal!$A$1:$NTR$890,COLUMN(HeadJournal!B$1),0),"")</f>
        <v>0</v>
      </c>
      <c r="C134" s="94" t="str">
        <f ca="1">IFERROR(VLOOKUP($A134,HeadJournal!$A$1:$NTR$890,COLUMN(HeadJournal!C$1),0),"")</f>
        <v>Anna</v>
      </c>
      <c r="D134" s="125" t="str">
        <f ca="1"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ca="1" si="12"/>
        <v>2.4430769230769229</v>
      </c>
      <c r="X134" s="36"/>
      <c r="Y134" s="36"/>
      <c r="Z134" s="36"/>
    </row>
    <row r="135" spans="1:26" hidden="1" x14ac:dyDescent="0.2">
      <c r="A135" s="93" t="s">
        <v>102</v>
      </c>
      <c r="B135" s="94">
        <f ca="1">IFERROR(VLOOKUP($A135,HeadJournal!$A$1:$NTR$890,COLUMN(HeadJournal!B$1),0),"")</f>
        <v>0</v>
      </c>
      <c r="C135" s="94" t="str">
        <f ca="1">IFERROR(VLOOKUP($A135,HeadJournal!$A$1:$NTR$890,COLUMN(HeadJournal!C$1),0),"")</f>
        <v>Anna</v>
      </c>
      <c r="D135" s="125" t="str">
        <f ca="1"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ca="1" si="12"/>
        <v>1.0658461538461539</v>
      </c>
      <c r="X135" s="36"/>
      <c r="Y135" s="36"/>
      <c r="Z135" s="36"/>
    </row>
    <row r="136" spans="1:26" hidden="1" x14ac:dyDescent="0.2">
      <c r="A136" s="93" t="s">
        <v>102</v>
      </c>
      <c r="B136" s="94">
        <f ca="1">IFERROR(VLOOKUP($A136,HeadJournal!$A$1:$NTR$890,COLUMN(HeadJournal!B$1),0),"")</f>
        <v>0</v>
      </c>
      <c r="C136" s="94" t="str">
        <f ca="1">IFERROR(VLOOKUP($A136,HeadJournal!$A$1:$NTR$890,COLUMN(HeadJournal!C$1),0),"")</f>
        <v>Anna</v>
      </c>
      <c r="D136" s="125" t="str">
        <f ca="1"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hidden="1" x14ac:dyDescent="0.2">
      <c r="A137" s="93" t="s">
        <v>102</v>
      </c>
      <c r="B137" s="94">
        <f ca="1">IFERROR(VLOOKUP($A137,HeadJournal!$A$1:$NTR$890,COLUMN(HeadJournal!B$1),0),"")</f>
        <v>0</v>
      </c>
      <c r="C137" s="94" t="str">
        <f ca="1">IFERROR(VLOOKUP($A137,HeadJournal!$A$1:$NTR$890,COLUMN(HeadJournal!C$1),0),"")</f>
        <v>Anna</v>
      </c>
      <c r="D137" s="125" t="str">
        <f ca="1"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ca="1" si="12"/>
        <v>1.4463967611336033</v>
      </c>
      <c r="X137" s="36"/>
      <c r="Y137" s="36"/>
      <c r="Z137" s="36"/>
    </row>
    <row r="138" spans="1:26" hidden="1" x14ac:dyDescent="0.2">
      <c r="A138" s="93" t="s">
        <v>102</v>
      </c>
      <c r="B138" s="94">
        <f ca="1">IFERROR(VLOOKUP($A138,HeadJournal!$A$1:$NTR$890,COLUMN(HeadJournal!B$1),0),"")</f>
        <v>0</v>
      </c>
      <c r="C138" s="94" t="str">
        <f ca="1">IFERROR(VLOOKUP($A138,HeadJournal!$A$1:$NTR$890,COLUMN(HeadJournal!C$1),0),"")</f>
        <v>Anna</v>
      </c>
      <c r="D138" s="125" t="str">
        <f ca="1"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ca="1" si="12"/>
        <v>1.5504273504273505</v>
      </c>
      <c r="X138" s="36"/>
      <c r="Y138" s="36"/>
      <c r="Z138" s="36"/>
    </row>
    <row r="139" spans="1:26" hidden="1" x14ac:dyDescent="0.2">
      <c r="A139" s="93" t="s">
        <v>102</v>
      </c>
      <c r="B139" s="94">
        <f ca="1">IFERROR(VLOOKUP($A139,HeadJournal!$A$1:$NTR$890,COLUMN(HeadJournal!B$1),0),"")</f>
        <v>0</v>
      </c>
      <c r="C139" s="94" t="str">
        <f ca="1">IFERROR(VLOOKUP($A139,HeadJournal!$A$1:$NTR$890,COLUMN(HeadJournal!C$1),0),"")</f>
        <v>Anna</v>
      </c>
      <c r="D139" s="125" t="str">
        <f ca="1"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ca="1" si="12"/>
        <v>0.99920595533498768</v>
      </c>
      <c r="X139" s="36"/>
      <c r="Y139" s="36"/>
      <c r="Z139" s="36"/>
    </row>
    <row r="140" spans="1:26" hidden="1" x14ac:dyDescent="0.2">
      <c r="A140" s="93" t="s">
        <v>102</v>
      </c>
      <c r="B140" s="94">
        <f ca="1">IFERROR(VLOOKUP($A140,HeadJournal!$A$1:$NTR$890,COLUMN(HeadJournal!B$1),0),"")</f>
        <v>0</v>
      </c>
      <c r="C140" s="94" t="str">
        <f ca="1">IFERROR(VLOOKUP($A140,HeadJournal!$A$1:$NTR$890,COLUMN(HeadJournal!C$1),0),"")</f>
        <v>Anna</v>
      </c>
      <c r="D140" s="125" t="str">
        <f ca="1"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ca="1" si="12"/>
        <v>1.1008604954367665</v>
      </c>
      <c r="X140" s="36"/>
      <c r="Y140" s="36"/>
      <c r="Z140" s="36"/>
    </row>
    <row r="141" spans="1:26" hidden="1" x14ac:dyDescent="0.2">
      <c r="A141" s="93" t="s">
        <v>102</v>
      </c>
      <c r="B141" s="94">
        <f ca="1">IFERROR(VLOOKUP($A141,HeadJournal!$A$1:$NTR$890,COLUMN(HeadJournal!B$1),0),"")</f>
        <v>0</v>
      </c>
      <c r="C141" s="94" t="str">
        <f ca="1">IFERROR(VLOOKUP($A141,HeadJournal!$A$1:$NTR$890,COLUMN(HeadJournal!C$1),0),"")</f>
        <v>Anna</v>
      </c>
      <c r="D141" s="125" t="str">
        <f ca="1"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ca="1" si="12"/>
        <v>0.97060046471811168</v>
      </c>
      <c r="X141" s="36"/>
      <c r="Y141" s="36"/>
      <c r="Z141" s="36"/>
    </row>
    <row r="142" spans="1:26" hidden="1" x14ac:dyDescent="0.2">
      <c r="A142" s="93" t="s">
        <v>102</v>
      </c>
      <c r="B142" s="94">
        <f ca="1">IFERROR(VLOOKUP($A142,HeadJournal!$A$1:$NTR$890,COLUMN(HeadJournal!B$1),0),"")</f>
        <v>0</v>
      </c>
      <c r="C142" s="94" t="str">
        <f ca="1">IFERROR(VLOOKUP($A142,HeadJournal!$A$1:$NTR$890,COLUMN(HeadJournal!C$1),0),"")</f>
        <v>Anna</v>
      </c>
      <c r="D142" s="125" t="str">
        <f ca="1"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ca="1" si="12"/>
        <v>0.97060046471811168</v>
      </c>
      <c r="X142" s="36"/>
      <c r="Y142" s="36"/>
      <c r="Z142" s="36"/>
    </row>
    <row r="143" spans="1:26" hidden="1" x14ac:dyDescent="0.2">
      <c r="A143" s="93" t="s">
        <v>102</v>
      </c>
      <c r="B143" s="94">
        <f ca="1">IFERROR(VLOOKUP($A143,HeadJournal!$A$1:$NTR$890,COLUMN(HeadJournal!B$1),0),"")</f>
        <v>0</v>
      </c>
      <c r="C143" s="94" t="str">
        <f ca="1">IFERROR(VLOOKUP($A143,HeadJournal!$A$1:$NTR$890,COLUMN(HeadJournal!C$1),0),"")</f>
        <v>Anna</v>
      </c>
      <c r="D143" s="125" t="str">
        <f ca="1"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ca="1" si="12"/>
        <v>1.174574898785425</v>
      </c>
      <c r="X143" s="36"/>
      <c r="Y143" s="36"/>
      <c r="Z143" s="36"/>
    </row>
    <row r="144" spans="1:26" hidden="1" x14ac:dyDescent="0.2">
      <c r="A144" s="93" t="s">
        <v>102</v>
      </c>
      <c r="B144" s="94">
        <f ca="1">IFERROR(VLOOKUP($A144,HeadJournal!$A$1:$NTR$890,COLUMN(HeadJournal!B$1),0),"")</f>
        <v>0</v>
      </c>
      <c r="C144" s="94" t="str">
        <f ca="1">IFERROR(VLOOKUP($A144,HeadJournal!$A$1:$NTR$890,COLUMN(HeadJournal!C$1),0),"")</f>
        <v>Anna</v>
      </c>
      <c r="D144" s="125" t="str">
        <f ca="1"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ca="1" si="12"/>
        <v>1.1806153846153846</v>
      </c>
      <c r="X144" s="36"/>
      <c r="Y144" s="36"/>
      <c r="Z144" s="36"/>
    </row>
    <row r="145" spans="1:26" hidden="1" x14ac:dyDescent="0.2">
      <c r="A145" s="93" t="s">
        <v>102</v>
      </c>
      <c r="B145" s="94">
        <f ca="1">IFERROR(VLOOKUP($A145,HeadJournal!$A$1:$NTR$890,COLUMN(HeadJournal!B$1),0),"")</f>
        <v>0</v>
      </c>
      <c r="C145" s="94" t="str">
        <f ca="1">IFERROR(VLOOKUP($A145,HeadJournal!$A$1:$NTR$890,COLUMN(HeadJournal!C$1),0),"")</f>
        <v>Anna</v>
      </c>
      <c r="D145" s="125" t="str">
        <f ca="1"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ca="1" si="12"/>
        <v>1.1949615384615384</v>
      </c>
      <c r="X145" s="36"/>
      <c r="Y145" s="36"/>
      <c r="Z145" s="36"/>
    </row>
    <row r="146" spans="1:26" hidden="1" x14ac:dyDescent="0.2">
      <c r="A146" s="93" t="s">
        <v>102</v>
      </c>
      <c r="B146" s="94">
        <f ca="1">IFERROR(VLOOKUP($A146,HeadJournal!$A$1:$NTR$890,COLUMN(HeadJournal!B$1),0),"")</f>
        <v>0</v>
      </c>
      <c r="C146" s="94" t="str">
        <f ca="1">IFERROR(VLOOKUP($A146,HeadJournal!$A$1:$NTR$890,COLUMN(HeadJournal!C$1),0),"")</f>
        <v>Anna</v>
      </c>
      <c r="D146" s="125" t="str">
        <f ca="1"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ca="1" si="11"/>
        <v>925.49895740244267</v>
      </c>
      <c r="V146" s="22">
        <f t="shared" ca="1" si="12"/>
        <v>1.1949615384615384</v>
      </c>
      <c r="X146" s="36"/>
      <c r="Y146" s="36"/>
      <c r="Z146" s="36"/>
    </row>
    <row r="147" spans="1:26" hidden="1" x14ac:dyDescent="0.2">
      <c r="A147" s="93" t="s">
        <v>102</v>
      </c>
      <c r="B147" s="94">
        <f ca="1">IFERROR(VLOOKUP($A147,HeadJournal!$A$1:$NTR$890,COLUMN(HeadJournal!B$1),0),"")</f>
        <v>0</v>
      </c>
      <c r="C147" s="94" t="str">
        <f ca="1">IFERROR(VLOOKUP($A147,HeadJournal!$A$1:$NTR$890,COLUMN(HeadJournal!C$1),0),"")</f>
        <v>Anna</v>
      </c>
      <c r="D147" s="125" t="str">
        <f ca="1"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ca="1" si="12"/>
        <v>1.1949615384615384</v>
      </c>
      <c r="X147" s="36"/>
      <c r="Y147" s="36"/>
      <c r="Z147" s="36"/>
    </row>
    <row r="148" spans="1:26" hidden="1" x14ac:dyDescent="0.2">
      <c r="A148" s="93" t="s">
        <v>102</v>
      </c>
      <c r="B148" s="94">
        <f ca="1">IFERROR(VLOOKUP($A148,HeadJournal!$A$1:$NTR$890,COLUMN(HeadJournal!B$1),0),"")</f>
        <v>0</v>
      </c>
      <c r="C148" s="94" t="str">
        <f ca="1">IFERROR(VLOOKUP($A148,HeadJournal!$A$1:$NTR$890,COLUMN(HeadJournal!C$1),0),"")</f>
        <v>Anna</v>
      </c>
      <c r="D148" s="125" t="str">
        <f ca="1"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ca="1" si="12"/>
        <v>1.4463967611336033</v>
      </c>
      <c r="X148" s="36"/>
      <c r="Y148" s="36"/>
      <c r="Z148" s="36"/>
    </row>
    <row r="149" spans="1:26" hidden="1" x14ac:dyDescent="0.2">
      <c r="A149" s="93" t="s">
        <v>102</v>
      </c>
      <c r="B149" s="94">
        <f ca="1">IFERROR(VLOOKUP($A149,HeadJournal!$A$1:$NTR$890,COLUMN(HeadJournal!B$1),0),"")</f>
        <v>0</v>
      </c>
      <c r="C149" s="94" t="str">
        <f ca="1">IFERROR(VLOOKUP($A149,HeadJournal!$A$1:$NTR$890,COLUMN(HeadJournal!C$1),0),"")</f>
        <v>Anna</v>
      </c>
      <c r="D149" s="125" t="str">
        <f ca="1"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ca="1" si="12"/>
        <v>0.99920595533498768</v>
      </c>
      <c r="X149" s="36"/>
      <c r="Y149" s="36"/>
      <c r="Z149" s="36"/>
    </row>
    <row r="150" spans="1:26" hidden="1" x14ac:dyDescent="0.2">
      <c r="A150" s="93" t="s">
        <v>105</v>
      </c>
      <c r="B150" s="94">
        <f ca="1">IFERROR(VLOOKUP($A150,HeadJournal!$A$1:$NTR$890,COLUMN(HeadJournal!B$1),0),"")</f>
        <v>0</v>
      </c>
      <c r="C150" s="94" t="str">
        <f ca="1">IFERROR(VLOOKUP($A150,HeadJournal!$A$1:$NTR$890,COLUMN(HeadJournal!C$1),0),"")</f>
        <v>Anna</v>
      </c>
      <c r="D150" s="125" t="str">
        <f ca="1"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ca="1" si="12"/>
        <v/>
      </c>
      <c r="X150" s="33"/>
      <c r="Y150" s="33"/>
    </row>
    <row r="151" spans="1:26" hidden="1" x14ac:dyDescent="0.2">
      <c r="A151" s="93" t="s">
        <v>105</v>
      </c>
      <c r="B151" s="94">
        <f ca="1">IFERROR(VLOOKUP($A151,HeadJournal!$A$1:$NTR$890,COLUMN(HeadJournal!B$1),0),"")</f>
        <v>0</v>
      </c>
      <c r="C151" s="94" t="str">
        <f ca="1">IFERROR(VLOOKUP($A151,HeadJournal!$A$1:$NTR$890,COLUMN(HeadJournal!C$1),0),"")</f>
        <v>Anna</v>
      </c>
      <c r="D151" s="125" t="str">
        <f ca="1"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ca="1" si="12"/>
        <v>1.0884955752212389</v>
      </c>
      <c r="X151" s="33"/>
      <c r="Y151" s="33"/>
    </row>
    <row r="152" spans="1:26" hidden="1" x14ac:dyDescent="0.2">
      <c r="A152" s="93" t="s">
        <v>105</v>
      </c>
      <c r="B152" s="94">
        <f ca="1">IFERROR(VLOOKUP($A152,HeadJournal!$A$1:$NTR$890,COLUMN(HeadJournal!B$1),0),"")</f>
        <v>0</v>
      </c>
      <c r="C152" s="94" t="str">
        <f ca="1">IFERROR(VLOOKUP($A152,HeadJournal!$A$1:$NTR$890,COLUMN(HeadJournal!C$1),0),"")</f>
        <v>Anna</v>
      </c>
      <c r="D152" s="125" t="str">
        <f ca="1"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ca="1" si="12"/>
        <v>1.2992611837298045</v>
      </c>
      <c r="X152" s="33"/>
      <c r="Y152" s="33"/>
    </row>
    <row r="153" spans="1:26" hidden="1" x14ac:dyDescent="0.2">
      <c r="A153" s="93" t="s">
        <v>105</v>
      </c>
      <c r="B153" s="94">
        <f ca="1">IFERROR(VLOOKUP($A153,HeadJournal!$A$1:$NTR$890,COLUMN(HeadJournal!B$1),0),"")</f>
        <v>0</v>
      </c>
      <c r="C153" s="94" t="str">
        <f ca="1">IFERROR(VLOOKUP($A153,HeadJournal!$A$1:$NTR$890,COLUMN(HeadJournal!C$1),0),"")</f>
        <v>Anna</v>
      </c>
      <c r="D153" s="125" t="str">
        <f ca="1"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ca="1" si="12"/>
        <v>0.88638310019982869</v>
      </c>
      <c r="X153" s="33"/>
      <c r="Y153" s="33"/>
    </row>
    <row r="154" spans="1:26" hidden="1" x14ac:dyDescent="0.2">
      <c r="A154" s="93" t="s">
        <v>105</v>
      </c>
      <c r="B154" s="94">
        <f ca="1">IFERROR(VLOOKUP($A154,HeadJournal!$A$1:$NTR$890,COLUMN(HeadJournal!B$1),0),"")</f>
        <v>0</v>
      </c>
      <c r="C154" s="94" t="str">
        <f ca="1">IFERROR(VLOOKUP($A154,HeadJournal!$A$1:$NTR$890,COLUMN(HeadJournal!C$1),0),"")</f>
        <v>Anna</v>
      </c>
      <c r="D154" s="125" t="str">
        <f ca="1"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ca="1" si="12"/>
        <v>1.3792987565811581</v>
      </c>
      <c r="X154" s="33"/>
      <c r="Y154" s="33"/>
    </row>
    <row r="155" spans="1:26" hidden="1" x14ac:dyDescent="0.2">
      <c r="A155" s="93" t="s">
        <v>105</v>
      </c>
      <c r="B155" s="94">
        <f ca="1">IFERROR(VLOOKUP($A155,HeadJournal!$A$1:$NTR$890,COLUMN(HeadJournal!B$1),0),"")</f>
        <v>0</v>
      </c>
      <c r="C155" s="94" t="str">
        <f ca="1">IFERROR(VLOOKUP($A155,HeadJournal!$A$1:$NTR$890,COLUMN(HeadJournal!C$1),0),"")</f>
        <v>Anna</v>
      </c>
      <c r="D155" s="125" t="str">
        <f ca="1"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ca="1" si="12"/>
        <v>1.5837058662530792</v>
      </c>
      <c r="X155" s="33"/>
      <c r="Y155" s="33"/>
    </row>
    <row r="156" spans="1:26" hidden="1" x14ac:dyDescent="0.2">
      <c r="A156" s="93" t="s">
        <v>105</v>
      </c>
      <c r="B156" s="94">
        <f ca="1">IFERROR(VLOOKUP($A156,HeadJournal!$A$1:$NTR$890,COLUMN(HeadJournal!B$1),0),"")</f>
        <v>0</v>
      </c>
      <c r="C156" s="94" t="str">
        <f ca="1">IFERROR(VLOOKUP($A156,HeadJournal!$A$1:$NTR$890,COLUMN(HeadJournal!C$1),0),"")</f>
        <v>Anna</v>
      </c>
      <c r="D156" s="125" t="str">
        <f ca="1"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ca="1" si="12"/>
        <v>2.306784660766962</v>
      </c>
      <c r="X156" s="33"/>
      <c r="Y156" s="33"/>
    </row>
    <row r="157" spans="1:26" hidden="1" x14ac:dyDescent="0.2">
      <c r="A157" s="93" t="s">
        <v>105</v>
      </c>
      <c r="B157" s="94">
        <f ca="1">IFERROR(VLOOKUP($A157,HeadJournal!$A$1:$NTR$890,COLUMN(HeadJournal!B$1),0),"")</f>
        <v>0</v>
      </c>
      <c r="C157" s="94" t="str">
        <f ca="1">IFERROR(VLOOKUP($A157,HeadJournal!$A$1:$NTR$890,COLUMN(HeadJournal!C$1),0),"")</f>
        <v>Anna</v>
      </c>
      <c r="D157" s="125" t="str">
        <f ca="1"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ca="1" si="12"/>
        <v>1.5704560925799864</v>
      </c>
      <c r="X157" s="33"/>
      <c r="Y157" s="33"/>
    </row>
    <row r="158" spans="1:26" hidden="1" x14ac:dyDescent="0.2">
      <c r="A158" s="93" t="s">
        <v>105</v>
      </c>
      <c r="B158" s="94">
        <f ca="1">IFERROR(VLOOKUP($A158,HeadJournal!$A$1:$NTR$890,COLUMN(HeadJournal!B$1),0),"")</f>
        <v>0</v>
      </c>
      <c r="C158" s="94" t="str">
        <f ca="1">IFERROR(VLOOKUP($A158,HeadJournal!$A$1:$NTR$890,COLUMN(HeadJournal!C$1),0),"")</f>
        <v>Anna</v>
      </c>
      <c r="D158" s="125" t="str">
        <f ca="1"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ca="1" si="12"/>
        <v>1.7241246633320506</v>
      </c>
      <c r="X158" s="33"/>
      <c r="Y158" s="33"/>
    </row>
    <row r="159" spans="1:26" hidden="1" x14ac:dyDescent="0.2">
      <c r="A159" s="93" t="s">
        <v>105</v>
      </c>
      <c r="B159" s="94">
        <f ca="1">IFERROR(VLOOKUP($A159,HeadJournal!$A$1:$NTR$890,COLUMN(HeadJournal!B$1),0),"")</f>
        <v>0</v>
      </c>
      <c r="C159" s="94" t="str">
        <f ca="1">IFERROR(VLOOKUP($A159,HeadJournal!$A$1:$NTR$890,COLUMN(HeadJournal!C$1),0),"")</f>
        <v>Anna</v>
      </c>
      <c r="D159" s="125" t="str">
        <f ca="1"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hidden="1" x14ac:dyDescent="0.2">
      <c r="A160" s="93" t="s">
        <v>105</v>
      </c>
      <c r="B160" s="94">
        <f ca="1">IFERROR(VLOOKUP($A160,HeadJournal!$A$1:$NTR$890,COLUMN(HeadJournal!B$1),0),"")</f>
        <v>0</v>
      </c>
      <c r="C160" s="94" t="str">
        <f ca="1">IFERROR(VLOOKUP($A160,HeadJournal!$A$1:$NTR$890,COLUMN(HeadJournal!C$1),0),"")</f>
        <v>Anna</v>
      </c>
      <c r="D160" s="125" t="str">
        <f ca="1"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ca="1" si="12"/>
        <v>1.1605126640219712</v>
      </c>
      <c r="X160" s="33"/>
      <c r="Y160" s="33"/>
    </row>
    <row r="161" spans="1:25" hidden="1" x14ac:dyDescent="0.2">
      <c r="A161" s="93" t="s">
        <v>105</v>
      </c>
      <c r="B161" s="94">
        <f ca="1">IFERROR(VLOOKUP($A161,HeadJournal!$A$1:$NTR$890,COLUMN(HeadJournal!B$1),0),"")</f>
        <v>0</v>
      </c>
      <c r="C161" s="94" t="str">
        <f ca="1">IFERROR(VLOOKUP($A161,HeadJournal!$A$1:$NTR$890,COLUMN(HeadJournal!C$1),0),"")</f>
        <v>Anna</v>
      </c>
      <c r="D161" s="125" t="str">
        <f ca="1"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ca="1" si="12"/>
        <v>2.213070115724983</v>
      </c>
      <c r="X161" s="33"/>
      <c r="Y161" s="33"/>
    </row>
    <row r="162" spans="1:25" hidden="1" x14ac:dyDescent="0.2">
      <c r="A162" s="93" t="s">
        <v>105</v>
      </c>
      <c r="B162" s="94">
        <f ca="1">IFERROR(VLOOKUP($A162,HeadJournal!$A$1:$NTR$890,COLUMN(HeadJournal!B$1),0),"")</f>
        <v>0</v>
      </c>
      <c r="C162" s="94" t="str">
        <f ca="1">IFERROR(VLOOKUP($A162,HeadJournal!$A$1:$NTR$890,COLUMN(HeadJournal!C$1),0),"")</f>
        <v>Anna</v>
      </c>
      <c r="D162" s="125" t="str">
        <f ca="1"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ca="1" si="12"/>
        <v>-4.7197640114731723E-7</v>
      </c>
      <c r="X162" s="33"/>
      <c r="Y162" s="33"/>
    </row>
    <row r="163" spans="1:25" hidden="1" x14ac:dyDescent="0.2">
      <c r="A163" s="93" t="s">
        <v>105</v>
      </c>
      <c r="B163" s="94">
        <f ca="1">IFERROR(VLOOKUP($A163,HeadJournal!$A$1:$NTR$890,COLUMN(HeadJournal!B$1),0),"")</f>
        <v>0</v>
      </c>
      <c r="C163" s="94" t="str">
        <f ca="1">IFERROR(VLOOKUP($A163,HeadJournal!$A$1:$NTR$890,COLUMN(HeadJournal!C$1),0),"")</f>
        <v>Anna</v>
      </c>
      <c r="D163" s="125" t="str">
        <f ca="1"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ca="1" si="12"/>
        <v>0.93777939968980939</v>
      </c>
      <c r="X163" s="33"/>
      <c r="Y163" s="33"/>
    </row>
    <row r="164" spans="1:25" hidden="1" x14ac:dyDescent="0.2">
      <c r="A164" s="93" t="s">
        <v>105</v>
      </c>
      <c r="B164" s="94">
        <f ca="1">IFERROR(VLOOKUP($A164,HeadJournal!$A$1:$NTR$890,COLUMN(HeadJournal!B$1),0),"")</f>
        <v>0</v>
      </c>
      <c r="C164" s="94" t="str">
        <f ca="1">IFERROR(VLOOKUP($A164,HeadJournal!$A$1:$NTR$890,COLUMN(HeadJournal!C$1),0),"")</f>
        <v>Anna</v>
      </c>
      <c r="D164" s="125" t="str">
        <f ca="1"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hidden="1" x14ac:dyDescent="0.2">
      <c r="A165" s="93" t="s">
        <v>105</v>
      </c>
      <c r="B165" s="94">
        <f ca="1">IFERROR(VLOOKUP($A165,HeadJournal!$A$1:$NTR$890,COLUMN(HeadJournal!B$1),0),"")</f>
        <v>0</v>
      </c>
      <c r="C165" s="94" t="str">
        <f ca="1">IFERROR(VLOOKUP($A165,HeadJournal!$A$1:$NTR$890,COLUMN(HeadJournal!C$1),0),"")</f>
        <v>Anna</v>
      </c>
      <c r="D165" s="125" t="str">
        <f ca="1"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ca="1" si="11"/>
        <v>569.61864406779659</v>
      </c>
      <c r="V165" s="22">
        <f t="shared" ca="1" si="12"/>
        <v>1.7241246633320506</v>
      </c>
      <c r="X165" s="33"/>
      <c r="Y165" s="33"/>
    </row>
    <row r="166" spans="1:25" hidden="1" x14ac:dyDescent="0.2">
      <c r="A166" s="93" t="s">
        <v>105</v>
      </c>
      <c r="B166" s="94">
        <f ca="1">IFERROR(VLOOKUP($A166,HeadJournal!$A$1:$NTR$890,COLUMN(HeadJournal!B$1),0),"")</f>
        <v>0</v>
      </c>
      <c r="C166" s="94" t="str">
        <f ca="1">IFERROR(VLOOKUP($A166,HeadJournal!$A$1:$NTR$890,COLUMN(HeadJournal!C$1),0),"")</f>
        <v>Anna</v>
      </c>
      <c r="D166" s="125" t="str">
        <f ca="1"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ca="1" si="12"/>
        <v>1.3512864091894743</v>
      </c>
      <c r="X166" s="33"/>
      <c r="Y166" s="33"/>
    </row>
    <row r="167" spans="1:25" hidden="1" x14ac:dyDescent="0.2">
      <c r="A167" s="93" t="s">
        <v>105</v>
      </c>
      <c r="B167" s="94">
        <f ca="1">IFERROR(VLOOKUP($A167,HeadJournal!$A$1:$NTR$890,COLUMN(HeadJournal!B$1),0),"")</f>
        <v>0</v>
      </c>
      <c r="C167" s="94" t="str">
        <f ca="1">IFERROR(VLOOKUP($A167,HeadJournal!$A$1:$NTR$890,COLUMN(HeadJournal!C$1),0),"")</f>
        <v>Anna</v>
      </c>
      <c r="D167" s="125" t="str">
        <f ca="1"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ca="1" si="12"/>
        <v>0.97857475547275274</v>
      </c>
      <c r="X167" s="33"/>
      <c r="Y167" s="33"/>
    </row>
    <row r="168" spans="1:25" hidden="1" x14ac:dyDescent="0.2">
      <c r="A168" s="93" t="s">
        <v>105</v>
      </c>
      <c r="B168" s="94">
        <f ca="1">IFERROR(VLOOKUP($A168,HeadJournal!$A$1:$NTR$890,COLUMN(HeadJournal!B$1),0),"")</f>
        <v>0</v>
      </c>
      <c r="C168" s="94" t="str">
        <f ca="1">IFERROR(VLOOKUP($A168,HeadJournal!$A$1:$NTR$890,COLUMN(HeadJournal!C$1),0),"")</f>
        <v>Anna</v>
      </c>
      <c r="D168" s="125" t="str">
        <f ca="1"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ca="1" si="12"/>
        <v>0.97857475547275274</v>
      </c>
      <c r="X168" s="33"/>
      <c r="Y168" s="33"/>
    </row>
    <row r="169" spans="1:25" hidden="1" x14ac:dyDescent="0.2">
      <c r="A169" s="93" t="s">
        <v>105</v>
      </c>
      <c r="B169" s="94">
        <f ca="1">IFERROR(VLOOKUP($A169,HeadJournal!$A$1:$NTR$890,COLUMN(HeadJournal!B$1),0),"")</f>
        <v>0</v>
      </c>
      <c r="C169" s="94" t="str">
        <f ca="1">IFERROR(VLOOKUP($A169,HeadJournal!$A$1:$NTR$890,COLUMN(HeadJournal!C$1),0),"")</f>
        <v>Anna</v>
      </c>
      <c r="D169" s="125" t="str">
        <f ca="1"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hidden="1" x14ac:dyDescent="0.2">
      <c r="A170" s="93" t="s">
        <v>105</v>
      </c>
      <c r="B170" s="94">
        <f ca="1">IFERROR(VLOOKUP($A170,HeadJournal!$A$1:$NTR$890,COLUMN(HeadJournal!B$1),0),"")</f>
        <v>0</v>
      </c>
      <c r="C170" s="94" t="str">
        <f ca="1">IFERROR(VLOOKUP($A170,HeadJournal!$A$1:$NTR$890,COLUMN(HeadJournal!C$1),0),"")</f>
        <v>Anna</v>
      </c>
      <c r="D170" s="125" t="str">
        <f ca="1"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ca="1" si="12"/>
        <v>1.5704560925799864</v>
      </c>
      <c r="X170" s="33"/>
      <c r="Y170" s="33"/>
    </row>
    <row r="171" spans="1:25" hidden="1" x14ac:dyDescent="0.2">
      <c r="A171" s="93" t="s">
        <v>105</v>
      </c>
      <c r="B171" s="94">
        <f ca="1">IFERROR(VLOOKUP($A171,HeadJournal!$A$1:$NTR$890,COLUMN(HeadJournal!B$1),0),"")</f>
        <v>0</v>
      </c>
      <c r="C171" s="94" t="str">
        <f ca="1">IFERROR(VLOOKUP($A171,HeadJournal!$A$1:$NTR$890,COLUMN(HeadJournal!C$1),0),"")</f>
        <v>Anna</v>
      </c>
      <c r="D171" s="125" t="str">
        <f ca="1"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ca="1" si="12"/>
        <v>1.3669616519174042</v>
      </c>
      <c r="X171" s="33"/>
      <c r="Y171" s="33"/>
    </row>
    <row r="172" spans="1:25" hidden="1" x14ac:dyDescent="0.2">
      <c r="A172" s="93" t="s">
        <v>116</v>
      </c>
      <c r="B172" s="94">
        <f ca="1">IFERROR(VLOOKUP($A172,HeadJournal!$A$1:$NTR$890,COLUMN(HeadJournal!B$1),0),"")</f>
        <v>0</v>
      </c>
      <c r="C172" s="94" t="str">
        <f ca="1">IFERROR(VLOOKUP($A172,HeadJournal!$A$1:$NTR$890,COLUMN(HeadJournal!C$1),0),"")</f>
        <v>OZON_AV</v>
      </c>
      <c r="D172" s="125" t="str">
        <f ca="1"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ca="1" si="12"/>
        <v>1.0272444903465465</v>
      </c>
      <c r="X172" s="33"/>
      <c r="Y172" s="33"/>
    </row>
    <row r="173" spans="1:25" hidden="1" x14ac:dyDescent="0.2">
      <c r="A173" s="93" t="s">
        <v>116</v>
      </c>
      <c r="B173" s="94">
        <f ca="1">IFERROR(VLOOKUP($A173,HeadJournal!$A$1:$NTR$890,COLUMN(HeadJournal!B$1),0),"")</f>
        <v>0</v>
      </c>
      <c r="C173" s="94" t="str">
        <f ca="1">IFERROR(VLOOKUP($A173,HeadJournal!$A$1:$NTR$890,COLUMN(HeadJournal!C$1),0),"")</f>
        <v>OZON_AV</v>
      </c>
      <c r="D173" s="125" t="str">
        <f ca="1"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ca="1" si="12"/>
        <v>0.46525907777002035</v>
      </c>
      <c r="X173" s="33"/>
      <c r="Y173" s="33"/>
    </row>
    <row r="174" spans="1:25" hidden="1" x14ac:dyDescent="0.2">
      <c r="A174" s="93" t="s">
        <v>118</v>
      </c>
      <c r="B174" s="94">
        <f ca="1">IFERROR(VLOOKUP($A174,HeadJournal!$A$1:$NTR$890,COLUMN(HeadJournal!B$1),0),"")</f>
        <v>0</v>
      </c>
      <c r="C174" s="94" t="str">
        <f ca="1">IFERROR(VLOOKUP($A174,HeadJournal!$A$1:$NTR$890,COLUMN(HeadJournal!C$1),0),"")</f>
        <v>Roman</v>
      </c>
      <c r="D174" s="125" t="str">
        <f ca="1"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ca="1" si="12"/>
        <v>1</v>
      </c>
      <c r="X174" s="33"/>
      <c r="Y174" s="33"/>
    </row>
    <row r="175" spans="1:25" hidden="1" x14ac:dyDescent="0.2">
      <c r="A175" s="93" t="s">
        <v>118</v>
      </c>
      <c r="B175" s="94">
        <f ca="1">IFERROR(VLOOKUP($A175,HeadJournal!$A$1:$NTR$890,COLUMN(HeadJournal!B$1),0),"")</f>
        <v>0</v>
      </c>
      <c r="C175" s="94" t="str">
        <f ca="1">IFERROR(VLOOKUP($A175,HeadJournal!$A$1:$NTR$890,COLUMN(HeadJournal!C$1),0),"")</f>
        <v>Roman</v>
      </c>
      <c r="D175" s="125" t="str">
        <f ca="1"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hidden="1" x14ac:dyDescent="0.2">
      <c r="A176" s="93" t="s">
        <v>118</v>
      </c>
      <c r="B176" s="94">
        <f ca="1">IFERROR(VLOOKUP($A176,HeadJournal!$A$1:$NTR$890,COLUMN(HeadJournal!B$1),0),"")</f>
        <v>0</v>
      </c>
      <c r="C176" s="94" t="str">
        <f ca="1">IFERROR(VLOOKUP($A176,HeadJournal!$A$1:$NTR$890,COLUMN(HeadJournal!C$1),0),"")</f>
        <v>Roman</v>
      </c>
      <c r="D176" s="125" t="str">
        <f ca="1"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ca="1" si="12"/>
        <v>1</v>
      </c>
      <c r="X176" s="33"/>
      <c r="Y176" s="33"/>
    </row>
    <row r="177" spans="1:25" hidden="1" x14ac:dyDescent="0.2">
      <c r="A177" s="93" t="s">
        <v>118</v>
      </c>
      <c r="B177" s="94">
        <f ca="1">IFERROR(VLOOKUP($A177,HeadJournal!$A$1:$NTR$890,COLUMN(HeadJournal!B$1),0),"")</f>
        <v>0</v>
      </c>
      <c r="C177" s="94" t="str">
        <f ca="1">IFERROR(VLOOKUP($A177,HeadJournal!$A$1:$NTR$890,COLUMN(HeadJournal!C$1),0),"")</f>
        <v>Roman</v>
      </c>
      <c r="D177" s="125" t="str">
        <f ca="1"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ca="1" si="12"/>
        <v>1</v>
      </c>
      <c r="X177" s="33"/>
      <c r="Y177" s="33"/>
    </row>
    <row r="178" spans="1:25" hidden="1" x14ac:dyDescent="0.2">
      <c r="A178" s="93" t="s">
        <v>118</v>
      </c>
      <c r="B178" s="94">
        <f ca="1">IFERROR(VLOOKUP($A178,HeadJournal!$A$1:$NTR$890,COLUMN(HeadJournal!B$1),0),"")</f>
        <v>0</v>
      </c>
      <c r="C178" s="94" t="str">
        <f ca="1">IFERROR(VLOOKUP($A178,HeadJournal!$A$1:$NTR$890,COLUMN(HeadJournal!C$1),0),"")</f>
        <v>Roman</v>
      </c>
      <c r="D178" s="125" t="str">
        <f ca="1"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ca="1" si="12"/>
        <v>1</v>
      </c>
      <c r="X178" s="33"/>
      <c r="Y178" s="33"/>
    </row>
    <row r="179" spans="1:25" hidden="1" x14ac:dyDescent="0.2">
      <c r="A179" s="93" t="s">
        <v>118</v>
      </c>
      <c r="B179" s="94">
        <f ca="1">IFERROR(VLOOKUP($A179,HeadJournal!$A$1:$NTR$890,COLUMN(HeadJournal!B$1),0),"")</f>
        <v>0</v>
      </c>
      <c r="C179" s="94" t="str">
        <f ca="1">IFERROR(VLOOKUP($A179,HeadJournal!$A$1:$NTR$890,COLUMN(HeadJournal!C$1),0),"")</f>
        <v>Roman</v>
      </c>
      <c r="D179" s="125" t="str">
        <f ca="1"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ca="1" si="12"/>
        <v>1</v>
      </c>
      <c r="X179" s="33"/>
      <c r="Y179" s="33"/>
    </row>
    <row r="180" spans="1:25" hidden="1" x14ac:dyDescent="0.2">
      <c r="A180" s="93" t="s">
        <v>118</v>
      </c>
      <c r="B180" s="94">
        <f ca="1">IFERROR(VLOOKUP($A180,HeadJournal!$A$1:$NTR$890,COLUMN(HeadJournal!B$1),0),"")</f>
        <v>0</v>
      </c>
      <c r="C180" s="94" t="str">
        <f ca="1">IFERROR(VLOOKUP($A180,HeadJournal!$A$1:$NTR$890,COLUMN(HeadJournal!C$1),0),"")</f>
        <v>Roman</v>
      </c>
      <c r="D180" s="125" t="str">
        <f ca="1"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ca="1" si="12"/>
        <v>1</v>
      </c>
      <c r="X180" s="33"/>
      <c r="Y180" s="33"/>
    </row>
    <row r="181" spans="1:25" hidden="1" x14ac:dyDescent="0.2">
      <c r="A181" s="93" t="s">
        <v>118</v>
      </c>
      <c r="B181" s="94">
        <f ca="1">IFERROR(VLOOKUP($A181,HeadJournal!$A$1:$NTR$890,COLUMN(HeadJournal!B$1),0),"")</f>
        <v>0</v>
      </c>
      <c r="C181" s="94" t="str">
        <f ca="1">IFERROR(VLOOKUP($A181,HeadJournal!$A$1:$NTR$890,COLUMN(HeadJournal!C$1),0),"")</f>
        <v>Roman</v>
      </c>
      <c r="D181" s="125" t="str">
        <f ca="1"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ca="1" si="12"/>
        <v>1</v>
      </c>
      <c r="X181" s="33"/>
      <c r="Y181" s="33"/>
    </row>
    <row r="182" spans="1:25" hidden="1" x14ac:dyDescent="0.2">
      <c r="A182" s="93" t="s">
        <v>118</v>
      </c>
      <c r="B182" s="94">
        <f ca="1">IFERROR(VLOOKUP($A182,HeadJournal!$A$1:$NTR$890,COLUMN(HeadJournal!B$1),0),"")</f>
        <v>0</v>
      </c>
      <c r="C182" s="94" t="str">
        <f ca="1">IFERROR(VLOOKUP($A182,HeadJournal!$A$1:$NTR$890,COLUMN(HeadJournal!C$1),0),"")</f>
        <v>Roman</v>
      </c>
      <c r="D182" s="125" t="str">
        <f ca="1"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ca="1" si="12"/>
        <v>1</v>
      </c>
      <c r="X182" s="33"/>
      <c r="Y182" s="33"/>
    </row>
    <row r="183" spans="1:25" hidden="1" x14ac:dyDescent="0.2">
      <c r="A183" s="93" t="s">
        <v>118</v>
      </c>
      <c r="B183" s="94">
        <f ca="1">IFERROR(VLOOKUP($A183,HeadJournal!$A$1:$NTR$890,COLUMN(HeadJournal!B$1),0),"")</f>
        <v>0</v>
      </c>
      <c r="C183" s="94" t="str">
        <f ca="1">IFERROR(VLOOKUP($A183,HeadJournal!$A$1:$NTR$890,COLUMN(HeadJournal!C$1),0),"")</f>
        <v>Roman</v>
      </c>
      <c r="D183" s="125" t="str">
        <f ca="1"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ca="1" si="12"/>
        <v>1</v>
      </c>
      <c r="X183" s="33"/>
      <c r="Y183" s="33"/>
    </row>
    <row r="184" spans="1:25" hidden="1" x14ac:dyDescent="0.2">
      <c r="A184" s="93" t="s">
        <v>119</v>
      </c>
      <c r="B184" s="94">
        <f ca="1">IFERROR(VLOOKUP($A184,HeadJournal!$A$1:$NTR$890,COLUMN(HeadJournal!B$1),0),"")</f>
        <v>0</v>
      </c>
      <c r="C184" s="94" t="str">
        <f ca="1">IFERROR(VLOOKUP($A184,HeadJournal!$A$1:$NTR$890,COLUMN(HeadJournal!C$1),0),"")</f>
        <v>Anna</v>
      </c>
      <c r="D184" s="125" t="str">
        <f ca="1"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ca="1" si="12"/>
        <v>1.573018080667594</v>
      </c>
      <c r="X184" s="33"/>
      <c r="Y184" s="33"/>
    </row>
    <row r="185" spans="1:25" hidden="1" x14ac:dyDescent="0.2">
      <c r="A185" s="93" t="s">
        <v>119</v>
      </c>
      <c r="B185" s="94">
        <f ca="1">IFERROR(VLOOKUP($A185,HeadJournal!$A$1:$NTR$890,COLUMN(HeadJournal!B$1),0),"")</f>
        <v>0</v>
      </c>
      <c r="C185" s="94" t="str">
        <f ca="1">IFERROR(VLOOKUP($A185,HeadJournal!$A$1:$NTR$890,COLUMN(HeadJournal!C$1),0),"")</f>
        <v>Anna</v>
      </c>
      <c r="D185" s="125" t="str">
        <f ca="1"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ca="1" si="12"/>
        <v>1.8303198887343533</v>
      </c>
      <c r="X185" s="33"/>
      <c r="Y185" s="33"/>
    </row>
    <row r="186" spans="1:25" hidden="1" x14ac:dyDescent="0.2">
      <c r="A186" s="93" t="s">
        <v>119</v>
      </c>
      <c r="B186" s="94">
        <f ca="1">IFERROR(VLOOKUP($A186,HeadJournal!$A$1:$NTR$890,COLUMN(HeadJournal!B$1),0),"")</f>
        <v>0</v>
      </c>
      <c r="C186" s="94" t="str">
        <f ca="1">IFERROR(VLOOKUP($A186,HeadJournal!$A$1:$NTR$890,COLUMN(HeadJournal!C$1),0),"")</f>
        <v>Anna</v>
      </c>
      <c r="D186" s="125" t="str">
        <f ca="1"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ca="1" si="12"/>
        <v>1.7520106428009914</v>
      </c>
      <c r="X186" s="33"/>
      <c r="Y186" s="33"/>
    </row>
    <row r="187" spans="1:25" hidden="1" x14ac:dyDescent="0.2">
      <c r="A187" s="93" t="s">
        <v>119</v>
      </c>
      <c r="B187" s="94">
        <f ca="1">IFERROR(VLOOKUP($A187,HeadJournal!$A$1:$NTR$890,COLUMN(HeadJournal!B$1),0),"")</f>
        <v>0</v>
      </c>
      <c r="C187" s="94" t="str">
        <f ca="1">IFERROR(VLOOKUP($A187,HeadJournal!$A$1:$NTR$890,COLUMN(HeadJournal!C$1),0),"")</f>
        <v>Anna</v>
      </c>
      <c r="D187" s="125" t="str">
        <f ca="1"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ca="1" si="12"/>
        <v>1.7520106428009914</v>
      </c>
      <c r="X187" s="33"/>
      <c r="Y187" s="33"/>
    </row>
    <row r="188" spans="1:25" hidden="1" x14ac:dyDescent="0.2">
      <c r="A188" s="93" t="s">
        <v>119</v>
      </c>
      <c r="B188" s="94">
        <f ca="1">IFERROR(VLOOKUP($A188,HeadJournal!$A$1:$NTR$890,COLUMN(HeadJournal!B$1),0),"")</f>
        <v>0</v>
      </c>
      <c r="C188" s="94" t="str">
        <f ca="1">IFERROR(VLOOKUP($A188,HeadJournal!$A$1:$NTR$890,COLUMN(HeadJournal!C$1),0),"")</f>
        <v>Anna</v>
      </c>
      <c r="D188" s="125" t="str">
        <f ca="1"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ca="1" si="12"/>
        <v>1.7126962050466921</v>
      </c>
      <c r="X188" s="33"/>
      <c r="Y188" s="33"/>
    </row>
    <row r="189" spans="1:25" hidden="1" x14ac:dyDescent="0.2">
      <c r="A189" s="93" t="s">
        <v>119</v>
      </c>
      <c r="B189" s="94">
        <f ca="1">IFERROR(VLOOKUP($A189,HeadJournal!$A$1:$NTR$890,COLUMN(HeadJournal!B$1),0),"")</f>
        <v>0</v>
      </c>
      <c r="C189" s="94" t="str">
        <f ca="1">IFERROR(VLOOKUP($A189,HeadJournal!$A$1:$NTR$890,COLUMN(HeadJournal!C$1),0),"")</f>
        <v>Anna</v>
      </c>
      <c r="D189" s="125" t="str">
        <f ca="1"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ca="1" si="12"/>
        <v>1.7126962050466921</v>
      </c>
      <c r="X189" s="33"/>
      <c r="Y189" s="33"/>
    </row>
    <row r="190" spans="1:25" hidden="1" x14ac:dyDescent="0.2">
      <c r="A190" s="93" t="s">
        <v>119</v>
      </c>
      <c r="B190" s="94">
        <f ca="1">IFERROR(VLOOKUP($A190,HeadJournal!$A$1:$NTR$890,COLUMN(HeadJournal!B$1),0),"")</f>
        <v>0</v>
      </c>
      <c r="C190" s="94" t="str">
        <f ca="1">IFERROR(VLOOKUP($A190,HeadJournal!$A$1:$NTR$890,COLUMN(HeadJournal!C$1),0),"")</f>
        <v>Anna</v>
      </c>
      <c r="D190" s="125" t="str">
        <f ca="1"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ca="1" si="12"/>
        <v>1.3885375390348231</v>
      </c>
      <c r="X190" s="33"/>
      <c r="Y190" s="33"/>
    </row>
    <row r="191" spans="1:25" hidden="1" x14ac:dyDescent="0.2">
      <c r="A191" s="93" t="s">
        <v>119</v>
      </c>
      <c r="B191" s="94">
        <f ca="1">IFERROR(VLOOKUP($A191,HeadJournal!$A$1:$NTR$890,COLUMN(HeadJournal!B$1),0),"")</f>
        <v>0</v>
      </c>
      <c r="C191" s="94" t="str">
        <f ca="1">IFERROR(VLOOKUP($A191,HeadJournal!$A$1:$NTR$890,COLUMN(HeadJournal!C$1),0),"")</f>
        <v>Anna</v>
      </c>
      <c r="D191" s="125" t="str">
        <f ca="1"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ca="1" si="12"/>
        <v>1.985671923793529</v>
      </c>
      <c r="X191" s="33"/>
      <c r="Y191" s="33"/>
    </row>
    <row r="192" spans="1:25" ht="15" hidden="1" customHeight="1" x14ac:dyDescent="0.2">
      <c r="A192" s="93" t="s">
        <v>119</v>
      </c>
      <c r="B192" s="94">
        <f ca="1">IFERROR(VLOOKUP($A192,HeadJournal!$A$1:$NTR$890,COLUMN(HeadJournal!B$1),0),"")</f>
        <v>0</v>
      </c>
      <c r="C192" s="94" t="str">
        <f ca="1">IFERROR(VLOOKUP($A192,HeadJournal!$A$1:$NTR$890,COLUMN(HeadJournal!C$1),0),"")</f>
        <v>Anna</v>
      </c>
      <c r="D192" s="125" t="str">
        <f ca="1"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ca="1" si="12"/>
        <v>1.5787358986246331</v>
      </c>
      <c r="X192" s="33"/>
      <c r="Y192" s="33"/>
    </row>
    <row r="193" spans="1:25" hidden="1" x14ac:dyDescent="0.2">
      <c r="A193" s="93" t="s">
        <v>119</v>
      </c>
      <c r="B193" s="94">
        <f ca="1">IFERROR(VLOOKUP($A193,HeadJournal!$A$1:$NTR$890,COLUMN(HeadJournal!B$1),0),"")</f>
        <v>0</v>
      </c>
      <c r="C193" s="94" t="str">
        <f ca="1">IFERROR(VLOOKUP($A193,HeadJournal!$A$1:$NTR$890,COLUMN(HeadJournal!C$1),0),"")</f>
        <v>Anna</v>
      </c>
      <c r="D193" s="125" t="str">
        <f ca="1"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ca="1" si="12"/>
        <v>1.5787358986246331</v>
      </c>
      <c r="X193" s="33"/>
      <c r="Y193" s="33"/>
    </row>
    <row r="194" spans="1:25" hidden="1" x14ac:dyDescent="0.2">
      <c r="A194" s="93" t="s">
        <v>119</v>
      </c>
      <c r="B194" s="94">
        <f ca="1">IFERROR(VLOOKUP($A194,HeadJournal!$A$1:$NTR$890,COLUMN(HeadJournal!B$1),0),"")</f>
        <v>0</v>
      </c>
      <c r="C194" s="94" t="str">
        <f ca="1">IFERROR(VLOOKUP($A194,HeadJournal!$A$1:$NTR$890,COLUMN(HeadJournal!C$1),0),"")</f>
        <v>Anna</v>
      </c>
      <c r="D194" s="125" t="str">
        <f ca="1"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ca="1" si="12"/>
        <v>2.692280945757997</v>
      </c>
      <c r="X194" s="33"/>
      <c r="Y194" s="33"/>
    </row>
    <row r="195" spans="1:25" hidden="1" x14ac:dyDescent="0.2">
      <c r="A195" s="93" t="s">
        <v>119</v>
      </c>
      <c r="B195" s="94">
        <f ca="1">IFERROR(VLOOKUP($A195,HeadJournal!$A$1:$NTR$890,COLUMN(HeadJournal!B$1),0),"")</f>
        <v>0</v>
      </c>
      <c r="C195" s="94" t="str">
        <f ca="1">IFERROR(VLOOKUP($A195,HeadJournal!$A$1:$NTR$890,COLUMN(HeadJournal!C$1),0),"")</f>
        <v>Anna</v>
      </c>
      <c r="D195" s="125" t="str">
        <f ca="1"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ca="1" si="17">IF(Q195&lt;&gt;0,IFERROR(U195/P195,""),"")</f>
        <v>1.4985359783324794</v>
      </c>
      <c r="X195" s="33"/>
      <c r="Y195" s="33"/>
    </row>
    <row r="196" spans="1:25" hidden="1" x14ac:dyDescent="0.2">
      <c r="A196" s="93" t="s">
        <v>119</v>
      </c>
      <c r="B196" s="94">
        <f ca="1">IFERROR(VLOOKUP($A196,HeadJournal!$A$1:$NTR$890,COLUMN(HeadJournal!B$1),0),"")</f>
        <v>0</v>
      </c>
      <c r="C196" s="94" t="str">
        <f ca="1">IFERROR(VLOOKUP($A196,HeadJournal!$A$1:$NTR$890,COLUMN(HeadJournal!C$1),0),"")</f>
        <v>Anna</v>
      </c>
      <c r="D196" s="125" t="str">
        <f ca="1"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ca="1" si="17"/>
        <v>1.4985359783324794</v>
      </c>
      <c r="X196" s="33"/>
      <c r="Y196" s="33"/>
    </row>
    <row r="197" spans="1:25" hidden="1" x14ac:dyDescent="0.2">
      <c r="A197" s="93" t="s">
        <v>119</v>
      </c>
      <c r="B197" s="94">
        <f ca="1">IFERROR(VLOOKUP($A197,HeadJournal!$A$1:$NTR$890,COLUMN(HeadJournal!B$1),0),"")</f>
        <v>0</v>
      </c>
      <c r="C197" s="94" t="str">
        <f ca="1">IFERROR(VLOOKUP($A197,HeadJournal!$A$1:$NTR$890,COLUMN(HeadJournal!C$1),0),"")</f>
        <v>Anna</v>
      </c>
      <c r="D197" s="125" t="str">
        <f ca="1"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ca="1" si="17"/>
        <v>1.4985359783324794</v>
      </c>
      <c r="X197" s="33"/>
      <c r="Y197" s="33"/>
    </row>
    <row r="198" spans="1:25" hidden="1" x14ac:dyDescent="0.2">
      <c r="A198" s="93" t="s">
        <v>119</v>
      </c>
      <c r="B198" s="94">
        <f ca="1">IFERROR(VLOOKUP($A198,HeadJournal!$A$1:$NTR$890,COLUMN(HeadJournal!B$1),0),"")</f>
        <v>0</v>
      </c>
      <c r="C198" s="94" t="str">
        <f ca="1">IFERROR(VLOOKUP($A198,HeadJournal!$A$1:$NTR$890,COLUMN(HeadJournal!C$1),0),"")</f>
        <v>Anna</v>
      </c>
      <c r="D198" s="125" t="str">
        <f ca="1"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ca="1" si="17"/>
        <v>1.6047837359844774</v>
      </c>
      <c r="X198" s="33"/>
      <c r="Y198" s="33"/>
    </row>
    <row r="199" spans="1:25" hidden="1" x14ac:dyDescent="0.2">
      <c r="A199" s="93" t="s">
        <v>119</v>
      </c>
      <c r="B199" s="94">
        <f ca="1">IFERROR(VLOOKUP($A199,HeadJournal!$A$1:$NTR$890,COLUMN(HeadJournal!B$1),0),"")</f>
        <v>0</v>
      </c>
      <c r="C199" s="94" t="str">
        <f ca="1">IFERROR(VLOOKUP($A199,HeadJournal!$A$1:$NTR$890,COLUMN(HeadJournal!C$1),0),"")</f>
        <v>Anna</v>
      </c>
      <c r="D199" s="125" t="str">
        <f ca="1"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ca="1" si="17"/>
        <v>0.79563814991270376</v>
      </c>
      <c r="X199" s="33"/>
      <c r="Y199" s="33"/>
    </row>
    <row r="200" spans="1:25" hidden="1" x14ac:dyDescent="0.2">
      <c r="A200" s="93" t="s">
        <v>119</v>
      </c>
      <c r="B200" s="94">
        <f ca="1">IFERROR(VLOOKUP($A200,HeadJournal!$A$1:$NTR$890,COLUMN(HeadJournal!B$1),0),"")</f>
        <v>0</v>
      </c>
      <c r="C200" s="94" t="str">
        <f ca="1">IFERROR(VLOOKUP($A200,HeadJournal!$A$1:$NTR$890,COLUMN(HeadJournal!C$1),0),"")</f>
        <v>Anna</v>
      </c>
      <c r="D200" s="125" t="str">
        <f ca="1"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ca="1" si="17"/>
        <v>6.0329160871580907</v>
      </c>
      <c r="X200" s="33"/>
      <c r="Y200" s="33"/>
    </row>
    <row r="201" spans="1:25" hidden="1" x14ac:dyDescent="0.2">
      <c r="A201" s="93" t="s">
        <v>119</v>
      </c>
      <c r="B201" s="94">
        <f ca="1">IFERROR(VLOOKUP($A201,HeadJournal!$A$1:$NTR$890,COLUMN(HeadJournal!B$1),0),"")</f>
        <v>0</v>
      </c>
      <c r="C201" s="94" t="str">
        <f ca="1">IFERROR(VLOOKUP($A201,HeadJournal!$A$1:$NTR$890,COLUMN(HeadJournal!C$1),0),"")</f>
        <v>Anna</v>
      </c>
      <c r="D201" s="125" t="str">
        <f ca="1"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ca="1" si="17"/>
        <v>1.3736091794158551</v>
      </c>
      <c r="X201" s="33"/>
      <c r="Y201" s="33"/>
    </row>
    <row r="202" spans="1:25" hidden="1" x14ac:dyDescent="0.2">
      <c r="A202" s="93" t="s">
        <v>121</v>
      </c>
      <c r="B202" s="94">
        <f ca="1">IFERROR(VLOOKUP($A202,HeadJournal!$A$1:$NTR$890,COLUMN(HeadJournal!B$1),0),"")</f>
        <v>0</v>
      </c>
      <c r="C202" s="94" t="str">
        <f ca="1">IFERROR(VLOOKUP($A202,HeadJournal!$A$1:$NTR$890,COLUMN(HeadJournal!C$1),0),"")</f>
        <v>Roman</v>
      </c>
      <c r="D202" s="125" t="str">
        <f ca="1"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ca="1" si="17"/>
        <v>-3.9295412847214964E-6</v>
      </c>
      <c r="X202" s="33"/>
      <c r="Y202" s="33"/>
    </row>
    <row r="203" spans="1:25" hidden="1" x14ac:dyDescent="0.2">
      <c r="A203" s="93" t="s">
        <v>121</v>
      </c>
      <c r="B203" s="94">
        <f ca="1">IFERROR(VLOOKUP($A203,HeadJournal!$A$1:$NTR$890,COLUMN(HeadJournal!B$1),0),"")</f>
        <v>0</v>
      </c>
      <c r="C203" s="94" t="str">
        <f ca="1">IFERROR(VLOOKUP($A203,HeadJournal!$A$1:$NTR$890,COLUMN(HeadJournal!C$1),0),"")</f>
        <v>Roman</v>
      </c>
      <c r="D203" s="125" t="str">
        <f ca="1"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ca="1" si="17"/>
        <v>1.0870831353919232</v>
      </c>
      <c r="X203" s="33"/>
      <c r="Y203" s="33"/>
    </row>
    <row r="204" spans="1:25" hidden="1" x14ac:dyDescent="0.2">
      <c r="A204" s="93" t="s">
        <v>121</v>
      </c>
      <c r="B204" s="94">
        <f ca="1">IFERROR(VLOOKUP($A204,HeadJournal!$A$1:$NTR$890,COLUMN(HeadJournal!B$1),0),"")</f>
        <v>0</v>
      </c>
      <c r="C204" s="94" t="str">
        <f ca="1">IFERROR(VLOOKUP($A204,HeadJournal!$A$1:$NTR$890,COLUMN(HeadJournal!C$1),0),"")</f>
        <v>Roman</v>
      </c>
      <c r="D204" s="125" t="str">
        <f ca="1"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ca="1" si="17"/>
        <v>1.0870831353919232</v>
      </c>
      <c r="X204" s="33"/>
      <c r="Y204" s="33"/>
    </row>
    <row r="205" spans="1:25" hidden="1" x14ac:dyDescent="0.2">
      <c r="A205" s="93" t="s">
        <v>121</v>
      </c>
      <c r="B205" s="94">
        <f ca="1">IFERROR(VLOOKUP($A205,HeadJournal!$A$1:$NTR$890,COLUMN(HeadJournal!B$1),0),"")</f>
        <v>0</v>
      </c>
      <c r="C205" s="94" t="str">
        <f ca="1">IFERROR(VLOOKUP($A205,HeadJournal!$A$1:$NTR$890,COLUMN(HeadJournal!C$1),0),"")</f>
        <v>Roman</v>
      </c>
      <c r="D205" s="125" t="str">
        <f ca="1"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ca="1" si="17"/>
        <v>1.2052693333333326</v>
      </c>
      <c r="X205" s="33"/>
      <c r="Y205" s="33"/>
    </row>
    <row r="206" spans="1:25" hidden="1" x14ac:dyDescent="0.2">
      <c r="A206" s="93" t="s">
        <v>121</v>
      </c>
      <c r="B206" s="94">
        <f ca="1">IFERROR(VLOOKUP($A206,HeadJournal!$A$1:$NTR$890,COLUMN(HeadJournal!B$1),0),"")</f>
        <v>0</v>
      </c>
      <c r="C206" s="94" t="str">
        <f ca="1">IFERROR(VLOOKUP($A206,HeadJournal!$A$1:$NTR$890,COLUMN(HeadJournal!C$1),0),"")</f>
        <v>Roman</v>
      </c>
      <c r="D206" s="125" t="str">
        <f ca="1"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ca="1" si="17"/>
        <v>2.4457333333333322</v>
      </c>
      <c r="X206" s="33"/>
      <c r="Y206" s="33"/>
    </row>
    <row r="207" spans="1:25" hidden="1" x14ac:dyDescent="0.2">
      <c r="A207" s="93" t="s">
        <v>121</v>
      </c>
      <c r="B207" s="94">
        <f ca="1">IFERROR(VLOOKUP($A207,HeadJournal!$A$1:$NTR$890,COLUMN(HeadJournal!B$1),0),"")</f>
        <v>0</v>
      </c>
      <c r="C207" s="94" t="str">
        <f ca="1">IFERROR(VLOOKUP($A207,HeadJournal!$A$1:$NTR$890,COLUMN(HeadJournal!C$1),0),"")</f>
        <v>Roman</v>
      </c>
      <c r="D207" s="125" t="str">
        <f ca="1"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ca="1" si="17"/>
        <v>1.2052693333333326</v>
      </c>
      <c r="X207" s="33"/>
      <c r="Y207" s="33"/>
    </row>
    <row r="208" spans="1:25" hidden="1" x14ac:dyDescent="0.2">
      <c r="A208" s="93" t="s">
        <v>121</v>
      </c>
      <c r="B208" s="94">
        <f ca="1">IFERROR(VLOOKUP($A208,HeadJournal!$A$1:$NTR$890,COLUMN(HeadJournal!B$1),0),"")</f>
        <v>0</v>
      </c>
      <c r="C208" s="94" t="str">
        <f ca="1">IFERROR(VLOOKUP($A208,HeadJournal!$A$1:$NTR$890,COLUMN(HeadJournal!C$1),0),"")</f>
        <v>Roman</v>
      </c>
      <c r="D208" s="125" t="str">
        <f ca="1"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 ca="1"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 ca="1"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ca="1" si="16"/>
        <v>874.46503888867369</v>
      </c>
      <c r="V208" s="22">
        <f t="shared" ca="1" si="17"/>
        <v>1.2052693333333326</v>
      </c>
      <c r="X208" s="33"/>
      <c r="Y208" s="33"/>
    </row>
    <row r="209" spans="1:25" hidden="1" x14ac:dyDescent="0.2">
      <c r="A209" s="93" t="s">
        <v>121</v>
      </c>
      <c r="B209" s="94">
        <f ca="1">IFERROR(VLOOKUP($A209,HeadJournal!$A$1:$NTR$890,COLUMN(HeadJournal!B$1),0),"")</f>
        <v>0</v>
      </c>
      <c r="C209" s="94" t="str">
        <f ca="1">IFERROR(VLOOKUP($A209,HeadJournal!$A$1:$NTR$890,COLUMN(HeadJournal!C$1),0),"")</f>
        <v>Roman</v>
      </c>
      <c r="D209" s="125" t="str">
        <f ca="1"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ca="1" si="17"/>
        <v>1.7565866666666659</v>
      </c>
      <c r="X209" s="33"/>
      <c r="Y209" s="33"/>
    </row>
    <row r="210" spans="1:25" hidden="1" x14ac:dyDescent="0.2">
      <c r="A210" s="93" t="s">
        <v>121</v>
      </c>
      <c r="B210" s="94">
        <f ca="1">IFERROR(VLOOKUP($A210,HeadJournal!$A$1:$NTR$890,COLUMN(HeadJournal!B$1),0),"")</f>
        <v>0</v>
      </c>
      <c r="C210" s="94" t="str">
        <f ca="1">IFERROR(VLOOKUP($A210,HeadJournal!$A$1:$NTR$890,COLUMN(HeadJournal!C$1),0),"")</f>
        <v>Roman</v>
      </c>
      <c r="D210" s="125" t="str">
        <f ca="1"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ca="1" si="17"/>
        <v>0.98315587529975945</v>
      </c>
      <c r="X210" s="33"/>
      <c r="Y210" s="33"/>
    </row>
    <row r="211" spans="1:25" hidden="1" x14ac:dyDescent="0.2">
      <c r="A211" s="93" t="s">
        <v>121</v>
      </c>
      <c r="B211" s="94">
        <f ca="1">IFERROR(VLOOKUP($A211,HeadJournal!$A$1:$NTR$890,COLUMN(HeadJournal!B$1),0),"")</f>
        <v>0</v>
      </c>
      <c r="C211" s="94" t="str">
        <f ca="1">IFERROR(VLOOKUP($A211,HeadJournal!$A$1:$NTR$890,COLUMN(HeadJournal!C$1),0),"")</f>
        <v>Roman</v>
      </c>
      <c r="D211" s="125" t="str">
        <f ca="1"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ca="1" si="17"/>
        <v>1.7060732984293188</v>
      </c>
      <c r="X211" s="33"/>
      <c r="Y211" s="33"/>
    </row>
    <row r="212" spans="1:25" hidden="1" x14ac:dyDescent="0.2">
      <c r="A212" s="93" t="s">
        <v>121</v>
      </c>
      <c r="B212" s="94">
        <f ca="1">IFERROR(VLOOKUP($A212,HeadJournal!$A$1:$NTR$890,COLUMN(HeadJournal!B$1),0),"")</f>
        <v>0</v>
      </c>
      <c r="C212" s="94" t="str">
        <f ca="1">IFERROR(VLOOKUP($A212,HeadJournal!$A$1:$NTR$890,COLUMN(HeadJournal!C$1),0),"")</f>
        <v>Roman</v>
      </c>
      <c r="D212" s="125" t="str">
        <f ca="1"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ca="1" si="17"/>
        <v>1.9766806282722509</v>
      </c>
      <c r="X212" s="33"/>
      <c r="Y212" s="33"/>
    </row>
    <row r="213" spans="1:25" hidden="1" x14ac:dyDescent="0.2">
      <c r="A213" s="93" t="s">
        <v>121</v>
      </c>
      <c r="B213" s="94">
        <f ca="1">IFERROR(VLOOKUP($A213,HeadJournal!$A$1:$NTR$890,COLUMN(HeadJournal!B$1),0),"")</f>
        <v>0</v>
      </c>
      <c r="C213" s="94" t="str">
        <f ca="1">IFERROR(VLOOKUP($A213,HeadJournal!$A$1:$NTR$890,COLUMN(HeadJournal!C$1),0),"")</f>
        <v>Roman</v>
      </c>
      <c r="D213" s="125" t="str">
        <f ca="1"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ca="1" si="17"/>
        <v>2.066883071553228</v>
      </c>
      <c r="X213" s="33"/>
      <c r="Y213" s="33"/>
    </row>
    <row r="214" spans="1:25" hidden="1" x14ac:dyDescent="0.2">
      <c r="A214" s="93" t="s">
        <v>121</v>
      </c>
      <c r="B214" s="94">
        <f ca="1">IFERROR(VLOOKUP($A214,HeadJournal!$A$1:$NTR$890,COLUMN(HeadJournal!B$1),0),"")</f>
        <v>0</v>
      </c>
      <c r="C214" s="94" t="str">
        <f ca="1">IFERROR(VLOOKUP($A214,HeadJournal!$A$1:$NTR$890,COLUMN(HeadJournal!C$1),0),"")</f>
        <v>Roman</v>
      </c>
      <c r="D214" s="125" t="str">
        <f ca="1"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ca="1" si="17"/>
        <v>2.3267015703849575E-6</v>
      </c>
      <c r="X214" s="33"/>
      <c r="Y214" s="33"/>
    </row>
    <row r="215" spans="1:25" hidden="1" x14ac:dyDescent="0.2">
      <c r="A215" s="93" t="s">
        <v>121</v>
      </c>
      <c r="B215" s="94">
        <f ca="1">IFERROR(VLOOKUP($A215,HeadJournal!$A$1:$NTR$890,COLUMN(HeadJournal!B$1),0),"")</f>
        <v>0</v>
      </c>
      <c r="C215" s="94" t="str">
        <f ca="1">IFERROR(VLOOKUP($A215,HeadJournal!$A$1:$NTR$890,COLUMN(HeadJournal!C$1),0),"")</f>
        <v>Roman</v>
      </c>
      <c r="D215" s="125" t="str">
        <f ca="1"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ca="1" si="17"/>
        <v>1.8864781849912737</v>
      </c>
      <c r="X215" s="33"/>
      <c r="Y215" s="33"/>
    </row>
    <row r="216" spans="1:25" hidden="1" x14ac:dyDescent="0.2">
      <c r="A216" s="93" t="s">
        <v>121</v>
      </c>
      <c r="B216" s="94">
        <f ca="1">IFERROR(VLOOKUP($A216,HeadJournal!$A$1:$NTR$890,COLUMN(HeadJournal!B$1),0),"")</f>
        <v>0</v>
      </c>
      <c r="C216" s="94" t="str">
        <f ca="1">IFERROR(VLOOKUP($A216,HeadJournal!$A$1:$NTR$890,COLUMN(HeadJournal!C$1),0),"")</f>
        <v>Roman</v>
      </c>
      <c r="D216" s="125" t="str">
        <f ca="1"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ca="1" si="17"/>
        <v>1.3197082748948101</v>
      </c>
      <c r="X216" s="33"/>
      <c r="Y216" s="33"/>
    </row>
    <row r="217" spans="1:25" hidden="1" x14ac:dyDescent="0.2">
      <c r="A217" s="93" t="s">
        <v>121</v>
      </c>
      <c r="B217" s="94">
        <f ca="1">IFERROR(VLOOKUP($A217,HeadJournal!$A$1:$NTR$890,COLUMN(HeadJournal!B$1),0),"")</f>
        <v>0</v>
      </c>
      <c r="C217" s="94" t="str">
        <f ca="1">IFERROR(VLOOKUP($A217,HeadJournal!$A$1:$NTR$890,COLUMN(HeadJournal!C$1),0),"")</f>
        <v>Roman</v>
      </c>
      <c r="D217" s="125" t="str">
        <f ca="1"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ca="1" si="17"/>
        <v>1.3197082748948101</v>
      </c>
      <c r="X217" s="33"/>
      <c r="Y217" s="33"/>
    </row>
    <row r="218" spans="1:25" hidden="1" x14ac:dyDescent="0.2">
      <c r="A218" s="93" t="s">
        <v>121</v>
      </c>
      <c r="B218" s="94">
        <f ca="1">IFERROR(VLOOKUP($A218,HeadJournal!$A$1:$NTR$890,COLUMN(HeadJournal!B$1),0),"")</f>
        <v>0</v>
      </c>
      <c r="C218" s="94" t="str">
        <f ca="1">IFERROR(VLOOKUP($A218,HeadJournal!$A$1:$NTR$890,COLUMN(HeadJournal!C$1),0),"")</f>
        <v>Roman</v>
      </c>
      <c r="D218" s="125" t="str">
        <f ca="1"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ca="1" si="17"/>
        <v>1.4646900420757358</v>
      </c>
      <c r="X218" s="33"/>
      <c r="Y218" s="33"/>
    </row>
    <row r="219" spans="1:25" hidden="1" x14ac:dyDescent="0.2">
      <c r="A219" s="93" t="s">
        <v>121</v>
      </c>
      <c r="B219" s="94">
        <f ca="1">IFERROR(VLOOKUP($A219,HeadJournal!$A$1:$NTR$890,COLUMN(HeadJournal!B$1),0),"")</f>
        <v>0</v>
      </c>
      <c r="C219" s="94" t="str">
        <f ca="1">IFERROR(VLOOKUP($A219,HeadJournal!$A$1:$NTR$890,COLUMN(HeadJournal!C$1),0),"")</f>
        <v>Roman</v>
      </c>
      <c r="D219" s="125" t="str">
        <f ca="1"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ca="1" si="17"/>
        <v>1.0674399999999995</v>
      </c>
      <c r="X219" s="33"/>
      <c r="Y219" s="33"/>
    </row>
    <row r="220" spans="1:25" hidden="1" x14ac:dyDescent="0.2">
      <c r="A220" s="93" t="s">
        <v>121</v>
      </c>
      <c r="B220" s="94">
        <f ca="1">IFERROR(VLOOKUP($A220,HeadJournal!$A$1:$NTR$890,COLUMN(HeadJournal!B$1),0),"")</f>
        <v>0</v>
      </c>
      <c r="C220" s="94" t="str">
        <f ca="1">IFERROR(VLOOKUP($A220,HeadJournal!$A$1:$NTR$890,COLUMN(HeadJournal!C$1),0),"")</f>
        <v>Roman</v>
      </c>
      <c r="D220" s="125" t="str">
        <f ca="1"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ca="1" si="17"/>
        <v>1.0674399999999995</v>
      </c>
      <c r="X220" s="33"/>
      <c r="Y220" s="33"/>
    </row>
    <row r="221" spans="1:25" hidden="1" x14ac:dyDescent="0.2">
      <c r="A221" s="93" t="s">
        <v>121</v>
      </c>
      <c r="B221" s="94">
        <f ca="1">IFERROR(VLOOKUP($A221,HeadJournal!$A$1:$NTR$890,COLUMN(HeadJournal!B$1),0),"")</f>
        <v>0</v>
      </c>
      <c r="C221" s="94" t="str">
        <f ca="1">IFERROR(VLOOKUP($A221,HeadJournal!$A$1:$NTR$890,COLUMN(HeadJournal!C$1),0),"")</f>
        <v>Roman</v>
      </c>
      <c r="D221" s="125" t="str">
        <f ca="1"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ca="1" si="17"/>
        <v>1.0674399999999995</v>
      </c>
      <c r="X221" s="33"/>
      <c r="Y221" s="33"/>
    </row>
    <row r="222" spans="1:25" hidden="1" x14ac:dyDescent="0.2">
      <c r="A222" s="93" t="s">
        <v>121</v>
      </c>
      <c r="B222" s="94">
        <f ca="1">IFERROR(VLOOKUP($A222,HeadJournal!$A$1:$NTR$890,COLUMN(HeadJournal!B$1),0),"")</f>
        <v>0</v>
      </c>
      <c r="C222" s="94" t="str">
        <f ca="1">IFERROR(VLOOKUP($A222,HeadJournal!$A$1:$NTR$890,COLUMN(HeadJournal!C$1),0),"")</f>
        <v>Roman</v>
      </c>
      <c r="D222" s="125" t="str">
        <f ca="1"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ca="1" si="17"/>
        <v>1.0157539999999996</v>
      </c>
      <c r="X222" s="33"/>
      <c r="Y222" s="33"/>
    </row>
    <row r="223" spans="1:25" hidden="1" x14ac:dyDescent="0.2">
      <c r="A223" s="93" t="s">
        <v>121</v>
      </c>
      <c r="B223" s="94">
        <f ca="1">IFERROR(VLOOKUP($A223,HeadJournal!$A$1:$NTR$890,COLUMN(HeadJournal!B$1),0),"")</f>
        <v>0</v>
      </c>
      <c r="C223" s="94" t="str">
        <f ca="1">IFERROR(VLOOKUP($A223,HeadJournal!$A$1:$NTR$890,COLUMN(HeadJournal!C$1),0),"")</f>
        <v>Roman</v>
      </c>
      <c r="D223" s="125" t="str">
        <f ca="1"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ca="1" si="17"/>
        <v>0.96406799999999959</v>
      </c>
      <c r="X223" s="33"/>
      <c r="Y223" s="33"/>
    </row>
    <row r="224" spans="1:25" hidden="1" x14ac:dyDescent="0.2">
      <c r="A224" s="93" t="s">
        <v>121</v>
      </c>
      <c r="B224" s="94">
        <f ca="1">IFERROR(VLOOKUP($A224,HeadJournal!$A$1:$NTR$890,COLUMN(HeadJournal!B$1),0),"")</f>
        <v>0</v>
      </c>
      <c r="C224" s="94" t="str">
        <f ca="1">IFERROR(VLOOKUP($A224,HeadJournal!$A$1:$NTR$890,COLUMN(HeadJournal!C$1),0),"")</f>
        <v>Roman</v>
      </c>
      <c r="D224" s="125" t="str">
        <f ca="1"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ca="1" si="17"/>
        <v>1.4809279999999994</v>
      </c>
      <c r="X224" s="33"/>
      <c r="Y224" s="33"/>
    </row>
    <row r="225" spans="1:25" hidden="1" x14ac:dyDescent="0.2">
      <c r="A225" s="93" t="s">
        <v>121</v>
      </c>
      <c r="B225" s="94">
        <f ca="1">IFERROR(VLOOKUP($A225,HeadJournal!$A$1:$NTR$890,COLUMN(HeadJournal!B$1),0),"")</f>
        <v>0</v>
      </c>
      <c r="C225" s="94" t="str">
        <f ca="1">IFERROR(VLOOKUP($A225,HeadJournal!$A$1:$NTR$890,COLUMN(HeadJournal!C$1),0),"")</f>
        <v>Roman</v>
      </c>
      <c r="D225" s="125" t="str">
        <f ca="1"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ca="1" si="17"/>
        <v>1.5842999999999994</v>
      </c>
      <c r="X225" s="33"/>
      <c r="Y225" s="33"/>
    </row>
    <row r="226" spans="1:25" hidden="1" x14ac:dyDescent="0.2">
      <c r="A226" s="93" t="s">
        <v>121</v>
      </c>
      <c r="B226" s="94">
        <f ca="1">IFERROR(VLOOKUP($A226,HeadJournal!$A$1:$NTR$890,COLUMN(HeadJournal!B$1),0),"")</f>
        <v>0</v>
      </c>
      <c r="C226" s="94" t="str">
        <f ca="1">IFERROR(VLOOKUP($A226,HeadJournal!$A$1:$NTR$890,COLUMN(HeadJournal!C$1),0),"")</f>
        <v>Roman</v>
      </c>
      <c r="D226" s="125" t="str">
        <f ca="1"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ca="1" si="17"/>
        <v>1.3775559999999993</v>
      </c>
      <c r="X226" s="33"/>
      <c r="Y226" s="33"/>
    </row>
    <row r="227" spans="1:25" hidden="1" x14ac:dyDescent="0.2">
      <c r="A227" s="93" t="s">
        <v>121</v>
      </c>
      <c r="B227" s="94">
        <f ca="1">IFERROR(VLOOKUP($A227,HeadJournal!$A$1:$NTR$890,COLUMN(HeadJournal!B$1),0),"")</f>
        <v>0</v>
      </c>
      <c r="C227" s="94" t="str">
        <f ca="1">IFERROR(VLOOKUP($A227,HeadJournal!$A$1:$NTR$890,COLUMN(HeadJournal!C$1),0),"")</f>
        <v>Roman</v>
      </c>
      <c r="D227" s="125" t="str">
        <f ca="1"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ca="1" si="17"/>
        <v>1.3775559999999993</v>
      </c>
      <c r="X227" s="33"/>
      <c r="Y227" s="33"/>
    </row>
    <row r="228" spans="1:25" hidden="1" x14ac:dyDescent="0.2">
      <c r="A228" s="93" t="s">
        <v>121</v>
      </c>
      <c r="B228" s="94">
        <f ca="1">IFERROR(VLOOKUP($A228,HeadJournal!$A$1:$NTR$890,COLUMN(HeadJournal!B$1),0),"")</f>
        <v>0</v>
      </c>
      <c r="C228" s="94" t="str">
        <f ca="1">IFERROR(VLOOKUP($A228,HeadJournal!$A$1:$NTR$890,COLUMN(HeadJournal!C$1),0),"")</f>
        <v>Roman</v>
      </c>
      <c r="D228" s="125" t="str">
        <f ca="1"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ca="1" si="17"/>
        <v>1.3775559999999993</v>
      </c>
      <c r="X228" s="33"/>
      <c r="Y228" s="33"/>
    </row>
    <row r="229" spans="1:25" hidden="1" x14ac:dyDescent="0.2">
      <c r="A229" s="93" t="s">
        <v>121</v>
      </c>
      <c r="B229" s="94">
        <f ca="1">IFERROR(VLOOKUP($A229,HeadJournal!$A$1:$NTR$890,COLUMN(HeadJournal!B$1),0),"")</f>
        <v>0</v>
      </c>
      <c r="C229" s="94" t="str">
        <f ca="1">IFERROR(VLOOKUP($A229,HeadJournal!$A$1:$NTR$890,COLUMN(HeadJournal!C$1),0),"")</f>
        <v>Roman</v>
      </c>
      <c r="D229" s="125" t="str">
        <f ca="1"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ca="1" si="17"/>
        <v>1.0093909287257017</v>
      </c>
      <c r="X229" s="33"/>
      <c r="Y229" s="33"/>
    </row>
    <row r="230" spans="1:25" hidden="1" x14ac:dyDescent="0.2">
      <c r="A230" s="93" t="s">
        <v>121</v>
      </c>
      <c r="B230" s="94">
        <f ca="1">IFERROR(VLOOKUP($A230,HeadJournal!$A$1:$NTR$890,COLUMN(HeadJournal!B$1),0),"")</f>
        <v>0</v>
      </c>
      <c r="C230" s="94" t="str">
        <f ca="1">IFERROR(VLOOKUP($A230,HeadJournal!$A$1:$NTR$890,COLUMN(HeadJournal!C$1),0),"")</f>
        <v>Roman</v>
      </c>
      <c r="D230" s="125" t="str">
        <f ca="1"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ca="1" si="17"/>
        <v>1.0093909287257017</v>
      </c>
      <c r="X230" s="33"/>
      <c r="Y230" s="33"/>
    </row>
    <row r="231" spans="1:25" hidden="1" x14ac:dyDescent="0.2">
      <c r="A231" s="93" t="s">
        <v>121</v>
      </c>
      <c r="B231" s="94">
        <f ca="1">IFERROR(VLOOKUP($A231,HeadJournal!$A$1:$NTR$890,COLUMN(HeadJournal!B$1),0),"")</f>
        <v>0</v>
      </c>
      <c r="C231" s="94" t="str">
        <f ca="1">IFERROR(VLOOKUP($A231,HeadJournal!$A$1:$NTR$890,COLUMN(HeadJournal!C$1),0),"")</f>
        <v>Roman</v>
      </c>
      <c r="D231" s="125" t="str">
        <f ca="1"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ca="1" si="17"/>
        <v>1.0093909287257017</v>
      </c>
      <c r="X231" s="33"/>
      <c r="Y231" s="33"/>
    </row>
    <row r="232" spans="1:25" hidden="1" x14ac:dyDescent="0.2">
      <c r="A232" s="93" t="s">
        <v>121</v>
      </c>
      <c r="B232" s="94">
        <f ca="1">IFERROR(VLOOKUP($A232,HeadJournal!$A$1:$NTR$890,COLUMN(HeadJournal!B$1),0),"")</f>
        <v>0</v>
      </c>
      <c r="C232" s="94" t="str">
        <f ca="1">IFERROR(VLOOKUP($A232,HeadJournal!$A$1:$NTR$890,COLUMN(HeadJournal!C$1),0),"")</f>
        <v>Roman</v>
      </c>
      <c r="D232" s="125" t="str">
        <f ca="1"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ca="1" si="16"/>
        <v>1304.2061680145493</v>
      </c>
      <c r="V232" s="22">
        <f t="shared" ca="1" si="17"/>
        <v>1.4559222462203021</v>
      </c>
      <c r="X232" s="33"/>
      <c r="Y232" s="33"/>
    </row>
    <row r="233" spans="1:25" hidden="1" x14ac:dyDescent="0.2">
      <c r="A233" s="93" t="s">
        <v>121</v>
      </c>
      <c r="B233" s="94">
        <f ca="1">IFERROR(VLOOKUP($A233,HeadJournal!$A$1:$NTR$890,COLUMN(HeadJournal!B$1),0),"")</f>
        <v>0</v>
      </c>
      <c r="C233" s="94" t="str">
        <f ca="1">IFERROR(VLOOKUP($A233,HeadJournal!$A$1:$NTR$890,COLUMN(HeadJournal!C$1),0),"")</f>
        <v>Roman</v>
      </c>
      <c r="D233" s="125" t="str">
        <f ca="1"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ca="1" si="17"/>
        <v>1.6626121212121203</v>
      </c>
      <c r="X233" s="33"/>
      <c r="Y233" s="33"/>
    </row>
    <row r="234" spans="1:25" ht="12.75" hidden="1" customHeight="1" x14ac:dyDescent="0.2">
      <c r="A234" s="93" t="s">
        <v>123</v>
      </c>
      <c r="B234" s="94">
        <f ca="1">IFERROR(VLOOKUP($A234,HeadJournal!$A$1:$NTR$890,COLUMN(HeadJournal!B$1),0),"")</f>
        <v>0</v>
      </c>
      <c r="C234" s="94" t="str">
        <f ca="1">IFERROR(VLOOKUP($A234,HeadJournal!$A$1:$NTR$890,COLUMN(HeadJournal!C$1),0),"")</f>
        <v>OZON_AV</v>
      </c>
      <c r="D234" s="125" t="str">
        <f ca="1"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 ca="1"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 ca="1"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ca="1" si="16"/>
        <v>583.19999999999993</v>
      </c>
      <c r="V234" s="22">
        <f t="shared" ca="1" si="17"/>
        <v>0.81361607142857129</v>
      </c>
      <c r="X234" s="33"/>
      <c r="Y234" s="33"/>
    </row>
    <row r="235" spans="1:25" hidden="1" x14ac:dyDescent="0.2">
      <c r="A235" s="93" t="s">
        <v>125</v>
      </c>
      <c r="B235" s="94">
        <f ca="1">IFERROR(VLOOKUP($A235,HeadJournal!$A$1:$NTR$890,COLUMN(HeadJournal!B$1),0),"")</f>
        <v>0</v>
      </c>
      <c r="C235" s="94" t="str">
        <f ca="1">IFERROR(VLOOKUP($A235,HeadJournal!$A$1:$NTR$890,COLUMN(HeadJournal!C$1),0),"")</f>
        <v>Anna</v>
      </c>
      <c r="D235" s="125" t="str">
        <f ca="1"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ca="1" si="17"/>
        <v>1.5075991636798092</v>
      </c>
      <c r="X235" s="33"/>
      <c r="Y235" s="33"/>
    </row>
    <row r="236" spans="1:25" hidden="1" x14ac:dyDescent="0.2">
      <c r="A236" s="93" t="s">
        <v>125</v>
      </c>
      <c r="B236" s="94">
        <f ca="1">IFERROR(VLOOKUP($A236,HeadJournal!$A$1:$NTR$890,COLUMN(HeadJournal!B$1),0),"")</f>
        <v>0</v>
      </c>
      <c r="C236" s="94" t="str">
        <f ca="1">IFERROR(VLOOKUP($A236,HeadJournal!$A$1:$NTR$890,COLUMN(HeadJournal!C$1),0),"")</f>
        <v>Anna</v>
      </c>
      <c r="D236" s="125" t="str">
        <f ca="1"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ca="1" si="17"/>
        <v>2.5904260752688173</v>
      </c>
      <c r="X236" s="33"/>
      <c r="Y236" s="33"/>
    </row>
    <row r="237" spans="1:25" hidden="1" x14ac:dyDescent="0.2">
      <c r="A237" s="93" t="s">
        <v>125</v>
      </c>
      <c r="B237" s="94">
        <f ca="1">IFERROR(VLOOKUP($A237,HeadJournal!$A$1:$NTR$890,COLUMN(HeadJournal!B$1),0),"")</f>
        <v>0</v>
      </c>
      <c r="C237" s="94" t="str">
        <f ca="1">IFERROR(VLOOKUP($A237,HeadJournal!$A$1:$NTR$890,COLUMN(HeadJournal!C$1),0),"")</f>
        <v>Anna</v>
      </c>
      <c r="D237" s="125" t="str">
        <f ca="1"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ca="1" si="17"/>
        <v>2.5904260752688173</v>
      </c>
      <c r="X237" s="33"/>
      <c r="Y237" s="33"/>
    </row>
    <row r="238" spans="1:25" hidden="1" x14ac:dyDescent="0.2">
      <c r="A238" s="93" t="s">
        <v>125</v>
      </c>
      <c r="B238" s="94">
        <f ca="1">IFERROR(VLOOKUP($A238,HeadJournal!$A$1:$NTR$890,COLUMN(HeadJournal!B$1),0),"")</f>
        <v>0</v>
      </c>
      <c r="C238" s="94" t="str">
        <f ca="1">IFERROR(VLOOKUP($A238,HeadJournal!$A$1:$NTR$890,COLUMN(HeadJournal!C$1),0),"")</f>
        <v>Anna</v>
      </c>
      <c r="D238" s="125" t="str">
        <f ca="1"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ca="1" si="17"/>
        <v>2.5904260752688173</v>
      </c>
      <c r="X238" s="33"/>
      <c r="Y238" s="33"/>
    </row>
    <row r="239" spans="1:25" hidden="1" x14ac:dyDescent="0.2">
      <c r="A239" s="93" t="s">
        <v>125</v>
      </c>
      <c r="B239" s="94">
        <f ca="1">IFERROR(VLOOKUP($A239,HeadJournal!$A$1:$NTR$890,COLUMN(HeadJournal!B$1),0),"")</f>
        <v>0</v>
      </c>
      <c r="C239" s="94" t="str">
        <f ca="1">IFERROR(VLOOKUP($A239,HeadJournal!$A$1:$NTR$890,COLUMN(HeadJournal!C$1),0),"")</f>
        <v>Anna</v>
      </c>
      <c r="D239" s="125" t="str">
        <f ca="1"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ca="1" si="17"/>
        <v>5.8389068100358434</v>
      </c>
      <c r="X239" s="33"/>
      <c r="Y239" s="33"/>
    </row>
    <row r="240" spans="1:25" hidden="1" x14ac:dyDescent="0.2">
      <c r="A240" s="93" t="s">
        <v>125</v>
      </c>
      <c r="B240" s="94">
        <f ca="1">IFERROR(VLOOKUP($A240,HeadJournal!$A$1:$NTR$890,COLUMN(HeadJournal!B$1),0),"")</f>
        <v>0</v>
      </c>
      <c r="C240" s="94" t="str">
        <f ca="1">IFERROR(VLOOKUP($A240,HeadJournal!$A$1:$NTR$890,COLUMN(HeadJournal!C$1),0),"")</f>
        <v>Anna</v>
      </c>
      <c r="D240" s="125" t="str">
        <f ca="1"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ca="1" si="17"/>
        <v>5.8389068100358434</v>
      </c>
      <c r="X240" s="33"/>
      <c r="Y240" s="33"/>
    </row>
    <row r="241" spans="1:25" hidden="1" x14ac:dyDescent="0.2">
      <c r="A241" s="93" t="s">
        <v>125</v>
      </c>
      <c r="B241" s="94">
        <f ca="1">IFERROR(VLOOKUP($A241,HeadJournal!$A$1:$NTR$890,COLUMN(HeadJournal!B$1),0),"")</f>
        <v>0</v>
      </c>
      <c r="C241" s="94" t="str">
        <f ca="1">IFERROR(VLOOKUP($A241,HeadJournal!$A$1:$NTR$890,COLUMN(HeadJournal!C$1),0),"")</f>
        <v>Anna</v>
      </c>
      <c r="D241" s="125" t="str">
        <f ca="1"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hidden="1" x14ac:dyDescent="0.2">
      <c r="A242" s="93" t="s">
        <v>125</v>
      </c>
      <c r="B242" s="94">
        <f ca="1">IFERROR(VLOOKUP($A242,HeadJournal!$A$1:$NTR$890,COLUMN(HeadJournal!B$1),0),"")</f>
        <v>0</v>
      </c>
      <c r="C242" s="94" t="str">
        <f ca="1">IFERROR(VLOOKUP($A242,HeadJournal!$A$1:$NTR$890,COLUMN(HeadJournal!C$1),0),"")</f>
        <v>Anna</v>
      </c>
      <c r="D242" s="125" t="str">
        <f ca="1"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hidden="1" x14ac:dyDescent="0.2">
      <c r="A243" s="93" t="s">
        <v>125</v>
      </c>
      <c r="B243" s="94">
        <f ca="1">IFERROR(VLOOKUP($A243,HeadJournal!$A$1:$NTR$890,COLUMN(HeadJournal!B$1),0),"")</f>
        <v>0</v>
      </c>
      <c r="C243" s="94" t="str">
        <f ca="1">IFERROR(VLOOKUP($A243,HeadJournal!$A$1:$NTR$890,COLUMN(HeadJournal!C$1),0),"")</f>
        <v>Anna</v>
      </c>
      <c r="D243" s="125" t="str">
        <f ca="1"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ca="1" si="17"/>
        <v>1.4913160522273425</v>
      </c>
      <c r="X243" s="33"/>
      <c r="Y243" s="33"/>
    </row>
    <row r="244" spans="1:25" hidden="1" x14ac:dyDescent="0.2">
      <c r="A244" s="93" t="s">
        <v>125</v>
      </c>
      <c r="B244" s="94">
        <f ca="1">IFERROR(VLOOKUP($A244,HeadJournal!$A$1:$NTR$890,COLUMN(HeadJournal!B$1),0),"")</f>
        <v>0</v>
      </c>
      <c r="C244" s="94" t="str">
        <f ca="1">IFERROR(VLOOKUP($A244,HeadJournal!$A$1:$NTR$890,COLUMN(HeadJournal!C$1),0),"")</f>
        <v>Anna</v>
      </c>
      <c r="D244" s="125" t="str">
        <f ca="1"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ca="1" si="17"/>
        <v>1.4180420506912441</v>
      </c>
      <c r="X244" s="33"/>
      <c r="Y244" s="33"/>
    </row>
    <row r="245" spans="1:25" hidden="1" x14ac:dyDescent="0.2">
      <c r="A245" s="93" t="s">
        <v>125</v>
      </c>
      <c r="B245" s="94">
        <f ca="1">IFERROR(VLOOKUP($A245,HeadJournal!$A$1:$NTR$890,COLUMN(HeadJournal!B$1),0),"")</f>
        <v>0</v>
      </c>
      <c r="C245" s="94" t="str">
        <f ca="1">IFERROR(VLOOKUP($A245,HeadJournal!$A$1:$NTR$890,COLUMN(HeadJournal!C$1),0),"")</f>
        <v>Anna</v>
      </c>
      <c r="D245" s="125" t="str">
        <f ca="1"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ca="1" si="17"/>
        <v>1.3447680491551459</v>
      </c>
      <c r="X245" s="33"/>
      <c r="Y245" s="33"/>
    </row>
    <row r="246" spans="1:25" hidden="1" x14ac:dyDescent="0.2">
      <c r="A246" s="93" t="s">
        <v>125</v>
      </c>
      <c r="B246" s="94">
        <f ca="1">IFERROR(VLOOKUP($A246,HeadJournal!$A$1:$NTR$890,COLUMN(HeadJournal!B$1),0),"")</f>
        <v>0</v>
      </c>
      <c r="C246" s="94" t="str">
        <f ca="1">IFERROR(VLOOKUP($A246,HeadJournal!$A$1:$NTR$890,COLUMN(HeadJournal!C$1),0),"")</f>
        <v>Anna</v>
      </c>
      <c r="D246" s="125" t="str">
        <f ca="1"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-11.887477038135708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ca="1" si="17"/>
        <v>1.0864461454346637</v>
      </c>
      <c r="X246" s="33"/>
      <c r="Y246" s="33"/>
    </row>
    <row r="247" spans="1:25" hidden="1" x14ac:dyDescent="0.2">
      <c r="A247" s="93" t="s">
        <v>125</v>
      </c>
      <c r="B247" s="94">
        <f ca="1">IFERROR(VLOOKUP($A247,HeadJournal!$A$1:$NTR$890,COLUMN(HeadJournal!B$1),0),"")</f>
        <v>0</v>
      </c>
      <c r="C247" s="94" t="str">
        <f ca="1">IFERROR(VLOOKUP($A247,HeadJournal!$A$1:$NTR$890,COLUMN(HeadJournal!C$1),0),"")</f>
        <v>Anna</v>
      </c>
      <c r="D247" s="125" t="str">
        <f ca="1"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ca="1" si="17"/>
        <v>0.95707985024873077</v>
      </c>
      <c r="X247" s="33"/>
      <c r="Y247" s="33"/>
    </row>
    <row r="248" spans="1:25" hidden="1" x14ac:dyDescent="0.2">
      <c r="A248" s="93" t="s">
        <v>125</v>
      </c>
      <c r="B248" s="94">
        <f ca="1">IFERROR(VLOOKUP($A248,HeadJournal!$A$1:$NTR$890,COLUMN(HeadJournal!B$1),0),"")</f>
        <v>0</v>
      </c>
      <c r="C248" s="94" t="str">
        <f ca="1">IFERROR(VLOOKUP($A248,HeadJournal!$A$1:$NTR$890,COLUMN(HeadJournal!C$1),0),"")</f>
        <v>Anna</v>
      </c>
      <c r="D248" s="125" t="str">
        <f ca="1"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ca="1" si="17"/>
        <v>2.4194534050179217</v>
      </c>
      <c r="X248" s="33"/>
      <c r="Y248" s="33"/>
    </row>
    <row r="249" spans="1:25" hidden="1" x14ac:dyDescent="0.2">
      <c r="A249" s="93" t="s">
        <v>125</v>
      </c>
      <c r="B249" s="94">
        <f ca="1">IFERROR(VLOOKUP($A249,HeadJournal!$A$1:$NTR$890,COLUMN(HeadJournal!B$1),0),"")</f>
        <v>0</v>
      </c>
      <c r="C249" s="94" t="str">
        <f ca="1">IFERROR(VLOOKUP($A249,HeadJournal!$A$1:$NTR$890,COLUMN(HeadJournal!C$1),0),"")</f>
        <v>Anna</v>
      </c>
      <c r="D249" s="125" t="str">
        <f ca="1"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ca="1" si="17"/>
        <v>2.4194534050179217</v>
      </c>
      <c r="X249" s="33"/>
      <c r="Y249" s="33"/>
    </row>
    <row r="250" spans="1:25" hidden="1" x14ac:dyDescent="0.2">
      <c r="A250" s="93" t="s">
        <v>125</v>
      </c>
      <c r="B250" s="94">
        <f ca="1">IFERROR(VLOOKUP($A250,HeadJournal!$A$1:$NTR$890,COLUMN(HeadJournal!B$1),0),"")</f>
        <v>0</v>
      </c>
      <c r="C250" s="94" t="str">
        <f ca="1">IFERROR(VLOOKUP($A250,HeadJournal!$A$1:$NTR$890,COLUMN(HeadJournal!C$1),0),"")</f>
        <v>Anna</v>
      </c>
      <c r="D250" s="125" t="str">
        <f ca="1"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ca="1" si="17"/>
        <v>1.7783058915770609</v>
      </c>
      <c r="X250" s="33"/>
      <c r="Y250" s="33"/>
    </row>
    <row r="251" spans="1:25" hidden="1" x14ac:dyDescent="0.2">
      <c r="A251" s="93" t="s">
        <v>125</v>
      </c>
      <c r="B251" s="94">
        <f ca="1">IFERROR(VLOOKUP($A251,HeadJournal!$A$1:$NTR$890,COLUMN(HeadJournal!B$1),0),"")</f>
        <v>0</v>
      </c>
      <c r="C251" s="94" t="str">
        <f ca="1">IFERROR(VLOOKUP($A251,HeadJournal!$A$1:$NTR$890,COLUMN(HeadJournal!C$1),0),"")</f>
        <v>Anna</v>
      </c>
      <c r="D251" s="125" t="str">
        <f ca="1"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ca="1" si="17"/>
        <v>1.7783058915770609</v>
      </c>
      <c r="X251" s="33"/>
      <c r="Y251" s="33"/>
    </row>
    <row r="252" spans="1:25" hidden="1" x14ac:dyDescent="0.2">
      <c r="A252" s="93" t="s">
        <v>125</v>
      </c>
      <c r="B252" s="94">
        <f ca="1">IFERROR(VLOOKUP($A252,HeadJournal!$A$1:$NTR$890,COLUMN(HeadJournal!B$1),0),"")</f>
        <v>0</v>
      </c>
      <c r="C252" s="94" t="str">
        <f ca="1">IFERROR(VLOOKUP($A252,HeadJournal!$A$1:$NTR$890,COLUMN(HeadJournal!C$1),0),"")</f>
        <v>Anna</v>
      </c>
      <c r="D252" s="125" t="str">
        <f ca="1"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hidden="1" x14ac:dyDescent="0.2">
      <c r="A253" s="93" t="s">
        <v>125</v>
      </c>
      <c r="B253" s="94">
        <f ca="1">IFERROR(VLOOKUP($A253,HeadJournal!$A$1:$NTR$890,COLUMN(HeadJournal!B$1),0),"")</f>
        <v>0</v>
      </c>
      <c r="C253" s="94" t="str">
        <f ca="1">IFERROR(VLOOKUP($A253,HeadJournal!$A$1:$NTR$890,COLUMN(HeadJournal!C$1),0),"")</f>
        <v>Anna</v>
      </c>
      <c r="D253" s="125" t="str">
        <f ca="1"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ca="1" si="16"/>
        <v>1210.4001194934108</v>
      </c>
      <c r="V253" s="22">
        <f t="shared" ca="1" si="17"/>
        <v>1.5329284481614229</v>
      </c>
      <c r="X253" s="33"/>
      <c r="Y253" s="33"/>
    </row>
    <row r="254" spans="1:25" hidden="1" x14ac:dyDescent="0.2">
      <c r="A254" s="93" t="s">
        <v>125</v>
      </c>
      <c r="B254" s="94">
        <f ca="1">IFERROR(VLOOKUP($A254,HeadJournal!$A$1:$NTR$890,COLUMN(HeadJournal!B$1),0),"")</f>
        <v>0</v>
      </c>
      <c r="C254" s="94" t="str">
        <f ca="1">IFERROR(VLOOKUP($A254,HeadJournal!$A$1:$NTR$890,COLUMN(HeadJournal!C$1),0),"")</f>
        <v>Anna</v>
      </c>
      <c r="D254" s="125" t="str">
        <f ca="1"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ca="1" si="17"/>
        <v>1.6364751978292542</v>
      </c>
      <c r="X254" s="33"/>
      <c r="Y254" s="33"/>
    </row>
    <row r="255" spans="1:25" hidden="1" x14ac:dyDescent="0.2">
      <c r="A255" s="93" t="s">
        <v>125</v>
      </c>
      <c r="B255" s="94">
        <f ca="1">IFERROR(VLOOKUP($A255,HeadJournal!$A$1:$NTR$890,COLUMN(HeadJournal!B$1),0),"")</f>
        <v>0</v>
      </c>
      <c r="C255" s="94" t="str">
        <f ca="1">IFERROR(VLOOKUP($A255,HeadJournal!$A$1:$NTR$890,COLUMN(HeadJournal!C$1),0),"")</f>
        <v>Anna</v>
      </c>
      <c r="D255" s="125" t="str">
        <f ca="1"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ca="1" si="17"/>
        <v>1.5251348221670804</v>
      </c>
      <c r="X255" s="33"/>
      <c r="Y255" s="33"/>
    </row>
    <row r="256" spans="1:25" hidden="1" x14ac:dyDescent="0.2">
      <c r="A256" s="93" t="s">
        <v>125</v>
      </c>
      <c r="B256" s="94">
        <f ca="1">IFERROR(VLOOKUP($A256,HeadJournal!$A$1:$NTR$890,COLUMN(HeadJournal!B$1),0),"")</f>
        <v>0</v>
      </c>
      <c r="C256" s="94" t="str">
        <f ca="1">IFERROR(VLOOKUP($A256,HeadJournal!$A$1:$NTR$890,COLUMN(HeadJournal!C$1),0),"")</f>
        <v>Anna</v>
      </c>
      <c r="D256" s="125" t="str">
        <f ca="1"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ca="1" si="17"/>
        <v>1.3098294523962115</v>
      </c>
      <c r="X256" s="33"/>
      <c r="Y256" s="33"/>
    </row>
    <row r="257" spans="1:25" hidden="1" x14ac:dyDescent="0.2">
      <c r="A257" s="93" t="s">
        <v>129</v>
      </c>
      <c r="B257" s="94">
        <f ca="1">IFERROR(VLOOKUP($A257,HeadJournal!$A$1:$NTR$890,COLUMN(HeadJournal!B$1),0),"")</f>
        <v>0</v>
      </c>
      <c r="C257" s="94" t="str">
        <f ca="1">IFERROR(VLOOKUP($A257,HeadJournal!$A$1:$NTR$890,COLUMN(HeadJournal!C$1),0),"")</f>
        <v>Roman</v>
      </c>
      <c r="D257" s="125" t="str">
        <f ca="1"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ca="1" si="17"/>
        <v>1.6481795234950425</v>
      </c>
      <c r="X257" s="33"/>
      <c r="Y257" s="33"/>
    </row>
    <row r="258" spans="1:25" hidden="1" x14ac:dyDescent="0.2">
      <c r="A258" s="93" t="s">
        <v>129</v>
      </c>
      <c r="B258" s="94">
        <f ca="1">IFERROR(VLOOKUP($A258,HeadJournal!$A$1:$NTR$890,COLUMN(HeadJournal!B$1),0),"")</f>
        <v>0</v>
      </c>
      <c r="C258" s="94" t="str">
        <f ca="1">IFERROR(VLOOKUP($A258,HeadJournal!$A$1:$NTR$890,COLUMN(HeadJournal!C$1),0),"")</f>
        <v>Roman</v>
      </c>
      <c r="D258" s="125" t="str">
        <f ca="1"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ca="1" si="17"/>
        <v>1.3833615711455383</v>
      </c>
      <c r="X258" s="33"/>
      <c r="Y258" s="33"/>
    </row>
    <row r="259" spans="1:25" hidden="1" x14ac:dyDescent="0.2">
      <c r="A259" s="93" t="s">
        <v>129</v>
      </c>
      <c r="B259" s="94">
        <f ca="1">IFERROR(VLOOKUP($A259,HeadJournal!$A$1:$NTR$890,COLUMN(HeadJournal!B$1),0),"")</f>
        <v>0</v>
      </c>
      <c r="C259" s="94" t="str">
        <f ca="1">IFERROR(VLOOKUP($A259,HeadJournal!$A$1:$NTR$890,COLUMN(HeadJournal!C$1),0),"")</f>
        <v>Roman</v>
      </c>
      <c r="D259" s="125" t="str">
        <f ca="1"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ca="1" si="22">IF(Q259&lt;&gt;0,IFERROR(U259/P259,""),"")</f>
        <v>1.6481795234950425</v>
      </c>
      <c r="X259" s="33"/>
      <c r="Y259" s="33"/>
    </row>
    <row r="260" spans="1:25" hidden="1" x14ac:dyDescent="0.2">
      <c r="A260" s="93" t="s">
        <v>129</v>
      </c>
      <c r="B260" s="94">
        <f ca="1">IFERROR(VLOOKUP($A260,HeadJournal!$A$1:$NTR$890,COLUMN(HeadJournal!B$1),0),"")</f>
        <v>0</v>
      </c>
      <c r="C260" s="94" t="str">
        <f ca="1">IFERROR(VLOOKUP($A260,HeadJournal!$A$1:$NTR$890,COLUMN(HeadJournal!C$1),0),"")</f>
        <v>Roman</v>
      </c>
      <c r="D260" s="125" t="str">
        <f ca="1"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ca="1" si="22"/>
        <v>1.3833615711455383</v>
      </c>
      <c r="X260" s="33"/>
      <c r="Y260" s="33"/>
    </row>
    <row r="261" spans="1:25" hidden="1" x14ac:dyDescent="0.2">
      <c r="A261" s="93" t="s">
        <v>129</v>
      </c>
      <c r="B261" s="94">
        <f ca="1">IFERROR(VLOOKUP($A261,HeadJournal!$A$1:$NTR$890,COLUMN(HeadJournal!B$1),0),"")</f>
        <v>0</v>
      </c>
      <c r="C261" s="94" t="str">
        <f ca="1">IFERROR(VLOOKUP($A261,HeadJournal!$A$1:$NTR$890,COLUMN(HeadJournal!C$1),0),"")</f>
        <v>Roman</v>
      </c>
      <c r="D261" s="125" t="str">
        <f ca="1"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ca="1" si="22"/>
        <v>1.6481795234950425</v>
      </c>
      <c r="X261" s="33"/>
      <c r="Y261" s="33"/>
    </row>
    <row r="262" spans="1:25" hidden="1" x14ac:dyDescent="0.2">
      <c r="A262" s="93" t="s">
        <v>129</v>
      </c>
      <c r="B262" s="94">
        <f ca="1">IFERROR(VLOOKUP($A262,HeadJournal!$A$1:$NTR$890,COLUMN(HeadJournal!B$1),0),"")</f>
        <v>0</v>
      </c>
      <c r="C262" s="94" t="str">
        <f ca="1">IFERROR(VLOOKUP($A262,HeadJournal!$A$1:$NTR$890,COLUMN(HeadJournal!C$1),0),"")</f>
        <v>Roman</v>
      </c>
      <c r="D262" s="125" t="str">
        <f ca="1"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ca="1" si="22"/>
        <v>1.6481795234950425</v>
      </c>
      <c r="X262" s="33"/>
      <c r="Y262" s="33"/>
    </row>
    <row r="263" spans="1:25" hidden="1" x14ac:dyDescent="0.2">
      <c r="A263" s="93" t="s">
        <v>129</v>
      </c>
      <c r="B263" s="94">
        <f ca="1">IFERROR(VLOOKUP($A263,HeadJournal!$A$1:$NTR$890,COLUMN(HeadJournal!B$1),0),"")</f>
        <v>0</v>
      </c>
      <c r="C263" s="94" t="str">
        <f ca="1">IFERROR(VLOOKUP($A263,HeadJournal!$A$1:$NTR$890,COLUMN(HeadJournal!C$1),0),"")</f>
        <v>Roman</v>
      </c>
      <c r="D263" s="125" t="str">
        <f ca="1"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ca="1" si="22"/>
        <v>1.6481795234950425</v>
      </c>
      <c r="X263" s="33"/>
      <c r="Y263" s="33"/>
    </row>
    <row r="264" spans="1:25" hidden="1" x14ac:dyDescent="0.2">
      <c r="A264" s="93" t="s">
        <v>129</v>
      </c>
      <c r="B264" s="94">
        <f ca="1">IFERROR(VLOOKUP($A264,HeadJournal!$A$1:$NTR$890,COLUMN(HeadJournal!B$1),0),"")</f>
        <v>0</v>
      </c>
      <c r="C264" s="94" t="str">
        <f ca="1">IFERROR(VLOOKUP($A264,HeadJournal!$A$1:$NTR$890,COLUMN(HeadJournal!C$1),0),"")</f>
        <v>Roman</v>
      </c>
      <c r="D264" s="125" t="str">
        <f ca="1"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ca="1" si="22"/>
        <v>1.6481795234950425</v>
      </c>
      <c r="X264" s="33"/>
      <c r="Y264" s="33"/>
    </row>
    <row r="265" spans="1:25" hidden="1" x14ac:dyDescent="0.2">
      <c r="A265" s="93" t="s">
        <v>129</v>
      </c>
      <c r="B265" s="94">
        <f ca="1">IFERROR(VLOOKUP($A265,HeadJournal!$A$1:$NTR$890,COLUMN(HeadJournal!B$1),0),"")</f>
        <v>0</v>
      </c>
      <c r="C265" s="94" t="str">
        <f ca="1">IFERROR(VLOOKUP($A265,HeadJournal!$A$1:$NTR$890,COLUMN(HeadJournal!C$1),0),"")</f>
        <v>Roman</v>
      </c>
      <c r="D265" s="125" t="str">
        <f ca="1"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ca="1" si="22"/>
        <v>1.6658382917560586</v>
      </c>
      <c r="X265" s="33"/>
      <c r="Y265" s="33"/>
    </row>
    <row r="266" spans="1:25" hidden="1" x14ac:dyDescent="0.2">
      <c r="A266" s="93" t="s">
        <v>129</v>
      </c>
      <c r="B266" s="94">
        <f ca="1">IFERROR(VLOOKUP($A266,HeadJournal!$A$1:$NTR$890,COLUMN(HeadJournal!B$1),0),"")</f>
        <v>0</v>
      </c>
      <c r="C266" s="94" t="str">
        <f ca="1">IFERROR(VLOOKUP($A266,HeadJournal!$A$1:$NTR$890,COLUMN(HeadJournal!C$1),0),"")</f>
        <v>Roman</v>
      </c>
      <c r="D266" s="125" t="str">
        <f ca="1"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ca="1" si="22"/>
        <v>1.6658382917560586</v>
      </c>
      <c r="X266" s="33"/>
      <c r="Y266" s="33"/>
    </row>
    <row r="267" spans="1:25" hidden="1" x14ac:dyDescent="0.2">
      <c r="A267" s="93" t="s">
        <v>129</v>
      </c>
      <c r="B267" s="94">
        <f ca="1">IFERROR(VLOOKUP($A267,HeadJournal!$A$1:$NTR$890,COLUMN(HeadJournal!B$1),0),"")</f>
        <v>0</v>
      </c>
      <c r="C267" s="94" t="str">
        <f ca="1">IFERROR(VLOOKUP($A267,HeadJournal!$A$1:$NTR$890,COLUMN(HeadJournal!C$1),0),"")</f>
        <v>Roman</v>
      </c>
      <c r="D267" s="125" t="str">
        <f ca="1"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ca="1" si="21"/>
        <v>1249.7669471607196</v>
      </c>
      <c r="V267" s="22">
        <f t="shared" ca="1" si="22"/>
        <v>1.6658382917560586</v>
      </c>
      <c r="X267" s="33"/>
      <c r="Y267" s="33"/>
    </row>
    <row r="268" spans="1:25" hidden="1" x14ac:dyDescent="0.2">
      <c r="A268" s="93" t="s">
        <v>129</v>
      </c>
      <c r="B268" s="94">
        <f ca="1">IFERROR(VLOOKUP($A268,HeadJournal!$A$1:$NTR$890,COLUMN(HeadJournal!B$1),0),"")</f>
        <v>0</v>
      </c>
      <c r="C268" s="94" t="str">
        <f ca="1">IFERROR(VLOOKUP($A268,HeadJournal!$A$1:$NTR$890,COLUMN(HeadJournal!C$1),0),"")</f>
        <v>Roman</v>
      </c>
      <c r="D268" s="125" t="str">
        <f ca="1"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ca="1" si="22"/>
        <v>1.6658382917560586</v>
      </c>
      <c r="X268" s="33"/>
      <c r="Y268" s="33"/>
    </row>
    <row r="269" spans="1:25" hidden="1" x14ac:dyDescent="0.2">
      <c r="A269" s="93" t="s">
        <v>129</v>
      </c>
      <c r="B269" s="94">
        <f ca="1">IFERROR(VLOOKUP($A269,HeadJournal!$A$1:$NTR$890,COLUMN(HeadJournal!B$1),0),"")</f>
        <v>0</v>
      </c>
      <c r="C269" s="94" t="str">
        <f ca="1">IFERROR(VLOOKUP($A269,HeadJournal!$A$1:$NTR$890,COLUMN(HeadJournal!C$1),0),"")</f>
        <v>Roman</v>
      </c>
      <c r="D269" s="125" t="str">
        <f ca="1"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ca="1" si="22"/>
        <v>1.5325463771682555</v>
      </c>
      <c r="X269" s="33"/>
      <c r="Y269" s="33"/>
    </row>
    <row r="270" spans="1:25" hidden="1" x14ac:dyDescent="0.2">
      <c r="A270" s="93" t="s">
        <v>129</v>
      </c>
      <c r="B270" s="94">
        <f ca="1">IFERROR(VLOOKUP($A270,HeadJournal!$A$1:$NTR$890,COLUMN(HeadJournal!B$1),0),"")</f>
        <v>0</v>
      </c>
      <c r="C270" s="94" t="str">
        <f ca="1">IFERROR(VLOOKUP($A270,HeadJournal!$A$1:$NTR$890,COLUMN(HeadJournal!C$1),0),"")</f>
        <v>Roman</v>
      </c>
      <c r="D270" s="125" t="str">
        <f ca="1"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ca="1" si="22"/>
        <v>1.6658382917560586</v>
      </c>
      <c r="X270" s="33"/>
      <c r="Y270" s="33"/>
    </row>
    <row r="271" spans="1:25" hidden="1" x14ac:dyDescent="0.2">
      <c r="A271" s="93" t="s">
        <v>129</v>
      </c>
      <c r="B271" s="94">
        <f ca="1">IFERROR(VLOOKUP($A271,HeadJournal!$A$1:$NTR$890,COLUMN(HeadJournal!B$1),0),"")</f>
        <v>0</v>
      </c>
      <c r="C271" s="94" t="str">
        <f ca="1">IFERROR(VLOOKUP($A271,HeadJournal!$A$1:$NTR$890,COLUMN(HeadJournal!C$1),0),"")</f>
        <v>Roman</v>
      </c>
      <c r="D271" s="125" t="str">
        <f ca="1"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ca="1" si="22"/>
        <v>1.6658382917560586</v>
      </c>
      <c r="X271" s="33"/>
      <c r="Y271" s="33"/>
    </row>
    <row r="272" spans="1:25" hidden="1" x14ac:dyDescent="0.2">
      <c r="A272" s="93" t="s">
        <v>129</v>
      </c>
      <c r="B272" s="94">
        <f ca="1">IFERROR(VLOOKUP($A272,HeadJournal!$A$1:$NTR$890,COLUMN(HeadJournal!B$1),0),"")</f>
        <v>0</v>
      </c>
      <c r="C272" s="94" t="str">
        <f ca="1">IFERROR(VLOOKUP($A272,HeadJournal!$A$1:$NTR$890,COLUMN(HeadJournal!C$1),0),"")</f>
        <v>Roman</v>
      </c>
      <c r="D272" s="125" t="str">
        <f ca="1"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ca="1" si="22"/>
        <v>1.6658382917560586</v>
      </c>
      <c r="X272" s="33"/>
      <c r="Y272" s="33"/>
    </row>
    <row r="273" spans="1:25" hidden="1" x14ac:dyDescent="0.2">
      <c r="A273" s="93" t="s">
        <v>129</v>
      </c>
      <c r="B273" s="94">
        <f ca="1">IFERROR(VLOOKUP($A273,HeadJournal!$A$1:$NTR$890,COLUMN(HeadJournal!B$1),0),"")</f>
        <v>0</v>
      </c>
      <c r="C273" s="94" t="str">
        <f ca="1">IFERROR(VLOOKUP($A273,HeadJournal!$A$1:$NTR$890,COLUMN(HeadJournal!C$1),0),"")</f>
        <v>Roman</v>
      </c>
      <c r="D273" s="125" t="str">
        <f ca="1"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ca="1" si="22"/>
        <v>0.62452669179936415</v>
      </c>
      <c r="X273" s="33"/>
      <c r="Y273" s="33"/>
    </row>
    <row r="274" spans="1:25" hidden="1" x14ac:dyDescent="0.2">
      <c r="A274" s="93" t="s">
        <v>129</v>
      </c>
      <c r="B274" s="94">
        <f ca="1">IFERROR(VLOOKUP($A274,HeadJournal!$A$1:$NTR$890,COLUMN(HeadJournal!B$1),0),"")</f>
        <v>0</v>
      </c>
      <c r="C274" s="94" t="str">
        <f ca="1">IFERROR(VLOOKUP($A274,HeadJournal!$A$1:$NTR$890,COLUMN(HeadJournal!C$1),0),"")</f>
        <v>Roman</v>
      </c>
      <c r="D274" s="125" t="str">
        <f ca="1"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ca="1" si="22"/>
        <v>0.69221530395767106</v>
      </c>
      <c r="X274" s="33"/>
      <c r="Y274" s="33"/>
    </row>
    <row r="275" spans="1:25" hidden="1" x14ac:dyDescent="0.2">
      <c r="A275" s="93" t="s">
        <v>129</v>
      </c>
      <c r="B275" s="94">
        <f ca="1">IFERROR(VLOOKUP($A275,HeadJournal!$A$1:$NTR$890,COLUMN(HeadJournal!B$1),0),"")</f>
        <v>0</v>
      </c>
      <c r="C275" s="94" t="str">
        <f ca="1">IFERROR(VLOOKUP($A275,HeadJournal!$A$1:$NTR$890,COLUMN(HeadJournal!C$1),0),"")</f>
        <v>Roman</v>
      </c>
      <c r="D275" s="125" t="str">
        <f ca="1"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ca="1" si="22"/>
        <v>0.69221530395767106</v>
      </c>
      <c r="X275" s="33"/>
      <c r="Y275" s="33"/>
    </row>
    <row r="276" spans="1:25" hidden="1" x14ac:dyDescent="0.2">
      <c r="A276" s="93" t="s">
        <v>129</v>
      </c>
      <c r="B276" s="94">
        <f ca="1">IFERROR(VLOOKUP($A276,HeadJournal!$A$1:$NTR$890,COLUMN(HeadJournal!B$1),0),"")</f>
        <v>0</v>
      </c>
      <c r="C276" s="94" t="str">
        <f ca="1">IFERROR(VLOOKUP($A276,HeadJournal!$A$1:$NTR$890,COLUMN(HeadJournal!C$1),0),"")</f>
        <v>Roman</v>
      </c>
      <c r="D276" s="125" t="str">
        <f ca="1"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hidden="1" x14ac:dyDescent="0.2">
      <c r="A277" s="93" t="s">
        <v>129</v>
      </c>
      <c r="B277" s="94">
        <f ca="1">IFERROR(VLOOKUP($A277,HeadJournal!$A$1:$NTR$890,COLUMN(HeadJournal!B$1),0),"")</f>
        <v>0</v>
      </c>
      <c r="C277" s="94" t="str">
        <f ca="1">IFERROR(VLOOKUP($A277,HeadJournal!$A$1:$NTR$890,COLUMN(HeadJournal!C$1),0),"")</f>
        <v>Roman</v>
      </c>
      <c r="D277" s="125" t="str">
        <f ca="1"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ca="1" si="22"/>
        <v>0.69221530395767106</v>
      </c>
      <c r="X277" s="33"/>
      <c r="Y277" s="33"/>
    </row>
    <row r="278" spans="1:25" hidden="1" x14ac:dyDescent="0.2">
      <c r="A278" s="93" t="s">
        <v>129</v>
      </c>
      <c r="B278" s="94">
        <f ca="1">IFERROR(VLOOKUP($A278,HeadJournal!$A$1:$NTR$890,COLUMN(HeadJournal!B$1),0),"")</f>
        <v>0</v>
      </c>
      <c r="C278" s="94" t="str">
        <f ca="1">IFERROR(VLOOKUP($A278,HeadJournal!$A$1:$NTR$890,COLUMN(HeadJournal!C$1),0),"")</f>
        <v>Roman</v>
      </c>
      <c r="D278" s="125" t="str">
        <f ca="1"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ca="1" si="22"/>
        <v>0.69221530395767106</v>
      </c>
      <c r="X278" s="33"/>
      <c r="Y278" s="33"/>
    </row>
    <row r="279" spans="1:25" hidden="1" x14ac:dyDescent="0.2">
      <c r="A279" s="93" t="s">
        <v>129</v>
      </c>
      <c r="B279" s="94">
        <f ca="1">IFERROR(VLOOKUP($A279,HeadJournal!$A$1:$NTR$890,COLUMN(HeadJournal!B$1),0),"")</f>
        <v>0</v>
      </c>
      <c r="C279" s="94" t="str">
        <f ca="1">IFERROR(VLOOKUP($A279,HeadJournal!$A$1:$NTR$890,COLUMN(HeadJournal!C$1),0),"")</f>
        <v>Roman</v>
      </c>
      <c r="D279" s="125" t="str">
        <f ca="1"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ca="1" si="22"/>
        <v>1.0306583647492051</v>
      </c>
      <c r="X279" s="33"/>
      <c r="Y279" s="33"/>
    </row>
    <row r="280" spans="1:25" hidden="1" x14ac:dyDescent="0.2">
      <c r="A280" s="93" t="s">
        <v>129</v>
      </c>
      <c r="B280" s="94">
        <f ca="1">IFERROR(VLOOKUP($A280,HeadJournal!$A$1:$NTR$890,COLUMN(HeadJournal!B$1),0),"")</f>
        <v>0</v>
      </c>
      <c r="C280" s="94" t="str">
        <f ca="1">IFERROR(VLOOKUP($A280,HeadJournal!$A$1:$NTR$890,COLUMN(HeadJournal!C$1),0),"")</f>
        <v>Roman</v>
      </c>
      <c r="D280" s="125" t="str">
        <f ca="1"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ca="1" si="22"/>
        <v>1.4200842870281973</v>
      </c>
      <c r="X280" s="33"/>
      <c r="Y280" s="33"/>
    </row>
    <row r="281" spans="1:25" hidden="1" x14ac:dyDescent="0.2">
      <c r="A281" s="93" t="s">
        <v>129</v>
      </c>
      <c r="B281" s="94">
        <f ca="1">IFERROR(VLOOKUP($A281,HeadJournal!$A$1:$NTR$890,COLUMN(HeadJournal!B$1),0),"")</f>
        <v>0</v>
      </c>
      <c r="C281" s="94" t="str">
        <f ca="1">IFERROR(VLOOKUP($A281,HeadJournal!$A$1:$NTR$890,COLUMN(HeadJournal!C$1),0),"")</f>
        <v>Roman</v>
      </c>
      <c r="D281" s="125" t="str">
        <f ca="1"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ca="1" si="22"/>
        <v>1.4200842870281973</v>
      </c>
      <c r="X281" s="33"/>
      <c r="Y281" s="33"/>
    </row>
    <row r="282" spans="1:25" hidden="1" x14ac:dyDescent="0.2">
      <c r="A282" s="93" t="s">
        <v>129</v>
      </c>
      <c r="B282" s="94">
        <f ca="1">IFERROR(VLOOKUP($A282,HeadJournal!$A$1:$NTR$890,COLUMN(HeadJournal!B$1),0),"")</f>
        <v>0</v>
      </c>
      <c r="C282" s="94" t="str">
        <f ca="1">IFERROR(VLOOKUP($A282,HeadJournal!$A$1:$NTR$890,COLUMN(HeadJournal!C$1),0),"")</f>
        <v>Roman</v>
      </c>
      <c r="D282" s="125" t="str">
        <f ca="1"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ca="1" si="22"/>
        <v>1.2688290190889351</v>
      </c>
      <c r="X282" s="33"/>
      <c r="Y282" s="33"/>
    </row>
    <row r="283" spans="1:25" hidden="1" x14ac:dyDescent="0.2">
      <c r="A283" s="93" t="s">
        <v>129</v>
      </c>
      <c r="B283" s="94">
        <f ca="1">IFERROR(VLOOKUP($A283,HeadJournal!$A$1:$NTR$890,COLUMN(HeadJournal!B$1),0),"")</f>
        <v>0</v>
      </c>
      <c r="C283" s="94" t="str">
        <f ca="1">IFERROR(VLOOKUP($A283,HeadJournal!$A$1:$NTR$890,COLUMN(HeadJournal!C$1),0),"")</f>
        <v>Roman</v>
      </c>
      <c r="D283" s="125" t="str">
        <f ca="1"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ca="1" si="22"/>
        <v>1.0821863207547164</v>
      </c>
      <c r="X283" s="33"/>
      <c r="Y283" s="33"/>
    </row>
    <row r="284" spans="1:25" hidden="1" x14ac:dyDescent="0.2">
      <c r="A284" s="93" t="s">
        <v>129</v>
      </c>
      <c r="B284" s="94">
        <f ca="1">IFERROR(VLOOKUP($A284,HeadJournal!$A$1:$NTR$890,COLUMN(HeadJournal!B$1),0),"")</f>
        <v>0</v>
      </c>
      <c r="C284" s="94" t="str">
        <f ca="1">IFERROR(VLOOKUP($A284,HeadJournal!$A$1:$NTR$890,COLUMN(HeadJournal!C$1),0),"")</f>
        <v>Roman</v>
      </c>
      <c r="D284" s="125" t="str">
        <f ca="1"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ca="1" si="22"/>
        <v>1.0821863207547164</v>
      </c>
      <c r="X284" s="33"/>
      <c r="Y284" s="33"/>
    </row>
    <row r="285" spans="1:25" hidden="1" x14ac:dyDescent="0.2">
      <c r="A285" s="93" t="s">
        <v>129</v>
      </c>
      <c r="B285" s="94">
        <f ca="1">IFERROR(VLOOKUP($A285,HeadJournal!$A$1:$NTR$890,COLUMN(HeadJournal!B$1),0),"")</f>
        <v>0</v>
      </c>
      <c r="C285" s="94" t="str">
        <f ca="1">IFERROR(VLOOKUP($A285,HeadJournal!$A$1:$NTR$890,COLUMN(HeadJournal!C$1),0),"")</f>
        <v>Roman</v>
      </c>
      <c r="D285" s="125" t="str">
        <f ca="1"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hidden="1" x14ac:dyDescent="0.2">
      <c r="A286" s="93" t="s">
        <v>129</v>
      </c>
      <c r="B286" s="94">
        <f ca="1">IFERROR(VLOOKUP($A286,HeadJournal!$A$1:$NTR$890,COLUMN(HeadJournal!B$1),0),"")</f>
        <v>0</v>
      </c>
      <c r="C286" s="94" t="str">
        <f ca="1">IFERROR(VLOOKUP($A286,HeadJournal!$A$1:$NTR$890,COLUMN(HeadJournal!C$1),0),"")</f>
        <v>Roman</v>
      </c>
      <c r="D286" s="125" t="str">
        <f ca="1"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ca="1" si="22"/>
        <v>0.71385114541851979</v>
      </c>
      <c r="X286" s="33"/>
      <c r="Y286" s="33"/>
    </row>
    <row r="287" spans="1:25" hidden="1" x14ac:dyDescent="0.2">
      <c r="A287" s="93" t="s">
        <v>129</v>
      </c>
      <c r="B287" s="94">
        <f ca="1">IFERROR(VLOOKUP($A287,HeadJournal!$A$1:$NTR$890,COLUMN(HeadJournal!B$1),0),"")</f>
        <v>0</v>
      </c>
      <c r="C287" s="94" t="str">
        <f ca="1">IFERROR(VLOOKUP($A287,HeadJournal!$A$1:$NTR$890,COLUMN(HeadJournal!C$1),0),"")</f>
        <v>Roman</v>
      </c>
      <c r="D287" s="125" t="str">
        <f ca="1"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ca="1" si="22"/>
        <v>0.71385114541851979</v>
      </c>
      <c r="X287" s="33"/>
      <c r="Y287" s="33"/>
    </row>
    <row r="288" spans="1:25" hidden="1" x14ac:dyDescent="0.2">
      <c r="A288" s="93" t="s">
        <v>129</v>
      </c>
      <c r="B288" s="94">
        <f ca="1">IFERROR(VLOOKUP($A288,HeadJournal!$A$1:$NTR$890,COLUMN(HeadJournal!B$1),0),"")</f>
        <v>0</v>
      </c>
      <c r="C288" s="94" t="str">
        <f ca="1">IFERROR(VLOOKUP($A288,HeadJournal!$A$1:$NTR$890,COLUMN(HeadJournal!C$1),0),"")</f>
        <v>Roman</v>
      </c>
      <c r="D288" s="125" t="str">
        <f ca="1"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ca="1" si="22"/>
        <v/>
      </c>
      <c r="X288" s="33"/>
      <c r="Y288" s="33"/>
    </row>
    <row r="289" spans="1:25" hidden="1" x14ac:dyDescent="0.2">
      <c r="A289" s="93" t="s">
        <v>129</v>
      </c>
      <c r="B289" s="94">
        <f ca="1">IFERROR(VLOOKUP($A289,HeadJournal!$A$1:$NTR$890,COLUMN(HeadJournal!B$1),0),"")</f>
        <v>0</v>
      </c>
      <c r="C289" s="94" t="str">
        <f ca="1">IFERROR(VLOOKUP($A289,HeadJournal!$A$1:$NTR$890,COLUMN(HeadJournal!C$1),0),"")</f>
        <v>Roman</v>
      </c>
      <c r="D289" s="125" t="str">
        <f ca="1"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ca="1" si="22"/>
        <v>0.99889886792452753</v>
      </c>
      <c r="X289" s="33"/>
      <c r="Y289" s="33"/>
    </row>
    <row r="290" spans="1:25" hidden="1" x14ac:dyDescent="0.2">
      <c r="A290" s="93" t="s">
        <v>131</v>
      </c>
      <c r="B290" s="94">
        <f ca="1">IFERROR(VLOOKUP($A290,HeadJournal!$A$1:$NTR$890,COLUMN(HeadJournal!B$1),0),"")</f>
        <v>0</v>
      </c>
      <c r="C290" s="94" t="str">
        <f ca="1">IFERROR(VLOOKUP($A290,HeadJournal!$A$1:$NTR$890,COLUMN(HeadJournal!C$1),0),"")</f>
        <v>OZON_AV</v>
      </c>
      <c r="D290" s="125" t="str">
        <f ca="1"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 ca="1"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 ca="1"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ca="1" si="21"/>
        <v>916.80000000000018</v>
      </c>
      <c r="V290" s="22">
        <f t="shared" ca="1" si="22"/>
        <v>0.66281087333718935</v>
      </c>
      <c r="X290" s="33"/>
      <c r="Y290" s="33"/>
    </row>
    <row r="291" spans="1:25" hidden="1" x14ac:dyDescent="0.2">
      <c r="A291" s="93" t="s">
        <v>133</v>
      </c>
      <c r="B291" s="94" t="str">
        <f ca="1">IFERROR(VLOOKUP($A291,HeadJournal!$A$1:$NTR$890,COLUMN(HeadJournal!B$1),0),"")</f>
        <v>1371469533</v>
      </c>
      <c r="C291" s="94" t="str">
        <f ca="1">IFERROR(VLOOKUP($A291,HeadJournal!$A$1:$NTR$890,COLUMN(HeadJournal!C$1),0),"")</f>
        <v>iHerb_AV CYG0792</v>
      </c>
      <c r="D291" s="125" t="str">
        <f ca="1"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 ca="1"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 ca="1"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ca="1" si="21"/>
        <v>1108.8566065795403</v>
      </c>
      <c r="V291" s="22">
        <f t="shared" ca="1" si="22"/>
        <v>0.8588175505758423</v>
      </c>
      <c r="X291" s="33"/>
      <c r="Y291" s="33"/>
    </row>
    <row r="292" spans="1:25" hidden="1" x14ac:dyDescent="0.2">
      <c r="A292" s="93" t="s">
        <v>133</v>
      </c>
      <c r="B292" s="94" t="str">
        <f ca="1">IFERROR(VLOOKUP($A292,HeadJournal!$A$1:$NTR$890,COLUMN(HeadJournal!B$1),0),"")</f>
        <v>1371469533</v>
      </c>
      <c r="C292" s="94" t="str">
        <f ca="1">IFERROR(VLOOKUP($A292,HeadJournal!$A$1:$NTR$890,COLUMN(HeadJournal!C$1),0),"")</f>
        <v>iHerb_AV CYG0792</v>
      </c>
      <c r="D292" s="125" t="str">
        <f ca="1"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hidden="1" x14ac:dyDescent="0.2">
      <c r="A293" s="93" t="s">
        <v>133</v>
      </c>
      <c r="B293" s="94" t="str">
        <f ca="1">IFERROR(VLOOKUP($A293,HeadJournal!$A$1:$NTR$890,COLUMN(HeadJournal!B$1),0),"")</f>
        <v>1371469533</v>
      </c>
      <c r="C293" s="94" t="str">
        <f ca="1">IFERROR(VLOOKUP($A293,HeadJournal!$A$1:$NTR$890,COLUMN(HeadJournal!C$1),0),"")</f>
        <v>iHerb_AV CYG0792</v>
      </c>
      <c r="D293" s="125" t="str">
        <f ca="1"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 ca="1"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ca="1" si="21"/>
        <v>430.51778503830542</v>
      </c>
      <c r="V293" s="22">
        <f t="shared" ca="1" si="22"/>
        <v>0.75598108900953753</v>
      </c>
      <c r="X293" s="33"/>
      <c r="Y293" s="33"/>
    </row>
    <row r="294" spans="1:25" hidden="1" x14ac:dyDescent="0.2">
      <c r="A294" s="93" t="s">
        <v>133</v>
      </c>
      <c r="B294" s="94" t="str">
        <f ca="1">IFERROR(VLOOKUP($A294,HeadJournal!$A$1:$NTR$890,COLUMN(HeadJournal!B$1),0),"")</f>
        <v>1371469533</v>
      </c>
      <c r="C294" s="94" t="str">
        <f ca="1">IFERROR(VLOOKUP($A294,HeadJournal!$A$1:$NTR$890,COLUMN(HeadJournal!C$1),0),"")</f>
        <v>iHerb_AV CYG0792</v>
      </c>
      <c r="D294" s="125" t="str">
        <f ca="1"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ca="1" si="22"/>
        <v>4.8878045914489796</v>
      </c>
      <c r="X294" s="33"/>
      <c r="Y294" s="33"/>
    </row>
    <row r="295" spans="1:25" hidden="1" x14ac:dyDescent="0.2">
      <c r="A295" s="93" t="s">
        <v>133</v>
      </c>
      <c r="B295" s="94" t="str">
        <f ca="1">IFERROR(VLOOKUP($A295,HeadJournal!$A$1:$NTR$890,COLUMN(HeadJournal!B$1),0),"")</f>
        <v>1371469533</v>
      </c>
      <c r="C295" s="94" t="str">
        <f ca="1">IFERROR(VLOOKUP($A295,HeadJournal!$A$1:$NTR$890,COLUMN(HeadJournal!C$1),0),"")</f>
        <v>iHerb_AV CYG0792</v>
      </c>
      <c r="D295" s="125" t="str">
        <f ca="1"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ca="1" si="22"/>
        <v>1.2429731776948492</v>
      </c>
      <c r="X295" s="33"/>
      <c r="Y295" s="33"/>
    </row>
    <row r="296" spans="1:25" hidden="1" x14ac:dyDescent="0.2">
      <c r="A296" s="93" t="s">
        <v>133</v>
      </c>
      <c r="B296" s="94" t="str">
        <f ca="1">IFERROR(VLOOKUP($A296,HeadJournal!$A$1:$NTR$890,COLUMN(HeadJournal!B$1),0),"")</f>
        <v>1371469533</v>
      </c>
      <c r="C296" s="94" t="str">
        <f ca="1">IFERROR(VLOOKUP($A296,HeadJournal!$A$1:$NTR$890,COLUMN(HeadJournal!C$1),0),"")</f>
        <v>iHerb_AV CYG0792</v>
      </c>
      <c r="D296" s="125" t="str">
        <f ca="1"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ca="1" si="22"/>
        <v>1.2429731776948492</v>
      </c>
      <c r="X296" s="33"/>
      <c r="Y296" s="33"/>
    </row>
    <row r="297" spans="1:25" hidden="1" x14ac:dyDescent="0.2">
      <c r="A297" s="93" t="s">
        <v>133</v>
      </c>
      <c r="B297" s="94" t="str">
        <f ca="1">IFERROR(VLOOKUP($A297,HeadJournal!$A$1:$NTR$890,COLUMN(HeadJournal!B$1),0),"")</f>
        <v>1371469533</v>
      </c>
      <c r="C297" s="94" t="str">
        <f ca="1">IFERROR(VLOOKUP($A297,HeadJournal!$A$1:$NTR$890,COLUMN(HeadJournal!C$1),0),"")</f>
        <v>iHerb_AV CYG0792</v>
      </c>
      <c r="D297" s="125" t="str">
        <f ca="1"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 ca="1"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 ca="1"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ca="1" si="21"/>
        <v>647.8251351960339</v>
      </c>
      <c r="V297" s="22">
        <f t="shared" ca="1" si="22"/>
        <v>0.61570101783103526</v>
      </c>
      <c r="X297" s="33"/>
      <c r="Y297" s="33"/>
    </row>
    <row r="298" spans="1:25" hidden="1" x14ac:dyDescent="0.2">
      <c r="A298" s="93" t="s">
        <v>133</v>
      </c>
      <c r="B298" s="94" t="str">
        <f ca="1">IFERROR(VLOOKUP($A298,HeadJournal!$A$1:$NTR$890,COLUMN(HeadJournal!B$1),0),"")</f>
        <v>1371469533</v>
      </c>
      <c r="C298" s="94" t="str">
        <f ca="1">IFERROR(VLOOKUP($A298,HeadJournal!$A$1:$NTR$890,COLUMN(HeadJournal!C$1),0),"")</f>
        <v>iHerb_AV CYG0792</v>
      </c>
      <c r="D298" s="125" t="str">
        <f ca="1"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ca="1" si="22"/>
        <v>0.70496271953155765</v>
      </c>
      <c r="X298" s="33"/>
      <c r="Y298" s="33"/>
    </row>
    <row r="299" spans="1:25" hidden="1" x14ac:dyDescent="0.2">
      <c r="A299" s="93" t="s">
        <v>138</v>
      </c>
      <c r="B299" s="94" t="str">
        <f ca="1">IFERROR(VLOOKUP($A299,HeadJournal!$A$1:$NTR$890,COLUMN(HeadJournal!B$1),0),"")</f>
        <v>514944272-0</v>
      </c>
      <c r="C299" s="94" t="str">
        <f ca="1">IFERROR(VLOOKUP($A299,HeadJournal!$A$1:$NTR$890,COLUMN(HeadJournal!C$1),0),"")</f>
        <v>iHerb_AV CYG0792</v>
      </c>
      <c r="D299" s="125" t="str">
        <f ca="1"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ca="1" si="22"/>
        <v>0.83984093250038971</v>
      </c>
      <c r="X299" s="33"/>
      <c r="Y299" s="33"/>
    </row>
    <row r="300" spans="1:25" hidden="1" x14ac:dyDescent="0.2">
      <c r="A300" s="93" t="s">
        <v>138</v>
      </c>
      <c r="B300" s="94" t="str">
        <f ca="1">IFERROR(VLOOKUP($A300,HeadJournal!$A$1:$NTR$890,COLUMN(HeadJournal!B$1),0),"")</f>
        <v>514944272-0</v>
      </c>
      <c r="C300" s="94" t="str">
        <f ca="1">IFERROR(VLOOKUP($A300,HeadJournal!$A$1:$NTR$890,COLUMN(HeadJournal!C$1),0),"")</f>
        <v>iHerb_AV CYG0792</v>
      </c>
      <c r="D300" s="125" t="str">
        <f ca="1"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 ca="1"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ca="1" si="21"/>
        <v>1186.8343539533414</v>
      </c>
      <c r="V300" s="22">
        <f t="shared" ca="1" si="22"/>
        <v>0.83984093250038971</v>
      </c>
      <c r="X300" s="33"/>
      <c r="Y300" s="33"/>
    </row>
    <row r="301" spans="1:25" hidden="1" x14ac:dyDescent="0.2">
      <c r="A301" s="93" t="s">
        <v>138</v>
      </c>
      <c r="B301" s="94" t="str">
        <f ca="1">IFERROR(VLOOKUP($A301,HeadJournal!$A$1:$NTR$890,COLUMN(HeadJournal!B$1),0),"")</f>
        <v>514944272-0</v>
      </c>
      <c r="C301" s="94" t="str">
        <f ca="1">IFERROR(VLOOKUP($A301,HeadJournal!$A$1:$NTR$890,COLUMN(HeadJournal!C$1),0),"")</f>
        <v>iHerb_AV CYG0792</v>
      </c>
      <c r="D301" s="125" t="str">
        <f ca="1"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 ca="1"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ca="1" si="21"/>
        <v>1378.437981632007</v>
      </c>
      <c r="V301" s="22">
        <f t="shared" ca="1" si="22"/>
        <v>2.2176998286531542</v>
      </c>
      <c r="X301" s="33"/>
      <c r="Y301" s="33"/>
    </row>
    <row r="302" spans="1:25" hidden="1" x14ac:dyDescent="0.2">
      <c r="A302" s="93" t="s">
        <v>138</v>
      </c>
      <c r="B302" s="94" t="str">
        <f ca="1">IFERROR(VLOOKUP($A302,HeadJournal!$A$1:$NTR$890,COLUMN(HeadJournal!B$1),0),"")</f>
        <v>514944272-0</v>
      </c>
      <c r="C302" s="94" t="str">
        <f ca="1">IFERROR(VLOOKUP($A302,HeadJournal!$A$1:$NTR$890,COLUMN(HeadJournal!C$1),0),"")</f>
        <v>iHerb_AV CYG0792</v>
      </c>
      <c r="D302" s="125" t="str">
        <f ca="1"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 ca="1"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ca="1" si="21"/>
        <v>1579.4124754565612</v>
      </c>
      <c r="V302" s="22">
        <f t="shared" ca="1" si="22"/>
        <v>1.4094503471293431</v>
      </c>
      <c r="X302" s="33"/>
      <c r="Y302" s="33"/>
    </row>
    <row r="303" spans="1:25" hidden="1" x14ac:dyDescent="0.2">
      <c r="A303" s="93" t="s">
        <v>138</v>
      </c>
      <c r="B303" s="94" t="str">
        <f ca="1">IFERROR(VLOOKUP($A303,HeadJournal!$A$1:$NTR$890,COLUMN(HeadJournal!B$1),0),"")</f>
        <v>514944272-0</v>
      </c>
      <c r="C303" s="94" t="str">
        <f ca="1">IFERROR(VLOOKUP($A303,HeadJournal!$A$1:$NTR$890,COLUMN(HeadJournal!C$1),0),"")</f>
        <v>iHerb_AV CYG0792</v>
      </c>
      <c r="D303" s="125" t="str">
        <f ca="1"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 ca="1"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ca="1" si="21"/>
        <v>564.14430169956722</v>
      </c>
      <c r="V303" s="22">
        <f t="shared" ca="1" si="22"/>
        <v>4.1525258694119138</v>
      </c>
      <c r="X303" s="33"/>
      <c r="Y303" s="33"/>
    </row>
    <row r="304" spans="1:25" hidden="1" x14ac:dyDescent="0.2">
      <c r="A304" s="93" t="s">
        <v>138</v>
      </c>
      <c r="B304" s="94" t="str">
        <f ca="1">IFERROR(VLOOKUP($A304,HeadJournal!$A$1:$NTR$890,COLUMN(HeadJournal!B$1),0),"")</f>
        <v>514944272-0</v>
      </c>
      <c r="C304" s="94" t="str">
        <f ca="1">IFERROR(VLOOKUP($A304,HeadJournal!$A$1:$NTR$890,COLUMN(HeadJournal!C$1),0),"")</f>
        <v>iHerb_AV CYG0792</v>
      </c>
      <c r="D304" s="125" t="str">
        <f ca="1"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 ca="1"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ca="1" si="21"/>
        <v>-618.89818114641616</v>
      </c>
      <c r="V304" s="22" t="str">
        <f t="shared" ca="1" si="22"/>
        <v/>
      </c>
      <c r="X304" s="33"/>
      <c r="Y304" s="33"/>
    </row>
    <row r="305" spans="1:25" hidden="1" x14ac:dyDescent="0.2">
      <c r="A305" s="93" t="s">
        <v>138</v>
      </c>
      <c r="B305" s="94" t="str">
        <f ca="1">IFERROR(VLOOKUP($A305,HeadJournal!$A$1:$NTR$890,COLUMN(HeadJournal!B$1),0),"")</f>
        <v>514944272-0</v>
      </c>
      <c r="C305" s="94" t="str">
        <f ca="1">IFERROR(VLOOKUP($A305,HeadJournal!$A$1:$NTR$890,COLUMN(HeadJournal!C$1),0),"")</f>
        <v>iHerb_AV CYG0792</v>
      </c>
      <c r="D305" s="125" t="str">
        <f ca="1"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 ca="1"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ca="1" si="21"/>
        <v>151.38351630951183</v>
      </c>
      <c r="V305" s="22">
        <f t="shared" ca="1" si="22"/>
        <v>6.4456465055391252E-2</v>
      </c>
      <c r="X305" s="33"/>
      <c r="Y305" s="33"/>
    </row>
    <row r="306" spans="1:25" hidden="1" x14ac:dyDescent="0.2">
      <c r="A306" s="93" t="s">
        <v>138</v>
      </c>
      <c r="B306" s="94" t="str">
        <f ca="1">IFERROR(VLOOKUP($A306,HeadJournal!$A$1:$NTR$890,COLUMN(HeadJournal!B$1),0),"")</f>
        <v>514944272-0</v>
      </c>
      <c r="C306" s="94" t="str">
        <f ca="1">IFERROR(VLOOKUP($A306,HeadJournal!$A$1:$NTR$890,COLUMN(HeadJournal!C$1),0),"")</f>
        <v>iHerb_AV CYG0792</v>
      </c>
      <c r="D306" s="125" t="str">
        <f ca="1"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hidden="1" x14ac:dyDescent="0.2">
      <c r="A307" s="93" t="s">
        <v>138</v>
      </c>
      <c r="B307" s="94" t="str">
        <f ca="1">IFERROR(VLOOKUP($A307,HeadJournal!$A$1:$NTR$890,COLUMN(HeadJournal!B$1),0),"")</f>
        <v>514944272-0</v>
      </c>
      <c r="C307" s="94" t="str">
        <f ca="1">IFERROR(VLOOKUP($A307,HeadJournal!$A$1:$NTR$890,COLUMN(HeadJournal!C$1),0),"")</f>
        <v>iHerb_AV CYG0792</v>
      </c>
      <c r="D307" s="125" t="str">
        <f ca="1"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 ca="1"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 ca="1"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ca="1" si="21"/>
        <v>880.3395334107463</v>
      </c>
      <c r="V307" s="22">
        <f t="shared" ca="1" si="22"/>
        <v>2.7539831334286791</v>
      </c>
      <c r="X307" s="33"/>
      <c r="Y307" s="33"/>
    </row>
    <row r="308" spans="1:25" hidden="1" x14ac:dyDescent="0.2">
      <c r="A308" s="93" t="s">
        <v>144</v>
      </c>
      <c r="B308" s="94" t="str">
        <f ca="1">IFERROR(VLOOKUP($A308,HeadJournal!$A$1:$NTR$890,COLUMN(HeadJournal!B$1),0),"")</f>
        <v>514373515-0</v>
      </c>
      <c r="C308" s="94" t="str">
        <f ca="1">IFERROR(VLOOKUP($A308,HeadJournal!$A$1:$NTR$890,COLUMN(HeadJournal!C$1),0),"")</f>
        <v>iHerb_OA CZN6870</v>
      </c>
      <c r="D308" s="125" t="str">
        <f ca="1"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 ca="1"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 ca="1"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ca="1" si="21"/>
        <v>757.35048955613547</v>
      </c>
      <c r="V308" s="22">
        <f t="shared" ca="1" si="22"/>
        <v>0.52497192427779571</v>
      </c>
      <c r="X308" s="33"/>
      <c r="Y308" s="33"/>
    </row>
    <row r="309" spans="1:25" hidden="1" x14ac:dyDescent="0.2">
      <c r="A309" s="93" t="s">
        <v>144</v>
      </c>
      <c r="B309" s="94" t="str">
        <f ca="1">IFERROR(VLOOKUP($A309,HeadJournal!$A$1:$NTR$890,COLUMN(HeadJournal!B$1),0),"")</f>
        <v>514373515-0</v>
      </c>
      <c r="C309" s="94" t="str">
        <f ca="1">IFERROR(VLOOKUP($A309,HeadJournal!$A$1:$NTR$890,COLUMN(HeadJournal!C$1),0),"")</f>
        <v>iHerb_OA CZN6870</v>
      </c>
      <c r="D309" s="125" t="str">
        <f ca="1"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 ca="1"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 ca="1"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ca="1" si="21"/>
        <v>855.28557441253224</v>
      </c>
      <c r="V309" s="22">
        <f t="shared" ca="1" si="22"/>
        <v>0.52002071673143913</v>
      </c>
      <c r="X309" s="33"/>
      <c r="Y309" s="33"/>
    </row>
    <row r="310" spans="1:25" hidden="1" x14ac:dyDescent="0.2">
      <c r="A310" s="93" t="s">
        <v>144</v>
      </c>
      <c r="B310" s="94" t="str">
        <f ca="1">IFERROR(VLOOKUP($A310,HeadJournal!$A$1:$NTR$890,COLUMN(HeadJournal!B$1),0),"")</f>
        <v>514373515-0</v>
      </c>
      <c r="C310" s="94" t="str">
        <f ca="1">IFERROR(VLOOKUP($A310,HeadJournal!$A$1:$NTR$890,COLUMN(HeadJournal!C$1),0),"")</f>
        <v>iHerb_OA CZN6870</v>
      </c>
      <c r="D310" s="125" t="str">
        <f ca="1"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ca="1" si="22"/>
        <v>0.53891362959476763</v>
      </c>
      <c r="X310" s="33"/>
      <c r="Y310" s="33"/>
    </row>
    <row r="311" spans="1:25" hidden="1" x14ac:dyDescent="0.2">
      <c r="A311" s="93" t="s">
        <v>144</v>
      </c>
      <c r="B311" s="94" t="str">
        <f ca="1">IFERROR(VLOOKUP($A311,HeadJournal!$A$1:$NTR$890,COLUMN(HeadJournal!B$1),0),"")</f>
        <v>514373515-0</v>
      </c>
      <c r="C311" s="94" t="str">
        <f ca="1">IFERROR(VLOOKUP($A311,HeadJournal!$A$1:$NTR$890,COLUMN(HeadJournal!C$1),0),"")</f>
        <v>iHerb_OA CZN6870</v>
      </c>
      <c r="D311" s="125" t="str">
        <f ca="1"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 ca="1"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 ca="1"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ca="1" si="21"/>
        <v>566.46418080939929</v>
      </c>
      <c r="V311" s="22">
        <f t="shared" ca="1" si="22"/>
        <v>0.45921988806218172</v>
      </c>
      <c r="X311" s="33"/>
      <c r="Y311" s="33"/>
    </row>
    <row r="312" spans="1:25" hidden="1" x14ac:dyDescent="0.2">
      <c r="A312" s="93" t="s">
        <v>144</v>
      </c>
      <c r="B312" s="94" t="str">
        <f ca="1">IFERROR(VLOOKUP($A312,HeadJournal!$A$1:$NTR$890,COLUMN(HeadJournal!B$1),0),"")</f>
        <v>514373515-0</v>
      </c>
      <c r="C312" s="94" t="str">
        <f ca="1">IFERROR(VLOOKUP($A312,HeadJournal!$A$1:$NTR$890,COLUMN(HeadJournal!C$1),0),"")</f>
        <v>iHerb_OA CZN6870</v>
      </c>
      <c r="D312" s="125" t="str">
        <f ca="1"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 ca="1"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ca="1" si="21"/>
        <v>661.44423139686683</v>
      </c>
      <c r="V312" s="22">
        <f t="shared" ca="1" si="22"/>
        <v>0.35976294148499383</v>
      </c>
      <c r="X312" s="33"/>
      <c r="Y312" s="33"/>
    </row>
    <row r="313" spans="1:25" hidden="1" x14ac:dyDescent="0.2">
      <c r="A313" s="93" t="s">
        <v>147</v>
      </c>
      <c r="B313" s="94" t="str">
        <f ca="1">IFERROR(VLOOKUP($A313,HeadJournal!$A$1:$NTR$890,COLUMN(HeadJournal!B$1),0),"")</f>
        <v>514943236-0</v>
      </c>
      <c r="C313" s="94" t="str">
        <f ca="1">IFERROR(VLOOKUP($A313,HeadJournal!$A$1:$NTR$890,COLUMN(HeadJournal!C$1),0),"")</f>
        <v>iHerb_VP DFD1605</v>
      </c>
      <c r="D313" s="125" t="str">
        <f ca="1"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 ca="1"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 ca="1"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ca="1" si="21"/>
        <v>927.26322580645274</v>
      </c>
      <c r="V313" s="22">
        <f t="shared" ca="1" si="22"/>
        <v>0.28332960753769898</v>
      </c>
      <c r="X313" s="33"/>
      <c r="Y313" s="33"/>
    </row>
    <row r="314" spans="1:25" hidden="1" x14ac:dyDescent="0.2">
      <c r="A314" s="93" t="s">
        <v>147</v>
      </c>
      <c r="B314" s="94" t="str">
        <f ca="1">IFERROR(VLOOKUP($A314,HeadJournal!$A$1:$NTR$890,COLUMN(HeadJournal!B$1),0),"")</f>
        <v>514943236-0</v>
      </c>
      <c r="C314" s="94" t="str">
        <f ca="1">IFERROR(VLOOKUP($A314,HeadJournal!$A$1:$NTR$890,COLUMN(HeadJournal!C$1),0),"")</f>
        <v>iHerb_VP DFD1605</v>
      </c>
      <c r="D314" s="125" t="str">
        <f ca="1"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ca="1" si="22"/>
        <v>0.28332960753769898</v>
      </c>
      <c r="X314" s="33"/>
      <c r="Y314" s="33"/>
    </row>
    <row r="315" spans="1:25" hidden="1" x14ac:dyDescent="0.2">
      <c r="A315" s="93" t="s">
        <v>147</v>
      </c>
      <c r="B315" s="94" t="str">
        <f ca="1">IFERROR(VLOOKUP($A315,HeadJournal!$A$1:$NTR$890,COLUMN(HeadJournal!B$1),0),"")</f>
        <v>514943236-0</v>
      </c>
      <c r="C315" s="94" t="str">
        <f ca="1">IFERROR(VLOOKUP($A315,HeadJournal!$A$1:$NTR$890,COLUMN(HeadJournal!C$1),0),"")</f>
        <v>iHerb_VP DFD1605</v>
      </c>
      <c r="D315" s="125" t="str">
        <f ca="1"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 ca="1"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 ca="1"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ca="1" si="21"/>
        <v>622.1324193548387</v>
      </c>
      <c r="V315" s="22">
        <f t="shared" ca="1" si="22"/>
        <v>0.91777868881518632</v>
      </c>
      <c r="X315" s="33"/>
      <c r="Y315" s="33"/>
    </row>
    <row r="316" spans="1:25" hidden="1" x14ac:dyDescent="0.2">
      <c r="A316" s="93" t="s">
        <v>147</v>
      </c>
      <c r="B316" s="94" t="str">
        <f ca="1">IFERROR(VLOOKUP($A316,HeadJournal!$A$1:$NTR$890,COLUMN(HeadJournal!B$1),0),"")</f>
        <v>514943236-0</v>
      </c>
      <c r="C316" s="94" t="str">
        <f ca="1">IFERROR(VLOOKUP($A316,HeadJournal!$A$1:$NTR$890,COLUMN(HeadJournal!C$1),0),"")</f>
        <v>iHerb_VP DFD1605</v>
      </c>
      <c r="D316" s="125" t="str">
        <f ca="1"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 ca="1"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 ca="1"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ca="1" si="21"/>
        <v>502.37096774193549</v>
      </c>
      <c r="V316" s="22">
        <f t="shared" ca="1" si="22"/>
        <v>2.5419897168040482</v>
      </c>
      <c r="X316" s="33"/>
      <c r="Y316" s="33"/>
    </row>
    <row r="317" spans="1:25" hidden="1" x14ac:dyDescent="0.2">
      <c r="A317" s="93" t="s">
        <v>147</v>
      </c>
      <c r="B317" s="94" t="str">
        <f ca="1">IFERROR(VLOOKUP($A317,HeadJournal!$A$1:$NTR$890,COLUMN(HeadJournal!B$1),0),"")</f>
        <v>514943236-0</v>
      </c>
      <c r="C317" s="94" t="str">
        <f ca="1">IFERROR(VLOOKUP($A317,HeadJournal!$A$1:$NTR$890,COLUMN(HeadJournal!C$1),0),"")</f>
        <v>iHerb_VP DFD1605</v>
      </c>
      <c r="D317" s="125" t="str">
        <f ca="1"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 ca="1"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ca="1" si="21"/>
        <v>758.89258064516139</v>
      </c>
      <c r="V317" s="22">
        <f t="shared" ca="1" si="22"/>
        <v>3.1475289423934996</v>
      </c>
      <c r="X317" s="33"/>
      <c r="Y317" s="33"/>
    </row>
    <row r="318" spans="1:25" hidden="1" x14ac:dyDescent="0.2">
      <c r="A318" s="93" t="s">
        <v>147</v>
      </c>
      <c r="B318" s="94" t="str">
        <f ca="1">IFERROR(VLOOKUP($A318,HeadJournal!$A$1:$NTR$890,COLUMN(HeadJournal!B$1),0),"")</f>
        <v>514943236-0</v>
      </c>
      <c r="C318" s="94" t="str">
        <f ca="1">IFERROR(VLOOKUP($A318,HeadJournal!$A$1:$NTR$890,COLUMN(HeadJournal!C$1),0),"")</f>
        <v>iHerb_VP DFD1605</v>
      </c>
      <c r="D318" s="125" t="str">
        <f ca="1"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 ca="1"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 ca="1"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ca="1" si="21"/>
        <v>448.81379032258064</v>
      </c>
      <c r="V318" s="22">
        <f t="shared" ca="1" si="22"/>
        <v>2.9686159291922105</v>
      </c>
      <c r="X318" s="33"/>
      <c r="Y318" s="33"/>
    </row>
    <row r="319" spans="1:25" hidden="1" x14ac:dyDescent="0.2">
      <c r="A319" s="93" t="s">
        <v>147</v>
      </c>
      <c r="B319" s="94" t="str">
        <f ca="1">IFERROR(VLOOKUP($A319,HeadJournal!$A$1:$NTR$890,COLUMN(HeadJournal!B$1),0),"")</f>
        <v>514943236-0</v>
      </c>
      <c r="C319" s="94" t="str">
        <f ca="1">IFERROR(VLOOKUP($A319,HeadJournal!$A$1:$NTR$890,COLUMN(HeadJournal!C$1),0),"")</f>
        <v>iHerb_VP DFD1605</v>
      </c>
      <c r="D319" s="125" t="str">
        <f ca="1"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ca="1" si="22"/>
        <v>1.9953401410605067</v>
      </c>
      <c r="X319" s="33"/>
      <c r="Y319" s="33"/>
    </row>
    <row r="320" spans="1:25" hidden="1" x14ac:dyDescent="0.2">
      <c r="A320" s="93" t="s">
        <v>147</v>
      </c>
      <c r="B320" s="94" t="str">
        <f ca="1">IFERROR(VLOOKUP($A320,HeadJournal!$A$1:$NTR$890,COLUMN(HeadJournal!B$1),0),"")</f>
        <v>514943236-0</v>
      </c>
      <c r="C320" s="94" t="str">
        <f ca="1">IFERROR(VLOOKUP($A320,HeadJournal!$A$1:$NTR$890,COLUMN(HeadJournal!C$1),0),"")</f>
        <v>iHerb_VP DFD1605</v>
      </c>
      <c r="D320" s="125" t="str">
        <f ca="1"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 ca="1"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 ca="1"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ca="1" si="21"/>
        <v>-296.44354838709671</v>
      </c>
      <c r="V320" s="22" t="str">
        <f t="shared" ca="1" si="22"/>
        <v/>
      </c>
      <c r="X320" s="33"/>
      <c r="Y320" s="33"/>
    </row>
    <row r="321" spans="1:25" hidden="1" x14ac:dyDescent="0.2">
      <c r="A321" s="93" t="s">
        <v>151</v>
      </c>
      <c r="B321" s="94" t="str">
        <f ca="1">IFERROR(VLOOKUP($A321,HeadJournal!$A$1:$NTR$890,COLUMN(HeadJournal!B$1),0),"")</f>
        <v>1Z095EE70250533986</v>
      </c>
      <c r="C321" s="94" t="str">
        <f ca="1">IFERROR(VLOOKUP($A321,HeadJournal!$A$1:$NTR$890,COLUMN(HeadJournal!C$1),0),"")</f>
        <v>iHerb_OA CZN6870</v>
      </c>
      <c r="D321" s="125" t="str">
        <f ca="1"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ca="1" si="22"/>
        <v>1.1023189148094386</v>
      </c>
      <c r="X321" s="33"/>
      <c r="Y321" s="33"/>
    </row>
    <row r="322" spans="1:25" hidden="1" x14ac:dyDescent="0.2">
      <c r="A322" s="93" t="s">
        <v>151</v>
      </c>
      <c r="B322" s="94" t="str">
        <f ca="1">IFERROR(VLOOKUP($A322,HeadJournal!$A$1:$NTR$890,COLUMN(HeadJournal!B$1),0),"")</f>
        <v>1Z095EE70250533986</v>
      </c>
      <c r="C322" s="94" t="str">
        <f ca="1">IFERROR(VLOOKUP($A322,HeadJournal!$A$1:$NTR$890,COLUMN(HeadJournal!C$1),0),"")</f>
        <v>iHerb_OA CZN6870</v>
      </c>
      <c r="D322" s="125" t="str">
        <f ca="1"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hidden="1" x14ac:dyDescent="0.2">
      <c r="A323" s="93" t="s">
        <v>151</v>
      </c>
      <c r="B323" s="94" t="str">
        <f ca="1">IFERROR(VLOOKUP($A323,HeadJournal!$A$1:$NTR$890,COLUMN(HeadJournal!B$1),0),"")</f>
        <v>1Z095EE70250533986</v>
      </c>
      <c r="C323" s="94" t="str">
        <f ca="1">IFERROR(VLOOKUP($A323,HeadJournal!$A$1:$NTR$890,COLUMN(HeadJournal!C$1),0),"")</f>
        <v>iHerb_OA CZN6870</v>
      </c>
      <c r="D323" s="125" t="str">
        <f ca="1"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ca="1" si="27">IF(Q323&lt;&gt;0,IFERROR(U323/P323,""),"")</f>
        <v>2.7643875156940769</v>
      </c>
      <c r="X323" s="33"/>
      <c r="Y323" s="33"/>
    </row>
    <row r="324" spans="1:25" hidden="1" x14ac:dyDescent="0.2">
      <c r="A324" s="93" t="s">
        <v>151</v>
      </c>
      <c r="B324" s="94" t="str">
        <f ca="1">IFERROR(VLOOKUP($A324,HeadJournal!$A$1:$NTR$890,COLUMN(HeadJournal!B$1),0),"")</f>
        <v>1Z095EE70250533986</v>
      </c>
      <c r="C324" s="94" t="str">
        <f ca="1">IFERROR(VLOOKUP($A324,HeadJournal!$A$1:$NTR$890,COLUMN(HeadJournal!C$1),0),"")</f>
        <v>iHerb_OA CZN6870</v>
      </c>
      <c r="D324" s="125" t="str">
        <f ca="1"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ca="1" si="27"/>
        <v>2.1369895964117309</v>
      </c>
      <c r="X324" s="33"/>
      <c r="Y324" s="33"/>
    </row>
    <row r="325" spans="1:25" hidden="1" x14ac:dyDescent="0.2">
      <c r="A325" s="93" t="s">
        <v>151</v>
      </c>
      <c r="B325" s="94" t="str">
        <f ca="1">IFERROR(VLOOKUP($A325,HeadJournal!$A$1:$NTR$890,COLUMN(HeadJournal!B$1),0),"")</f>
        <v>1Z095EE70250533986</v>
      </c>
      <c r="C325" s="94" t="str">
        <f ca="1">IFERROR(VLOOKUP($A325,HeadJournal!$A$1:$NTR$890,COLUMN(HeadJournal!C$1),0),"")</f>
        <v>iHerb_OA CZN6870</v>
      </c>
      <c r="D325" s="125" t="str">
        <f ca="1"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ca="1" si="27"/>
        <v>2.4506885560529041</v>
      </c>
      <c r="X325" s="33"/>
      <c r="Y325" s="33"/>
    </row>
    <row r="326" spans="1:25" hidden="1" x14ac:dyDescent="0.2">
      <c r="A326" s="93" t="s">
        <v>151</v>
      </c>
      <c r="B326" s="94" t="str">
        <f ca="1">IFERROR(VLOOKUP($A326,HeadJournal!$A$1:$NTR$890,COLUMN(HeadJournal!B$1),0),"")</f>
        <v>1Z095EE70250533986</v>
      </c>
      <c r="C326" s="94" t="str">
        <f ca="1">IFERROR(VLOOKUP($A326,HeadJournal!$A$1:$NTR$890,COLUMN(HeadJournal!C$1),0),"")</f>
        <v>iHerb_OA CZN6870</v>
      </c>
      <c r="D326" s="125" t="str">
        <f ca="1"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ca="1" si="27"/>
        <v>2.7643875156940769</v>
      </c>
      <c r="X326" s="33"/>
      <c r="Y326" s="33"/>
    </row>
    <row r="327" spans="1:25" hidden="1" x14ac:dyDescent="0.2">
      <c r="A327" s="93" t="s">
        <v>151</v>
      </c>
      <c r="B327" s="94" t="str">
        <f ca="1">IFERROR(VLOOKUP($A327,HeadJournal!$A$1:$NTR$890,COLUMN(HeadJournal!B$1),0),"")</f>
        <v>1Z095EE70250533986</v>
      </c>
      <c r="C327" s="94" t="str">
        <f ca="1">IFERROR(VLOOKUP($A327,HeadJournal!$A$1:$NTR$890,COLUMN(HeadJournal!C$1),0),"")</f>
        <v>iHerb_OA CZN6870</v>
      </c>
      <c r="D327" s="125" t="str">
        <f ca="1"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ca="1" si="27"/>
        <v>1.1423343585250842</v>
      </c>
      <c r="X327" s="33"/>
      <c r="Y327" s="33"/>
    </row>
    <row r="328" spans="1:25" hidden="1" x14ac:dyDescent="0.2">
      <c r="A328" s="93" t="s">
        <v>151</v>
      </c>
      <c r="B328" s="94" t="str">
        <f ca="1">IFERROR(VLOOKUP($A328,HeadJournal!$A$1:$NTR$890,COLUMN(HeadJournal!B$1),0),"")</f>
        <v>1Z095EE70250533986</v>
      </c>
      <c r="C328" s="94" t="str">
        <f ca="1">IFERROR(VLOOKUP($A328,HeadJournal!$A$1:$NTR$890,COLUMN(HeadJournal!C$1),0),"")</f>
        <v>iHerb_OA CZN6870</v>
      </c>
      <c r="D328" s="125" t="str">
        <f ca="1"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 ca="1"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 ca="1"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ca="1" si="26"/>
        <v>972.95542987311421</v>
      </c>
      <c r="V328" s="22">
        <f t="shared" ca="1" si="27"/>
        <v>1.8460591096477392</v>
      </c>
      <c r="X328" s="33"/>
      <c r="Y328" s="33"/>
    </row>
    <row r="329" spans="1:25" hidden="1" x14ac:dyDescent="0.2">
      <c r="A329" s="93" t="s">
        <v>151</v>
      </c>
      <c r="B329" s="94" t="str">
        <f ca="1">IFERROR(VLOOKUP($A329,HeadJournal!$A$1:$NTR$890,COLUMN(HeadJournal!B$1),0),"")</f>
        <v>1Z095EE70250533986</v>
      </c>
      <c r="C329" s="94" t="str">
        <f ca="1">IFERROR(VLOOKUP($A329,HeadJournal!$A$1:$NTR$890,COLUMN(HeadJournal!C$1),0),"")</f>
        <v>iHerb_OA CZN6870</v>
      </c>
      <c r="D329" s="125" t="str">
        <f ca="1"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ca="1" si="27"/>
        <v>1.8691978015960951</v>
      </c>
      <c r="X329" s="33"/>
      <c r="Y329" s="33"/>
    </row>
    <row r="330" spans="1:25" hidden="1" x14ac:dyDescent="0.2">
      <c r="A330" s="93" t="s">
        <v>151</v>
      </c>
      <c r="B330" s="94" t="str">
        <f ca="1">IFERROR(VLOOKUP($A330,HeadJournal!$A$1:$NTR$890,COLUMN(HeadJournal!B$1),0),"")</f>
        <v>1Z095EE70250533986</v>
      </c>
      <c r="C330" s="94" t="str">
        <f ca="1">IFERROR(VLOOKUP($A330,HeadJournal!$A$1:$NTR$890,COLUMN(HeadJournal!C$1),0),"")</f>
        <v>iHerb_OA CZN6870</v>
      </c>
      <c r="D330" s="125" t="str">
        <f ca="1"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ca="1" si="27"/>
        <v>1.8691978015960951</v>
      </c>
      <c r="X330" s="33"/>
      <c r="Y330" s="33"/>
    </row>
    <row r="331" spans="1:25" hidden="1" x14ac:dyDescent="0.2">
      <c r="A331" s="93" t="s">
        <v>151</v>
      </c>
      <c r="B331" s="94" t="str">
        <f ca="1">IFERROR(VLOOKUP($A331,HeadJournal!$A$1:$NTR$890,COLUMN(HeadJournal!B$1),0),"")</f>
        <v>1Z095EE70250533986</v>
      </c>
      <c r="C331" s="94" t="str">
        <f ca="1">IFERROR(VLOOKUP($A331,HeadJournal!$A$1:$NTR$890,COLUMN(HeadJournal!C$1),0),"")</f>
        <v>iHerb_OA CZN6870</v>
      </c>
      <c r="D331" s="125" t="str">
        <f ca="1"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 ca="1"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ca="1" si="26"/>
        <v>499.75328283544832</v>
      </c>
      <c r="V331" s="22">
        <f t="shared" ca="1" si="27"/>
        <v>0.71368172186376821</v>
      </c>
      <c r="X331" s="33"/>
      <c r="Y331" s="33"/>
    </row>
    <row r="332" spans="1:25" hidden="1" x14ac:dyDescent="0.2">
      <c r="A332" s="93" t="s">
        <v>151</v>
      </c>
      <c r="B332" s="94" t="str">
        <f ca="1">IFERROR(VLOOKUP($A332,HeadJournal!$A$1:$NTR$890,COLUMN(HeadJournal!B$1),0),"")</f>
        <v>1Z095EE70250533986</v>
      </c>
      <c r="C332" s="94" t="str">
        <f ca="1">IFERROR(VLOOKUP($A332,HeadJournal!$A$1:$NTR$890,COLUMN(HeadJournal!C$1),0),"")</f>
        <v>iHerb_OA CZN6870</v>
      </c>
      <c r="D332" s="125" t="str">
        <f ca="1"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ca="1" si="27"/>
        <v>1.1307853862419306</v>
      </c>
      <c r="X332" s="33"/>
      <c r="Y332" s="33"/>
    </row>
    <row r="333" spans="1:25" hidden="1" x14ac:dyDescent="0.2">
      <c r="A333" s="93" t="s">
        <v>151</v>
      </c>
      <c r="B333" s="94" t="str">
        <f ca="1">IFERROR(VLOOKUP($A333,HeadJournal!$A$1:$NTR$890,COLUMN(HeadJournal!B$1),0),"")</f>
        <v>1Z095EE70250533986</v>
      </c>
      <c r="C333" s="94" t="str">
        <f ca="1">IFERROR(VLOOKUP($A333,HeadJournal!$A$1:$NTR$890,COLUMN(HeadJournal!C$1),0),"")</f>
        <v>iHerb_OA CZN6870</v>
      </c>
      <c r="D333" s="125" t="str">
        <f ca="1"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ca="1" si="27"/>
        <v>0.97235872828282433</v>
      </c>
      <c r="X333" s="33"/>
      <c r="Y333" s="33"/>
    </row>
    <row r="334" spans="1:25" hidden="1" x14ac:dyDescent="0.2">
      <c r="A334" s="93" t="s">
        <v>151</v>
      </c>
      <c r="B334" s="94" t="str">
        <f ca="1">IFERROR(VLOOKUP($A334,HeadJournal!$A$1:$NTR$890,COLUMN(HeadJournal!B$1),0),"")</f>
        <v>1Z095EE70250533986</v>
      </c>
      <c r="C334" s="94" t="str">
        <f ca="1">IFERROR(VLOOKUP($A334,HeadJournal!$A$1:$NTR$890,COLUMN(HeadJournal!C$1),0),"")</f>
        <v>iHerb_OA CZN6870</v>
      </c>
      <c r="D334" s="125" t="str">
        <f ca="1"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hidden="1" x14ac:dyDescent="0.2">
      <c r="A335" s="93" t="s">
        <v>151</v>
      </c>
      <c r="B335" s="94" t="str">
        <f ca="1">IFERROR(VLOOKUP($A335,HeadJournal!$A$1:$NTR$890,COLUMN(HeadJournal!B$1),0),"")</f>
        <v>1Z095EE70250533986</v>
      </c>
      <c r="C335" s="94" t="str">
        <f ca="1">IFERROR(VLOOKUP($A335,HeadJournal!$A$1:$NTR$890,COLUMN(HeadJournal!C$1),0),"")</f>
        <v>iHerb_OA CZN6870</v>
      </c>
      <c r="D335" s="125" t="str">
        <f ca="1"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 ca="1"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 ca="1"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ca="1" si="26"/>
        <v>-212.51797182535714</v>
      </c>
      <c r="V335" s="22" t="str">
        <f t="shared" ca="1" si="27"/>
        <v/>
      </c>
      <c r="X335" s="33"/>
      <c r="Y335" s="33"/>
    </row>
    <row r="336" spans="1:25" hidden="1" x14ac:dyDescent="0.2">
      <c r="A336" s="100" t="s">
        <v>151</v>
      </c>
      <c r="B336" s="94" t="str">
        <f ca="1">IFERROR(VLOOKUP($A336,HeadJournal!$A$1:$NTR$890,COLUMN(HeadJournal!B$1),0),"")</f>
        <v>1Z095EE70250533986</v>
      </c>
      <c r="C336" s="94" t="str">
        <f ca="1">IFERROR(VLOOKUP($A336,HeadJournal!$A$1:$NTR$890,COLUMN(HeadJournal!C$1),0),"")</f>
        <v>iHerb_OA CZN6870</v>
      </c>
      <c r="D336" s="125" t="str">
        <f ca="1"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ca="1" si="27"/>
        <v>1.661688142409953</v>
      </c>
      <c r="X336" s="33"/>
      <c r="Y336" s="33"/>
    </row>
    <row r="337" spans="1:25" ht="15" hidden="1" customHeight="1" x14ac:dyDescent="0.2">
      <c r="A337" s="12" t="s">
        <v>155</v>
      </c>
      <c r="B337" s="94">
        <f ca="1">IFERROR(VLOOKUP($A337,HeadJournal!$A$1:$NTR$890,COLUMN(HeadJournal!B$1),0),"")</f>
        <v>0</v>
      </c>
      <c r="C337" s="94" t="str">
        <f ca="1">IFERROR(VLOOKUP($A337,HeadJournal!$A$1:$NTR$890,COLUMN(HeadJournal!C$1),0),"")</f>
        <v>WBRS</v>
      </c>
      <c r="D337" s="125" t="str">
        <f ca="1"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ca="1" si="27"/>
        <v>0.84691293903784959</v>
      </c>
      <c r="X337" s="33"/>
      <c r="Y337" s="33"/>
    </row>
    <row r="338" spans="1:25" ht="15" hidden="1" customHeight="1" x14ac:dyDescent="0.2">
      <c r="A338" s="12" t="s">
        <v>155</v>
      </c>
      <c r="B338" s="94">
        <f ca="1">IFERROR(VLOOKUP($A338,HeadJournal!$A$1:$NTR$890,COLUMN(HeadJournal!B$1),0),"")</f>
        <v>0</v>
      </c>
      <c r="C338" s="94" t="str">
        <f ca="1">IFERROR(VLOOKUP($A338,HeadJournal!$A$1:$NTR$890,COLUMN(HeadJournal!C$1),0),"")</f>
        <v>WBRS</v>
      </c>
      <c r="D338" s="125" t="str">
        <f ca="1"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ca="1" si="27"/>
        <v/>
      </c>
      <c r="X338" s="33"/>
      <c r="Y338" s="33"/>
    </row>
    <row r="339" spans="1:25" ht="15" hidden="1" customHeight="1" x14ac:dyDescent="0.2">
      <c r="A339" s="12" t="s">
        <v>155</v>
      </c>
      <c r="B339" s="94">
        <f ca="1">IFERROR(VLOOKUP($A339,HeadJournal!$A$1:$NTR$890,COLUMN(HeadJournal!B$1),0),"")</f>
        <v>0</v>
      </c>
      <c r="C339" s="94" t="str">
        <f ca="1">IFERROR(VLOOKUP($A339,HeadJournal!$A$1:$NTR$890,COLUMN(HeadJournal!C$1),0),"")</f>
        <v>WBRS</v>
      </c>
      <c r="D339" s="125" t="str">
        <f ca="1"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ca="1" si="27"/>
        <v/>
      </c>
      <c r="X339" s="33"/>
      <c r="Y339" s="33"/>
    </row>
    <row r="340" spans="1:25" ht="15" hidden="1" customHeight="1" x14ac:dyDescent="0.2">
      <c r="A340" s="12" t="s">
        <v>155</v>
      </c>
      <c r="B340" s="94">
        <f ca="1">IFERROR(VLOOKUP($A340,HeadJournal!$A$1:$NTR$890,COLUMN(HeadJournal!B$1),0),"")</f>
        <v>0</v>
      </c>
      <c r="C340" s="94" t="str">
        <f ca="1">IFERROR(VLOOKUP($A340,HeadJournal!$A$1:$NTR$890,COLUMN(HeadJournal!C$1),0),"")</f>
        <v>WBRS</v>
      </c>
      <c r="D340" s="125" t="str">
        <f ca="1"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ca="1" si="26"/>
        <v>227.28018372703411</v>
      </c>
      <c r="V340" s="22">
        <f t="shared" ca="1" si="27"/>
        <v>0.53766153129729521</v>
      </c>
      <c r="X340" s="33"/>
      <c r="Y340" s="33"/>
    </row>
    <row r="341" spans="1:25" ht="15" hidden="1" customHeight="1" x14ac:dyDescent="0.2">
      <c r="A341" s="12" t="s">
        <v>155</v>
      </c>
      <c r="B341" s="94">
        <f ca="1">IFERROR(VLOOKUP($A341,HeadJournal!$A$1:$NTR$890,COLUMN(HeadJournal!B$1),0),"")</f>
        <v>0</v>
      </c>
      <c r="C341" s="94" t="str">
        <f ca="1">IFERROR(VLOOKUP($A341,HeadJournal!$A$1:$NTR$890,COLUMN(HeadJournal!C$1),0),"")</f>
        <v>WBRS</v>
      </c>
      <c r="D341" s="125" t="str">
        <f ca="1"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ca="1" si="27"/>
        <v>0.53766153129729521</v>
      </c>
      <c r="X341" s="33"/>
      <c r="Y341" s="33"/>
    </row>
    <row r="342" spans="1:25" ht="15" hidden="1" customHeight="1" x14ac:dyDescent="0.2">
      <c r="A342" s="12" t="s">
        <v>155</v>
      </c>
      <c r="B342" s="94">
        <f ca="1">IFERROR(VLOOKUP($A342,HeadJournal!$A$1:$NTR$890,COLUMN(HeadJournal!B$1),0),"")</f>
        <v>0</v>
      </c>
      <c r="C342" s="94" t="str">
        <f ca="1">IFERROR(VLOOKUP($A342,HeadJournal!$A$1:$NTR$890,COLUMN(HeadJournal!C$1),0),"")</f>
        <v>WBRS</v>
      </c>
      <c r="D342" s="125" t="str">
        <f ca="1"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ca="1" si="27"/>
        <v>0.65486134313397937</v>
      </c>
      <c r="X342" s="33"/>
      <c r="Y342" s="33"/>
    </row>
    <row r="343" spans="1:25" ht="15" hidden="1" customHeight="1" x14ac:dyDescent="0.2">
      <c r="A343" s="12" t="s">
        <v>155</v>
      </c>
      <c r="B343" s="94">
        <f ca="1">IFERROR(VLOOKUP($A343,HeadJournal!$A$1:$NTR$890,COLUMN(HeadJournal!B$1),0),"")</f>
        <v>0</v>
      </c>
      <c r="C343" s="94" t="str">
        <f ca="1">IFERROR(VLOOKUP($A343,HeadJournal!$A$1:$NTR$890,COLUMN(HeadJournal!C$1),0),"")</f>
        <v>WBRS</v>
      </c>
      <c r="D343" s="125" t="str">
        <f ca="1"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ca="1" si="27"/>
        <v>0.65486134313397937</v>
      </c>
      <c r="X343" s="33"/>
      <c r="Y343" s="33"/>
    </row>
    <row r="344" spans="1:25" hidden="1" x14ac:dyDescent="0.2">
      <c r="A344" s="93" t="s">
        <v>161</v>
      </c>
      <c r="B344" s="94" t="str">
        <f ca="1">IFERROR(VLOOKUP($A344,HeadJournal!$A$1:$NTR$890,COLUMN(HeadJournal!B$1),0),"")</f>
        <v>922238684-0</v>
      </c>
      <c r="C344" s="94" t="str">
        <f ca="1">IFERROR(VLOOKUP($A344,HeadJournal!$A$1:$NTR$890,COLUMN(HeadJournal!C$1),0),"")</f>
        <v>iHerb_MH DLE7202</v>
      </c>
      <c r="D344" s="125" t="str">
        <f ca="1"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ca="1" si="27"/>
        <v>0.53099532308755215</v>
      </c>
      <c r="X344" s="33"/>
      <c r="Y344" s="33"/>
    </row>
    <row r="345" spans="1:25" hidden="1" x14ac:dyDescent="0.2">
      <c r="A345" s="93" t="s">
        <v>161</v>
      </c>
      <c r="B345" s="94" t="str">
        <f ca="1">IFERROR(VLOOKUP($A345,HeadJournal!$A$1:$NTR$890,COLUMN(HeadJournal!B$1),0),"")</f>
        <v>922238684-0</v>
      </c>
      <c r="C345" s="94" t="str">
        <f ca="1">IFERROR(VLOOKUP($A345,HeadJournal!$A$1:$NTR$890,COLUMN(HeadJournal!C$1),0),"")</f>
        <v>iHerb_MH DLE7202</v>
      </c>
      <c r="D345" s="125" t="str">
        <f ca="1"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 ca="1"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ca="1" si="26"/>
        <v>1645.682659285912</v>
      </c>
      <c r="V345" s="22">
        <f t="shared" ca="1" si="27"/>
        <v>1.3120145962018017</v>
      </c>
      <c r="X345" s="33"/>
      <c r="Y345" s="33"/>
    </row>
    <row r="346" spans="1:25" hidden="1" x14ac:dyDescent="0.2">
      <c r="A346" s="93" t="s">
        <v>161</v>
      </c>
      <c r="B346" s="94" t="str">
        <f ca="1">IFERROR(VLOOKUP($A346,HeadJournal!$A$1:$NTR$890,COLUMN(HeadJournal!B$1),0),"")</f>
        <v>922238684-0</v>
      </c>
      <c r="C346" s="94" t="str">
        <f ca="1">IFERROR(VLOOKUP($A346,HeadJournal!$A$1:$NTR$890,COLUMN(HeadJournal!C$1),0),"")</f>
        <v>iHerb_MH DLE7202</v>
      </c>
      <c r="D346" s="125" t="str">
        <f ca="1"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 ca="1"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ca="1" si="26"/>
        <v>1636.536902061998</v>
      </c>
      <c r="V346" s="22">
        <f t="shared" ca="1" si="27"/>
        <v>1.8953177107048806</v>
      </c>
      <c r="X346" s="33"/>
      <c r="Y346" s="33"/>
    </row>
    <row r="347" spans="1:25" hidden="1" x14ac:dyDescent="0.2">
      <c r="A347" s="93" t="s">
        <v>161</v>
      </c>
      <c r="B347" s="94" t="str">
        <f ca="1">IFERROR(VLOOKUP($A347,HeadJournal!$A$1:$NTR$890,COLUMN(HeadJournal!B$1),0),"")</f>
        <v>922238684-0</v>
      </c>
      <c r="C347" s="94" t="str">
        <f ca="1">IFERROR(VLOOKUP($A347,HeadJournal!$A$1:$NTR$890,COLUMN(HeadJournal!C$1),0),"")</f>
        <v>iHerb_MH DLE7202</v>
      </c>
      <c r="D347" s="125" t="str">
        <f ca="1"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ca="1" si="27"/>
        <v>1.768731727074063</v>
      </c>
      <c r="X347" s="33"/>
      <c r="Y347" s="33"/>
    </row>
    <row r="348" spans="1:25" hidden="1" x14ac:dyDescent="0.2">
      <c r="A348" s="93" t="s">
        <v>161</v>
      </c>
      <c r="B348" s="94" t="str">
        <f ca="1">IFERROR(VLOOKUP($A348,HeadJournal!$A$1:$NTR$890,COLUMN(HeadJournal!B$1),0),"")</f>
        <v>922238684-0</v>
      </c>
      <c r="C348" s="94" t="str">
        <f ca="1">IFERROR(VLOOKUP($A348,HeadJournal!$A$1:$NTR$890,COLUMN(HeadJournal!C$1),0),"")</f>
        <v>iHerb_MH DLE7202</v>
      </c>
      <c r="D348" s="125" t="str">
        <f ca="1"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 ca="1"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ca="1" si="26"/>
        <v>976.90037199003564</v>
      </c>
      <c r="V348" s="22">
        <f t="shared" ca="1" si="27"/>
        <v>0.64138967275989944</v>
      </c>
      <c r="X348" s="33"/>
      <c r="Y348" s="33"/>
    </row>
    <row r="349" spans="1:25" hidden="1" x14ac:dyDescent="0.2">
      <c r="A349" s="101" t="s">
        <v>161</v>
      </c>
      <c r="B349" s="94" t="str">
        <f ca="1">IFERROR(VLOOKUP($A349,HeadJournal!$A$1:$NTR$890,COLUMN(HeadJournal!B$1),0),"")</f>
        <v>922238684-0</v>
      </c>
      <c r="C349" s="94" t="str">
        <f ca="1">IFERROR(VLOOKUP($A349,HeadJournal!$A$1:$NTR$890,COLUMN(HeadJournal!C$1),0),"")</f>
        <v>iHerb_MH DLE7202</v>
      </c>
      <c r="D349" s="125" t="str">
        <f ca="1"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 ca="1"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ca="1" si="26"/>
        <v>1022.9575668834759</v>
      </c>
      <c r="V349" s="22">
        <f t="shared" ca="1" si="27"/>
        <v>0.86909149415703846</v>
      </c>
      <c r="X349" s="33"/>
      <c r="Y349" s="33"/>
    </row>
    <row r="350" spans="1:25" hidden="1" x14ac:dyDescent="0.2">
      <c r="A350" s="93" t="s">
        <v>161</v>
      </c>
      <c r="B350" s="94" t="str">
        <f ca="1">IFERROR(VLOOKUP($A350,HeadJournal!$A$1:$NTR$890,COLUMN(HeadJournal!B$1),0),"")</f>
        <v>922238684-0</v>
      </c>
      <c r="C350" s="94" t="str">
        <f ca="1">IFERROR(VLOOKUP($A350,HeadJournal!$A$1:$NTR$890,COLUMN(HeadJournal!C$1),0),"")</f>
        <v>iHerb_MH DLE7202</v>
      </c>
      <c r="D350" s="125" t="str">
        <f ca="1"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 ca="1"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ca="1" si="26"/>
        <v>552.02952117353993</v>
      </c>
      <c r="V350" s="22">
        <f t="shared" ca="1" si="27"/>
        <v>1.2322899549534634</v>
      </c>
      <c r="X350" s="33"/>
      <c r="Y350" s="33"/>
    </row>
    <row r="351" spans="1:25" hidden="1" x14ac:dyDescent="0.2">
      <c r="A351" s="93" t="s">
        <v>161</v>
      </c>
      <c r="B351" s="94" t="str">
        <f ca="1">IFERROR(VLOOKUP($A351,HeadJournal!$A$1:$NTR$890,COLUMN(HeadJournal!B$1),0),"")</f>
        <v>922238684-0</v>
      </c>
      <c r="C351" s="94" t="str">
        <f ca="1">IFERROR(VLOOKUP($A351,HeadJournal!$A$1:$NTR$890,COLUMN(HeadJournal!C$1),0),"")</f>
        <v>iHerb_MH DLE7202</v>
      </c>
      <c r="D351" s="125" t="str">
        <f ca="1"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 ca="1"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ca="1" si="26"/>
        <v>376.01476058676997</v>
      </c>
      <c r="V351" s="22">
        <f t="shared" ca="1" si="27"/>
        <v>1.6787479459441561</v>
      </c>
      <c r="X351" s="33"/>
      <c r="Y351" s="33"/>
    </row>
    <row r="352" spans="1:25" hidden="1" x14ac:dyDescent="0.2">
      <c r="A352" s="93" t="s">
        <v>167</v>
      </c>
      <c r="B352" s="94" t="str">
        <f ca="1">IFERROR(VLOOKUP($A352,HeadJournal!$A$1:$NTR$890,COLUMN(HeadJournal!B$1),0),"")</f>
        <v>1Z095EE70250692180</v>
      </c>
      <c r="C352" s="94" t="str">
        <f ca="1">IFERROR(VLOOKUP($A352,HeadJournal!$A$1:$NTR$890,COLUMN(HeadJournal!C$1),0),"")</f>
        <v>iHerb_OA CZN6870</v>
      </c>
      <c r="D352" s="125" t="str">
        <f ca="1"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 ca="1"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ca="1" si="26"/>
        <v>1649.7825178849903</v>
      </c>
      <c r="V352" s="22">
        <f t="shared" ca="1" si="27"/>
        <v>1.9404241298132028</v>
      </c>
      <c r="X352" s="33"/>
      <c r="Y352" s="33"/>
    </row>
    <row r="353" spans="1:25" hidden="1" x14ac:dyDescent="0.2">
      <c r="A353" s="93" t="s">
        <v>167</v>
      </c>
      <c r="B353" s="94" t="str">
        <f ca="1">IFERROR(VLOOKUP($A353,HeadJournal!$A$1:$NTR$890,COLUMN(HeadJournal!B$1),0),"")</f>
        <v>1Z095EE70250692180</v>
      </c>
      <c r="C353" s="94" t="str">
        <f ca="1">IFERROR(VLOOKUP($A353,HeadJournal!$A$1:$NTR$890,COLUMN(HeadJournal!C$1),0),"")</f>
        <v>iHerb_OA CZN6870</v>
      </c>
      <c r="D353" s="125" t="str">
        <f ca="1"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 ca="1"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ca="1" si="26"/>
        <v>501.86602552794056</v>
      </c>
      <c r="V353" s="22">
        <f t="shared" ca="1" si="27"/>
        <v>0.41887304443485179</v>
      </c>
      <c r="X353" s="33"/>
      <c r="Y353" s="33"/>
    </row>
    <row r="354" spans="1:25" hidden="1" x14ac:dyDescent="0.2">
      <c r="A354" s="93" t="s">
        <v>167</v>
      </c>
      <c r="B354" s="94" t="str">
        <f ca="1">IFERROR(VLOOKUP($A354,HeadJournal!$A$1:$NTR$890,COLUMN(HeadJournal!B$1),0),"")</f>
        <v>1Z095EE70250692180</v>
      </c>
      <c r="C354" s="94" t="str">
        <f ca="1">IFERROR(VLOOKUP($A354,HeadJournal!$A$1:$NTR$890,COLUMN(HeadJournal!C$1),0),"")</f>
        <v>iHerb_OA CZN6870</v>
      </c>
      <c r="D354" s="125" t="str">
        <f ca="1"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ca="1" si="27"/>
        <v>0.66926240521747271</v>
      </c>
      <c r="X354" s="33"/>
      <c r="Y354" s="33"/>
    </row>
    <row r="355" spans="1:25" hidden="1" x14ac:dyDescent="0.2">
      <c r="A355" s="93" t="s">
        <v>167</v>
      </c>
      <c r="B355" s="94" t="str">
        <f ca="1">IFERROR(VLOOKUP($A355,HeadJournal!$A$1:$NTR$890,COLUMN(HeadJournal!B$1),0),"")</f>
        <v>1Z095EE70250692180</v>
      </c>
      <c r="C355" s="94" t="str">
        <f ca="1">IFERROR(VLOOKUP($A355,HeadJournal!$A$1:$NTR$890,COLUMN(HeadJournal!C$1),0),"")</f>
        <v>iHerb_OA CZN6870</v>
      </c>
      <c r="D355" s="125" t="str">
        <f ca="1"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ca="1" si="27"/>
        <v>1.4923358184454745</v>
      </c>
      <c r="X355" s="33"/>
      <c r="Y355" s="33"/>
    </row>
    <row r="356" spans="1:25" hidden="1" x14ac:dyDescent="0.2">
      <c r="A356" s="93" t="s">
        <v>167</v>
      </c>
      <c r="B356" s="94" t="str">
        <f ca="1">IFERROR(VLOOKUP($A356,HeadJournal!$A$1:$NTR$890,COLUMN(HeadJournal!B$1),0),"")</f>
        <v>1Z095EE70250692180</v>
      </c>
      <c r="C356" s="94" t="str">
        <f ca="1">IFERROR(VLOOKUP($A356,HeadJournal!$A$1:$NTR$890,COLUMN(HeadJournal!C$1),0),"")</f>
        <v>iHerb_OA CZN6870</v>
      </c>
      <c r="D356" s="125" t="str">
        <f ca="1"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 ca="1"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ca="1" si="26"/>
        <v>1664.924020792723</v>
      </c>
      <c r="V356" s="22">
        <f t="shared" ca="1" si="27"/>
        <v>1.3480336828033368</v>
      </c>
      <c r="X356" s="33"/>
      <c r="Y356" s="33"/>
    </row>
    <row r="357" spans="1:25" hidden="1" x14ac:dyDescent="0.2">
      <c r="A357" s="93" t="s">
        <v>167</v>
      </c>
      <c r="B357" s="94" t="str">
        <f ca="1">IFERROR(VLOOKUP($A357,HeadJournal!$A$1:$NTR$890,COLUMN(HeadJournal!B$1),0),"")</f>
        <v>1Z095EE70250692180</v>
      </c>
      <c r="C357" s="94" t="str">
        <f ca="1">IFERROR(VLOOKUP($A357,HeadJournal!$A$1:$NTR$890,COLUMN(HeadJournal!C$1),0),"")</f>
        <v>iHerb_OA CZN6870</v>
      </c>
      <c r="D357" s="125" t="str">
        <f ca="1"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 ca="1"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ca="1" si="26"/>
        <v>735.84971434372983</v>
      </c>
      <c r="V357" s="22">
        <f t="shared" ca="1" si="27"/>
        <v>0.69149040719368438</v>
      </c>
      <c r="X357" s="33"/>
      <c r="Y357" s="33"/>
    </row>
    <row r="358" spans="1:25" hidden="1" x14ac:dyDescent="0.2">
      <c r="A358" s="93" t="s">
        <v>167</v>
      </c>
      <c r="B358" s="94" t="str">
        <f ca="1">IFERROR(VLOOKUP($A358,HeadJournal!$A$1:$NTR$890,COLUMN(HeadJournal!B$1),0),"")</f>
        <v>1Z095EE70250692180</v>
      </c>
      <c r="C358" s="94" t="str">
        <f ca="1">IFERROR(VLOOKUP($A358,HeadJournal!$A$1:$NTR$890,COLUMN(HeadJournal!C$1),0),"")</f>
        <v>iHerb_OA CZN6870</v>
      </c>
      <c r="D358" s="125" t="str">
        <f ca="1"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 ca="1"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ca="1" si="26"/>
        <v>479.4507179987005</v>
      </c>
      <c r="V358" s="22">
        <f t="shared" ca="1" si="27"/>
        <v>2.1738938057203718</v>
      </c>
      <c r="X358" s="33"/>
      <c r="Y358" s="33"/>
    </row>
    <row r="359" spans="1:25" hidden="1" x14ac:dyDescent="0.2">
      <c r="A359" s="93" t="s">
        <v>167</v>
      </c>
      <c r="B359" s="94" t="str">
        <f ca="1">IFERROR(VLOOKUP($A359,HeadJournal!$A$1:$NTR$890,COLUMN(HeadJournal!B$1),0),"")</f>
        <v>1Z095EE70250692180</v>
      </c>
      <c r="C359" s="94" t="str">
        <f ca="1">IFERROR(VLOOKUP($A359,HeadJournal!$A$1:$NTR$890,COLUMN(HeadJournal!C$1),0),"")</f>
        <v>iHerb_OA CZN6870</v>
      </c>
      <c r="D359" s="125" t="str">
        <f ca="1"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 ca="1"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ca="1" si="26"/>
        <v>599.35312985705002</v>
      </c>
      <c r="V359" s="22">
        <f t="shared" ca="1" si="27"/>
        <v>1.1971574488939007</v>
      </c>
      <c r="X359" s="33"/>
      <c r="Y359" s="33"/>
    </row>
    <row r="360" spans="1:25" hidden="1" x14ac:dyDescent="0.2">
      <c r="A360" s="93" t="s">
        <v>171</v>
      </c>
      <c r="B360" s="94">
        <f ca="1">IFERROR(VLOOKUP($A360,HeadJournal!$A$1:$NTR$890,COLUMN(HeadJournal!B$1),0),"")</f>
        <v>0</v>
      </c>
      <c r="C360" s="94" t="str">
        <f ca="1">IFERROR(VLOOKUP($A360,HeadJournal!$A$1:$NTR$890,COLUMN(HeadJournal!C$1),0),"")</f>
        <v>Anna</v>
      </c>
      <c r="D360" s="125" t="str">
        <f ca="1"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ca="1" si="26"/>
        <v>410.31047865459249</v>
      </c>
      <c r="V360" s="22">
        <f t="shared" ca="1" si="27"/>
        <v>1.7118415371329878</v>
      </c>
      <c r="X360" s="33"/>
      <c r="Y360" s="33"/>
    </row>
    <row r="361" spans="1:25" hidden="1" x14ac:dyDescent="0.2">
      <c r="A361" s="93" t="s">
        <v>171</v>
      </c>
      <c r="B361" s="94">
        <f ca="1">IFERROR(VLOOKUP($A361,HeadJournal!$A$1:$NTR$890,COLUMN(HeadJournal!B$1),0),"")</f>
        <v>0</v>
      </c>
      <c r="C361" s="94" t="str">
        <f ca="1">IFERROR(VLOOKUP($A361,HeadJournal!$A$1:$NTR$890,COLUMN(HeadJournal!C$1),0),"")</f>
        <v>Anna</v>
      </c>
      <c r="D361" s="125" t="str">
        <f ca="1"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 ca="1"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ca="1" si="26"/>
        <v>520.29754204398444</v>
      </c>
      <c r="V361" s="22">
        <f t="shared" ca="1" si="27"/>
        <v>2.2650934895246673</v>
      </c>
      <c r="X361" s="33"/>
      <c r="Y361" s="33"/>
    </row>
    <row r="362" spans="1:25" hidden="1" x14ac:dyDescent="0.2">
      <c r="A362" s="93" t="s">
        <v>171</v>
      </c>
      <c r="B362" s="94">
        <f ca="1">IFERROR(VLOOKUP($A362,HeadJournal!$A$1:$NTR$890,COLUMN(HeadJournal!B$1),0),"")</f>
        <v>0</v>
      </c>
      <c r="C362" s="94" t="str">
        <f ca="1">IFERROR(VLOOKUP($A362,HeadJournal!$A$1:$NTR$890,COLUMN(HeadJournal!C$1),0),"")</f>
        <v>Anna</v>
      </c>
      <c r="D362" s="125" t="str">
        <f ca="1"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ca="1" si="27"/>
        <v>1.8161431347150261</v>
      </c>
      <c r="X362" s="33"/>
      <c r="Y362" s="33"/>
    </row>
    <row r="363" spans="1:25" hidden="1" x14ac:dyDescent="0.2">
      <c r="A363" s="93" t="s">
        <v>171</v>
      </c>
      <c r="B363" s="94">
        <f ca="1">IFERROR(VLOOKUP($A363,HeadJournal!$A$1:$NTR$890,COLUMN(HeadJournal!B$1),0),"")</f>
        <v>0</v>
      </c>
      <c r="C363" s="94" t="str">
        <f ca="1">IFERROR(VLOOKUP($A363,HeadJournal!$A$1:$NTR$890,COLUMN(HeadJournal!C$1),0),"")</f>
        <v>Anna</v>
      </c>
      <c r="D363" s="125" t="str">
        <f ca="1"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ca="1" si="27"/>
        <v>2.0038860103626948</v>
      </c>
      <c r="X363" s="33"/>
      <c r="Y363" s="33"/>
    </row>
    <row r="364" spans="1:25" hidden="1" x14ac:dyDescent="0.2">
      <c r="A364" s="93" t="s">
        <v>171</v>
      </c>
      <c r="B364" s="94">
        <f ca="1">IFERROR(VLOOKUP($A364,HeadJournal!$A$1:$NTR$890,COLUMN(HeadJournal!B$1),0),"")</f>
        <v>0</v>
      </c>
      <c r="C364" s="94" t="str">
        <f ca="1">IFERROR(VLOOKUP($A364,HeadJournal!$A$1:$NTR$890,COLUMN(HeadJournal!C$1),0),"")</f>
        <v>Anna</v>
      </c>
      <c r="D364" s="125" t="str">
        <f ca="1"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hidden="1" x14ac:dyDescent="0.2">
      <c r="A365" s="93" t="s">
        <v>171</v>
      </c>
      <c r="B365" s="94">
        <f ca="1">IFERROR(VLOOKUP($A365,HeadJournal!$A$1:$NTR$890,COLUMN(HeadJournal!B$1),0),"")</f>
        <v>0</v>
      </c>
      <c r="C365" s="94" t="str">
        <f ca="1">IFERROR(VLOOKUP($A365,HeadJournal!$A$1:$NTR$890,COLUMN(HeadJournal!C$1),0),"")</f>
        <v>Anna</v>
      </c>
      <c r="D365" s="125" t="str">
        <f ca="1"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ca="1" si="27"/>
        <v/>
      </c>
      <c r="X365" s="33"/>
      <c r="Y365" s="33"/>
    </row>
    <row r="366" spans="1:25" hidden="1" x14ac:dyDescent="0.2">
      <c r="A366" s="93" t="s">
        <v>171</v>
      </c>
      <c r="B366" s="94">
        <f ca="1">IFERROR(VLOOKUP($A366,HeadJournal!$A$1:$NTR$890,COLUMN(HeadJournal!B$1),0),"")</f>
        <v>0</v>
      </c>
      <c r="C366" s="94" t="str">
        <f ca="1">IFERROR(VLOOKUP($A366,HeadJournal!$A$1:$NTR$890,COLUMN(HeadJournal!C$1),0),"")</f>
        <v>Anna</v>
      </c>
      <c r="D366" s="125" t="str">
        <f ca="1"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ca="1" si="27"/>
        <v>1.4224887180344308</v>
      </c>
      <c r="X366" s="33"/>
      <c r="Y366" s="33"/>
    </row>
    <row r="367" spans="1:25" hidden="1" x14ac:dyDescent="0.2">
      <c r="A367" s="93" t="s">
        <v>171</v>
      </c>
      <c r="B367" s="94">
        <f ca="1">IFERROR(VLOOKUP($A367,HeadJournal!$A$1:$NTR$890,COLUMN(HeadJournal!B$1),0),"")</f>
        <v>0</v>
      </c>
      <c r="C367" s="94" t="str">
        <f ca="1">IFERROR(VLOOKUP($A367,HeadJournal!$A$1:$NTR$890,COLUMN(HeadJournal!C$1),0),"")</f>
        <v>Anna</v>
      </c>
      <c r="D367" s="125" t="str">
        <f ca="1"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ca="1" si="27"/>
        <v>2.5250869024515523E-6</v>
      </c>
      <c r="X367" s="33"/>
      <c r="Y367" s="33"/>
    </row>
    <row r="368" spans="1:25" hidden="1" x14ac:dyDescent="0.2">
      <c r="A368" s="93" t="s">
        <v>171</v>
      </c>
      <c r="B368" s="94">
        <f ca="1">IFERROR(VLOOKUP($A368,HeadJournal!$A$1:$NTR$890,COLUMN(HeadJournal!B$1),0),"")</f>
        <v>0</v>
      </c>
      <c r="C368" s="94" t="str">
        <f ca="1">IFERROR(VLOOKUP($A368,HeadJournal!$A$1:$NTR$890,COLUMN(HeadJournal!C$1),0),"")</f>
        <v>Anna</v>
      </c>
      <c r="D368" s="125" t="str">
        <f ca="1"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ca="1" si="27"/>
        <v>1.1079901827106626</v>
      </c>
      <c r="X368" s="33"/>
      <c r="Y368" s="33"/>
    </row>
    <row r="369" spans="1:25" hidden="1" x14ac:dyDescent="0.2">
      <c r="A369" s="93" t="s">
        <v>173</v>
      </c>
      <c r="B369" s="94">
        <f ca="1">IFERROR(VLOOKUP($A369,HeadJournal!$A$1:$NTR$890,COLUMN(HeadJournal!B$1),0),"")</f>
        <v>0</v>
      </c>
      <c r="C369" s="94" t="str">
        <f ca="1">IFERROR(VLOOKUP($A369,HeadJournal!$A$1:$NTR$890,COLUMN(HeadJournal!C$1),0),"")</f>
        <v>OZON_AV</v>
      </c>
      <c r="D369" s="125" t="str">
        <f ca="1"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 ca="1"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ca="1" si="26"/>
        <v>526.82131849315101</v>
      </c>
      <c r="V369" s="22">
        <f t="shared" ca="1" si="27"/>
        <v>0.12623981830150793</v>
      </c>
      <c r="X369" s="33"/>
      <c r="Y369" s="33"/>
    </row>
    <row r="370" spans="1:25" hidden="1" x14ac:dyDescent="0.2">
      <c r="A370" s="93" t="s">
        <v>175</v>
      </c>
      <c r="B370" s="94">
        <f ca="1">IFERROR(VLOOKUP($A370,HeadJournal!$A$1:$NTR$890,COLUMN(HeadJournal!B$1),0),"")</f>
        <v>0</v>
      </c>
      <c r="C370" s="94" t="str">
        <f ca="1">IFERROR(VLOOKUP($A370,HeadJournal!$A$1:$NTR$890,COLUMN(HeadJournal!C$1),0),"")</f>
        <v>WBRS</v>
      </c>
      <c r="D370" s="125" t="str">
        <f ca="1"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ca="1" si="27"/>
        <v>0.38703654307815416</v>
      </c>
      <c r="X370" s="33"/>
      <c r="Y370" s="33"/>
    </row>
    <row r="371" spans="1:25" hidden="1" x14ac:dyDescent="0.2">
      <c r="A371" s="93" t="s">
        <v>173</v>
      </c>
      <c r="B371" s="94">
        <f ca="1">IFERROR(VLOOKUP($A371,HeadJournal!$A$1:$NTR$890,COLUMN(HeadJournal!B$1),0),"")</f>
        <v>0</v>
      </c>
      <c r="C371" s="94" t="str">
        <f ca="1">IFERROR(VLOOKUP($A371,HeadJournal!$A$1:$NTR$890,COLUMN(HeadJournal!C$1),0),"")</f>
        <v>OZON_AV</v>
      </c>
      <c r="D371" s="125" t="str">
        <f ca="1"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 ca="1"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 ca="1"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ca="1" si="26"/>
        <v>334.66434075342454</v>
      </c>
      <c r="V371" s="22">
        <f t="shared" ca="1" si="27"/>
        <v>0.54387282083276578</v>
      </c>
      <c r="X371" s="33"/>
      <c r="Y371" s="33"/>
    </row>
    <row r="372" spans="1:25" hidden="1" x14ac:dyDescent="0.2">
      <c r="A372" s="93" t="s">
        <v>173</v>
      </c>
      <c r="B372" s="94">
        <f ca="1">IFERROR(VLOOKUP($A372,HeadJournal!$A$1:$NTR$890,COLUMN(HeadJournal!B$1),0),"")</f>
        <v>0</v>
      </c>
      <c r="C372" s="94" t="str">
        <f ca="1">IFERROR(VLOOKUP($A372,HeadJournal!$A$1:$NTR$890,COLUMN(HeadJournal!C$1),0),"")</f>
        <v>OZON_AV</v>
      </c>
      <c r="D372" s="125" t="str">
        <f ca="1"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 ca="1"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ca="1" si="26"/>
        <v>284.66434075342454</v>
      </c>
      <c r="V372" s="22">
        <f t="shared" ca="1" si="27"/>
        <v>0.46261635657840966</v>
      </c>
      <c r="X372" s="33"/>
      <c r="Y372" s="33"/>
    </row>
    <row r="373" spans="1:25" hidden="1" x14ac:dyDescent="0.2">
      <c r="A373" s="93" t="s">
        <v>176</v>
      </c>
      <c r="B373" s="94">
        <f ca="1">IFERROR(VLOOKUP($A373,HeadJournal!$A$1:$NTR$890,COLUMN(HeadJournal!B$1),0),"")</f>
        <v>0</v>
      </c>
      <c r="C373" s="94" t="str">
        <f ca="1">IFERROR(VLOOKUP($A373,HeadJournal!$A$1:$NTR$890,COLUMN(HeadJournal!C$1),0),"")</f>
        <v>OZON_AV</v>
      </c>
      <c r="D373" s="125" t="str">
        <f ca="1"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 ca="1"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ca="1" si="26"/>
        <v>680.1</v>
      </c>
      <c r="V373" s="22">
        <f t="shared" ca="1" si="27"/>
        <v>0.94471454368662322</v>
      </c>
      <c r="X373" s="33"/>
      <c r="Y373" s="33"/>
    </row>
    <row r="374" spans="1:25" hidden="1" x14ac:dyDescent="0.2">
      <c r="A374" s="93" t="s">
        <v>176</v>
      </c>
      <c r="B374" s="94">
        <f ca="1">IFERROR(VLOOKUP($A374,HeadJournal!$A$1:$NTR$890,COLUMN(HeadJournal!B$1),0),"")</f>
        <v>0</v>
      </c>
      <c r="C374" s="94" t="str">
        <f ca="1">IFERROR(VLOOKUP($A374,HeadJournal!$A$1:$NTR$890,COLUMN(HeadJournal!C$1),0),"")</f>
        <v>OZON_AV</v>
      </c>
      <c r="D374" s="125" t="str">
        <f ca="1"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ca="1" si="27"/>
        <v>0.94471454368662322</v>
      </c>
      <c r="X374" s="33"/>
      <c r="Y374" s="33"/>
    </row>
    <row r="375" spans="1:25" hidden="1" x14ac:dyDescent="0.2">
      <c r="A375" s="93" t="s">
        <v>176</v>
      </c>
      <c r="B375" s="94">
        <f ca="1">IFERROR(VLOOKUP($A375,HeadJournal!$A$1:$NTR$890,COLUMN(HeadJournal!B$1),0),"")</f>
        <v>0</v>
      </c>
      <c r="C375" s="94" t="str">
        <f ca="1">IFERROR(VLOOKUP($A375,HeadJournal!$A$1:$NTR$890,COLUMN(HeadJournal!C$1),0),"")</f>
        <v>OZON_AV</v>
      </c>
      <c r="D375" s="125" t="str">
        <f ca="1"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 ca="1"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ca="1" si="26"/>
        <v>665.25</v>
      </c>
      <c r="V375" s="22">
        <f t="shared" ca="1" si="27"/>
        <v>1.244039270687237</v>
      </c>
      <c r="X375" s="33"/>
      <c r="Y375" s="33"/>
    </row>
    <row r="376" spans="1:25" hidden="1" x14ac:dyDescent="0.2">
      <c r="A376" s="93" t="s">
        <v>176</v>
      </c>
      <c r="B376" s="94">
        <f ca="1">IFERROR(VLOOKUP($A376,HeadJournal!$A$1:$NTR$890,COLUMN(HeadJournal!B$1),0),"")</f>
        <v>0</v>
      </c>
      <c r="C376" s="94" t="str">
        <f ca="1">IFERROR(VLOOKUP($A376,HeadJournal!$A$1:$NTR$890,COLUMN(HeadJournal!C$1),0),"")</f>
        <v>OZON_AV</v>
      </c>
      <c r="D376" s="125" t="str">
        <f ca="1"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 ca="1"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ca="1" si="26"/>
        <v>665.25</v>
      </c>
      <c r="V376" s="22">
        <f t="shared" ca="1" si="27"/>
        <v>1.244039270687237</v>
      </c>
      <c r="X376" s="33"/>
      <c r="Y376" s="33"/>
    </row>
    <row r="377" spans="1:25" hidden="1" x14ac:dyDescent="0.2">
      <c r="A377" s="93" t="s">
        <v>176</v>
      </c>
      <c r="B377" s="94">
        <f ca="1">IFERROR(VLOOKUP($A377,HeadJournal!$A$1:$NTR$890,COLUMN(HeadJournal!B$1),0),"")</f>
        <v>0</v>
      </c>
      <c r="C377" s="94" t="str">
        <f ca="1">IFERROR(VLOOKUP($A377,HeadJournal!$A$1:$NTR$890,COLUMN(HeadJournal!C$1),0),"")</f>
        <v>OZON_AV</v>
      </c>
      <c r="D377" s="125" t="str">
        <f ca="1"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 ca="1"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ca="1" si="26"/>
        <v>485.5</v>
      </c>
      <c r="V377" s="22">
        <f t="shared" ca="1" si="27"/>
        <v>0.34323082361258395</v>
      </c>
      <c r="X377" s="33"/>
      <c r="Y377" s="33"/>
    </row>
    <row r="378" spans="1:25" hidden="1" x14ac:dyDescent="0.2">
      <c r="A378" s="93" t="s">
        <v>176</v>
      </c>
      <c r="B378" s="94">
        <f ca="1">IFERROR(VLOOKUP($A378,HeadJournal!$A$1:$NTR$890,COLUMN(HeadJournal!B$1),0),"")</f>
        <v>0</v>
      </c>
      <c r="C378" s="94" t="str">
        <f ca="1">IFERROR(VLOOKUP($A378,HeadJournal!$A$1:$NTR$890,COLUMN(HeadJournal!C$1),0),"")</f>
        <v>OZON_AV</v>
      </c>
      <c r="D378" s="125" t="str">
        <f ca="1"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 ca="1"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ca="1" si="26"/>
        <v>642.04999999999995</v>
      </c>
      <c r="V378" s="22">
        <f t="shared" ca="1" si="27"/>
        <v>0.67023331071559056</v>
      </c>
      <c r="X378" s="33"/>
      <c r="Y378" s="33"/>
    </row>
    <row r="379" spans="1:25" ht="12.75" hidden="1" customHeight="1" x14ac:dyDescent="0.2">
      <c r="A379" s="93" t="s">
        <v>179</v>
      </c>
      <c r="B379" s="94" t="str">
        <f ca="1">IFERROR(VLOOKUP($A379,HeadJournal!$A$1:$NTR$890,COLUMN(HeadJournal!B$1),0),"")</f>
        <v>1Z095EE70250724592</v>
      </c>
      <c r="C379" s="94" t="str">
        <f ca="1">IFERROR(VLOOKUP($A379,HeadJournal!$A$1:$NTR$890,COLUMN(HeadJournal!C$1),0),"")</f>
        <v>iHerb_VP DFD1605</v>
      </c>
      <c r="D379" s="125" t="str">
        <f ca="1"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 ca="1"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 ca="1"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ca="1" si="26"/>
        <v>733.69330669330657</v>
      </c>
      <c r="V379" s="22">
        <f t="shared" ca="1" si="27"/>
        <v>0.68806968135787561</v>
      </c>
      <c r="X379" s="33"/>
      <c r="Y379" s="33"/>
    </row>
    <row r="380" spans="1:25" ht="12.75" hidden="1" customHeight="1" x14ac:dyDescent="0.2">
      <c r="A380" s="93" t="s">
        <v>179</v>
      </c>
      <c r="B380" s="94" t="str">
        <f ca="1">IFERROR(VLOOKUP($A380,HeadJournal!$A$1:$NTR$890,COLUMN(HeadJournal!B$1),0),"")</f>
        <v>1Z095EE70250724592</v>
      </c>
      <c r="C380" s="94" t="str">
        <f ca="1">IFERROR(VLOOKUP($A380,HeadJournal!$A$1:$NTR$890,COLUMN(HeadJournal!C$1),0),"")</f>
        <v>iHerb_VP DFD1605</v>
      </c>
      <c r="D380" s="125" t="str">
        <f ca="1"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 ca="1"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 ca="1"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ca="1" si="26"/>
        <v>-457.64235764235769</v>
      </c>
      <c r="V380" s="22" t="str">
        <f t="shared" ca="1" si="27"/>
        <v/>
      </c>
      <c r="X380" s="33"/>
      <c r="Y380" s="33"/>
    </row>
    <row r="381" spans="1:25" ht="12.75" hidden="1" customHeight="1" x14ac:dyDescent="0.2">
      <c r="A381" s="93" t="s">
        <v>179</v>
      </c>
      <c r="B381" s="94" t="str">
        <f ca="1">IFERROR(VLOOKUP($A381,HeadJournal!$A$1:$NTR$890,COLUMN(HeadJournal!B$1),0),"")</f>
        <v>1Z095EE70250724592</v>
      </c>
      <c r="C381" s="94" t="str">
        <f ca="1">IFERROR(VLOOKUP($A381,HeadJournal!$A$1:$NTR$890,COLUMN(HeadJournal!C$1),0),"")</f>
        <v>iHerb_VP DFD1605</v>
      </c>
      <c r="D381" s="125" t="str">
        <f ca="1"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ca="1" si="27"/>
        <v>0.76408430102433211</v>
      </c>
      <c r="X381" s="33"/>
      <c r="Y381" s="33"/>
    </row>
    <row r="382" spans="1:25" ht="12.75" hidden="1" customHeight="1" x14ac:dyDescent="0.2">
      <c r="A382" s="93" t="s">
        <v>179</v>
      </c>
      <c r="B382" s="94" t="str">
        <f ca="1">IFERROR(VLOOKUP($A382,HeadJournal!$A$1:$NTR$890,COLUMN(HeadJournal!B$1),0),"")</f>
        <v>1Z095EE70250724592</v>
      </c>
      <c r="C382" s="94" t="str">
        <f ca="1">IFERROR(VLOOKUP($A382,HeadJournal!$A$1:$NTR$890,COLUMN(HeadJournal!C$1),0),"")</f>
        <v>iHerb_VP DFD1605</v>
      </c>
      <c r="D382" s="125" t="str">
        <f ca="1"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 ca="1"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 ca="1"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ca="1" si="26"/>
        <v>610.08871128871124</v>
      </c>
      <c r="V382" s="22">
        <f t="shared" ca="1" si="27"/>
        <v>1.5646859399868611</v>
      </c>
      <c r="X382" s="33"/>
      <c r="Y382" s="33"/>
    </row>
    <row r="383" spans="1:25" ht="12.75" hidden="1" customHeight="1" x14ac:dyDescent="0.2">
      <c r="A383" s="93" t="s">
        <v>179</v>
      </c>
      <c r="B383" s="94" t="str">
        <f ca="1">IFERROR(VLOOKUP($A383,HeadJournal!$A$1:$NTR$890,COLUMN(HeadJournal!B$1),0),"")</f>
        <v>1Z095EE70250724592</v>
      </c>
      <c r="C383" s="94" t="str">
        <f ca="1">IFERROR(VLOOKUP($A383,HeadJournal!$A$1:$NTR$890,COLUMN(HeadJournal!C$1),0),"")</f>
        <v>iHerb_VP DFD1605</v>
      </c>
      <c r="D383" s="125" t="str">
        <f ca="1"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 ca="1"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 ca="1"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ca="1" si="26"/>
        <v>344.18821178821167</v>
      </c>
      <c r="V383" s="22">
        <f t="shared" ca="1" si="27"/>
        <v>0.75511037820787585</v>
      </c>
      <c r="X383" s="33"/>
      <c r="Y383" s="33"/>
    </row>
    <row r="384" spans="1:25" ht="12.75" hidden="1" customHeight="1" x14ac:dyDescent="0.2">
      <c r="A384" s="93" t="s">
        <v>179</v>
      </c>
      <c r="B384" s="94" t="str">
        <f ca="1">IFERROR(VLOOKUP($A384,HeadJournal!$A$1:$NTR$890,COLUMN(HeadJournal!B$1),0),"")</f>
        <v>1Z095EE70250724592</v>
      </c>
      <c r="C384" s="94" t="str">
        <f ca="1">IFERROR(VLOOKUP($A384,HeadJournal!$A$1:$NTR$890,COLUMN(HeadJournal!C$1),0),"")</f>
        <v>iHerb_VP DFD1605</v>
      </c>
      <c r="D384" s="125" t="str">
        <f ca="1"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ca="1" si="27"/>
        <v>1.9475437331863383</v>
      </c>
      <c r="X384" s="33"/>
      <c r="Y384" s="33"/>
    </row>
    <row r="385" spans="1:25" ht="12.75" hidden="1" customHeight="1" x14ac:dyDescent="0.2">
      <c r="A385" s="93" t="s">
        <v>179</v>
      </c>
      <c r="B385" s="94" t="str">
        <f ca="1">IFERROR(VLOOKUP($A385,HeadJournal!$A$1:$NTR$890,COLUMN(HeadJournal!B$1),0),"")</f>
        <v>1Z095EE70250724592</v>
      </c>
      <c r="C385" s="94" t="str">
        <f ca="1">IFERROR(VLOOKUP($A385,HeadJournal!$A$1:$NTR$890,COLUMN(HeadJournal!C$1),0),"")</f>
        <v>iHerb_VP DFD1605</v>
      </c>
      <c r="D385" s="125" t="str">
        <f ca="1"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 ca="1"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 ca="1"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ca="1" si="26"/>
        <v>-647.10629370629385</v>
      </c>
      <c r="V385" s="22" t="str">
        <f t="shared" ca="1" si="27"/>
        <v/>
      </c>
      <c r="X385" s="33"/>
      <c r="Y385" s="33"/>
    </row>
    <row r="386" spans="1:25" hidden="1" x14ac:dyDescent="0.2">
      <c r="A386" s="93" t="s">
        <v>179</v>
      </c>
      <c r="B386" s="94" t="str">
        <f ca="1">IFERROR(VLOOKUP($A386,HeadJournal!$A$1:$NTR$890,COLUMN(HeadJournal!B$1),0),"")</f>
        <v>1Z095EE70250724592</v>
      </c>
      <c r="C386" s="94" t="str">
        <f ca="1">IFERROR(VLOOKUP($A386,HeadJournal!$A$1:$NTR$890,COLUMN(HeadJournal!C$1),0),"")</f>
        <v>iHerb_VP DFD1605</v>
      </c>
      <c r="D386" s="125" t="str">
        <f ca="1"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 ca="1"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 ca="1"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ca="1" si="26"/>
        <v>-605.91848151848171</v>
      </c>
      <c r="V386" s="22" t="str">
        <f t="shared" ca="1" si="27"/>
        <v/>
      </c>
      <c r="X386" s="33"/>
      <c r="Y386" s="33"/>
    </row>
    <row r="387" spans="1:25" hidden="1" x14ac:dyDescent="0.2">
      <c r="A387" s="93" t="s">
        <v>179</v>
      </c>
      <c r="B387" s="94" t="str">
        <f ca="1">IFERROR(VLOOKUP($A387,HeadJournal!$A$1:$NTR$890,COLUMN(HeadJournal!B$1),0),"")</f>
        <v>1Z095EE70250724592</v>
      </c>
      <c r="C387" s="94" t="str">
        <f ca="1">IFERROR(VLOOKUP($A387,HeadJournal!$A$1:$NTR$890,COLUMN(HeadJournal!C$1),0),"")</f>
        <v>iHerb_VP DFD1605</v>
      </c>
      <c r="D387" s="125" t="str">
        <f ca="1"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 ca="1"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 ca="1"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ca="1" si="31">Q387-P387</f>
        <v>-605.91848151848171</v>
      </c>
      <c r="V387" s="22" t="str">
        <f t="shared" ref="V387:V450" ca="1" si="32">IF(Q387&lt;&gt;0,IFERROR(U387/P387,""),"")</f>
        <v/>
      </c>
      <c r="X387" s="33"/>
      <c r="Y387" s="33"/>
    </row>
    <row r="388" spans="1:25" hidden="1" x14ac:dyDescent="0.2">
      <c r="A388" s="93" t="s">
        <v>179</v>
      </c>
      <c r="B388" s="94" t="str">
        <f ca="1">IFERROR(VLOOKUP($A388,HeadJournal!$A$1:$NTR$890,COLUMN(HeadJournal!B$1),0),"")</f>
        <v>1Z095EE70250724592</v>
      </c>
      <c r="C388" s="94" t="str">
        <f ca="1">IFERROR(VLOOKUP($A388,HeadJournal!$A$1:$NTR$890,COLUMN(HeadJournal!C$1),0),"")</f>
        <v>iHerb_VP DFD1605</v>
      </c>
      <c r="D388" s="125" t="str">
        <f ca="1"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 ca="1"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 ca="1"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ca="1" si="31"/>
        <v>1035.2899100899099</v>
      </c>
      <c r="V388" s="22">
        <f t="shared" ca="1" si="32"/>
        <v>1.0731616896288478</v>
      </c>
      <c r="X388" s="33"/>
      <c r="Y388" s="33"/>
    </row>
    <row r="389" spans="1:25" hidden="1" x14ac:dyDescent="0.2">
      <c r="A389" s="93" t="s">
        <v>179</v>
      </c>
      <c r="B389" s="94" t="str">
        <f ca="1">IFERROR(VLOOKUP($A389,HeadJournal!$A$1:$NTR$890,COLUMN(HeadJournal!B$1),0),"")</f>
        <v>1Z095EE70250724592</v>
      </c>
      <c r="C389" s="94" t="str">
        <f ca="1">IFERROR(VLOOKUP($A389,HeadJournal!$A$1:$NTR$890,COLUMN(HeadJournal!C$1),0),"")</f>
        <v>iHerb_VP DFD1605</v>
      </c>
      <c r="D389" s="125" t="str">
        <f ca="1"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 ca="1"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 ca="1"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ca="1" si="31"/>
        <v>1871.2611388611388</v>
      </c>
      <c r="V389" s="22">
        <f t="shared" ca="1" si="32"/>
        <v>1.0232522415451906</v>
      </c>
      <c r="X389" s="33"/>
      <c r="Y389" s="33"/>
    </row>
    <row r="390" spans="1:25" hidden="1" x14ac:dyDescent="0.2">
      <c r="A390" s="93" t="s">
        <v>179</v>
      </c>
      <c r="B390" s="94" t="str">
        <f ca="1">IFERROR(VLOOKUP($A390,HeadJournal!$A$1:$NTR$890,COLUMN(HeadJournal!B$1),0),"")</f>
        <v>1Z095EE70250724592</v>
      </c>
      <c r="C390" s="94" t="str">
        <f ca="1">IFERROR(VLOOKUP($A390,HeadJournal!$A$1:$NTR$890,COLUMN(HeadJournal!C$1),0),"")</f>
        <v>iHerb_VP DFD1605</v>
      </c>
      <c r="D390" s="125" t="str">
        <f ca="1"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ca="1" si="32"/>
        <v>0.76446416413824758</v>
      </c>
      <c r="X390" s="33"/>
      <c r="Y390" s="33"/>
    </row>
    <row r="391" spans="1:25" hidden="1" x14ac:dyDescent="0.2">
      <c r="A391" s="93" t="s">
        <v>179</v>
      </c>
      <c r="B391" s="94" t="str">
        <f ca="1">IFERROR(VLOOKUP($A391,HeadJournal!$A$1:$NTR$890,COLUMN(HeadJournal!B$1),0),"")</f>
        <v>1Z095EE70250724592</v>
      </c>
      <c r="C391" s="94" t="str">
        <f ca="1">IFERROR(VLOOKUP($A391,HeadJournal!$A$1:$NTR$890,COLUMN(HeadJournal!C$1),0),"")</f>
        <v>iHerb_VP DFD1605</v>
      </c>
      <c r="D391" s="125" t="str">
        <f ca="1"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 ca="1"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 ca="1"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ca="1" si="31"/>
        <v>-91.528471528471556</v>
      </c>
      <c r="V391" s="22" t="str">
        <f t="shared" ca="1" si="32"/>
        <v/>
      </c>
      <c r="X391" s="33"/>
      <c r="Y391" s="33"/>
    </row>
    <row r="392" spans="1:25" hidden="1" x14ac:dyDescent="0.2">
      <c r="A392" s="93" t="s">
        <v>179</v>
      </c>
      <c r="B392" s="94" t="str">
        <f ca="1">IFERROR(VLOOKUP($A392,HeadJournal!$A$1:$NTR$890,COLUMN(HeadJournal!B$1),0),"")</f>
        <v>1Z095EE70250724592</v>
      </c>
      <c r="C392" s="94" t="str">
        <f ca="1">IFERROR(VLOOKUP($A392,HeadJournal!$A$1:$NTR$890,COLUMN(HeadJournal!C$1),0),"")</f>
        <v>iHerb_VP DFD1605</v>
      </c>
      <c r="D392" s="125" t="str">
        <f ca="1"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 ca="1"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 ca="1"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ca="1" si="31"/>
        <v>476.00979020979014</v>
      </c>
      <c r="V392" s="22">
        <f t="shared" ca="1" si="32"/>
        <v>0.65748097663879068</v>
      </c>
      <c r="X392" s="33"/>
      <c r="Y392" s="33"/>
    </row>
    <row r="393" spans="1:25" hidden="1" x14ac:dyDescent="0.2">
      <c r="A393" s="93" t="s">
        <v>179</v>
      </c>
      <c r="B393" s="94" t="str">
        <f ca="1">IFERROR(VLOOKUP($A393,HeadJournal!$A$1:$NTR$890,COLUMN(HeadJournal!B$1),0),"")</f>
        <v>1Z095EE70250724592</v>
      </c>
      <c r="C393" s="94" t="str">
        <f ca="1">IFERROR(VLOOKUP($A393,HeadJournal!$A$1:$NTR$890,COLUMN(HeadJournal!C$1),0),"")</f>
        <v>iHerb_VP DFD1605</v>
      </c>
      <c r="D393" s="125" t="str">
        <f ca="1"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 ca="1"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 ca="1"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ca="1" si="31"/>
        <v>-380.75844155844163</v>
      </c>
      <c r="V393" s="22" t="str">
        <f t="shared" ca="1" si="32"/>
        <v/>
      </c>
      <c r="X393" s="33"/>
      <c r="Y393" s="33"/>
    </row>
    <row r="394" spans="1:25" hidden="1" x14ac:dyDescent="0.2">
      <c r="A394" s="93" t="s">
        <v>191</v>
      </c>
      <c r="B394" s="94">
        <f ca="1">IFERROR(VLOOKUP($A394,HeadJournal!$A$1:$NTR$890,COLUMN(HeadJournal!B$1),0),"")</f>
        <v>0</v>
      </c>
      <c r="C394" s="94" t="str">
        <f ca="1">IFERROR(VLOOKUP($A394,HeadJournal!$A$1:$NTR$890,COLUMN(HeadJournal!C$1),0),"")</f>
        <v>Roman</v>
      </c>
      <c r="D394" s="125" t="str">
        <f ca="1"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ca="1" si="32"/>
        <v>1.2935779816513742</v>
      </c>
      <c r="X394" s="33"/>
      <c r="Y394" s="33"/>
    </row>
    <row r="395" spans="1:25" hidden="1" x14ac:dyDescent="0.2">
      <c r="A395" s="93" t="s">
        <v>191</v>
      </c>
      <c r="B395" s="94">
        <f ca="1">IFERROR(VLOOKUP($A395,HeadJournal!$A$1:$NTR$890,COLUMN(HeadJournal!B$1),0),"")</f>
        <v>0</v>
      </c>
      <c r="C395" s="94" t="str">
        <f ca="1">IFERROR(VLOOKUP($A395,HeadJournal!$A$1:$NTR$890,COLUMN(HeadJournal!C$1),0),"")</f>
        <v>Roman</v>
      </c>
      <c r="D395" s="125" t="str">
        <f ca="1"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ca="1" si="32"/>
        <v>1.2935779816513742</v>
      </c>
      <c r="X395" s="33"/>
      <c r="Y395" s="33"/>
    </row>
    <row r="396" spans="1:25" hidden="1" x14ac:dyDescent="0.2">
      <c r="A396" s="93" t="s">
        <v>191</v>
      </c>
      <c r="B396" s="94">
        <f ca="1">IFERROR(VLOOKUP($A396,HeadJournal!$A$1:$NTR$890,COLUMN(HeadJournal!B$1),0),"")</f>
        <v>0</v>
      </c>
      <c r="C396" s="94" t="str">
        <f ca="1">IFERROR(VLOOKUP($A396,HeadJournal!$A$1:$NTR$890,COLUMN(HeadJournal!C$1),0),"")</f>
        <v>Roman</v>
      </c>
      <c r="D396" s="125" t="str">
        <f ca="1"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ca="1" si="32"/>
        <v>1.4027959807776302</v>
      </c>
      <c r="X396" s="33"/>
      <c r="Y396" s="33"/>
    </row>
    <row r="397" spans="1:25" hidden="1" x14ac:dyDescent="0.2">
      <c r="A397" s="93" t="s">
        <v>191</v>
      </c>
      <c r="B397" s="94">
        <f ca="1">IFERROR(VLOOKUP($A397,HeadJournal!$A$1:$NTR$890,COLUMN(HeadJournal!B$1),0),"")</f>
        <v>0</v>
      </c>
      <c r="C397" s="94" t="str">
        <f ca="1">IFERROR(VLOOKUP($A397,HeadJournal!$A$1:$NTR$890,COLUMN(HeadJournal!C$1),0),"")</f>
        <v>Roman</v>
      </c>
      <c r="D397" s="125" t="str">
        <f ca="1"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ca="1" si="31"/>
        <v>1284.3999999999992</v>
      </c>
      <c r="V397" s="22">
        <f t="shared" ca="1" si="32"/>
        <v>1.4027959807776302</v>
      </c>
      <c r="X397" s="33"/>
      <c r="Y397" s="33"/>
    </row>
    <row r="398" spans="1:25" hidden="1" x14ac:dyDescent="0.2">
      <c r="A398" s="93" t="s">
        <v>191</v>
      </c>
      <c r="B398" s="94">
        <f ca="1">IFERROR(VLOOKUP($A398,HeadJournal!$A$1:$NTR$890,COLUMN(HeadJournal!B$1),0),"")</f>
        <v>0</v>
      </c>
      <c r="C398" s="94" t="str">
        <f ca="1">IFERROR(VLOOKUP($A398,HeadJournal!$A$1:$NTR$890,COLUMN(HeadJournal!C$1),0),"")</f>
        <v>Roman</v>
      </c>
      <c r="D398" s="125" t="str">
        <f ca="1"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ca="1" si="32"/>
        <v>1.4027959807776302</v>
      </c>
      <c r="X398" s="33"/>
      <c r="Y398" s="33"/>
    </row>
    <row r="399" spans="1:25" hidden="1" x14ac:dyDescent="0.2">
      <c r="A399" s="93" t="s">
        <v>191</v>
      </c>
      <c r="B399" s="94">
        <f ca="1">IFERROR(VLOOKUP($A399,HeadJournal!$A$1:$NTR$890,COLUMN(HeadJournal!B$1),0),"")</f>
        <v>0</v>
      </c>
      <c r="C399" s="94" t="str">
        <f ca="1">IFERROR(VLOOKUP($A399,HeadJournal!$A$1:$NTR$890,COLUMN(HeadJournal!C$1),0),"")</f>
        <v>Roman</v>
      </c>
      <c r="D399" s="125" t="str">
        <f ca="1"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ca="1" si="32"/>
        <v>1.5120139799038861</v>
      </c>
      <c r="X399" s="33"/>
      <c r="Y399" s="33"/>
    </row>
    <row r="400" spans="1:25" hidden="1" x14ac:dyDescent="0.2">
      <c r="A400" s="93" t="s">
        <v>191</v>
      </c>
      <c r="B400" s="94">
        <f ca="1">IFERROR(VLOOKUP($A400,HeadJournal!$A$1:$NTR$890,COLUMN(HeadJournal!B$1),0),"")</f>
        <v>0</v>
      </c>
      <c r="C400" s="94" t="str">
        <f ca="1">IFERROR(VLOOKUP($A400,HeadJournal!$A$1:$NTR$890,COLUMN(HeadJournal!C$1),0),"")</f>
        <v>Roman</v>
      </c>
      <c r="D400" s="125" t="str">
        <f ca="1"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ca="1" si="32"/>
        <v>1.457404980340758</v>
      </c>
      <c r="X400" s="33"/>
      <c r="Y400" s="33"/>
    </row>
    <row r="401" spans="1:25" hidden="1" x14ac:dyDescent="0.2">
      <c r="A401" s="93" t="s">
        <v>191</v>
      </c>
      <c r="B401" s="94">
        <f ca="1">IFERROR(VLOOKUP($A401,HeadJournal!$A$1:$NTR$890,COLUMN(HeadJournal!B$1),0),"")</f>
        <v>0</v>
      </c>
      <c r="C401" s="94" t="str">
        <f ca="1">IFERROR(VLOOKUP($A401,HeadJournal!$A$1:$NTR$890,COLUMN(HeadJournal!C$1),0),"")</f>
        <v>Roman</v>
      </c>
      <c r="D401" s="125" t="str">
        <f ca="1"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ca="1" si="32"/>
        <v>1.4027959807776302</v>
      </c>
      <c r="X401" s="33"/>
      <c r="Y401" s="33"/>
    </row>
    <row r="402" spans="1:25" hidden="1" x14ac:dyDescent="0.2">
      <c r="A402" s="93" t="s">
        <v>191</v>
      </c>
      <c r="B402" s="94">
        <f ca="1">IFERROR(VLOOKUP($A402,HeadJournal!$A$1:$NTR$890,COLUMN(HeadJournal!B$1),0),"")</f>
        <v>0</v>
      </c>
      <c r="C402" s="94" t="str">
        <f ca="1">IFERROR(VLOOKUP($A402,HeadJournal!$A$1:$NTR$890,COLUMN(HeadJournal!C$1),0),"")</f>
        <v>Roman</v>
      </c>
      <c r="D402" s="125" t="str">
        <f ca="1"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ca="1" si="32"/>
        <v>1.5120139799038861</v>
      </c>
      <c r="X402" s="33"/>
      <c r="Y402" s="33"/>
    </row>
    <row r="403" spans="1:25" hidden="1" x14ac:dyDescent="0.2">
      <c r="A403" s="93" t="s">
        <v>191</v>
      </c>
      <c r="B403" s="94">
        <f ca="1">IFERROR(VLOOKUP($A403,HeadJournal!$A$1:$NTR$890,COLUMN(HeadJournal!B$1),0),"")</f>
        <v>0</v>
      </c>
      <c r="C403" s="94" t="str">
        <f ca="1">IFERROR(VLOOKUP($A403,HeadJournal!$A$1:$NTR$890,COLUMN(HeadJournal!C$1),0),"")</f>
        <v>Roman</v>
      </c>
      <c r="D403" s="125" t="str">
        <f ca="1"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ca="1" si="32"/>
        <v>1.4027959807776302</v>
      </c>
      <c r="X403" s="33"/>
      <c r="Y403" s="33"/>
    </row>
    <row r="404" spans="1:25" hidden="1" x14ac:dyDescent="0.2">
      <c r="A404" s="93" t="s">
        <v>191</v>
      </c>
      <c r="B404" s="94">
        <f ca="1">IFERROR(VLOOKUP($A404,HeadJournal!$A$1:$NTR$890,COLUMN(HeadJournal!B$1),0),"")</f>
        <v>0</v>
      </c>
      <c r="C404" s="94" t="str">
        <f ca="1">IFERROR(VLOOKUP($A404,HeadJournal!$A$1:$NTR$890,COLUMN(HeadJournal!C$1),0),"")</f>
        <v>Roman</v>
      </c>
      <c r="D404" s="125" t="str">
        <f ca="1"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ca="1" si="32"/>
        <v>1.3361366973701758</v>
      </c>
      <c r="X404" s="33"/>
      <c r="Y404" s="33"/>
    </row>
    <row r="405" spans="1:25" hidden="1" x14ac:dyDescent="0.2">
      <c r="A405" s="93" t="s">
        <v>191</v>
      </c>
      <c r="B405" s="94">
        <f ca="1">IFERROR(VLOOKUP($A405,HeadJournal!$A$1:$NTR$890,COLUMN(HeadJournal!B$1),0),"")</f>
        <v>0</v>
      </c>
      <c r="C405" s="94" t="str">
        <f ca="1">IFERROR(VLOOKUP($A405,HeadJournal!$A$1:$NTR$890,COLUMN(HeadJournal!C$1),0),"")</f>
        <v>Roman</v>
      </c>
      <c r="D405" s="125" t="str">
        <f ca="1"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ca="1" si="32"/>
        <v>2.003604325190226</v>
      </c>
      <c r="X405" s="33"/>
      <c r="Y405" s="33"/>
    </row>
    <row r="406" spans="1:25" hidden="1" x14ac:dyDescent="0.2">
      <c r="A406" s="93" t="s">
        <v>191</v>
      </c>
      <c r="B406" s="94">
        <f ca="1">IFERROR(VLOOKUP($A406,HeadJournal!$A$1:$NTR$890,COLUMN(HeadJournal!B$1),0),"")</f>
        <v>0</v>
      </c>
      <c r="C406" s="94" t="str">
        <f ca="1">IFERROR(VLOOKUP($A406,HeadJournal!$A$1:$NTR$890,COLUMN(HeadJournal!C$1),0),"")</f>
        <v>Roman</v>
      </c>
      <c r="D406" s="125" t="str">
        <f ca="1"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hidden="1" x14ac:dyDescent="0.2">
      <c r="A407" s="93" t="s">
        <v>191</v>
      </c>
      <c r="B407" s="94">
        <f ca="1">IFERROR(VLOOKUP($A407,HeadJournal!$A$1:$NTR$890,COLUMN(HeadJournal!B$1),0),"")</f>
        <v>0</v>
      </c>
      <c r="C407" s="94" t="str">
        <f ca="1">IFERROR(VLOOKUP($A407,HeadJournal!$A$1:$NTR$890,COLUMN(HeadJournal!C$1),0),"")</f>
        <v>Roman</v>
      </c>
      <c r="D407" s="125" t="str">
        <f ca="1"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ca="1" si="32"/>
        <v>1.669870511280201</v>
      </c>
      <c r="X407" s="33"/>
      <c r="Y407" s="33"/>
    </row>
    <row r="408" spans="1:25" hidden="1" x14ac:dyDescent="0.2">
      <c r="A408" s="93" t="s">
        <v>191</v>
      </c>
      <c r="B408" s="94">
        <f ca="1">IFERROR(VLOOKUP($A408,HeadJournal!$A$1:$NTR$890,COLUMN(HeadJournal!B$1),0),"")</f>
        <v>0</v>
      </c>
      <c r="C408" s="94" t="str">
        <f ca="1">IFERROR(VLOOKUP($A408,HeadJournal!$A$1:$NTR$890,COLUMN(HeadJournal!C$1),0),"")</f>
        <v>Roman</v>
      </c>
      <c r="D408" s="125" t="str">
        <f ca="1"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ca="1" si="32"/>
        <v>1.3361366973701758</v>
      </c>
      <c r="X408" s="33"/>
      <c r="Y408" s="33"/>
    </row>
    <row r="409" spans="1:25" hidden="1" x14ac:dyDescent="0.2">
      <c r="A409" s="93" t="s">
        <v>191</v>
      </c>
      <c r="B409" s="94">
        <f ca="1">IFERROR(VLOOKUP($A409,HeadJournal!$A$1:$NTR$890,COLUMN(HeadJournal!B$1),0),"")</f>
        <v>0</v>
      </c>
      <c r="C409" s="94" t="str">
        <f ca="1">IFERROR(VLOOKUP($A409,HeadJournal!$A$1:$NTR$890,COLUMN(HeadJournal!C$1),0),"")</f>
        <v>Roman</v>
      </c>
      <c r="D409" s="125" t="str">
        <f ca="1"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ca="1" si="32"/>
        <v>1.3361366973701758</v>
      </c>
      <c r="X409" s="33"/>
      <c r="Y409" s="33"/>
    </row>
    <row r="410" spans="1:25" hidden="1" x14ac:dyDescent="0.2">
      <c r="A410" s="93" t="s">
        <v>191</v>
      </c>
      <c r="B410" s="94">
        <f ca="1">IFERROR(VLOOKUP($A410,HeadJournal!$A$1:$NTR$890,COLUMN(HeadJournal!B$1),0),"")</f>
        <v>0</v>
      </c>
      <c r="C410" s="94" t="str">
        <f ca="1">IFERROR(VLOOKUP($A410,HeadJournal!$A$1:$NTR$890,COLUMN(HeadJournal!C$1),0),"")</f>
        <v>Roman</v>
      </c>
      <c r="D410" s="125" t="str">
        <f ca="1"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ca="1" si="32"/>
        <v>1.5030036043251884</v>
      </c>
      <c r="X410" s="33"/>
      <c r="Y410" s="33"/>
    </row>
    <row r="411" spans="1:25" hidden="1" x14ac:dyDescent="0.2">
      <c r="A411" s="93" t="s">
        <v>191</v>
      </c>
      <c r="B411" s="94">
        <f ca="1">IFERROR(VLOOKUP($A411,HeadJournal!$A$1:$NTR$890,COLUMN(HeadJournal!B$1),0),"")</f>
        <v>0</v>
      </c>
      <c r="C411" s="94" t="str">
        <f ca="1">IFERROR(VLOOKUP($A411,HeadJournal!$A$1:$NTR$890,COLUMN(HeadJournal!C$1),0),"")</f>
        <v>Roman</v>
      </c>
      <c r="D411" s="125" t="str">
        <f ca="1"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hidden="1" x14ac:dyDescent="0.2">
      <c r="A412" s="93" t="s">
        <v>191</v>
      </c>
      <c r="B412" s="94">
        <f ca="1">IFERROR(VLOOKUP($A412,HeadJournal!$A$1:$NTR$890,COLUMN(HeadJournal!B$1),0),"")</f>
        <v>0</v>
      </c>
      <c r="C412" s="94" t="str">
        <f ca="1">IFERROR(VLOOKUP($A412,HeadJournal!$A$1:$NTR$890,COLUMN(HeadJournal!C$1),0),"")</f>
        <v>Roman</v>
      </c>
      <c r="D412" s="125" t="str">
        <f ca="1"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hidden="1" x14ac:dyDescent="0.2">
      <c r="A413" s="93" t="s">
        <v>191</v>
      </c>
      <c r="B413" s="94">
        <f ca="1">IFERROR(VLOOKUP($A413,HeadJournal!$A$1:$NTR$890,COLUMN(HeadJournal!B$1),0),"")</f>
        <v>0</v>
      </c>
      <c r="C413" s="94" t="str">
        <f ca="1">IFERROR(VLOOKUP($A413,HeadJournal!$A$1:$NTR$890,COLUMN(HeadJournal!C$1),0),"")</f>
        <v>Roman</v>
      </c>
      <c r="D413" s="125" t="str">
        <f ca="1"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ca="1" si="32"/>
        <v>1.5030036043251884</v>
      </c>
      <c r="X413" s="33"/>
      <c r="Y413" s="33"/>
    </row>
    <row r="414" spans="1:25" hidden="1" x14ac:dyDescent="0.2">
      <c r="A414" s="93" t="s">
        <v>191</v>
      </c>
      <c r="B414" s="94">
        <f ca="1">IFERROR(VLOOKUP($A414,HeadJournal!$A$1:$NTR$890,COLUMN(HeadJournal!B$1),0),"")</f>
        <v>0</v>
      </c>
      <c r="C414" s="94" t="str">
        <f ca="1">IFERROR(VLOOKUP($A414,HeadJournal!$A$1:$NTR$890,COLUMN(HeadJournal!C$1),0),"")</f>
        <v>Roman</v>
      </c>
      <c r="D414" s="125" t="str">
        <f ca="1"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ca="1" si="32"/>
        <v>0.90186382655001751</v>
      </c>
      <c r="X414" s="33"/>
      <c r="Y414" s="33"/>
    </row>
    <row r="415" spans="1:25" hidden="1" x14ac:dyDescent="0.2">
      <c r="A415" s="93" t="s">
        <v>191</v>
      </c>
      <c r="B415" s="94">
        <f ca="1">IFERROR(VLOOKUP($A415,HeadJournal!$A$1:$NTR$890,COLUMN(HeadJournal!B$1),0),"")</f>
        <v>0</v>
      </c>
      <c r="C415" s="94" t="str">
        <f ca="1">IFERROR(VLOOKUP($A415,HeadJournal!$A$1:$NTR$890,COLUMN(HeadJournal!C$1),0),"")</f>
        <v>Roman</v>
      </c>
      <c r="D415" s="125" t="str">
        <f ca="1"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ca="1" si="32"/>
        <v>0.52149106124001399</v>
      </c>
      <c r="X415" s="33"/>
      <c r="Y415" s="33"/>
    </row>
    <row r="416" spans="1:25" hidden="1" x14ac:dyDescent="0.2">
      <c r="A416" s="93" t="s">
        <v>191</v>
      </c>
      <c r="B416" s="94">
        <f ca="1">IFERROR(VLOOKUP($A416,HeadJournal!$A$1:$NTR$890,COLUMN(HeadJournal!B$1),0),"")</f>
        <v>0</v>
      </c>
      <c r="C416" s="94" t="str">
        <f ca="1">IFERROR(VLOOKUP($A416,HeadJournal!$A$1:$NTR$890,COLUMN(HeadJournal!C$1),0),"")</f>
        <v>Roman</v>
      </c>
      <c r="D416" s="125" t="str">
        <f ca="1"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ca="1" si="32"/>
        <v>0.71167744389501575</v>
      </c>
      <c r="X416" s="33"/>
      <c r="Y416" s="33"/>
    </row>
    <row r="417" spans="1:25" hidden="1" x14ac:dyDescent="0.2">
      <c r="A417" s="93" t="s">
        <v>191</v>
      </c>
      <c r="B417" s="94">
        <f ca="1">IFERROR(VLOOKUP($A417,HeadJournal!$A$1:$NTR$890,COLUMN(HeadJournal!B$1),0),"")</f>
        <v>0</v>
      </c>
      <c r="C417" s="94" t="str">
        <f ca="1">IFERROR(VLOOKUP($A417,HeadJournal!$A$1:$NTR$890,COLUMN(HeadJournal!C$1),0),"")</f>
        <v>Roman</v>
      </c>
      <c r="D417" s="125" t="str">
        <f ca="1"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hidden="1" x14ac:dyDescent="0.2">
      <c r="A418" s="93" t="s">
        <v>191</v>
      </c>
      <c r="B418" s="94">
        <f ca="1">IFERROR(VLOOKUP($A418,HeadJournal!$A$1:$NTR$890,COLUMN(HeadJournal!B$1),0),"")</f>
        <v>0</v>
      </c>
      <c r="C418" s="94" t="str">
        <f ca="1">IFERROR(VLOOKUP($A418,HeadJournal!$A$1:$NTR$890,COLUMN(HeadJournal!C$1),0),"")</f>
        <v>Roman</v>
      </c>
      <c r="D418" s="125" t="str">
        <f ca="1"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ca="1" si="32"/>
        <v>0.90186382655001751</v>
      </c>
      <c r="X418" s="33"/>
      <c r="Y418" s="33"/>
    </row>
    <row r="419" spans="1:25" hidden="1" x14ac:dyDescent="0.2">
      <c r="A419" s="93" t="s">
        <v>191</v>
      </c>
      <c r="B419" s="94">
        <f ca="1">IFERROR(VLOOKUP($A419,HeadJournal!$A$1:$NTR$890,COLUMN(HeadJournal!B$1),0),"")</f>
        <v>0</v>
      </c>
      <c r="C419" s="94" t="str">
        <f ca="1">IFERROR(VLOOKUP($A419,HeadJournal!$A$1:$NTR$890,COLUMN(HeadJournal!C$1),0),"")</f>
        <v>Roman</v>
      </c>
      <c r="D419" s="125" t="str">
        <f ca="1"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ca="1" si="32"/>
        <v>47.387096774193509</v>
      </c>
      <c r="X419" s="33"/>
      <c r="Y419" s="33"/>
    </row>
    <row r="420" spans="1:25" hidden="1" x14ac:dyDescent="0.2">
      <c r="A420" s="93" t="s">
        <v>192</v>
      </c>
      <c r="B420" s="94" t="str">
        <f ca="1">IFERROR(VLOOKUP($A420,HeadJournal!$A$1:$NTR$890,COLUMN(HeadJournal!B$1),0),"")</f>
        <v>922332066-0</v>
      </c>
      <c r="C420" s="94" t="str">
        <f ca="1">IFERROR(VLOOKUP($A420,HeadJournal!$A$1:$NTR$890,COLUMN(HeadJournal!C$1),0),"")</f>
        <v>iHerb_AV CYG0792</v>
      </c>
      <c r="D420" s="125" t="str">
        <f ca="1"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ca="1" si="32"/>
        <v>0.57866395240288349</v>
      </c>
      <c r="X420" s="33"/>
      <c r="Y420" s="33"/>
    </row>
    <row r="421" spans="1:25" hidden="1" x14ac:dyDescent="0.2">
      <c r="A421" s="93" t="s">
        <v>192</v>
      </c>
      <c r="B421" s="94" t="str">
        <f ca="1">IFERROR(VLOOKUP($A421,HeadJournal!$A$1:$NTR$890,COLUMN(HeadJournal!B$1),0),"")</f>
        <v>922332066-0</v>
      </c>
      <c r="C421" s="94" t="str">
        <f ca="1">IFERROR(VLOOKUP($A421,HeadJournal!$A$1:$NTR$890,COLUMN(HeadJournal!C$1),0),"")</f>
        <v>iHerb_AV CYG0792</v>
      </c>
      <c r="D421" s="125" t="str">
        <f ca="1"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 ca="1"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ca="1" si="31"/>
        <v>914.94552805726255</v>
      </c>
      <c r="V421" s="22">
        <f t="shared" ca="1" si="32"/>
        <v>1.3355806954483196</v>
      </c>
      <c r="X421" s="33"/>
      <c r="Y421" s="33"/>
    </row>
    <row r="422" spans="1:25" hidden="1" x14ac:dyDescent="0.2">
      <c r="A422" s="93" t="s">
        <v>192</v>
      </c>
      <c r="B422" s="94" t="str">
        <f ca="1">IFERROR(VLOOKUP($A422,HeadJournal!$A$1:$NTR$890,COLUMN(HeadJournal!B$1),0),"")</f>
        <v>922332066-0</v>
      </c>
      <c r="C422" s="94" t="str">
        <f ca="1">IFERROR(VLOOKUP($A422,HeadJournal!$A$1:$NTR$890,COLUMN(HeadJournal!C$1),0),"")</f>
        <v>iHerb_AV CYG0792</v>
      </c>
      <c r="D422" s="125" t="str">
        <f ca="1"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 ca="1"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ca="1" si="31"/>
        <v>622.28868156526437</v>
      </c>
      <c r="V422" s="22">
        <f t="shared" ca="1" si="32"/>
        <v>1.3026458816262709</v>
      </c>
      <c r="X422" s="33"/>
      <c r="Y422" s="33"/>
    </row>
    <row r="423" spans="1:25" hidden="1" x14ac:dyDescent="0.2">
      <c r="A423" s="93" t="s">
        <v>192</v>
      </c>
      <c r="B423" s="94" t="str">
        <f ca="1">IFERROR(VLOOKUP($A423,HeadJournal!$A$1:$NTR$890,COLUMN(HeadJournal!B$1),0),"")</f>
        <v>922332066-0</v>
      </c>
      <c r="C423" s="94" t="str">
        <f ca="1">IFERROR(VLOOKUP($A423,HeadJournal!$A$1:$NTR$890,COLUMN(HeadJournal!C$1),0),"")</f>
        <v>iHerb_AV CYG0792</v>
      </c>
      <c r="D423" s="125" t="str">
        <f ca="1"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 ca="1"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ca="1" si="31"/>
        <v>1077.9346336687149</v>
      </c>
      <c r="V423" s="22">
        <f t="shared" ca="1" si="32"/>
        <v>1.3112517298707327</v>
      </c>
      <c r="X423" s="33"/>
      <c r="Y423" s="33"/>
    </row>
    <row r="424" spans="1:25" hidden="1" x14ac:dyDescent="0.2">
      <c r="A424" s="93" t="s">
        <v>192</v>
      </c>
      <c r="B424" s="94" t="str">
        <f ca="1">IFERROR(VLOOKUP($A424,HeadJournal!$A$1:$NTR$890,COLUMN(HeadJournal!B$1),0),"")</f>
        <v>922332066-0</v>
      </c>
      <c r="C424" s="94" t="str">
        <f ca="1">IFERROR(VLOOKUP($A424,HeadJournal!$A$1:$NTR$890,COLUMN(HeadJournal!C$1),0),"")</f>
        <v>iHerb_AV CYG0792</v>
      </c>
      <c r="D424" s="125" t="str">
        <f ca="1"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ca="1" si="32"/>
        <v>1.3021567894678963</v>
      </c>
      <c r="X424" s="33"/>
      <c r="Y424" s="33"/>
    </row>
    <row r="425" spans="1:25" hidden="1" x14ac:dyDescent="0.2">
      <c r="A425" s="93" t="s">
        <v>192</v>
      </c>
      <c r="B425" s="94" t="str">
        <f ca="1">IFERROR(VLOOKUP($A425,HeadJournal!$A$1:$NTR$890,COLUMN(HeadJournal!B$1),0),"")</f>
        <v>922332066-0</v>
      </c>
      <c r="C425" s="94" t="str">
        <f ca="1">IFERROR(VLOOKUP($A425,HeadJournal!$A$1:$NTR$890,COLUMN(HeadJournal!C$1),0),"")</f>
        <v>iHerb_AV CYG0792</v>
      </c>
      <c r="D425" s="125" t="str">
        <f ca="1"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ca="1" si="32"/>
        <v>-2.9168185902616011E-6</v>
      </c>
      <c r="X425" s="33"/>
      <c r="Y425" s="33"/>
    </row>
    <row r="426" spans="1:25" hidden="1" x14ac:dyDescent="0.2">
      <c r="A426" s="93" t="s">
        <v>192</v>
      </c>
      <c r="B426" s="94" t="str">
        <f ca="1">IFERROR(VLOOKUP($A426,HeadJournal!$A$1:$NTR$890,COLUMN(HeadJournal!B$1),0),"")</f>
        <v>922332066-0</v>
      </c>
      <c r="C426" s="94" t="str">
        <f ca="1">IFERROR(VLOOKUP($A426,HeadJournal!$A$1:$NTR$890,COLUMN(HeadJournal!C$1),0),"")</f>
        <v>iHerb_AV CYG0792</v>
      </c>
      <c r="D426" s="125" t="str">
        <f ca="1"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 ca="1"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ca="1" si="31"/>
        <v>938.65817727733133</v>
      </c>
      <c r="V426" s="22">
        <f t="shared" ca="1" si="32"/>
        <v>1.0897626848192146</v>
      </c>
      <c r="X426" s="33"/>
      <c r="Y426" s="33"/>
    </row>
    <row r="427" spans="1:25" hidden="1" x14ac:dyDescent="0.2">
      <c r="A427" s="93" t="s">
        <v>192</v>
      </c>
      <c r="B427" s="94" t="str">
        <f ca="1">IFERROR(VLOOKUP($A427,HeadJournal!$A$1:$NTR$890,COLUMN(HeadJournal!B$1),0),"")</f>
        <v>922332066-0</v>
      </c>
      <c r="C427" s="94" t="str">
        <f ca="1">IFERROR(VLOOKUP($A427,HeadJournal!$A$1:$NTR$890,COLUMN(HeadJournal!C$1),0),"")</f>
        <v>iHerb_AV CYG0792</v>
      </c>
      <c r="D427" s="125" t="str">
        <f ca="1"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 ca="1"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ca="1" si="31"/>
        <v>881.1854132487</v>
      </c>
      <c r="V427" s="22">
        <f t="shared" ca="1" si="32"/>
        <v>1.6984592101900688</v>
      </c>
      <c r="X427" s="33"/>
      <c r="Y427" s="33"/>
    </row>
    <row r="428" spans="1:25" hidden="1" x14ac:dyDescent="0.2">
      <c r="A428" s="93" t="s">
        <v>192</v>
      </c>
      <c r="B428" s="94" t="str">
        <f ca="1">IFERROR(VLOOKUP($A428,HeadJournal!$A$1:$NTR$890,COLUMN(HeadJournal!B$1),0),"")</f>
        <v>922332066-0</v>
      </c>
      <c r="C428" s="94" t="str">
        <f ca="1">IFERROR(VLOOKUP($A428,HeadJournal!$A$1:$NTR$890,COLUMN(HeadJournal!C$1),0),"")</f>
        <v>iHerb_AV CYG0792</v>
      </c>
      <c r="D428" s="125" t="str">
        <f ca="1"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 ca="1"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ca="1" si="31"/>
        <v>1104.7185334323722</v>
      </c>
      <c r="V428" s="22">
        <f t="shared" ca="1" si="32"/>
        <v>0.65164313727150802</v>
      </c>
      <c r="X428" s="33"/>
      <c r="Y428" s="33"/>
    </row>
    <row r="429" spans="1:25" hidden="1" x14ac:dyDescent="0.2">
      <c r="A429" s="93" t="s">
        <v>192</v>
      </c>
      <c r="B429" s="94" t="str">
        <f ca="1">IFERROR(VLOOKUP($A429,HeadJournal!$A$1:$NTR$890,COLUMN(HeadJournal!B$1),0),"")</f>
        <v>922332066-0</v>
      </c>
      <c r="C429" s="94" t="str">
        <f ca="1">IFERROR(VLOOKUP($A429,HeadJournal!$A$1:$NTR$890,COLUMN(HeadJournal!C$1),0),"")</f>
        <v>iHerb_AV CYG0792</v>
      </c>
      <c r="D429" s="125" t="str">
        <f ca="1"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hidden="1" x14ac:dyDescent="0.2">
      <c r="A430" s="93" t="s">
        <v>192</v>
      </c>
      <c r="B430" s="94" t="str">
        <f ca="1">IFERROR(VLOOKUP($A430,HeadJournal!$A$1:$NTR$890,COLUMN(HeadJournal!B$1),0),"")</f>
        <v>922332066-0</v>
      </c>
      <c r="C430" s="94" t="str">
        <f ca="1">IFERROR(VLOOKUP($A430,HeadJournal!$A$1:$NTR$890,COLUMN(HeadJournal!C$1),0),"")</f>
        <v>iHerb_AV CYG0792</v>
      </c>
      <c r="D430" s="125" t="str">
        <f ca="1"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 ca="1"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ca="1" si="31"/>
        <v>1587.9102876426498</v>
      </c>
      <c r="V430" s="22">
        <f t="shared" ca="1" si="32"/>
        <v>1.310060032235056</v>
      </c>
      <c r="X430" s="33"/>
      <c r="Y430" s="33"/>
    </row>
    <row r="431" spans="1:25" hidden="1" x14ac:dyDescent="0.2">
      <c r="A431" s="93" t="s">
        <v>192</v>
      </c>
      <c r="B431" s="94" t="str">
        <f ca="1">IFERROR(VLOOKUP($A431,HeadJournal!$A$1:$NTR$890,COLUMN(HeadJournal!B$1),0),"")</f>
        <v>922332066-0</v>
      </c>
      <c r="C431" s="94" t="str">
        <f ca="1">IFERROR(VLOOKUP($A431,HeadJournal!$A$1:$NTR$890,COLUMN(HeadJournal!C$1),0),"")</f>
        <v>iHerb_AV CYG0792</v>
      </c>
      <c r="D431" s="125" t="str">
        <f ca="1"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 ca="1"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ca="1" si="31"/>
        <v>395.32525276521039</v>
      </c>
      <c r="V431" s="22">
        <f t="shared" ca="1" si="32"/>
        <v>0.65378164802326244</v>
      </c>
      <c r="X431" s="33"/>
      <c r="Y431" s="33"/>
    </row>
    <row r="432" spans="1:25" hidden="1" x14ac:dyDescent="0.2">
      <c r="A432" s="93" t="s">
        <v>192</v>
      </c>
      <c r="B432" s="94" t="str">
        <f ca="1">IFERROR(VLOOKUP($A432,HeadJournal!$A$1:$NTR$890,COLUMN(HeadJournal!B$1),0),"")</f>
        <v>922332066-0</v>
      </c>
      <c r="C432" s="94" t="str">
        <f ca="1">IFERROR(VLOOKUP($A432,HeadJournal!$A$1:$NTR$890,COLUMN(HeadJournal!C$1),0),"")</f>
        <v>iHerb_AV CYG0792</v>
      </c>
      <c r="D432" s="125" t="str">
        <f ca="1"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 ca="1"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ca="1" si="31"/>
        <v>-616.54902474846381</v>
      </c>
      <c r="V432" s="22" t="str">
        <f t="shared" ca="1" si="32"/>
        <v/>
      </c>
      <c r="X432" s="33"/>
      <c r="Y432" s="33"/>
    </row>
    <row r="433" spans="1:25" hidden="1" x14ac:dyDescent="0.2">
      <c r="A433" s="93" t="s">
        <v>192</v>
      </c>
      <c r="B433" s="94" t="str">
        <f ca="1">IFERROR(VLOOKUP($A433,HeadJournal!$A$1:$NTR$890,COLUMN(HeadJournal!B$1),0),"")</f>
        <v>922332066-0</v>
      </c>
      <c r="C433" s="94" t="str">
        <f ca="1">IFERROR(VLOOKUP($A433,HeadJournal!$A$1:$NTR$890,COLUMN(HeadJournal!C$1),0),"")</f>
        <v>iHerb_AV CYG0792</v>
      </c>
      <c r="D433" s="125" t="str">
        <f ca="1"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 ca="1"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ca="1" si="31"/>
        <v>1576.4029485920723</v>
      </c>
      <c r="V433" s="22">
        <f t="shared" ca="1" si="32"/>
        <v>0.91460062971468925</v>
      </c>
      <c r="X433" s="33"/>
      <c r="Y433" s="33"/>
    </row>
    <row r="434" spans="1:25" hidden="1" x14ac:dyDescent="0.2">
      <c r="A434" s="93" t="s">
        <v>192</v>
      </c>
      <c r="B434" s="94" t="str">
        <f ca="1">IFERROR(VLOOKUP($A434,HeadJournal!$A$1:$NTR$890,COLUMN(HeadJournal!B$1),0),"")</f>
        <v>922332066-0</v>
      </c>
      <c r="C434" s="94" t="str">
        <f ca="1">IFERROR(VLOOKUP($A434,HeadJournal!$A$1:$NTR$890,COLUMN(HeadJournal!C$1),0),"")</f>
        <v>iHerb_AV CYG0792</v>
      </c>
      <c r="D434" s="125" t="str">
        <f ca="1"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ca="1" si="32"/>
        <v>1.7370086274784993</v>
      </c>
      <c r="X434" s="33"/>
      <c r="Y434" s="33"/>
    </row>
    <row r="435" spans="1:25" hidden="1" x14ac:dyDescent="0.2">
      <c r="A435" s="93" t="s">
        <v>192</v>
      </c>
      <c r="B435" s="94" t="str">
        <f ca="1">IFERROR(VLOOKUP($A435,HeadJournal!$A$1:$NTR$890,COLUMN(HeadJournal!B$1),0),"")</f>
        <v>922332066-0</v>
      </c>
      <c r="C435" s="94" t="str">
        <f ca="1">IFERROR(VLOOKUP($A435,HeadJournal!$A$1:$NTR$890,COLUMN(HeadJournal!C$1),0),"")</f>
        <v>iHerb_AV CYG0792</v>
      </c>
      <c r="D435" s="125" t="str">
        <f ca="1"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ca="1" si="32"/>
        <v>2.0411206971983322</v>
      </c>
      <c r="X435" s="33"/>
      <c r="Y435" s="33"/>
    </row>
    <row r="436" spans="1:25" hidden="1" x14ac:dyDescent="0.2">
      <c r="A436" s="93" t="s">
        <v>192</v>
      </c>
      <c r="B436" s="94" t="str">
        <f ca="1">IFERROR(VLOOKUP($A436,HeadJournal!$A$1:$NTR$890,COLUMN(HeadJournal!B$1),0),"")</f>
        <v>922332066-0</v>
      </c>
      <c r="C436" s="94" t="str">
        <f ca="1">IFERROR(VLOOKUP($A436,HeadJournal!$A$1:$NTR$890,COLUMN(HeadJournal!C$1),0),"")</f>
        <v>iHerb_AV CYG0792</v>
      </c>
      <c r="D436" s="125" t="str">
        <f ca="1"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 ca="1"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ca="1" si="31"/>
        <v>-393.67796987642657</v>
      </c>
      <c r="V436" s="22" t="str">
        <f t="shared" ca="1" si="32"/>
        <v/>
      </c>
      <c r="X436" s="33"/>
      <c r="Y436" s="33"/>
    </row>
    <row r="437" spans="1:25" hidden="1" x14ac:dyDescent="0.2">
      <c r="A437" s="93" t="s">
        <v>202</v>
      </c>
      <c r="B437" s="94" t="str">
        <f ca="1">IFERROR(VLOOKUP($A437,HeadJournal!$A$1:$NTR$890,COLUMN(HeadJournal!B$1),0),"")</f>
        <v>922366453-0</v>
      </c>
      <c r="C437" s="94" t="str">
        <f ca="1">IFERROR(VLOOKUP($A437,HeadJournal!$A$1:$NTR$890,COLUMN(HeadJournal!C$1),0),"")</f>
        <v>iHerb_OA CZN6870</v>
      </c>
      <c r="D437" s="125" t="str">
        <f ca="1"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ca="1" si="32"/>
        <v>0.81181069840545783</v>
      </c>
      <c r="X437" s="33"/>
      <c r="Y437" s="33"/>
    </row>
    <row r="438" spans="1:25" hidden="1" x14ac:dyDescent="0.2">
      <c r="A438" s="93" t="s">
        <v>202</v>
      </c>
      <c r="B438" s="94" t="str">
        <f ca="1">IFERROR(VLOOKUP($A438,HeadJournal!$A$1:$NTR$890,COLUMN(HeadJournal!B$1),0),"")</f>
        <v>922366453-0</v>
      </c>
      <c r="C438" s="94" t="str">
        <f ca="1">IFERROR(VLOOKUP($A438,HeadJournal!$A$1:$NTR$890,COLUMN(HeadJournal!C$1),0),"")</f>
        <v>iHerb_OA CZN6870</v>
      </c>
      <c r="D438" s="125" t="str">
        <f ca="1"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ca="1" si="32"/>
        <v>0.82134654418653841</v>
      </c>
      <c r="X438" s="33"/>
      <c r="Y438" s="33"/>
    </row>
    <row r="439" spans="1:25" hidden="1" x14ac:dyDescent="0.2">
      <c r="A439" s="93" t="s">
        <v>202</v>
      </c>
      <c r="B439" s="94" t="str">
        <f ca="1">IFERROR(VLOOKUP($A439,HeadJournal!$A$1:$NTR$890,COLUMN(HeadJournal!B$1),0),"")</f>
        <v>922366453-0</v>
      </c>
      <c r="C439" s="94" t="str">
        <f ca="1">IFERROR(VLOOKUP($A439,HeadJournal!$A$1:$NTR$890,COLUMN(HeadJournal!C$1),0),"")</f>
        <v>iHerb_OA CZN6870</v>
      </c>
      <c r="D439" s="125" t="str">
        <f ca="1"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ca="1" si="32"/>
        <v>0.31624327949938907</v>
      </c>
      <c r="X439" s="33"/>
      <c r="Y439" s="33"/>
    </row>
    <row r="440" spans="1:25" hidden="1" x14ac:dyDescent="0.2">
      <c r="A440" s="93" t="s">
        <v>202</v>
      </c>
      <c r="B440" s="94" t="str">
        <f ca="1">IFERROR(VLOOKUP($A440,HeadJournal!$A$1:$NTR$890,COLUMN(HeadJournal!B$1),0),"")</f>
        <v>922366453-0</v>
      </c>
      <c r="C440" s="94" t="str">
        <f ca="1">IFERROR(VLOOKUP($A440,HeadJournal!$A$1:$NTR$890,COLUMN(HeadJournal!C$1),0),"")</f>
        <v>iHerb_OA CZN6870</v>
      </c>
      <c r="D440" s="125" t="str">
        <f ca="1"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ca="1" si="32"/>
        <v>0.31624327949938907</v>
      </c>
      <c r="X440" s="33"/>
      <c r="Y440" s="33"/>
    </row>
    <row r="441" spans="1:25" hidden="1" x14ac:dyDescent="0.2">
      <c r="A441" s="93" t="s">
        <v>202</v>
      </c>
      <c r="B441" s="94" t="str">
        <f ca="1">IFERROR(VLOOKUP($A441,HeadJournal!$A$1:$NTR$890,COLUMN(HeadJournal!B$1),0),"")</f>
        <v>922366453-0</v>
      </c>
      <c r="C441" s="94" t="str">
        <f ca="1">IFERROR(VLOOKUP($A441,HeadJournal!$A$1:$NTR$890,COLUMN(HeadJournal!C$1),0),"")</f>
        <v>iHerb_OA CZN6870</v>
      </c>
      <c r="D441" s="125" t="str">
        <f ca="1"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ca="1" si="32"/>
        <v/>
      </c>
      <c r="X441" s="33"/>
      <c r="Y441" s="33"/>
    </row>
    <row r="442" spans="1:25" hidden="1" x14ac:dyDescent="0.2">
      <c r="A442" s="93" t="s">
        <v>202</v>
      </c>
      <c r="B442" s="94" t="str">
        <f ca="1">IFERROR(VLOOKUP($A442,HeadJournal!$A$1:$NTR$890,COLUMN(HeadJournal!B$1),0),"")</f>
        <v>922366453-0</v>
      </c>
      <c r="C442" s="94" t="str">
        <f ca="1">IFERROR(VLOOKUP($A442,HeadJournal!$A$1:$NTR$890,COLUMN(HeadJournal!C$1),0),"")</f>
        <v>iHerb_OA CZN6870</v>
      </c>
      <c r="D442" s="125" t="str">
        <f ca="1"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 ca="1"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 ca="1"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ca="1" si="31"/>
        <v>641.58025547445266</v>
      </c>
      <c r="V442" s="22">
        <f t="shared" ca="1" si="32"/>
        <v>0.97442438628077732</v>
      </c>
      <c r="X442" s="33"/>
      <c r="Y442" s="33"/>
    </row>
    <row r="443" spans="1:25" hidden="1" x14ac:dyDescent="0.2">
      <c r="A443" s="93" t="s">
        <v>202</v>
      </c>
      <c r="B443" s="94" t="str">
        <f ca="1">IFERROR(VLOOKUP($A443,HeadJournal!$A$1:$NTR$890,COLUMN(HeadJournal!B$1),0),"")</f>
        <v>922366453-0</v>
      </c>
      <c r="C443" s="94" t="str">
        <f ca="1">IFERROR(VLOOKUP($A443,HeadJournal!$A$1:$NTR$890,COLUMN(HeadJournal!C$1),0),"")</f>
        <v>iHerb_OA CZN6870</v>
      </c>
      <c r="D443" s="125" t="str">
        <f ca="1"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ca="1" si="32"/>
        <v>1.0652344253364707</v>
      </c>
      <c r="X443" s="33"/>
      <c r="Y443" s="33"/>
    </row>
    <row r="444" spans="1:25" hidden="1" x14ac:dyDescent="0.2">
      <c r="A444" s="93" t="s">
        <v>202</v>
      </c>
      <c r="B444" s="94" t="str">
        <f ca="1">IFERROR(VLOOKUP($A444,HeadJournal!$A$1:$NTR$890,COLUMN(HeadJournal!B$1),0),"")</f>
        <v>922366453-0</v>
      </c>
      <c r="C444" s="94" t="str">
        <f ca="1">IFERROR(VLOOKUP($A444,HeadJournal!$A$1:$NTR$890,COLUMN(HeadJournal!C$1),0),"")</f>
        <v>iHerb_OA CZN6870</v>
      </c>
      <c r="D444" s="125" t="str">
        <f ca="1"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ca="1" si="32"/>
        <v>1.0652344253364707</v>
      </c>
      <c r="X444" s="33"/>
      <c r="Y444" s="33"/>
    </row>
    <row r="445" spans="1:25" hidden="1" x14ac:dyDescent="0.2">
      <c r="A445" s="93" t="s">
        <v>202</v>
      </c>
      <c r="B445" s="94" t="str">
        <f ca="1">IFERROR(VLOOKUP($A445,HeadJournal!$A$1:$NTR$890,COLUMN(HeadJournal!B$1),0),"")</f>
        <v>922366453-0</v>
      </c>
      <c r="C445" s="94" t="str">
        <f ca="1">IFERROR(VLOOKUP($A445,HeadJournal!$A$1:$NTR$890,COLUMN(HeadJournal!C$1),0),"")</f>
        <v>iHerb_OA CZN6870</v>
      </c>
      <c r="D445" s="125" t="str">
        <f ca="1"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ca="1" si="32"/>
        <v/>
      </c>
      <c r="X445" s="33"/>
      <c r="Y445" s="33"/>
    </row>
    <row r="446" spans="1:25" hidden="1" x14ac:dyDescent="0.2">
      <c r="A446" s="93" t="s">
        <v>202</v>
      </c>
      <c r="B446" s="94" t="str">
        <f ca="1">IFERROR(VLOOKUP($A446,HeadJournal!$A$1:$NTR$890,COLUMN(HeadJournal!B$1),0),"")</f>
        <v>922366453-0</v>
      </c>
      <c r="C446" s="94" t="str">
        <f ca="1">IFERROR(VLOOKUP($A446,HeadJournal!$A$1:$NTR$890,COLUMN(HeadJournal!C$1),0),"")</f>
        <v>iHerb_OA CZN6870</v>
      </c>
      <c r="D446" s="125" t="str">
        <f ca="1"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 ca="1"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 ca="1"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ca="1" si="31"/>
        <v>846.25219802213326</v>
      </c>
      <c r="V446" s="22">
        <f t="shared" ca="1" si="32"/>
        <v>0.88729137437296224</v>
      </c>
      <c r="X446" s="33"/>
      <c r="Y446" s="33"/>
    </row>
    <row r="447" spans="1:25" hidden="1" x14ac:dyDescent="0.2">
      <c r="A447" s="93" t="s">
        <v>202</v>
      </c>
      <c r="B447" s="94" t="str">
        <f ca="1">IFERROR(VLOOKUP($A447,HeadJournal!$A$1:$NTR$890,COLUMN(HeadJournal!B$1),0),"")</f>
        <v>922366453-0</v>
      </c>
      <c r="C447" s="94" t="str">
        <f ca="1">IFERROR(VLOOKUP($A447,HeadJournal!$A$1:$NTR$890,COLUMN(HeadJournal!C$1),0),"")</f>
        <v>iHerb_OA CZN6870</v>
      </c>
      <c r="D447" s="125" t="str">
        <f ca="1"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 ca="1"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 ca="1"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ca="1" si="31"/>
        <v>874.05793383564878</v>
      </c>
      <c r="V447" s="22">
        <f t="shared" ca="1" si="32"/>
        <v>0.65919768000430035</v>
      </c>
      <c r="X447" s="33"/>
      <c r="Y447" s="33"/>
    </row>
    <row r="448" spans="1:25" hidden="1" x14ac:dyDescent="0.2">
      <c r="A448" s="93" t="s">
        <v>208</v>
      </c>
      <c r="B448" s="94">
        <f ca="1">IFERROR(VLOOKUP($A448,HeadJournal!$A$1:$NTR$890,COLUMN(HeadJournal!B$1),0),"")</f>
        <v>0</v>
      </c>
      <c r="C448" s="94" t="str">
        <f ca="1">IFERROR(VLOOKUP($A448,HeadJournal!$A$1:$NTR$890,COLUMN(HeadJournal!C$1),0),"")</f>
        <v>Anna</v>
      </c>
      <c r="D448" s="125" t="str">
        <f ca="1"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ca="1" si="32"/>
        <v>1.2727272727272727</v>
      </c>
      <c r="X448" s="33"/>
      <c r="Y448" s="33"/>
    </row>
    <row r="449" spans="1:25" hidden="1" x14ac:dyDescent="0.2">
      <c r="A449" s="93" t="s">
        <v>209</v>
      </c>
      <c r="B449" s="94" t="str">
        <f ca="1">IFERROR(VLOOKUP($A449,HeadJournal!$A$1:$NTR$890,COLUMN(HeadJournal!B$1),0),"")</f>
        <v>1Z095EE70250818508</v>
      </c>
      <c r="C449" s="94" t="str">
        <f ca="1">IFERROR(VLOOKUP($A449,HeadJournal!$A$1:$NTR$890,COLUMN(HeadJournal!C$1),0),"")</f>
        <v>iHerb_MH DLE7202</v>
      </c>
      <c r="D449" s="125" t="str">
        <f ca="1"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hidden="1" x14ac:dyDescent="0.2">
      <c r="A450" s="93" t="s">
        <v>209</v>
      </c>
      <c r="B450" s="94" t="str">
        <f ca="1">IFERROR(VLOOKUP($A450,HeadJournal!$A$1:$NTR$890,COLUMN(HeadJournal!B$1),0),"")</f>
        <v>1Z095EE70250818508</v>
      </c>
      <c r="C450" s="94" t="str">
        <f ca="1">IFERROR(VLOOKUP($A450,HeadJournal!$A$1:$NTR$890,COLUMN(HeadJournal!C$1),0),"")</f>
        <v>iHerb_MH DLE7202</v>
      </c>
      <c r="D450" s="125" t="str">
        <f ca="1"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 ca="1"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 ca="1"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ca="1" si="31"/>
        <v>665.43387246865586</v>
      </c>
      <c r="V450" s="22">
        <f t="shared" ca="1" si="32"/>
        <v>1.2448111434625799</v>
      </c>
      <c r="X450" s="33"/>
      <c r="Y450" s="33"/>
    </row>
    <row r="451" spans="1:25" hidden="1" x14ac:dyDescent="0.2">
      <c r="A451" s="93" t="s">
        <v>209</v>
      </c>
      <c r="B451" s="94" t="str">
        <f ca="1">IFERROR(VLOOKUP($A451,HeadJournal!$A$1:$NTR$890,COLUMN(HeadJournal!B$1),0),"")</f>
        <v>1Z095EE70250818508</v>
      </c>
      <c r="C451" s="94" t="str">
        <f ca="1">IFERROR(VLOOKUP($A451,HeadJournal!$A$1:$NTR$890,COLUMN(HeadJournal!C$1),0),"")</f>
        <v>iHerb_MH DLE7202</v>
      </c>
      <c r="D451" s="125" t="str">
        <f ca="1"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 ca="1"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 ca="1"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ca="1" si="36">Q451-P451</f>
        <v>1253.4715032613869</v>
      </c>
      <c r="V451" s="22">
        <f t="shared" ref="V451:V514" ca="1" si="37">IF(Q451&lt;&gt;0,IFERROR(U451/P451,""),"")</f>
        <v>0.71769312988712286</v>
      </c>
      <c r="X451" s="33"/>
      <c r="Y451" s="33"/>
    </row>
    <row r="452" spans="1:25" hidden="1" x14ac:dyDescent="0.2">
      <c r="A452" s="93" t="s">
        <v>209</v>
      </c>
      <c r="B452" s="94" t="str">
        <f ca="1">IFERROR(VLOOKUP($A452,HeadJournal!$A$1:$NTR$890,COLUMN(HeadJournal!B$1),0),"")</f>
        <v>1Z095EE70250818508</v>
      </c>
      <c r="C452" s="94" t="str">
        <f ca="1">IFERROR(VLOOKUP($A452,HeadJournal!$A$1:$NTR$890,COLUMN(HeadJournal!C$1),0),"")</f>
        <v>iHerb_MH DLE7202</v>
      </c>
      <c r="D452" s="125" t="str">
        <f ca="1"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ca="1" si="37"/>
        <v>0.97763494861434574</v>
      </c>
      <c r="X452" s="33"/>
      <c r="Y452" s="33"/>
    </row>
    <row r="453" spans="1:25" hidden="1" x14ac:dyDescent="0.2">
      <c r="A453" s="93" t="s">
        <v>209</v>
      </c>
      <c r="B453" s="94" t="str">
        <f ca="1">IFERROR(VLOOKUP($A453,HeadJournal!$A$1:$NTR$890,COLUMN(HeadJournal!B$1),0),"")</f>
        <v>1Z095EE70250818508</v>
      </c>
      <c r="C453" s="94" t="str">
        <f ca="1">IFERROR(VLOOKUP($A453,HeadJournal!$A$1:$NTR$890,COLUMN(HeadJournal!C$1),0),"")</f>
        <v>iHerb_MH DLE7202</v>
      </c>
      <c r="D453" s="125" t="str">
        <f ca="1"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ca="1" si="37"/>
        <v>0.85400230293164481</v>
      </c>
      <c r="X453" s="33"/>
      <c r="Y453" s="33"/>
    </row>
    <row r="454" spans="1:25" hidden="1" x14ac:dyDescent="0.2">
      <c r="A454" s="93" t="s">
        <v>209</v>
      </c>
      <c r="B454" s="94" t="str">
        <f ca="1">IFERROR(VLOOKUP($A454,HeadJournal!$A$1:$NTR$890,COLUMN(HeadJournal!B$1),0),"")</f>
        <v>1Z095EE70250818508</v>
      </c>
      <c r="C454" s="94" t="str">
        <f ca="1">IFERROR(VLOOKUP($A454,HeadJournal!$A$1:$NTR$890,COLUMN(HeadJournal!C$1),0),"")</f>
        <v>iHerb_MH DLE7202</v>
      </c>
      <c r="D454" s="125" t="str">
        <f ca="1"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ca="1" si="37"/>
        <v>0.91228351411514275</v>
      </c>
      <c r="X454" s="33"/>
      <c r="Y454" s="33"/>
    </row>
    <row r="455" spans="1:25" hidden="1" x14ac:dyDescent="0.2">
      <c r="A455" s="93" t="s">
        <v>209</v>
      </c>
      <c r="B455" s="94" t="str">
        <f ca="1">IFERROR(VLOOKUP($A455,HeadJournal!$A$1:$NTR$890,COLUMN(HeadJournal!B$1),0),"")</f>
        <v>1Z095EE70250818508</v>
      </c>
      <c r="C455" s="94" t="str">
        <f ca="1">IFERROR(VLOOKUP($A455,HeadJournal!$A$1:$NTR$890,COLUMN(HeadJournal!C$1),0),"")</f>
        <v>iHerb_MH DLE7202</v>
      </c>
      <c r="D455" s="125" t="str">
        <f ca="1"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ca="1" si="37"/>
        <v>1.029160142879942</v>
      </c>
      <c r="X455" s="33"/>
      <c r="Y455" s="33"/>
    </row>
    <row r="456" spans="1:25" hidden="1" x14ac:dyDescent="0.2">
      <c r="A456" s="93" t="s">
        <v>209</v>
      </c>
      <c r="B456" s="94" t="str">
        <f ca="1">IFERROR(VLOOKUP($A456,HeadJournal!$A$1:$NTR$890,COLUMN(HeadJournal!B$1),0),"")</f>
        <v>1Z095EE70250818508</v>
      </c>
      <c r="C456" s="94" t="str">
        <f ca="1">IFERROR(VLOOKUP($A456,HeadJournal!$A$1:$NTR$890,COLUMN(HeadJournal!C$1),0),"")</f>
        <v>iHerb_MH DLE7202</v>
      </c>
      <c r="D456" s="125" t="str">
        <f ca="1"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 ca="1"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 ca="1"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ca="1" si="36"/>
        <v>684.01605495953027</v>
      </c>
      <c r="V456" s="22">
        <f t="shared" ca="1" si="37"/>
        <v>1.110444615426772</v>
      </c>
      <c r="X456" s="33"/>
      <c r="Y456" s="33"/>
    </row>
    <row r="457" spans="1:25" hidden="1" x14ac:dyDescent="0.2">
      <c r="A457" s="93" t="s">
        <v>209</v>
      </c>
      <c r="B457" s="94" t="str">
        <f ca="1">IFERROR(VLOOKUP($A457,HeadJournal!$A$1:$NTR$890,COLUMN(HeadJournal!B$1),0),"")</f>
        <v>1Z095EE70250818508</v>
      </c>
      <c r="C457" s="94" t="str">
        <f ca="1">IFERROR(VLOOKUP($A457,HeadJournal!$A$1:$NTR$890,COLUMN(HeadJournal!C$1),0),"")</f>
        <v>iHerb_MH DLE7202</v>
      </c>
      <c r="D457" s="125" t="str">
        <f ca="1"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 ca="1"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 ca="1"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ca="1" si="36"/>
        <v>1564.3101525472146</v>
      </c>
      <c r="V457" s="22">
        <f t="shared" ca="1" si="37"/>
        <v>1.2659407664243882</v>
      </c>
      <c r="X457" s="33"/>
      <c r="Y457" s="33"/>
    </row>
    <row r="458" spans="1:25" hidden="1" x14ac:dyDescent="0.2">
      <c r="A458" s="93" t="s">
        <v>209</v>
      </c>
      <c r="B458" s="94" t="str">
        <f ca="1">IFERROR(VLOOKUP($A458,HeadJournal!$A$1:$NTR$890,COLUMN(HeadJournal!B$1),0),"")</f>
        <v>1Z095EE70250818508</v>
      </c>
      <c r="C458" s="94" t="str">
        <f ca="1">IFERROR(VLOOKUP($A458,HeadJournal!$A$1:$NTR$890,COLUMN(HeadJournal!C$1),0),"")</f>
        <v>iHerb_MH DLE7202</v>
      </c>
      <c r="D458" s="125" t="str">
        <f ca="1"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 ca="1"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 ca="1"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ca="1" si="36"/>
        <v>576.68255768925565</v>
      </c>
      <c r="V458" s="22">
        <f t="shared" ca="1" si="37"/>
        <v>2.5823444497757002</v>
      </c>
      <c r="X458" s="33"/>
      <c r="Y458" s="33"/>
    </row>
    <row r="459" spans="1:25" hidden="1" x14ac:dyDescent="0.2">
      <c r="A459" s="93" t="s">
        <v>209</v>
      </c>
      <c r="B459" s="94" t="str">
        <f ca="1">IFERROR(VLOOKUP($A459,HeadJournal!$A$1:$NTR$890,COLUMN(HeadJournal!B$1),0),"")</f>
        <v>1Z095EE70250818508</v>
      </c>
      <c r="C459" s="94" t="str">
        <f ca="1">IFERROR(VLOOKUP($A459,HeadJournal!$A$1:$NTR$890,COLUMN(HeadJournal!C$1),0),"")</f>
        <v>iHerb_MH DLE7202</v>
      </c>
      <c r="D459" s="125" t="str">
        <f ca="1"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 ca="1"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ca="1" si="36"/>
        <v>1353.3651153785113</v>
      </c>
      <c r="V459" s="22">
        <f t="shared" ca="1" si="37"/>
        <v>3.0301375059976627</v>
      </c>
      <c r="X459" s="33"/>
      <c r="Y459" s="33"/>
    </row>
    <row r="460" spans="1:25" hidden="1" x14ac:dyDescent="0.2">
      <c r="A460" s="93" t="s">
        <v>209</v>
      </c>
      <c r="B460" s="94" t="str">
        <f ca="1">IFERROR(VLOOKUP($A460,HeadJournal!$A$1:$NTR$890,COLUMN(HeadJournal!B$1),0),"")</f>
        <v>1Z095EE70250818508</v>
      </c>
      <c r="C460" s="94" t="str">
        <f ca="1">IFERROR(VLOOKUP($A460,HeadJournal!$A$1:$NTR$890,COLUMN(HeadJournal!C$1),0),"")</f>
        <v>iHerb_MH DLE7202</v>
      </c>
      <c r="D460" s="125" t="str">
        <f ca="1"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ca="1" si="37"/>
        <v>1.0821376086624788</v>
      </c>
      <c r="X460" s="33"/>
      <c r="Y460" s="33"/>
    </row>
    <row r="461" spans="1:25" hidden="1" x14ac:dyDescent="0.2">
      <c r="A461" s="93" t="s">
        <v>213</v>
      </c>
      <c r="B461" s="94">
        <f ca="1">IFERROR(VLOOKUP($A461,HeadJournal!$A$1:$NTR$890,COLUMN(HeadJournal!B$1),0),"")</f>
        <v>0</v>
      </c>
      <c r="C461" s="94" t="str">
        <f ca="1">IFERROR(VLOOKUP($A461,HeadJournal!$A$1:$NTR$890,COLUMN(HeadJournal!C$1),0),"")</f>
        <v>OZON_AV</v>
      </c>
      <c r="D461" s="125" t="str">
        <f ca="1"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ca="1" si="37"/>
        <v>0.8384042650978949</v>
      </c>
      <c r="X461" s="33"/>
      <c r="Y461" s="33"/>
    </row>
    <row r="462" spans="1:25" hidden="1" x14ac:dyDescent="0.2">
      <c r="A462" s="93" t="s">
        <v>213</v>
      </c>
      <c r="B462" s="94">
        <f ca="1">IFERROR(VLOOKUP($A462,HeadJournal!$A$1:$NTR$890,COLUMN(HeadJournal!B$1),0),"")</f>
        <v>0</v>
      </c>
      <c r="C462" s="94" t="str">
        <f ca="1">IFERROR(VLOOKUP($A462,HeadJournal!$A$1:$NTR$890,COLUMN(HeadJournal!C$1),0),"")</f>
        <v>OZON_AV</v>
      </c>
      <c r="D462" s="125" t="str">
        <f ca="1"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 ca="1"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ca="1" si="36"/>
        <v>456.04999999999995</v>
      </c>
      <c r="V462" s="22">
        <f t="shared" ca="1" si="37"/>
        <v>0.8384042650978949</v>
      </c>
      <c r="X462" s="33"/>
      <c r="Y462" s="33"/>
    </row>
    <row r="463" spans="1:25" hidden="1" x14ac:dyDescent="0.2">
      <c r="A463" s="93" t="s">
        <v>215</v>
      </c>
      <c r="B463" s="94">
        <f ca="1">IFERROR(VLOOKUP($A463,HeadJournal!$A$1:$NTR$890,COLUMN(HeadJournal!B$1),0),"")</f>
        <v>0</v>
      </c>
      <c r="C463" s="94" t="str">
        <f ca="1">IFERROR(VLOOKUP($A463,HeadJournal!$A$1:$NTR$890,COLUMN(HeadJournal!C$1),0),"")</f>
        <v>OZON_AV</v>
      </c>
      <c r="D463" s="125" t="str">
        <f ca="1"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hidden="1" x14ac:dyDescent="0.2">
      <c r="A464" s="93" t="s">
        <v>215</v>
      </c>
      <c r="B464" s="94">
        <f ca="1">IFERROR(VLOOKUP($A464,HeadJournal!$A$1:$NTR$890,COLUMN(HeadJournal!B$1),0),"")</f>
        <v>0</v>
      </c>
      <c r="C464" s="94" t="str">
        <f ca="1">IFERROR(VLOOKUP($A464,HeadJournal!$A$1:$NTR$890,COLUMN(HeadJournal!C$1),0),"")</f>
        <v>OZON_AV</v>
      </c>
      <c r="D464" s="125" t="str">
        <f ca="1"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 ca="1"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ca="1" si="36"/>
        <v>198.54999999999995</v>
      </c>
      <c r="V464" s="22">
        <f t="shared" ca="1" si="37"/>
        <v>0.33011887937484402</v>
      </c>
      <c r="X464" s="33"/>
      <c r="Y464" s="33"/>
    </row>
    <row r="465" spans="1:25" hidden="1" x14ac:dyDescent="0.2">
      <c r="A465" s="93" t="s">
        <v>218</v>
      </c>
      <c r="B465" s="94">
        <f ca="1">IFERROR(VLOOKUP($A465,HeadJournal!$A$1:$NTR$890,COLUMN(HeadJournal!B$1),0),"")</f>
        <v>0</v>
      </c>
      <c r="C465" s="94" t="str">
        <f ca="1">IFERROR(VLOOKUP($A465,HeadJournal!$A$1:$NTR$890,COLUMN(HeadJournal!C$1),0),"")</f>
        <v>OZON_AV</v>
      </c>
      <c r="D465" s="125" t="str">
        <f ca="1"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ca="1" si="37"/>
        <v/>
      </c>
      <c r="X465" s="33"/>
      <c r="Y465" s="33"/>
    </row>
    <row r="466" spans="1:25" hidden="1" x14ac:dyDescent="0.2">
      <c r="A466" s="93" t="s">
        <v>218</v>
      </c>
      <c r="B466" s="94">
        <f ca="1">IFERROR(VLOOKUP($A466,HeadJournal!$A$1:$NTR$890,COLUMN(HeadJournal!B$1),0),"")</f>
        <v>0</v>
      </c>
      <c r="C466" s="94" t="str">
        <f ca="1">IFERROR(VLOOKUP($A466,HeadJournal!$A$1:$NTR$890,COLUMN(HeadJournal!C$1),0),"")</f>
        <v>OZON_AV</v>
      </c>
      <c r="D466" s="125" t="str">
        <f ca="1"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ca="1" si="37"/>
        <v/>
      </c>
      <c r="X466" s="33"/>
      <c r="Y466" s="33"/>
    </row>
    <row r="467" spans="1:25" hidden="1" x14ac:dyDescent="0.2">
      <c r="A467" s="93" t="s">
        <v>220</v>
      </c>
      <c r="B467" s="94">
        <f ca="1">IFERROR(VLOOKUP($A467,HeadJournal!$A$1:$NTR$890,COLUMN(HeadJournal!B$1),0),"")</f>
        <v>0</v>
      </c>
      <c r="C467" s="94" t="str">
        <f ca="1">IFERROR(VLOOKUP($A467,HeadJournal!$A$1:$NTR$890,COLUMN(HeadJournal!C$1),0),"")</f>
        <v>OZON_AV</v>
      </c>
      <c r="D467" s="125" t="str">
        <f ca="1"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 ca="1"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 ca="1"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ca="1" si="36"/>
        <v>408.95</v>
      </c>
      <c r="V467" s="22">
        <f t="shared" ca="1" si="37"/>
        <v>0.83280724977089904</v>
      </c>
      <c r="X467" s="33"/>
      <c r="Y467" s="33"/>
    </row>
    <row r="468" spans="1:25" hidden="1" x14ac:dyDescent="0.2">
      <c r="A468" s="93" t="s">
        <v>220</v>
      </c>
      <c r="B468" s="94">
        <f ca="1">IFERROR(VLOOKUP($A468,HeadJournal!$A$1:$NTR$890,COLUMN(HeadJournal!B$1),0),"")</f>
        <v>0</v>
      </c>
      <c r="C468" s="94" t="str">
        <f ca="1">IFERROR(VLOOKUP($A468,HeadJournal!$A$1:$NTR$890,COLUMN(HeadJournal!C$1),0),"")</f>
        <v>OZON_AV</v>
      </c>
      <c r="D468" s="125" t="str">
        <f ca="1"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 ca="1"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 ca="1"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ca="1" si="36"/>
        <v>408.95</v>
      </c>
      <c r="V468" s="22">
        <f t="shared" ca="1" si="37"/>
        <v>0.83280724977089904</v>
      </c>
      <c r="X468" s="33"/>
      <c r="Y468" s="33"/>
    </row>
    <row r="469" spans="1:25" hidden="1" x14ac:dyDescent="0.2">
      <c r="A469" s="93" t="s">
        <v>220</v>
      </c>
      <c r="B469" s="94">
        <f ca="1">IFERROR(VLOOKUP($A469,HeadJournal!$A$1:$NTR$890,COLUMN(HeadJournal!B$1),0),"")</f>
        <v>0</v>
      </c>
      <c r="C469" s="94" t="str">
        <f ca="1">IFERROR(VLOOKUP($A469,HeadJournal!$A$1:$NTR$890,COLUMN(HeadJournal!C$1),0),"")</f>
        <v>OZON_AV</v>
      </c>
      <c r="D469" s="125" t="str">
        <f ca="1"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 ca="1"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 ca="1"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ca="1" si="36"/>
        <v>0</v>
      </c>
      <c r="V469" s="22">
        <f t="shared" ca="1" si="37"/>
        <v>0</v>
      </c>
      <c r="X469" s="33"/>
      <c r="Y469" s="33"/>
    </row>
    <row r="470" spans="1:25" hidden="1" x14ac:dyDescent="0.2">
      <c r="A470" s="93" t="s">
        <v>220</v>
      </c>
      <c r="B470" s="94">
        <f ca="1">IFERROR(VLOOKUP($A470,HeadJournal!$A$1:$NTR$890,COLUMN(HeadJournal!B$1),0),"")</f>
        <v>0</v>
      </c>
      <c r="C470" s="94" t="str">
        <f ca="1">IFERROR(VLOOKUP($A470,HeadJournal!$A$1:$NTR$890,COLUMN(HeadJournal!C$1),0),"")</f>
        <v>OZON_AV</v>
      </c>
      <c r="D470" s="125" t="str">
        <f ca="1"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 ca="1"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 ca="1"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ca="1" si="36"/>
        <v>767.35</v>
      </c>
      <c r="V470" s="22">
        <f t="shared" ca="1" si="37"/>
        <v>0.82276309440840623</v>
      </c>
      <c r="X470" s="33"/>
      <c r="Y470" s="33"/>
    </row>
    <row r="471" spans="1:25" hidden="1" x14ac:dyDescent="0.2">
      <c r="A471" s="93" t="s">
        <v>222</v>
      </c>
      <c r="B471" s="94">
        <f ca="1">IFERROR(VLOOKUP($A471,HeadJournal!$A$1:$NTR$890,COLUMN(HeadJournal!B$1),0),"")</f>
        <v>0</v>
      </c>
      <c r="C471" s="94" t="str">
        <f ca="1">IFERROR(VLOOKUP($A471,HeadJournal!$A$1:$NTR$890,COLUMN(HeadJournal!C$1),0),"")</f>
        <v>OZON_AV</v>
      </c>
      <c r="D471" s="125" t="str">
        <f ca="1"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ca="1" si="37"/>
        <v>1.4515105631263969</v>
      </c>
      <c r="X471" s="33"/>
      <c r="Y471" s="33"/>
    </row>
    <row r="472" spans="1:25" hidden="1" x14ac:dyDescent="0.2">
      <c r="A472" s="93" t="s">
        <v>222</v>
      </c>
      <c r="B472" s="94">
        <f ca="1">IFERROR(VLOOKUP($A472,HeadJournal!$A$1:$NTR$890,COLUMN(HeadJournal!B$1),0),"")</f>
        <v>0</v>
      </c>
      <c r="C472" s="94" t="str">
        <f ca="1">IFERROR(VLOOKUP($A472,HeadJournal!$A$1:$NTR$890,COLUMN(HeadJournal!C$1),0),"")</f>
        <v>OZON_AV</v>
      </c>
      <c r="D472" s="125" t="str">
        <f ca="1"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 ca="1"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ca="1" si="36"/>
        <v>956.55</v>
      </c>
      <c r="V472" s="22">
        <f t="shared" ca="1" si="37"/>
        <v>1.379407311269738</v>
      </c>
      <c r="X472" s="33"/>
      <c r="Y472" s="33"/>
    </row>
    <row r="473" spans="1:25" hidden="1" x14ac:dyDescent="0.2">
      <c r="A473" s="93" t="s">
        <v>223</v>
      </c>
      <c r="B473" s="94">
        <f ca="1">IFERROR(VLOOKUP($A473,HeadJournal!$A$1:$NTR$890,COLUMN(HeadJournal!B$1),0),"")</f>
        <v>0</v>
      </c>
      <c r="C473" s="94" t="str">
        <f ca="1">IFERROR(VLOOKUP($A473,HeadJournal!$A$1:$NTR$890,COLUMN(HeadJournal!C$1),0),"")</f>
        <v>OZON_AV</v>
      </c>
      <c r="D473" s="125" t="str">
        <f ca="1"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ca="1" si="36"/>
        <v>649.25</v>
      </c>
      <c r="V473" s="22">
        <f t="shared" ca="1" si="37"/>
        <v>1.8510334996436208</v>
      </c>
      <c r="X473" s="33"/>
      <c r="Y473" s="33"/>
    </row>
    <row r="474" spans="1:25" hidden="1" x14ac:dyDescent="0.2">
      <c r="A474" s="93" t="s">
        <v>223</v>
      </c>
      <c r="B474" s="94">
        <f ca="1">IFERROR(VLOOKUP($A474,HeadJournal!$A$1:$NTR$890,COLUMN(HeadJournal!B$1),0),"")</f>
        <v>0</v>
      </c>
      <c r="C474" s="94" t="str">
        <f ca="1">IFERROR(VLOOKUP($A474,HeadJournal!$A$1:$NTR$890,COLUMN(HeadJournal!C$1),0),"")</f>
        <v>OZON_AV</v>
      </c>
      <c r="D474" s="125" t="str">
        <f ca="1"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ca="1" si="37"/>
        <v>0.75669740887132186</v>
      </c>
      <c r="X474" s="33"/>
      <c r="Y474" s="33"/>
    </row>
    <row r="475" spans="1:25" hidden="1" x14ac:dyDescent="0.2">
      <c r="A475" s="93" t="s">
        <v>226</v>
      </c>
      <c r="B475" s="94">
        <f ca="1">IFERROR(VLOOKUP($A475,HeadJournal!$A$1:$NTR$890,COLUMN(HeadJournal!B$1),0),"")</f>
        <v>0</v>
      </c>
      <c r="C475" s="94" t="str">
        <f ca="1">IFERROR(VLOOKUP($A475,HeadJournal!$A$1:$NTR$890,COLUMN(HeadJournal!C$1),0),"")</f>
        <v>OZON_AV</v>
      </c>
      <c r="D475" s="125" t="str">
        <f ca="1"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 ca="1"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ca="1" si="36"/>
        <v>310.14999999999998</v>
      </c>
      <c r="V475" s="22">
        <f t="shared" ca="1" si="37"/>
        <v>0.79556239579325372</v>
      </c>
      <c r="X475" s="33"/>
      <c r="Y475" s="33"/>
    </row>
    <row r="476" spans="1:25" hidden="1" x14ac:dyDescent="0.2">
      <c r="A476" s="93" t="s">
        <v>226</v>
      </c>
      <c r="B476" s="94">
        <f ca="1">IFERROR(VLOOKUP($A476,HeadJournal!$A$1:$NTR$890,COLUMN(HeadJournal!B$1),0),"")</f>
        <v>0</v>
      </c>
      <c r="C476" s="94" t="str">
        <f ca="1">IFERROR(VLOOKUP($A476,HeadJournal!$A$1:$NTR$890,COLUMN(HeadJournal!C$1),0),"")</f>
        <v>OZON_AV</v>
      </c>
      <c r="D476" s="125" t="str">
        <f ca="1"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ca="1" si="37"/>
        <v>0.79556239579325372</v>
      </c>
      <c r="X476" s="33"/>
      <c r="Y476" s="33"/>
    </row>
    <row r="477" spans="1:25" hidden="1" x14ac:dyDescent="0.2">
      <c r="A477" s="93" t="s">
        <v>228</v>
      </c>
      <c r="B477" s="94" t="str">
        <f ca="1">IFERROR(VLOOKUP($A477,HeadJournal!$A$1:$NTR$890,COLUMN(HeadJournal!B$1),0),"")</f>
        <v>922397480-0</v>
      </c>
      <c r="C477" s="94" t="str">
        <f ca="1">IFERROR(VLOOKUP($A477,HeadJournal!$A$1:$NTR$890,COLUMN(HeadJournal!C$1),0),"")</f>
        <v>iHerb_VP DFD1605</v>
      </c>
      <c r="D477" s="125" t="str">
        <f ca="1"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hidden="1" x14ac:dyDescent="0.2">
      <c r="A478" s="93" t="s">
        <v>228</v>
      </c>
      <c r="B478" s="94" t="str">
        <f ca="1">IFERROR(VLOOKUP($A478,HeadJournal!$A$1:$NTR$890,COLUMN(HeadJournal!B$1),0),"")</f>
        <v>922397480-0</v>
      </c>
      <c r="C478" s="94" t="str">
        <f ca="1">IFERROR(VLOOKUP($A478,HeadJournal!$A$1:$NTR$890,COLUMN(HeadJournal!C$1),0),"")</f>
        <v>iHerb_VP DFD1605</v>
      </c>
      <c r="D478" s="125" t="str">
        <f ca="1"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 ca="1"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 ca="1"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ca="1" si="36"/>
        <v>0</v>
      </c>
      <c r="V478" s="22">
        <f t="shared" ca="1" si="37"/>
        <v>0</v>
      </c>
      <c r="X478" s="33"/>
      <c r="Y478" s="33"/>
    </row>
    <row r="479" spans="1:25" hidden="1" x14ac:dyDescent="0.2">
      <c r="A479" s="93" t="s">
        <v>228</v>
      </c>
      <c r="B479" s="94" t="str">
        <f ca="1">IFERROR(VLOOKUP($A479,HeadJournal!$A$1:$NTR$890,COLUMN(HeadJournal!B$1),0),"")</f>
        <v>922397480-0</v>
      </c>
      <c r="C479" s="94" t="str">
        <f ca="1">IFERROR(VLOOKUP($A479,HeadJournal!$A$1:$NTR$890,COLUMN(HeadJournal!C$1),0),"")</f>
        <v>iHerb_VP DFD1605</v>
      </c>
      <c r="D479" s="125" t="str">
        <f ca="1"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 ca="1"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ca="1" si="36"/>
        <v>0</v>
      </c>
      <c r="V479" s="22">
        <f t="shared" ca="1" si="37"/>
        <v>0</v>
      </c>
      <c r="X479" s="33"/>
      <c r="Y479" s="33"/>
    </row>
    <row r="480" spans="1:25" hidden="1" x14ac:dyDescent="0.2">
      <c r="A480" s="93" t="s">
        <v>228</v>
      </c>
      <c r="B480" s="94" t="str">
        <f ca="1">IFERROR(VLOOKUP($A480,HeadJournal!$A$1:$NTR$890,COLUMN(HeadJournal!B$1),0),"")</f>
        <v>922397480-0</v>
      </c>
      <c r="C480" s="94" t="str">
        <f ca="1">IFERROR(VLOOKUP($A480,HeadJournal!$A$1:$NTR$890,COLUMN(HeadJournal!C$1),0),"")</f>
        <v>iHerb_VP DFD1605</v>
      </c>
      <c r="D480" s="125" t="str">
        <f ca="1"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ca="1" si="37"/>
        <v>0</v>
      </c>
      <c r="X480" s="33"/>
      <c r="Y480" s="33"/>
    </row>
    <row r="481" spans="1:25" hidden="1" x14ac:dyDescent="0.2">
      <c r="A481" s="101" t="s">
        <v>228</v>
      </c>
      <c r="B481" s="94" t="str">
        <f ca="1">IFERROR(VLOOKUP($A481,HeadJournal!$A$1:$NTR$890,COLUMN(HeadJournal!B$1),0),"")</f>
        <v>922397480-0</v>
      </c>
      <c r="C481" s="94" t="str">
        <f ca="1">IFERROR(VLOOKUP($A481,HeadJournal!$A$1:$NTR$890,COLUMN(HeadJournal!C$1),0),"")</f>
        <v>iHerb_VP DFD1605</v>
      </c>
      <c r="D481" s="125" t="str">
        <f ca="1"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ca="1" si="37"/>
        <v>0</v>
      </c>
      <c r="X481" s="33"/>
      <c r="Y481" s="33"/>
    </row>
    <row r="482" spans="1:25" hidden="1" x14ac:dyDescent="0.2">
      <c r="A482" s="93" t="s">
        <v>228</v>
      </c>
      <c r="B482" s="94" t="str">
        <f ca="1">IFERROR(VLOOKUP($A482,HeadJournal!$A$1:$NTR$890,COLUMN(HeadJournal!B$1),0),"")</f>
        <v>922397480-0</v>
      </c>
      <c r="C482" s="94" t="str">
        <f ca="1">IFERROR(VLOOKUP($A482,HeadJournal!$A$1:$NTR$890,COLUMN(HeadJournal!C$1),0),"")</f>
        <v>iHerb_VP DFD1605</v>
      </c>
      <c r="D482" s="125" t="str">
        <f ca="1"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 ca="1"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ca="1" si="36"/>
        <v>0</v>
      </c>
      <c r="V482" s="22">
        <f t="shared" ca="1" si="37"/>
        <v>0</v>
      </c>
      <c r="X482" s="33"/>
      <c r="Y482" s="33"/>
    </row>
    <row r="483" spans="1:25" hidden="1" x14ac:dyDescent="0.2">
      <c r="A483" s="93" t="s">
        <v>228</v>
      </c>
      <c r="B483" s="94" t="str">
        <f ca="1">IFERROR(VLOOKUP($A483,HeadJournal!$A$1:$NTR$890,COLUMN(HeadJournal!B$1),0),"")</f>
        <v>922397480-0</v>
      </c>
      <c r="C483" s="94" t="str">
        <f ca="1">IFERROR(VLOOKUP($A483,HeadJournal!$A$1:$NTR$890,COLUMN(HeadJournal!C$1),0),"")</f>
        <v>iHerb_VP DFD1605</v>
      </c>
      <c r="D483" s="125" t="str">
        <f ca="1"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ca="1" si="37"/>
        <v>0</v>
      </c>
      <c r="X483" s="33"/>
      <c r="Y483" s="33"/>
    </row>
    <row r="484" spans="1:25" hidden="1" x14ac:dyDescent="0.2">
      <c r="A484" s="93" t="s">
        <v>231</v>
      </c>
      <c r="B484" s="94">
        <f ca="1">IFERROR(VLOOKUP($A484,HeadJournal!$A$1:$NTR$890,COLUMN(HeadJournal!B$1),0),"")</f>
        <v>0</v>
      </c>
      <c r="C484" s="94" t="str">
        <f ca="1">IFERROR(VLOOKUP($A484,HeadJournal!$A$1:$NTR$890,COLUMN(HeadJournal!C$1),0),"")</f>
        <v>OZON_AV</v>
      </c>
      <c r="D484" s="125" t="str">
        <f ca="1"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 ca="1"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ca="1" si="36"/>
        <v>75.649999999999977</v>
      </c>
      <c r="V484" s="22">
        <f t="shared" ca="1" si="37"/>
        <v>0.17827265229174025</v>
      </c>
      <c r="X484" s="33"/>
      <c r="Y484" s="33"/>
    </row>
    <row r="485" spans="1:25" hidden="1" x14ac:dyDescent="0.2">
      <c r="A485" s="93" t="s">
        <v>231</v>
      </c>
      <c r="B485" s="94">
        <f ca="1">IFERROR(VLOOKUP($A485,HeadJournal!$A$1:$NTR$890,COLUMN(HeadJournal!B$1),0),"")</f>
        <v>0</v>
      </c>
      <c r="C485" s="94" t="str">
        <f ca="1">IFERROR(VLOOKUP($A485,HeadJournal!$A$1:$NTR$890,COLUMN(HeadJournal!C$1),0),"")</f>
        <v>OZON_AV</v>
      </c>
      <c r="D485" s="125" t="str">
        <f ca="1"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ca="1" si="37"/>
        <v/>
      </c>
      <c r="X485" s="33"/>
      <c r="Y485" s="33"/>
    </row>
    <row r="486" spans="1:25" hidden="1" x14ac:dyDescent="0.2">
      <c r="A486" s="93" t="s">
        <v>231</v>
      </c>
      <c r="B486" s="94">
        <f ca="1">IFERROR(VLOOKUP($A486,HeadJournal!$A$1:$NTR$890,COLUMN(HeadJournal!B$1),0),"")</f>
        <v>0</v>
      </c>
      <c r="C486" s="94" t="str">
        <f ca="1">IFERROR(VLOOKUP($A486,HeadJournal!$A$1:$NTR$890,COLUMN(HeadJournal!C$1),0),"")</f>
        <v>OZON_AV</v>
      </c>
      <c r="D486" s="125" t="str">
        <f ca="1"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 ca="1"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 ca="1"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ca="1" si="36"/>
        <v>81.55</v>
      </c>
      <c r="V486" s="22">
        <f t="shared" ca="1" si="37"/>
        <v>0.68847615027437736</v>
      </c>
      <c r="X486" s="33"/>
      <c r="Y486" s="33"/>
    </row>
    <row r="487" spans="1:25" hidden="1" x14ac:dyDescent="0.2">
      <c r="A487" s="93" t="s">
        <v>231</v>
      </c>
      <c r="B487" s="94">
        <f ca="1">IFERROR(VLOOKUP($A487,HeadJournal!$A$1:$NTR$890,COLUMN(HeadJournal!B$1),0),"")</f>
        <v>0</v>
      </c>
      <c r="C487" s="94" t="str">
        <f ca="1">IFERROR(VLOOKUP($A487,HeadJournal!$A$1:$NTR$890,COLUMN(HeadJournal!C$1),0),"")</f>
        <v>OZON_AV</v>
      </c>
      <c r="D487" s="125" t="str">
        <f ca="1"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 ca="1"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ca="1" si="36"/>
        <v>131.55000000000001</v>
      </c>
      <c r="V487" s="22">
        <f t="shared" ca="1" si="37"/>
        <v>1.1105951878429718</v>
      </c>
      <c r="X487" s="33"/>
      <c r="Y487" s="33"/>
    </row>
    <row r="488" spans="1:25" hidden="1" x14ac:dyDescent="0.2">
      <c r="A488" s="93" t="s">
        <v>231</v>
      </c>
      <c r="B488" s="94">
        <f ca="1">IFERROR(VLOOKUP($A488,HeadJournal!$A$1:$NTR$890,COLUMN(HeadJournal!B$1),0),"")</f>
        <v>0</v>
      </c>
      <c r="C488" s="94" t="str">
        <f ca="1">IFERROR(VLOOKUP($A488,HeadJournal!$A$1:$NTR$890,COLUMN(HeadJournal!C$1),0),"")</f>
        <v>OZON_AV</v>
      </c>
      <c r="D488" s="125" t="str">
        <f ca="1"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 ca="1"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ca="1" si="36"/>
        <v>-118.45</v>
      </c>
      <c r="V488" s="22" t="str">
        <f t="shared" ca="1" si="37"/>
        <v/>
      </c>
      <c r="X488" s="33"/>
      <c r="Y488" s="33"/>
    </row>
    <row r="489" spans="1:25" hidden="1" x14ac:dyDescent="0.2">
      <c r="A489" s="93" t="s">
        <v>231</v>
      </c>
      <c r="B489" s="94">
        <f ca="1">IFERROR(VLOOKUP($A489,HeadJournal!$A$1:$NTR$890,COLUMN(HeadJournal!B$1),0),"")</f>
        <v>0</v>
      </c>
      <c r="C489" s="94" t="str">
        <f ca="1">IFERROR(VLOOKUP($A489,HeadJournal!$A$1:$NTR$890,COLUMN(HeadJournal!C$1),0),"")</f>
        <v>OZON_AV</v>
      </c>
      <c r="D489" s="125" t="str">
        <f ca="1"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 ca="1"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ca="1" si="36"/>
        <v>-118.45</v>
      </c>
      <c r="V489" s="22" t="str">
        <f t="shared" ca="1" si="37"/>
        <v/>
      </c>
      <c r="X489" s="33"/>
      <c r="Y489" s="33"/>
    </row>
    <row r="490" spans="1:25" hidden="1" x14ac:dyDescent="0.2">
      <c r="A490" s="93" t="s">
        <v>231</v>
      </c>
      <c r="B490" s="94">
        <f ca="1">IFERROR(VLOOKUP($A490,HeadJournal!$A$1:$NTR$890,COLUMN(HeadJournal!B$1),0),"")</f>
        <v>0</v>
      </c>
      <c r="C490" s="94" t="str">
        <f ca="1">IFERROR(VLOOKUP($A490,HeadJournal!$A$1:$NTR$890,COLUMN(HeadJournal!C$1),0),"")</f>
        <v>OZON_AV</v>
      </c>
      <c r="D490" s="125" t="str">
        <f ca="1"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 ca="1"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ca="1" si="36"/>
        <v>-231.15</v>
      </c>
      <c r="V490" s="22" t="str">
        <f t="shared" ca="1" si="37"/>
        <v/>
      </c>
      <c r="X490" s="33"/>
      <c r="Y490" s="33"/>
    </row>
    <row r="491" spans="1:25" hidden="1" x14ac:dyDescent="0.2">
      <c r="A491" s="93" t="s">
        <v>231</v>
      </c>
      <c r="B491" s="94">
        <f ca="1">IFERROR(VLOOKUP($A491,HeadJournal!$A$1:$NTR$890,COLUMN(HeadJournal!B$1),0),"")</f>
        <v>0</v>
      </c>
      <c r="C491" s="94" t="str">
        <f ca="1">IFERROR(VLOOKUP($A491,HeadJournal!$A$1:$NTR$890,COLUMN(HeadJournal!C$1),0),"")</f>
        <v>OZON_AV</v>
      </c>
      <c r="D491" s="125" t="str">
        <f ca="1"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ca="1" si="37"/>
        <v/>
      </c>
      <c r="X491" s="33"/>
      <c r="Y491" s="33"/>
    </row>
    <row r="492" spans="1:25" hidden="1" x14ac:dyDescent="0.2">
      <c r="A492" s="93" t="s">
        <v>234</v>
      </c>
      <c r="B492" s="94">
        <f ca="1">IFERROR(VLOOKUP($A492,HeadJournal!$A$1:$NTR$890,COLUMN(HeadJournal!B$1),0),"")</f>
        <v>0</v>
      </c>
      <c r="C492" s="94" t="str">
        <f ca="1">IFERROR(VLOOKUP($A492,HeadJournal!$A$1:$NTR$890,COLUMN(HeadJournal!C$1),0),"")</f>
        <v>OZON_AV</v>
      </c>
      <c r="D492" s="125" t="str">
        <f ca="1"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ca="1" si="37"/>
        <v>0.97628458498023696</v>
      </c>
      <c r="X492" s="33"/>
      <c r="Y492" s="33"/>
    </row>
    <row r="493" spans="1:25" hidden="1" x14ac:dyDescent="0.2">
      <c r="A493" s="93" t="s">
        <v>234</v>
      </c>
      <c r="B493" s="94">
        <f ca="1">IFERROR(VLOOKUP($A493,HeadJournal!$A$1:$NTR$890,COLUMN(HeadJournal!B$1),0),"")</f>
        <v>0</v>
      </c>
      <c r="C493" s="94" t="str">
        <f ca="1">IFERROR(VLOOKUP($A493,HeadJournal!$A$1:$NTR$890,COLUMN(HeadJournal!C$1),0),"")</f>
        <v>OZON_AV</v>
      </c>
      <c r="D493" s="125" t="str">
        <f ca="1"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 ca="1"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ca="1" si="36"/>
        <v>296.39999999999998</v>
      </c>
      <c r="V493" s="22">
        <f t="shared" ca="1" si="37"/>
        <v>0.97628458498023696</v>
      </c>
      <c r="X493" s="33"/>
      <c r="Y493" s="33"/>
    </row>
    <row r="494" spans="1:25" hidden="1" x14ac:dyDescent="0.2">
      <c r="A494" s="93" t="s">
        <v>234</v>
      </c>
      <c r="B494" s="94">
        <f ca="1">IFERROR(VLOOKUP($A494,HeadJournal!$A$1:$NTR$890,COLUMN(HeadJournal!B$1),0),"")</f>
        <v>0</v>
      </c>
      <c r="C494" s="94" t="str">
        <f ca="1">IFERROR(VLOOKUP($A494,HeadJournal!$A$1:$NTR$890,COLUMN(HeadJournal!C$1),0),"")</f>
        <v>OZON_AV</v>
      </c>
      <c r="D494" s="125" t="str">
        <f ca="1"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 ca="1"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ca="1" si="36"/>
        <v>332.05</v>
      </c>
      <c r="V494" s="22">
        <f t="shared" ca="1" si="37"/>
        <v>1.2392237357715992</v>
      </c>
      <c r="X494" s="33"/>
      <c r="Y494" s="33"/>
    </row>
    <row r="495" spans="1:25" hidden="1" x14ac:dyDescent="0.2">
      <c r="A495" s="93" t="s">
        <v>234</v>
      </c>
      <c r="B495" s="94">
        <f ca="1">IFERROR(VLOOKUP($A495,HeadJournal!$A$1:$NTR$890,COLUMN(HeadJournal!B$1),0),"")</f>
        <v>0</v>
      </c>
      <c r="C495" s="94" t="str">
        <f ca="1">IFERROR(VLOOKUP($A495,HeadJournal!$A$1:$NTR$890,COLUMN(HeadJournal!C$1),0),"")</f>
        <v>OZON_AV</v>
      </c>
      <c r="D495" s="125" t="str">
        <f ca="1"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 ca="1"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ca="1" si="36"/>
        <v>332.05</v>
      </c>
      <c r="V495" s="22">
        <f t="shared" ca="1" si="37"/>
        <v>1.2392237357715992</v>
      </c>
      <c r="X495" s="33"/>
      <c r="Y495" s="33"/>
    </row>
    <row r="496" spans="1:25" hidden="1" x14ac:dyDescent="0.2">
      <c r="A496" s="93" t="s">
        <v>234</v>
      </c>
      <c r="B496" s="94">
        <f ca="1">IFERROR(VLOOKUP($A496,HeadJournal!$A$1:$NTR$890,COLUMN(HeadJournal!B$1),0),"")</f>
        <v>0</v>
      </c>
      <c r="C496" s="94" t="str">
        <f ca="1">IFERROR(VLOOKUP($A496,HeadJournal!$A$1:$NTR$890,COLUMN(HeadJournal!C$1),0),"")</f>
        <v>OZON_AV</v>
      </c>
      <c r="D496" s="125" t="str">
        <f ca="1"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 ca="1"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ca="1" si="36"/>
        <v>321.7</v>
      </c>
      <c r="V496" s="22">
        <f t="shared" ca="1" si="37"/>
        <v>1.1559468199784404</v>
      </c>
      <c r="X496" s="33"/>
      <c r="Y496" s="33"/>
    </row>
    <row r="497" spans="1:25" hidden="1" x14ac:dyDescent="0.2">
      <c r="A497" s="93" t="s">
        <v>234</v>
      </c>
      <c r="B497" s="94">
        <f ca="1">IFERROR(VLOOKUP($A497,HeadJournal!$A$1:$NTR$890,COLUMN(HeadJournal!B$1),0),"")</f>
        <v>0</v>
      </c>
      <c r="C497" s="94" t="str">
        <f ca="1">IFERROR(VLOOKUP($A497,HeadJournal!$A$1:$NTR$890,COLUMN(HeadJournal!C$1),0),"")</f>
        <v>OZON_AV</v>
      </c>
      <c r="D497" s="125" t="str">
        <f ca="1"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 ca="1"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ca="1" si="36"/>
        <v>321.7</v>
      </c>
      <c r="V497" s="22">
        <f t="shared" ca="1" si="37"/>
        <v>1.1559468199784404</v>
      </c>
      <c r="X497" s="33"/>
      <c r="Y497" s="33"/>
    </row>
    <row r="498" spans="1:25" hidden="1" x14ac:dyDescent="0.2">
      <c r="A498" s="93" t="s">
        <v>234</v>
      </c>
      <c r="B498" s="94">
        <f ca="1">IFERROR(VLOOKUP($A498,HeadJournal!$A$1:$NTR$890,COLUMN(HeadJournal!B$1),0),"")</f>
        <v>0</v>
      </c>
      <c r="C498" s="94" t="str">
        <f ca="1">IFERROR(VLOOKUP($A498,HeadJournal!$A$1:$NTR$890,COLUMN(HeadJournal!C$1),0),"")</f>
        <v>OZON_AV</v>
      </c>
      <c r="D498" s="125" t="str">
        <f ca="1"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 ca="1"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ca="1" si="36"/>
        <v>276.85000000000002</v>
      </c>
      <c r="V498" s="22">
        <f t="shared" ca="1" si="37"/>
        <v>0.85672288410954678</v>
      </c>
      <c r="X498" s="33"/>
      <c r="Y498" s="33"/>
    </row>
    <row r="499" spans="1:25" hidden="1" x14ac:dyDescent="0.2">
      <c r="A499" s="93" t="s">
        <v>234</v>
      </c>
      <c r="B499" s="94">
        <f ca="1">IFERROR(VLOOKUP($A499,HeadJournal!$A$1:$NTR$890,COLUMN(HeadJournal!B$1),0),"")</f>
        <v>0</v>
      </c>
      <c r="C499" s="94" t="str">
        <f ca="1">IFERROR(VLOOKUP($A499,HeadJournal!$A$1:$NTR$890,COLUMN(HeadJournal!C$1),0),"")</f>
        <v>OZON_AV</v>
      </c>
      <c r="D499" s="125" t="str">
        <f ca="1"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 ca="1"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ca="1" si="36"/>
        <v>-323.14999999999998</v>
      </c>
      <c r="V499" s="22" t="str">
        <f t="shared" ca="1" si="37"/>
        <v/>
      </c>
      <c r="X499" s="33"/>
      <c r="Y499" s="33"/>
    </row>
    <row r="500" spans="1:25" hidden="1" x14ac:dyDescent="0.2">
      <c r="A500" s="93" t="s">
        <v>239</v>
      </c>
      <c r="B500" s="94">
        <f ca="1">IFERROR(VLOOKUP($A500,HeadJournal!$A$1:$NTR$890,COLUMN(HeadJournal!B$1),0),"")</f>
        <v>0</v>
      </c>
      <c r="C500" s="94" t="str">
        <f ca="1">IFERROR(VLOOKUP($A500,HeadJournal!$A$1:$NTR$890,COLUMN(HeadJournal!C$1),0),"")</f>
        <v>OZON_AV</v>
      </c>
      <c r="D500" s="125" t="str">
        <f ca="1"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 ca="1"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 ca="1"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ca="1" si="36"/>
        <v>-800.4</v>
      </c>
      <c r="V500" s="22" t="str">
        <f t="shared" ca="1" si="37"/>
        <v/>
      </c>
      <c r="X500" s="33"/>
      <c r="Y500" s="33"/>
    </row>
    <row r="501" spans="1:25" hidden="1" x14ac:dyDescent="0.2">
      <c r="A501" s="93" t="s">
        <v>239</v>
      </c>
      <c r="B501" s="94">
        <f ca="1">IFERROR(VLOOKUP($A501,HeadJournal!$A$1:$NTR$890,COLUMN(HeadJournal!B$1),0),"")</f>
        <v>0</v>
      </c>
      <c r="C501" s="94" t="str">
        <f ca="1">IFERROR(VLOOKUP($A501,HeadJournal!$A$1:$NTR$890,COLUMN(HeadJournal!C$1),0),"")</f>
        <v>OZON_AV</v>
      </c>
      <c r="D501" s="125" t="str">
        <f ca="1"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 ca="1"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ca="1" si="36"/>
        <v>-772.8</v>
      </c>
      <c r="V501" s="22" t="str">
        <f t="shared" ca="1" si="37"/>
        <v/>
      </c>
      <c r="X501" s="33"/>
      <c r="Y501" s="33"/>
    </row>
    <row r="502" spans="1:25" hidden="1" x14ac:dyDescent="0.2">
      <c r="A502" s="93" t="s">
        <v>242</v>
      </c>
      <c r="B502" s="94">
        <f ca="1">IFERROR(VLOOKUP($A502,HeadJournal!$A$1:$NTR$890,COLUMN(HeadJournal!B$1),0),"")</f>
        <v>0</v>
      </c>
      <c r="C502" s="94" t="str">
        <f ca="1">IFERROR(VLOOKUP($A502,HeadJournal!$A$1:$NTR$890,COLUMN(HeadJournal!C$1),0),"")</f>
        <v>OZON_AV</v>
      </c>
      <c r="D502" s="125" t="str">
        <f ca="1"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ca="1" si="37"/>
        <v>1.6430553720100434</v>
      </c>
      <c r="X502" s="33"/>
      <c r="Y502" s="33"/>
    </row>
    <row r="503" spans="1:25" hidden="1" x14ac:dyDescent="0.2">
      <c r="A503" s="93" t="s">
        <v>242</v>
      </c>
      <c r="B503" s="94">
        <f ca="1">IFERROR(VLOOKUP($A503,HeadJournal!$A$1:$NTR$890,COLUMN(HeadJournal!B$1),0),"")</f>
        <v>0</v>
      </c>
      <c r="C503" s="94" t="str">
        <f ca="1">IFERROR(VLOOKUP($A503,HeadJournal!$A$1:$NTR$890,COLUMN(HeadJournal!C$1),0),"")</f>
        <v>OZON_AV</v>
      </c>
      <c r="D503" s="125" t="str">
        <f ca="1"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ca="1" si="37"/>
        <v>1.378749834809039</v>
      </c>
      <c r="X503" s="33"/>
      <c r="Y503" s="33"/>
    </row>
    <row r="504" spans="1:25" hidden="1" x14ac:dyDescent="0.2">
      <c r="A504" s="93" t="s">
        <v>244</v>
      </c>
      <c r="B504" s="94">
        <f ca="1">IFERROR(VLOOKUP($A504,HeadJournal!$A$1:$NTR$890,COLUMN(HeadJournal!B$1),0),"")</f>
        <v>0</v>
      </c>
      <c r="C504" s="94" t="str">
        <f ca="1">IFERROR(VLOOKUP($A504,HeadJournal!$A$1:$NTR$890,COLUMN(HeadJournal!C$1),0),"")</f>
        <v>OZON_AV</v>
      </c>
      <c r="D504" s="125" t="str">
        <f ca="1"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 ca="1"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ca="1" si="36"/>
        <v>508.45000000000005</v>
      </c>
      <c r="V504" s="22">
        <f t="shared" ca="1" si="37"/>
        <v>0.34088699674834905</v>
      </c>
      <c r="X504" s="33"/>
      <c r="Y504" s="33"/>
    </row>
    <row r="505" spans="1:25" hidden="1" x14ac:dyDescent="0.2">
      <c r="A505" s="93" t="s">
        <v>245</v>
      </c>
      <c r="B505" s="94">
        <f ca="1">IFERROR(VLOOKUP($A505,HeadJournal!$A$1:$NTR$890,COLUMN(HeadJournal!B$1),0),"")</f>
        <v>0</v>
      </c>
      <c r="C505" s="94" t="str">
        <f ca="1">IFERROR(VLOOKUP($A505,HeadJournal!$A$1:$NTR$890,COLUMN(HeadJournal!C$1),0),"")</f>
        <v>CoralClub_OA</v>
      </c>
      <c r="D505" s="125" t="str">
        <f ca="1"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ca="1" si="36"/>
        <v>345</v>
      </c>
      <c r="V505" s="22">
        <f t="shared" ca="1" si="37"/>
        <v>0.29870129870129869</v>
      </c>
      <c r="X505" s="33"/>
      <c r="Y505" s="33"/>
    </row>
    <row r="506" spans="1:25" hidden="1" x14ac:dyDescent="0.2">
      <c r="A506" s="93" t="s">
        <v>245</v>
      </c>
      <c r="B506" s="94">
        <f ca="1">IFERROR(VLOOKUP($A506,HeadJournal!$A$1:$NTR$890,COLUMN(HeadJournal!B$1),0),"")</f>
        <v>0</v>
      </c>
      <c r="C506" s="94" t="str">
        <f ca="1">IFERROR(VLOOKUP($A506,HeadJournal!$A$1:$NTR$890,COLUMN(HeadJournal!C$1),0),"")</f>
        <v>CoralClub_OA</v>
      </c>
      <c r="D506" s="125" t="str">
        <f ca="1"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hidden="1" x14ac:dyDescent="0.2">
      <c r="A507" s="93" t="s">
        <v>248</v>
      </c>
      <c r="B507" s="94">
        <f ca="1">IFERROR(VLOOKUP($A507,HeadJournal!$A$1:$NTR$890,COLUMN(HeadJournal!B$1),0),"")</f>
        <v>0</v>
      </c>
      <c r="C507" s="94" t="str">
        <f ca="1">IFERROR(VLOOKUP($A507,HeadJournal!$A$1:$NTR$890,COLUMN(HeadJournal!C$1),0),"")</f>
        <v>CoralClub_AV</v>
      </c>
      <c r="D507" s="125" t="str">
        <f ca="1"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ca="1" si="37"/>
        <v>0.39003575364682613</v>
      </c>
      <c r="X507" s="33"/>
      <c r="Y507" s="33"/>
    </row>
    <row r="508" spans="1:25" hidden="1" x14ac:dyDescent="0.2">
      <c r="A508" s="93" t="s">
        <v>248</v>
      </c>
      <c r="B508" s="94">
        <f ca="1">IFERROR(VLOOKUP($A508,HeadJournal!$A$1:$NTR$890,COLUMN(HeadJournal!B$1),0),"")</f>
        <v>0</v>
      </c>
      <c r="C508" s="94" t="str">
        <f ca="1">IFERROR(VLOOKUP($A508,HeadJournal!$A$1:$NTR$890,COLUMN(HeadJournal!C$1),0),"")</f>
        <v>CoralClub_AV</v>
      </c>
      <c r="D508" s="125" t="str">
        <f ca="1"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ca="1" si="37"/>
        <v>0.29043236163136155</v>
      </c>
      <c r="X508" s="33"/>
      <c r="Y508" s="33"/>
    </row>
    <row r="509" spans="1:25" hidden="1" x14ac:dyDescent="0.2">
      <c r="A509" s="93" t="s">
        <v>248</v>
      </c>
      <c r="B509" s="94">
        <f ca="1">IFERROR(VLOOKUP($A509,HeadJournal!$A$1:$NTR$890,COLUMN(HeadJournal!B$1),0),"")</f>
        <v>0</v>
      </c>
      <c r="C509" s="94" t="str">
        <f ca="1">IFERROR(VLOOKUP($A509,HeadJournal!$A$1:$NTR$890,COLUMN(HeadJournal!C$1),0),"")</f>
        <v>CoralClub_AV</v>
      </c>
      <c r="D509" s="125" t="str">
        <f ca="1"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ca="1" si="37"/>
        <v>0.17254101007491604</v>
      </c>
      <c r="X509" s="33"/>
      <c r="Y509" s="33"/>
    </row>
    <row r="510" spans="1:25" hidden="1" x14ac:dyDescent="0.2">
      <c r="A510" s="93" t="s">
        <v>252</v>
      </c>
      <c r="B510" s="94">
        <f ca="1">IFERROR(VLOOKUP($A510,HeadJournal!$A$1:$NTR$890,COLUMN(HeadJournal!B$1),0),"")</f>
        <v>0</v>
      </c>
      <c r="C510" s="94" t="str">
        <f ca="1">IFERROR(VLOOKUP($A510,HeadJournal!$A$1:$NTR$890,COLUMN(HeadJournal!C$1),0),"")</f>
        <v>OZON_AV</v>
      </c>
      <c r="D510" s="125" t="str">
        <f ca="1"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 ca="1"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ca="1" si="36"/>
        <v>542.09999999999991</v>
      </c>
      <c r="V510" s="22">
        <f t="shared" ca="1" si="37"/>
        <v>0.17166471389214347</v>
      </c>
      <c r="X510" s="33"/>
      <c r="Y510" s="33"/>
    </row>
    <row r="511" spans="1:25" hidden="1" x14ac:dyDescent="0.2">
      <c r="A511" s="93" t="s">
        <v>254</v>
      </c>
      <c r="B511" s="94">
        <f ca="1">IFERROR(VLOOKUP($A511,HeadJournal!$A$1:$NTR$890,COLUMN(HeadJournal!B$1),0),"")</f>
        <v>0</v>
      </c>
      <c r="C511" s="94" t="str">
        <f ca="1">IFERROR(VLOOKUP($A511,HeadJournal!$A$1:$NTR$890,COLUMN(HeadJournal!C$1),0),"")</f>
        <v>OZON_AV</v>
      </c>
      <c r="D511" s="125" t="str">
        <f ca="1"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 ca="1"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ca="1" si="36"/>
        <v>449.75</v>
      </c>
      <c r="V511" s="22">
        <f t="shared" ca="1" si="37"/>
        <v>0.89905047476261868</v>
      </c>
      <c r="X511" s="33"/>
      <c r="Y511" s="33"/>
    </row>
    <row r="512" spans="1:25" hidden="1" x14ac:dyDescent="0.2">
      <c r="A512" s="93" t="s">
        <v>256</v>
      </c>
      <c r="B512" s="94">
        <f ca="1">IFERROR(VLOOKUP($A512,HeadJournal!$A$1:$NTR$890,COLUMN(HeadJournal!B$1),0),"")</f>
        <v>0</v>
      </c>
      <c r="C512" s="94" t="str">
        <f ca="1">IFERROR(VLOOKUP($A512,HeadJournal!$A$1:$NTR$890,COLUMN(HeadJournal!C$1),0),"")</f>
        <v>OZON_AV</v>
      </c>
      <c r="D512" s="125" t="str">
        <f ca="1"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hidden="1" x14ac:dyDescent="0.2">
      <c r="A513" s="93" t="s">
        <v>256</v>
      </c>
      <c r="B513" s="94">
        <f ca="1">IFERROR(VLOOKUP($A513,HeadJournal!$A$1:$NTR$890,COLUMN(HeadJournal!B$1),0),"")</f>
        <v>0</v>
      </c>
      <c r="C513" s="94" t="str">
        <f ca="1">IFERROR(VLOOKUP($A513,HeadJournal!$A$1:$NTR$890,COLUMN(HeadJournal!C$1),0),"")</f>
        <v>OZON_AV</v>
      </c>
      <c r="D513" s="125" t="str">
        <f ca="1"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 ca="1"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ca="1" si="36"/>
        <v>399.75</v>
      </c>
      <c r="V513" s="22">
        <f t="shared" ca="1" si="37"/>
        <v>0.79910044977511241</v>
      </c>
      <c r="X513" s="33"/>
      <c r="Y513" s="33"/>
    </row>
    <row r="514" spans="1:25" hidden="1" x14ac:dyDescent="0.2">
      <c r="A514" s="93" t="s">
        <v>257</v>
      </c>
      <c r="B514" s="94">
        <f ca="1">IFERROR(VLOOKUP($A514,HeadJournal!$A$1:$NTR$890,COLUMN(HeadJournal!B$1),0),"")</f>
        <v>0</v>
      </c>
      <c r="C514" s="94" t="str">
        <f ca="1">IFERROR(VLOOKUP($A514,HeadJournal!$A$1:$NTR$890,COLUMN(HeadJournal!C$1),0),"")</f>
        <v>OZON_AV</v>
      </c>
      <c r="D514" s="125" t="str">
        <f ca="1"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ca="1" si="37"/>
        <v>0.79910044977511241</v>
      </c>
      <c r="X514" s="33"/>
      <c r="Y514" s="33"/>
    </row>
    <row r="515" spans="1:25" hidden="1" x14ac:dyDescent="0.2">
      <c r="A515" s="93" t="s">
        <v>257</v>
      </c>
      <c r="B515" s="94">
        <f ca="1">IFERROR(VLOOKUP($A515,HeadJournal!$A$1:$NTR$890,COLUMN(HeadJournal!B$1),0),"")</f>
        <v>0</v>
      </c>
      <c r="C515" s="94" t="str">
        <f ca="1">IFERROR(VLOOKUP($A515,HeadJournal!$A$1:$NTR$890,COLUMN(HeadJournal!C$1),0),"")</f>
        <v>OZON_AV</v>
      </c>
      <c r="D515" s="125" t="str">
        <f ca="1"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 ca="1"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ca="1" si="42">Q515-P515</f>
        <v>0</v>
      </c>
      <c r="V515" s="22">
        <f t="shared" ref="V515:V578" ca="1" si="43">IF(Q515&lt;&gt;0,IFERROR(U515/P515,""),"")</f>
        <v>0</v>
      </c>
      <c r="X515" s="33"/>
      <c r="Y515" s="33"/>
    </row>
    <row r="516" spans="1:25" hidden="1" x14ac:dyDescent="0.2">
      <c r="A516" s="93" t="s">
        <v>258</v>
      </c>
      <c r="B516" s="94">
        <f ca="1">IFERROR(VLOOKUP($A516,HeadJournal!$A$1:$NTR$890,COLUMN(HeadJournal!B$1),0),"")</f>
        <v>0</v>
      </c>
      <c r="C516" s="94" t="str">
        <f ca="1">IFERROR(VLOOKUP($A516,HeadJournal!$A$1:$NTR$890,COLUMN(HeadJournal!C$1),0),"")</f>
        <v>OZON_AV</v>
      </c>
      <c r="D516" s="125" t="str">
        <f ca="1"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ca="1" si="43"/>
        <v>0.19118522930315665</v>
      </c>
      <c r="X516" s="33"/>
      <c r="Y516" s="33"/>
    </row>
    <row r="517" spans="1:25" hidden="1" x14ac:dyDescent="0.2">
      <c r="A517" s="93" t="s">
        <v>260</v>
      </c>
      <c r="B517" s="94">
        <f ca="1">IFERROR(VLOOKUP($A517,HeadJournal!$A$1:$NTR$890,COLUMN(HeadJournal!B$1),0),"")</f>
        <v>0</v>
      </c>
      <c r="C517" s="94" t="str">
        <f ca="1">IFERROR(VLOOKUP($A517,HeadJournal!$A$1:$NTR$890,COLUMN(HeadJournal!C$1),0),"")</f>
        <v>WBRS</v>
      </c>
      <c r="D517" s="125" t="str">
        <f ca="1"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ca="1" si="43"/>
        <v>1.1148224171176213</v>
      </c>
      <c r="X517" s="33"/>
      <c r="Y517" s="33"/>
    </row>
    <row r="518" spans="1:25" hidden="1" x14ac:dyDescent="0.2">
      <c r="A518" s="93" t="s">
        <v>260</v>
      </c>
      <c r="B518" s="94">
        <f ca="1">IFERROR(VLOOKUP($A518,HeadJournal!$A$1:$NTR$890,COLUMN(HeadJournal!B$1),0),"")</f>
        <v>0</v>
      </c>
      <c r="C518" s="94" t="str">
        <f ca="1">IFERROR(VLOOKUP($A518,HeadJournal!$A$1:$NTR$890,COLUMN(HeadJournal!C$1),0),"")</f>
        <v>WBRS</v>
      </c>
      <c r="D518" s="125" t="str">
        <f ca="1"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 ca="1"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ca="1" si="42"/>
        <v>896.15</v>
      </c>
      <c r="V518" s="22">
        <f t="shared" ca="1" si="43"/>
        <v>1.1148224171176213</v>
      </c>
      <c r="X518" s="33"/>
      <c r="Y518" s="33"/>
    </row>
    <row r="519" spans="1:25" hidden="1" x14ac:dyDescent="0.2">
      <c r="A519" s="93" t="s">
        <v>260</v>
      </c>
      <c r="B519" s="94">
        <f ca="1">IFERROR(VLOOKUP($A519,HeadJournal!$A$1:$NTR$890,COLUMN(HeadJournal!B$1),0),"")</f>
        <v>0</v>
      </c>
      <c r="C519" s="94" t="str">
        <f ca="1">IFERROR(VLOOKUP($A519,HeadJournal!$A$1:$NTR$890,COLUMN(HeadJournal!C$1),0),"")</f>
        <v>WBRS</v>
      </c>
      <c r="D519" s="125" t="str">
        <f ca="1"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ca="1" si="43"/>
        <v>0.49281582384773276</v>
      </c>
      <c r="X519" s="33"/>
      <c r="Y519" s="33"/>
    </row>
    <row r="520" spans="1:25" hidden="1" x14ac:dyDescent="0.2">
      <c r="A520" s="93" t="s">
        <v>261</v>
      </c>
      <c r="B520" s="94">
        <f ca="1">IFERROR(VLOOKUP($A520,HeadJournal!$A$1:$NTR$890,COLUMN(HeadJournal!B$1),0),"")</f>
        <v>0</v>
      </c>
      <c r="C520" s="94" t="str">
        <f ca="1">IFERROR(VLOOKUP($A520,HeadJournal!$A$1:$NTR$890,COLUMN(HeadJournal!C$1),0),"")</f>
        <v>CoralClub_AV</v>
      </c>
      <c r="D520" s="125" t="str">
        <f ca="1"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ca="1" si="43"/>
        <v>0.36111111111111099</v>
      </c>
      <c r="X520" s="33"/>
      <c r="Y520" s="33"/>
    </row>
    <row r="521" spans="1:25" hidden="1" x14ac:dyDescent="0.2">
      <c r="A521" s="93" t="s">
        <v>261</v>
      </c>
      <c r="B521" s="94">
        <f ca="1">IFERROR(VLOOKUP($A521,HeadJournal!$A$1:$NTR$890,COLUMN(HeadJournal!B$1),0),"")</f>
        <v>0</v>
      </c>
      <c r="C521" s="94" t="str">
        <f ca="1">IFERROR(VLOOKUP($A521,HeadJournal!$A$1:$NTR$890,COLUMN(HeadJournal!C$1),0),"")</f>
        <v>CoralClub_AV</v>
      </c>
      <c r="D521" s="125" t="str">
        <f ca="1"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ca="1" si="43"/>
        <v>0.3481481481481481</v>
      </c>
      <c r="X521" s="33"/>
      <c r="Y521" s="33"/>
    </row>
    <row r="522" spans="1:25" hidden="1" x14ac:dyDescent="0.2">
      <c r="A522" s="93" t="s">
        <v>261</v>
      </c>
      <c r="B522" s="94">
        <f ca="1">IFERROR(VLOOKUP($A522,HeadJournal!$A$1:$NTR$890,COLUMN(HeadJournal!B$1),0),"")</f>
        <v>0</v>
      </c>
      <c r="C522" s="94" t="str">
        <f ca="1">IFERROR(VLOOKUP($A522,HeadJournal!$A$1:$NTR$890,COLUMN(HeadJournal!C$1),0),"")</f>
        <v>CoralClub_AV</v>
      </c>
      <c r="D522" s="125" t="str">
        <f ca="1"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ca="1" si="43"/>
        <v>0.29629629629629634</v>
      </c>
      <c r="X522" s="33"/>
      <c r="Y522" s="33"/>
    </row>
    <row r="523" spans="1:25" hidden="1" x14ac:dyDescent="0.2">
      <c r="A523" s="93" t="s">
        <v>264</v>
      </c>
      <c r="B523" s="94" t="str">
        <f ca="1">IFERROR(VLOOKUP($A523,HeadJournal!$A$1:$NTR$890,COLUMN(HeadJournal!B$1),0),"")</f>
        <v>922594405-0</v>
      </c>
      <c r="C523" s="94" t="str">
        <f ca="1">IFERROR(VLOOKUP($A523,HeadJournal!$A$1:$NTR$890,COLUMN(HeadJournal!C$1),0),"")</f>
        <v>iHerb_VP DFD1605</v>
      </c>
      <c r="D523" s="125" t="str">
        <f ca="1"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ca="1" si="43"/>
        <v>1.5563770410018531</v>
      </c>
      <c r="X523" s="33"/>
      <c r="Y523" s="33"/>
    </row>
    <row r="524" spans="1:25" hidden="1" x14ac:dyDescent="0.2">
      <c r="A524" s="93" t="s">
        <v>264</v>
      </c>
      <c r="B524" s="94" t="str">
        <f ca="1">IFERROR(VLOOKUP($A524,HeadJournal!$A$1:$NTR$890,COLUMN(HeadJournal!B$1),0),"")</f>
        <v>922594405-0</v>
      </c>
      <c r="C524" s="94" t="str">
        <f ca="1">IFERROR(VLOOKUP($A524,HeadJournal!$A$1:$NTR$890,COLUMN(HeadJournal!C$1),0),"")</f>
        <v>iHerb_VP DFD1605</v>
      </c>
      <c r="D524" s="125" t="str">
        <f ca="1"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 ca="1"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 ca="1"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ca="1" si="42"/>
        <v>922.73139392366397</v>
      </c>
      <c r="V524" s="22">
        <f t="shared" ca="1" si="43"/>
        <v>0.66997199373650795</v>
      </c>
      <c r="X524" s="33"/>
      <c r="Y524" s="33"/>
    </row>
    <row r="525" spans="1:25" hidden="1" x14ac:dyDescent="0.2">
      <c r="A525" s="93" t="s">
        <v>264</v>
      </c>
      <c r="B525" s="94" t="str">
        <f ca="1">IFERROR(VLOOKUP($A525,HeadJournal!$A$1:$NTR$890,COLUMN(HeadJournal!B$1),0),"")</f>
        <v>922594405-0</v>
      </c>
      <c r="C525" s="94" t="str">
        <f ca="1">IFERROR(VLOOKUP($A525,HeadJournal!$A$1:$NTR$890,COLUMN(HeadJournal!C$1),0),"")</f>
        <v>iHerb_VP DFD1605</v>
      </c>
      <c r="D525" s="125" t="str">
        <f ca="1"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 ca="1"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 ca="1"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ca="1" si="42"/>
        <v>637.08090232061056</v>
      </c>
      <c r="V525" s="22">
        <f t="shared" ca="1" si="43"/>
        <v>1.1317450499493622</v>
      </c>
      <c r="X525" s="33"/>
      <c r="Y525" s="33"/>
    </row>
    <row r="526" spans="1:25" hidden="1" x14ac:dyDescent="0.2">
      <c r="A526" s="93" t="s">
        <v>264</v>
      </c>
      <c r="B526" s="94" t="str">
        <f ca="1">IFERROR(VLOOKUP($A526,HeadJournal!$A$1:$NTR$890,COLUMN(HeadJournal!B$1),0),"")</f>
        <v>922594405-0</v>
      </c>
      <c r="C526" s="94" t="str">
        <f ca="1">IFERROR(VLOOKUP($A526,HeadJournal!$A$1:$NTR$890,COLUMN(HeadJournal!C$1),0),"")</f>
        <v>iHerb_VP DFD1605</v>
      </c>
      <c r="D526" s="125" t="str">
        <f ca="1"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ca="1" si="43"/>
        <v>2.3670254056743869</v>
      </c>
      <c r="X526" s="33"/>
      <c r="Y526" s="33"/>
    </row>
    <row r="527" spans="1:25" hidden="1" x14ac:dyDescent="0.2">
      <c r="A527" s="93" t="s">
        <v>264</v>
      </c>
      <c r="B527" s="94" t="str">
        <f ca="1">IFERROR(VLOOKUP($A527,HeadJournal!$A$1:$NTR$890,COLUMN(HeadJournal!B$1),0),"")</f>
        <v>922594405-0</v>
      </c>
      <c r="C527" s="94" t="str">
        <f ca="1">IFERROR(VLOOKUP($A527,HeadJournal!$A$1:$NTR$890,COLUMN(HeadJournal!C$1),0),"")</f>
        <v>iHerb_VP DFD1605</v>
      </c>
      <c r="D527" s="125" t="str">
        <f ca="1"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 ca="1"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 ca="1"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ca="1" si="42"/>
        <v>605.91083731297681</v>
      </c>
      <c r="V527" s="22">
        <f t="shared" ca="1" si="43"/>
        <v>0.38009846092400718</v>
      </c>
      <c r="X527" s="33"/>
      <c r="Y527" s="33"/>
    </row>
    <row r="528" spans="1:25" hidden="1" x14ac:dyDescent="0.2">
      <c r="A528" s="93" t="s">
        <v>264</v>
      </c>
      <c r="B528" s="94" t="str">
        <f ca="1">IFERROR(VLOOKUP($A528,HeadJournal!$A$1:$NTR$890,COLUMN(HeadJournal!B$1),0),"")</f>
        <v>922594405-0</v>
      </c>
      <c r="C528" s="94" t="str">
        <f ca="1">IFERROR(VLOOKUP($A528,HeadJournal!$A$1:$NTR$890,COLUMN(HeadJournal!C$1),0),"")</f>
        <v>iHerb_VP DFD1605</v>
      </c>
      <c r="D528" s="125" t="str">
        <f ca="1"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ca="1" si="43"/>
        <v>0.5756852934491018</v>
      </c>
      <c r="X528" s="33"/>
      <c r="Y528" s="33"/>
    </row>
    <row r="529" spans="1:25" hidden="1" x14ac:dyDescent="0.2">
      <c r="A529" s="93" t="s">
        <v>264</v>
      </c>
      <c r="B529" s="94" t="str">
        <f ca="1">IFERROR(VLOOKUP($A529,HeadJournal!$A$1:$NTR$890,COLUMN(HeadJournal!B$1),0),"")</f>
        <v>922594405-0</v>
      </c>
      <c r="C529" s="94" t="str">
        <f ca="1">IFERROR(VLOOKUP($A529,HeadJournal!$A$1:$NTR$890,COLUMN(HeadJournal!C$1),0),"")</f>
        <v>iHerb_VP DFD1605</v>
      </c>
      <c r="D529" s="125" t="str">
        <f ca="1"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 ca="1"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 ca="1"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ca="1" si="42"/>
        <v>1036.3051506564884</v>
      </c>
      <c r="V529" s="22">
        <f t="shared" ca="1" si="43"/>
        <v>1.5614181000222336</v>
      </c>
      <c r="X529" s="33"/>
      <c r="Y529" s="33"/>
    </row>
    <row r="530" spans="1:25" hidden="1" x14ac:dyDescent="0.2">
      <c r="A530" s="93" t="s">
        <v>264</v>
      </c>
      <c r="B530" s="94" t="str">
        <f ca="1">IFERROR(VLOOKUP($A530,HeadJournal!$A$1:$NTR$890,COLUMN(HeadJournal!B$1),0),"")</f>
        <v>922594405-0</v>
      </c>
      <c r="C530" s="94" t="str">
        <f ca="1">IFERROR(VLOOKUP($A530,HeadJournal!$A$1:$NTR$890,COLUMN(HeadJournal!C$1),0),"")</f>
        <v>iHerb_VP DFD1605</v>
      </c>
      <c r="D530" s="125" t="str">
        <f ca="1"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 ca="1"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 ca="1"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ca="1" si="42"/>
        <v>485.94187282442726</v>
      </c>
      <c r="V530" s="22">
        <f t="shared" ca="1" si="43"/>
        <v>0.94530530135643087</v>
      </c>
      <c r="X530" s="33"/>
      <c r="Y530" s="33"/>
    </row>
    <row r="531" spans="1:25" hidden="1" x14ac:dyDescent="0.2">
      <c r="A531" s="93" t="s">
        <v>264</v>
      </c>
      <c r="B531" s="94" t="str">
        <f ca="1">IFERROR(VLOOKUP($A531,HeadJournal!$A$1:$NTR$890,COLUMN(HeadJournal!B$1),0),"")</f>
        <v>922594405-0</v>
      </c>
      <c r="C531" s="94" t="str">
        <f ca="1">IFERROR(VLOOKUP($A531,HeadJournal!$A$1:$NTR$890,COLUMN(HeadJournal!C$1),0),"")</f>
        <v>iHerb_VP DFD1605</v>
      </c>
      <c r="D531" s="125" t="str">
        <f ca="1"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 ca="1"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 ca="1"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ca="1" si="42"/>
        <v>792.00029813740434</v>
      </c>
      <c r="V531" s="22">
        <f t="shared" ca="1" si="43"/>
        <v>0.8722473107785832</v>
      </c>
      <c r="X531" s="33"/>
      <c r="Y531" s="33"/>
    </row>
    <row r="532" spans="1:25" hidden="1" x14ac:dyDescent="0.2">
      <c r="A532" s="93" t="s">
        <v>264</v>
      </c>
      <c r="B532" s="94" t="str">
        <f ca="1">IFERROR(VLOOKUP($A532,HeadJournal!$A$1:$NTR$890,COLUMN(HeadJournal!B$1),0),"")</f>
        <v>922594405-0</v>
      </c>
      <c r="C532" s="94" t="str">
        <f ca="1">IFERROR(VLOOKUP($A532,HeadJournal!$A$1:$NTR$890,COLUMN(HeadJournal!C$1),0),"")</f>
        <v>iHerb_VP DFD1605</v>
      </c>
      <c r="D532" s="125" t="str">
        <f ca="1"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ca="1" si="43"/>
        <v>0.69552891459753818</v>
      </c>
      <c r="X532" s="33"/>
      <c r="Y532" s="33"/>
    </row>
    <row r="533" spans="1:25" hidden="1" x14ac:dyDescent="0.2">
      <c r="A533" s="93" t="s">
        <v>264</v>
      </c>
      <c r="B533" s="94" t="str">
        <f ca="1">IFERROR(VLOOKUP($A533,HeadJournal!$A$1:$NTR$890,COLUMN(HeadJournal!B$1),0),"")</f>
        <v>922594405-0</v>
      </c>
      <c r="C533" s="94" t="str">
        <f ca="1">IFERROR(VLOOKUP($A533,HeadJournal!$A$1:$NTR$890,COLUMN(HeadJournal!C$1),0),"")</f>
        <v>iHerb_VP DFD1605</v>
      </c>
      <c r="D533" s="125" t="str">
        <f ca="1"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 ca="1"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 ca="1"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ca="1" si="42"/>
        <v>1013.08559151145</v>
      </c>
      <c r="V533" s="22">
        <f t="shared" ca="1" si="43"/>
        <v>0.85354561733018441</v>
      </c>
      <c r="X533" s="33"/>
      <c r="Y533" s="33"/>
    </row>
    <row r="534" spans="1:25" hidden="1" x14ac:dyDescent="0.2">
      <c r="A534" s="93" t="s">
        <v>264</v>
      </c>
      <c r="B534" s="94" t="str">
        <f ca="1">IFERROR(VLOOKUP($A534,HeadJournal!$A$1:$NTR$890,COLUMN(HeadJournal!B$1),0),"")</f>
        <v>922594405-0</v>
      </c>
      <c r="C534" s="94" t="str">
        <f ca="1">IFERROR(VLOOKUP($A534,HeadJournal!$A$1:$NTR$890,COLUMN(HeadJournal!C$1),0),"")</f>
        <v>iHerb_VP DFD1605</v>
      </c>
      <c r="D534" s="125" t="str">
        <f ca="1"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ca="1" si="43"/>
        <v>1.0747184312249161</v>
      </c>
      <c r="X534" s="33"/>
      <c r="Y534" s="33"/>
    </row>
    <row r="535" spans="1:25" hidden="1" x14ac:dyDescent="0.2">
      <c r="A535" s="93" t="s">
        <v>264</v>
      </c>
      <c r="B535" s="94" t="str">
        <f ca="1">IFERROR(VLOOKUP($A535,HeadJournal!$A$1:$NTR$890,COLUMN(HeadJournal!B$1),0),"")</f>
        <v>922594405-0</v>
      </c>
      <c r="C535" s="94" t="str">
        <f ca="1">IFERROR(VLOOKUP($A535,HeadJournal!$A$1:$NTR$890,COLUMN(HeadJournal!C$1),0),"")</f>
        <v>iHerb_VP DFD1605</v>
      </c>
      <c r="D535" s="125" t="str">
        <f ca="1"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 ca="1"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 ca="1"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ca="1" si="42"/>
        <v>398.69068189312975</v>
      </c>
      <c r="V535" s="22">
        <f t="shared" ca="1" si="43"/>
        <v>1.3231940000996574</v>
      </c>
      <c r="X535" s="33"/>
      <c r="Y535" s="33"/>
    </row>
    <row r="536" spans="1:25" hidden="1" x14ac:dyDescent="0.2">
      <c r="A536" s="93" t="s">
        <v>264</v>
      </c>
      <c r="B536" s="94" t="str">
        <f ca="1">IFERROR(VLOOKUP($A536,HeadJournal!$A$1:$NTR$890,COLUMN(HeadJournal!B$1),0),"")</f>
        <v>922594405-0</v>
      </c>
      <c r="C536" s="94" t="str">
        <f ca="1">IFERROR(VLOOKUP($A536,HeadJournal!$A$1:$NTR$890,COLUMN(HeadJournal!C$1),0),"")</f>
        <v>iHerb_VP DFD1605</v>
      </c>
      <c r="D536" s="125" t="str">
        <f ca="1"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 ca="1"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 ca="1"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ca="1" si="42"/>
        <v>778.28274818320597</v>
      </c>
      <c r="V536" s="22">
        <f t="shared" ca="1" si="43"/>
        <v>1.07837625638575</v>
      </c>
      <c r="X536" s="33"/>
      <c r="Y536" s="33"/>
    </row>
    <row r="537" spans="1:25" hidden="1" x14ac:dyDescent="0.2">
      <c r="A537" s="93" t="s">
        <v>264</v>
      </c>
      <c r="B537" s="94" t="str">
        <f ca="1">IFERROR(VLOOKUP($A537,HeadJournal!$A$1:$NTR$890,COLUMN(HeadJournal!B$1),0),"")</f>
        <v>922594405-0</v>
      </c>
      <c r="C537" s="94" t="str">
        <f ca="1">IFERROR(VLOOKUP($A537,HeadJournal!$A$1:$NTR$890,COLUMN(HeadJournal!C$1),0),"")</f>
        <v>iHerb_VP DFD1605</v>
      </c>
      <c r="D537" s="125" t="str">
        <f ca="1"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 ca="1"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 ca="1"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ca="1" si="42"/>
        <v>720.01816048854948</v>
      </c>
      <c r="V537" s="22">
        <f t="shared" ca="1" si="43"/>
        <v>1.0588785150583786</v>
      </c>
      <c r="X537" s="33"/>
      <c r="Y537" s="33"/>
    </row>
    <row r="538" spans="1:25" hidden="1" x14ac:dyDescent="0.2">
      <c r="A538" s="93" t="s">
        <v>264</v>
      </c>
      <c r="B538" s="94" t="str">
        <f ca="1">IFERROR(VLOOKUP($A538,HeadJournal!$A$1:$NTR$890,COLUMN(HeadJournal!B$1),0),"")</f>
        <v>922594405-0</v>
      </c>
      <c r="C538" s="94" t="str">
        <f ca="1">IFERROR(VLOOKUP($A538,HeadJournal!$A$1:$NTR$890,COLUMN(HeadJournal!C$1),0),"")</f>
        <v>iHerb_VP DFD1605</v>
      </c>
      <c r="D538" s="125" t="str">
        <f ca="1"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ca="1" si="43"/>
        <v>0.80102849150582922</v>
      </c>
      <c r="X538" s="33"/>
      <c r="Y538" s="33"/>
    </row>
    <row r="539" spans="1:25" hidden="1" x14ac:dyDescent="0.2">
      <c r="A539" s="93" t="s">
        <v>264</v>
      </c>
      <c r="B539" s="94" t="str">
        <f ca="1">IFERROR(VLOOKUP($A539,HeadJournal!$A$1:$NTR$890,COLUMN(HeadJournal!B$1),0),"")</f>
        <v>922594405-0</v>
      </c>
      <c r="C539" s="94" t="str">
        <f ca="1">IFERROR(VLOOKUP($A539,HeadJournal!$A$1:$NTR$890,COLUMN(HeadJournal!C$1),0),"")</f>
        <v>iHerb_VP DFD1605</v>
      </c>
      <c r="D539" s="125" t="str">
        <f ca="1"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 ca="1"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 ca="1"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ca="1" si="42"/>
        <v>823.31415636641202</v>
      </c>
      <c r="V539" s="22">
        <f t="shared" ca="1" si="43"/>
        <v>1.0600349718165092</v>
      </c>
      <c r="X539" s="33"/>
      <c r="Y539" s="33"/>
    </row>
    <row r="540" spans="1:25" hidden="1" x14ac:dyDescent="0.2">
      <c r="A540" s="93" t="s">
        <v>272</v>
      </c>
      <c r="B540" s="94" t="str">
        <f ca="1">IFERROR(VLOOKUP($A540,HeadJournal!$A$1:$NTR$890,COLUMN(HeadJournal!B$1),0),"")</f>
        <v>1Z58FA050346012815</v>
      </c>
      <c r="C540" s="94" t="str">
        <f ca="1">IFERROR(VLOOKUP($A540,HeadJournal!$A$1:$NTR$890,COLUMN(HeadJournal!C$1),0),"")</f>
        <v>iHerb_VP DFD1605</v>
      </c>
      <c r="D540" s="125" t="str">
        <f ca="1"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ca="1" si="43"/>
        <v>0.50757989406291359</v>
      </c>
      <c r="X540" s="33"/>
      <c r="Y540" s="33"/>
    </row>
    <row r="541" spans="1:25" hidden="1" x14ac:dyDescent="0.2">
      <c r="A541" s="93" t="s">
        <v>272</v>
      </c>
      <c r="B541" s="94" t="str">
        <f ca="1">IFERROR(VLOOKUP($A541,HeadJournal!$A$1:$NTR$890,COLUMN(HeadJournal!B$1),0),"")</f>
        <v>1Z58FA050346012815</v>
      </c>
      <c r="C541" s="94" t="str">
        <f ca="1">IFERROR(VLOOKUP($A541,HeadJournal!$A$1:$NTR$890,COLUMN(HeadJournal!C$1),0),"")</f>
        <v>iHerb_VP DFD1605</v>
      </c>
      <c r="D541" s="125" t="str">
        <f ca="1"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ca="1" si="43"/>
        <v>1.0953582856241482</v>
      </c>
      <c r="X541" s="33"/>
      <c r="Y541" s="33"/>
    </row>
    <row r="542" spans="1:25" hidden="1" x14ac:dyDescent="0.2">
      <c r="A542" s="93" t="s">
        <v>272</v>
      </c>
      <c r="B542" s="94" t="str">
        <f ca="1">IFERROR(VLOOKUP($A542,HeadJournal!$A$1:$NTR$890,COLUMN(HeadJournal!B$1),0),"")</f>
        <v>1Z58FA050346012815</v>
      </c>
      <c r="C542" s="94" t="str">
        <f ca="1">IFERROR(VLOOKUP($A542,HeadJournal!$A$1:$NTR$890,COLUMN(HeadJournal!C$1),0),"")</f>
        <v>iHerb_VP DFD1605</v>
      </c>
      <c r="D542" s="125" t="str">
        <f ca="1"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ca="1" si="43"/>
        <v>1.2592058508158115</v>
      </c>
      <c r="X542" s="33"/>
      <c r="Y542" s="33"/>
    </row>
    <row r="543" spans="1:25" hidden="1" x14ac:dyDescent="0.2">
      <c r="A543" s="93" t="s">
        <v>272</v>
      </c>
      <c r="B543" s="94" t="str">
        <f ca="1">IFERROR(VLOOKUP($A543,HeadJournal!$A$1:$NTR$890,COLUMN(HeadJournal!B$1),0),"")</f>
        <v>1Z58FA050346012815</v>
      </c>
      <c r="C543" s="94" t="str">
        <f ca="1">IFERROR(VLOOKUP($A543,HeadJournal!$A$1:$NTR$890,COLUMN(HeadJournal!C$1),0),"")</f>
        <v>iHerb_VP DFD1605</v>
      </c>
      <c r="D543" s="125" t="str">
        <f ca="1"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 ca="1"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ca="1" si="42"/>
        <v>317.06116475179351</v>
      </c>
      <c r="V543" s="22">
        <f t="shared" ca="1" si="43"/>
        <v>0.18839731908915874</v>
      </c>
      <c r="X543" s="33"/>
      <c r="Y543" s="33"/>
    </row>
    <row r="544" spans="1:25" hidden="1" x14ac:dyDescent="0.2">
      <c r="A544" s="93" t="s">
        <v>272</v>
      </c>
      <c r="B544" s="94" t="str">
        <f ca="1">IFERROR(VLOOKUP($A544,HeadJournal!$A$1:$NTR$890,COLUMN(HeadJournal!B$1),0),"")</f>
        <v>1Z58FA050346012815</v>
      </c>
      <c r="C544" s="94" t="str">
        <f ca="1">IFERROR(VLOOKUP($A544,HeadJournal!$A$1:$NTR$890,COLUMN(HeadJournal!C$1),0),"")</f>
        <v>iHerb_VP DFD1605</v>
      </c>
      <c r="D544" s="125" t="str">
        <f ca="1"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ca="1" si="43"/>
        <v>0.97771025001303946</v>
      </c>
      <c r="X544" s="33"/>
      <c r="Y544" s="33"/>
    </row>
    <row r="545" spans="1:25" hidden="1" x14ac:dyDescent="0.2">
      <c r="A545" s="93" t="s">
        <v>272</v>
      </c>
      <c r="B545" s="94" t="str">
        <f ca="1">IFERROR(VLOOKUP($A545,HeadJournal!$A$1:$NTR$890,COLUMN(HeadJournal!B$1),0),"")</f>
        <v>1Z58FA050346012815</v>
      </c>
      <c r="C545" s="94" t="str">
        <f ca="1">IFERROR(VLOOKUP($A545,HeadJournal!$A$1:$NTR$890,COLUMN(HeadJournal!C$1),0),"")</f>
        <v>iHerb_VP DFD1605</v>
      </c>
      <c r="D545" s="125" t="str">
        <f ca="1"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ca="1" si="43"/>
        <v>0.89374608083090035</v>
      </c>
      <c r="X545" s="33"/>
      <c r="Y545" s="33"/>
    </row>
    <row r="546" spans="1:25" hidden="1" x14ac:dyDescent="0.2">
      <c r="A546" s="93" t="s">
        <v>272</v>
      </c>
      <c r="B546" s="94" t="str">
        <f ca="1">IFERROR(VLOOKUP($A546,HeadJournal!$A$1:$NTR$890,COLUMN(HeadJournal!B$1),0),"")</f>
        <v>1Z58FA050346012815</v>
      </c>
      <c r="C546" s="94" t="str">
        <f ca="1">IFERROR(VLOOKUP($A546,HeadJournal!$A$1:$NTR$890,COLUMN(HeadJournal!C$1),0),"")</f>
        <v>iHerb_VP DFD1605</v>
      </c>
      <c r="D546" s="125" t="str">
        <f ca="1"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ca="1" si="43"/>
        <v>0.52866492754631089</v>
      </c>
      <c r="X546" s="33"/>
      <c r="Y546" s="33"/>
    </row>
    <row r="547" spans="1:25" hidden="1" x14ac:dyDescent="0.2">
      <c r="A547" s="93" t="s">
        <v>272</v>
      </c>
      <c r="B547" s="94" t="str">
        <f ca="1">IFERROR(VLOOKUP($A547,HeadJournal!$A$1:$NTR$890,COLUMN(HeadJournal!B$1),0),"")</f>
        <v>1Z58FA050346012815</v>
      </c>
      <c r="C547" s="94" t="str">
        <f ca="1">IFERROR(VLOOKUP($A547,HeadJournal!$A$1:$NTR$890,COLUMN(HeadJournal!C$1),0),"")</f>
        <v>iHerb_VP DFD1605</v>
      </c>
      <c r="D547" s="125" t="str">
        <f ca="1"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ca="1" si="43"/>
        <v>1.5754946699300243</v>
      </c>
      <c r="X547" s="33"/>
      <c r="Y547" s="33"/>
    </row>
    <row r="548" spans="1:25" hidden="1" x14ac:dyDescent="0.2">
      <c r="A548" s="93" t="s">
        <v>272</v>
      </c>
      <c r="B548" s="94" t="str">
        <f ca="1">IFERROR(VLOOKUP($A548,HeadJournal!$A$1:$NTR$890,COLUMN(HeadJournal!B$1),0),"")</f>
        <v>1Z58FA050346012815</v>
      </c>
      <c r="C548" s="94" t="str">
        <f ca="1">IFERROR(VLOOKUP($A548,HeadJournal!$A$1:$NTR$890,COLUMN(HeadJournal!C$1),0),"")</f>
        <v>iHerb_VP DFD1605</v>
      </c>
      <c r="D548" s="125" t="str">
        <f ca="1"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 ca="1"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 ca="1"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ca="1" si="42"/>
        <v>529.41079080822567</v>
      </c>
      <c r="V548" s="22">
        <f t="shared" ca="1" si="43"/>
        <v>1.1249956022524954</v>
      </c>
      <c r="X548" s="33"/>
      <c r="Y548" s="33"/>
    </row>
    <row r="549" spans="1:25" hidden="1" x14ac:dyDescent="0.2">
      <c r="A549" s="93" t="s">
        <v>272</v>
      </c>
      <c r="B549" s="94" t="str">
        <f ca="1">IFERROR(VLOOKUP($A549,HeadJournal!$A$1:$NTR$890,COLUMN(HeadJournal!B$1),0),"")</f>
        <v>1Z58FA050346012815</v>
      </c>
      <c r="C549" s="94" t="str">
        <f ca="1">IFERROR(VLOOKUP($A549,HeadJournal!$A$1:$NTR$890,COLUMN(HeadJournal!C$1),0),"")</f>
        <v>iHerb_VP DFD1605</v>
      </c>
      <c r="D549" s="125" t="str">
        <f ca="1"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 ca="1"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ca="1" si="42"/>
        <v>520.44205394548067</v>
      </c>
      <c r="V549" s="22">
        <f t="shared" ca="1" si="43"/>
        <v>1.8616607443666939</v>
      </c>
      <c r="X549" s="33"/>
      <c r="Y549" s="33"/>
    </row>
    <row r="550" spans="1:25" hidden="1" x14ac:dyDescent="0.2">
      <c r="A550" s="93" t="s">
        <v>272</v>
      </c>
      <c r="B550" s="94" t="str">
        <f ca="1">IFERROR(VLOOKUP($A550,HeadJournal!$A$1:$NTR$890,COLUMN(HeadJournal!B$1),0),"")</f>
        <v>1Z58FA050346012815</v>
      </c>
      <c r="C550" s="94" t="str">
        <f ca="1">IFERROR(VLOOKUP($A550,HeadJournal!$A$1:$NTR$890,COLUMN(HeadJournal!C$1),0),"")</f>
        <v>iHerb_VP DFD1605</v>
      </c>
      <c r="D550" s="125" t="str">
        <f ca="1"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ca="1" si="43"/>
        <v>-2.8730980029021915E-6</v>
      </c>
      <c r="X550" s="33"/>
      <c r="Y550" s="33"/>
    </row>
    <row r="551" spans="1:25" hidden="1" x14ac:dyDescent="0.2">
      <c r="A551" s="93" t="s">
        <v>272</v>
      </c>
      <c r="B551" s="94" t="str">
        <f ca="1">IFERROR(VLOOKUP($A551,HeadJournal!$A$1:$NTR$890,COLUMN(HeadJournal!B$1),0),"")</f>
        <v>1Z58FA050346012815</v>
      </c>
      <c r="C551" s="94" t="str">
        <f ca="1">IFERROR(VLOOKUP($A551,HeadJournal!$A$1:$NTR$890,COLUMN(HeadJournal!C$1),0),"")</f>
        <v>iHerb_VP DFD1605</v>
      </c>
      <c r="D551" s="125" t="str">
        <f ca="1"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ca="1" si="43"/>
        <v>8.7624438315044281E-2</v>
      </c>
      <c r="X551" s="33"/>
      <c r="Y551" s="33"/>
    </row>
    <row r="552" spans="1:25" hidden="1" x14ac:dyDescent="0.2">
      <c r="A552" s="93" t="s">
        <v>272</v>
      </c>
      <c r="B552" s="94" t="str">
        <f ca="1">IFERROR(VLOOKUP($A552,HeadJournal!$A$1:$NTR$890,COLUMN(HeadJournal!B$1),0),"")</f>
        <v>1Z58FA050346012815</v>
      </c>
      <c r="C552" s="94" t="str">
        <f ca="1">IFERROR(VLOOKUP($A552,HeadJournal!$A$1:$NTR$890,COLUMN(HeadJournal!C$1),0),"")</f>
        <v>iHerb_VP DFD1605</v>
      </c>
      <c r="D552" s="125" t="str">
        <f ca="1"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hidden="1" x14ac:dyDescent="0.2">
      <c r="A553" s="93" t="s">
        <v>272</v>
      </c>
      <c r="B553" s="94" t="str">
        <f ca="1">IFERROR(VLOOKUP($A553,HeadJournal!$A$1:$NTR$890,COLUMN(HeadJournal!B$1),0),"")</f>
        <v>1Z58FA050346012815</v>
      </c>
      <c r="C553" s="94" t="str">
        <f ca="1">IFERROR(VLOOKUP($A553,HeadJournal!$A$1:$NTR$890,COLUMN(HeadJournal!C$1),0),"")</f>
        <v>iHerb_VP DFD1605</v>
      </c>
      <c r="D553" s="125" t="str">
        <f ca="1"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ca="1" si="43"/>
        <v>2.1727108252761171</v>
      </c>
      <c r="X553" s="33"/>
      <c r="Y553" s="33"/>
    </row>
    <row r="554" spans="1:25" hidden="1" x14ac:dyDescent="0.2">
      <c r="A554" s="93" t="s">
        <v>272</v>
      </c>
      <c r="B554" s="94" t="str">
        <f ca="1">IFERROR(VLOOKUP($A554,HeadJournal!$A$1:$NTR$890,COLUMN(HeadJournal!B$1),0),"")</f>
        <v>1Z58FA050346012815</v>
      </c>
      <c r="C554" s="94" t="str">
        <f ca="1">IFERROR(VLOOKUP($A554,HeadJournal!$A$1:$NTR$890,COLUMN(HeadJournal!C$1),0),"")</f>
        <v>iHerb_VP DFD1605</v>
      </c>
      <c r="D554" s="125" t="str">
        <f ca="1"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ca="1" si="43"/>
        <v>1.0009886075077885</v>
      </c>
      <c r="X554" s="33"/>
      <c r="Y554" s="33"/>
    </row>
    <row r="555" spans="1:25" hidden="1" x14ac:dyDescent="0.2">
      <c r="A555" s="93" t="s">
        <v>272</v>
      </c>
      <c r="B555" s="94" t="str">
        <f ca="1">IFERROR(VLOOKUP($A555,HeadJournal!$A$1:$NTR$890,COLUMN(HeadJournal!B$1),0),"")</f>
        <v>1Z58FA050346012815</v>
      </c>
      <c r="C555" s="94" t="str">
        <f ca="1">IFERROR(VLOOKUP($A555,HeadJournal!$A$1:$NTR$890,COLUMN(HeadJournal!C$1),0),"")</f>
        <v>iHerb_VP DFD1605</v>
      </c>
      <c r="D555" s="125" t="str">
        <f ca="1"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 ca="1"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ca="1" si="42"/>
        <v>869.36303887900522</v>
      </c>
      <c r="V555" s="22">
        <f t="shared" ca="1" si="43"/>
        <v>0.84352014499210615</v>
      </c>
      <c r="X555" s="33"/>
      <c r="Y555" s="33"/>
    </row>
    <row r="556" spans="1:25" hidden="1" x14ac:dyDescent="0.2">
      <c r="A556" s="93" t="s">
        <v>279</v>
      </c>
      <c r="B556" s="94" t="str">
        <f ca="1">IFERROR(VLOOKUP($A556,HeadJournal!$A$1:$NTR$890,COLUMN(HeadJournal!B$1),0),"")</f>
        <v>922582622-0</v>
      </c>
      <c r="C556" s="94" t="str">
        <f ca="1">IFERROR(VLOOKUP($A556,HeadJournal!$A$1:$NTR$890,COLUMN(HeadJournal!C$1),0),"")</f>
        <v>iHerb_AV CYG0792</v>
      </c>
      <c r="D556" s="125" t="str">
        <f ca="1"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 ca="1"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 ca="1"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ca="1" si="42"/>
        <v>524.83727327032329</v>
      </c>
      <c r="V556" s="22">
        <f t="shared" ca="1" si="43"/>
        <v>1.1045421783870406</v>
      </c>
      <c r="X556" s="33"/>
      <c r="Y556" s="33"/>
    </row>
    <row r="557" spans="1:25" hidden="1" x14ac:dyDescent="0.2">
      <c r="A557" s="93" t="s">
        <v>279</v>
      </c>
      <c r="B557" s="94" t="str">
        <f ca="1">IFERROR(VLOOKUP($A557,HeadJournal!$A$1:$NTR$890,COLUMN(HeadJournal!B$1),0),"")</f>
        <v>922582622-0</v>
      </c>
      <c r="C557" s="94" t="str">
        <f ca="1">IFERROR(VLOOKUP($A557,HeadJournal!$A$1:$NTR$890,COLUMN(HeadJournal!C$1),0),"")</f>
        <v>iHerb_AV CYG0792</v>
      </c>
      <c r="D557" s="125" t="str">
        <f ca="1"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 ca="1"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ca="1" si="42"/>
        <v>1102.8916052142513</v>
      </c>
      <c r="V557" s="22">
        <f t="shared" ca="1" si="43"/>
        <v>1.0052713209159538</v>
      </c>
      <c r="X557" s="33"/>
      <c r="Y557" s="33"/>
    </row>
    <row r="558" spans="1:25" hidden="1" x14ac:dyDescent="0.2">
      <c r="A558" s="93" t="s">
        <v>279</v>
      </c>
      <c r="B558" s="94" t="str">
        <f ca="1">IFERROR(VLOOKUP($A558,HeadJournal!$A$1:$NTR$890,COLUMN(HeadJournal!B$1),0),"")</f>
        <v>922582622-0</v>
      </c>
      <c r="C558" s="94" t="str">
        <f ca="1">IFERROR(VLOOKUP($A558,HeadJournal!$A$1:$NTR$890,COLUMN(HeadJournal!C$1),0),"")</f>
        <v>iHerb_AV CYG0792</v>
      </c>
      <c r="D558" s="125" t="str">
        <f ca="1"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 ca="1"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ca="1" si="42"/>
        <v>-384.83476283651044</v>
      </c>
      <c r="V558" s="22" t="str">
        <f t="shared" ca="1" si="43"/>
        <v/>
      </c>
      <c r="X558" s="33"/>
      <c r="Y558" s="33"/>
    </row>
    <row r="559" spans="1:25" hidden="1" x14ac:dyDescent="0.2">
      <c r="A559" s="93" t="s">
        <v>279</v>
      </c>
      <c r="B559" s="94" t="str">
        <f ca="1">IFERROR(VLOOKUP($A559,HeadJournal!$A$1:$NTR$890,COLUMN(HeadJournal!B$1),0),"")</f>
        <v>922582622-0</v>
      </c>
      <c r="C559" s="94" t="str">
        <f ca="1">IFERROR(VLOOKUP($A559,HeadJournal!$A$1:$NTR$890,COLUMN(HeadJournal!C$1),0),"")</f>
        <v>iHerb_AV CYG0792</v>
      </c>
      <c r="D559" s="125" t="str">
        <f ca="1"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 ca="1"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ca="1" si="42"/>
        <v>674.40124329634114</v>
      </c>
      <c r="V559" s="22">
        <f t="shared" ca="1" si="43"/>
        <v>0.65756831205988453</v>
      </c>
      <c r="X559" s="33"/>
      <c r="Y559" s="33"/>
    </row>
    <row r="560" spans="1:25" hidden="1" x14ac:dyDescent="0.2">
      <c r="A560" s="93" t="s">
        <v>279</v>
      </c>
      <c r="B560" s="94" t="str">
        <f ca="1">IFERROR(VLOOKUP($A560,HeadJournal!$A$1:$NTR$890,COLUMN(HeadJournal!B$1),0),"")</f>
        <v>922582622-0</v>
      </c>
      <c r="C560" s="94" t="str">
        <f ca="1">IFERROR(VLOOKUP($A560,HeadJournal!$A$1:$NTR$890,COLUMN(HeadJournal!C$1),0),"")</f>
        <v>iHerb_AV CYG0792</v>
      </c>
      <c r="D560" s="125" t="str">
        <f ca="1"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 ca="1"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ca="1" si="42"/>
        <v>1071.8413676259756</v>
      </c>
      <c r="V560" s="22">
        <f t="shared" ca="1" si="43"/>
        <v>0.95008036712927657</v>
      </c>
      <c r="X560" s="33"/>
      <c r="Y560" s="33"/>
    </row>
    <row r="561" spans="1:25" hidden="1" x14ac:dyDescent="0.2">
      <c r="A561" s="93" t="s">
        <v>279</v>
      </c>
      <c r="B561" s="94" t="str">
        <f ca="1">IFERROR(VLOOKUP($A561,HeadJournal!$A$1:$NTR$890,COLUMN(HeadJournal!B$1),0),"")</f>
        <v>922582622-0</v>
      </c>
      <c r="C561" s="94" t="str">
        <f ca="1">IFERROR(VLOOKUP($A561,HeadJournal!$A$1:$NTR$890,COLUMN(HeadJournal!C$1),0),"")</f>
        <v>iHerb_AV CYG0792</v>
      </c>
      <c r="D561" s="125" t="str">
        <f ca="1"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 ca="1"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 ca="1"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ca="1" si="42"/>
        <v>832.89034999734497</v>
      </c>
      <c r="V561" s="22">
        <f t="shared" ca="1" si="43"/>
        <v>1.2485059240171839</v>
      </c>
      <c r="X561" s="33"/>
      <c r="Y561" s="33"/>
    </row>
    <row r="562" spans="1:25" hidden="1" x14ac:dyDescent="0.2">
      <c r="A562" s="93" t="s">
        <v>279</v>
      </c>
      <c r="B562" s="94" t="str">
        <f ca="1">IFERROR(VLOOKUP($A562,HeadJournal!$A$1:$NTR$890,COLUMN(HeadJournal!B$1),0),"")</f>
        <v>922582622-0</v>
      </c>
      <c r="C562" s="94" t="str">
        <f ca="1">IFERROR(VLOOKUP($A562,HeadJournal!$A$1:$NTR$890,COLUMN(HeadJournal!C$1),0),"")</f>
        <v>iHerb_AV CYG0792</v>
      </c>
      <c r="D562" s="125" t="str">
        <f ca="1"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 ca="1"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 ca="1"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ca="1" si="42"/>
        <v>1700.7051792598097</v>
      </c>
      <c r="V562" s="22">
        <f t="shared" ca="1" si="43"/>
        <v>1.0008299669382885</v>
      </c>
      <c r="X562" s="33"/>
      <c r="Y562" s="33"/>
    </row>
    <row r="563" spans="1:25" hidden="1" x14ac:dyDescent="0.2">
      <c r="A563" s="93" t="s">
        <v>279</v>
      </c>
      <c r="B563" s="94" t="str">
        <f ca="1">IFERROR(VLOOKUP($A563,HeadJournal!$A$1:$NTR$890,COLUMN(HeadJournal!B$1),0),"")</f>
        <v>922582622-0</v>
      </c>
      <c r="C563" s="94" t="str">
        <f ca="1">IFERROR(VLOOKUP($A563,HeadJournal!$A$1:$NTR$890,COLUMN(HeadJournal!C$1),0),"")</f>
        <v>iHerb_AV CYG0792</v>
      </c>
      <c r="D563" s="125" t="str">
        <f ca="1"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 ca="1"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ca="1" si="42"/>
        <v>747.26696755694786</v>
      </c>
      <c r="V563" s="22">
        <f t="shared" ca="1" si="43"/>
        <v>0.99273837516022945</v>
      </c>
      <c r="X563" s="33"/>
      <c r="Y563" s="33"/>
    </row>
    <row r="564" spans="1:25" hidden="1" x14ac:dyDescent="0.2">
      <c r="A564" s="93" t="s">
        <v>279</v>
      </c>
      <c r="B564" s="94" t="str">
        <f ca="1">IFERROR(VLOOKUP($A564,HeadJournal!$A$1:$NTR$890,COLUMN(HeadJournal!B$1),0),"")</f>
        <v>922582622-0</v>
      </c>
      <c r="C564" s="94" t="str">
        <f ca="1">IFERROR(VLOOKUP($A564,HeadJournal!$A$1:$NTR$890,COLUMN(HeadJournal!C$1),0),"")</f>
        <v>iHerb_AV CYG0792</v>
      </c>
      <c r="D564" s="125" t="str">
        <f ca="1"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 ca="1"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ca="1" si="42"/>
        <v>832.89034999734497</v>
      </c>
      <c r="V564" s="22">
        <f t="shared" ca="1" si="43"/>
        <v>1.2485059240171839</v>
      </c>
      <c r="X564" s="33"/>
      <c r="Y564" s="33"/>
    </row>
    <row r="565" spans="1:25" hidden="1" x14ac:dyDescent="0.2">
      <c r="A565" s="93" t="s">
        <v>279</v>
      </c>
      <c r="B565" s="94" t="str">
        <f ca="1">IFERROR(VLOOKUP($A565,HeadJournal!$A$1:$NTR$890,COLUMN(HeadJournal!B$1),0),"")</f>
        <v>922582622-0</v>
      </c>
      <c r="C565" s="94" t="str">
        <f ca="1">IFERROR(VLOOKUP($A565,HeadJournal!$A$1:$NTR$890,COLUMN(HeadJournal!C$1),0),"")</f>
        <v>iHerb_AV CYG0792</v>
      </c>
      <c r="D565" s="125" t="str">
        <f ca="1"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 ca="1"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ca="1" si="42"/>
        <v>1050.6154628312006</v>
      </c>
      <c r="V565" s="22">
        <f t="shared" ca="1" si="43"/>
        <v>1.1066279486332127</v>
      </c>
      <c r="X565" s="33"/>
      <c r="Y565" s="33"/>
    </row>
    <row r="566" spans="1:25" hidden="1" x14ac:dyDescent="0.2">
      <c r="A566" s="93" t="s">
        <v>279</v>
      </c>
      <c r="B566" s="94" t="str">
        <f ca="1">IFERROR(VLOOKUP($A566,HeadJournal!$A$1:$NTR$890,COLUMN(HeadJournal!B$1),0),"")</f>
        <v>922582622-0</v>
      </c>
      <c r="C566" s="94" t="str">
        <f ca="1">IFERROR(VLOOKUP($A566,HeadJournal!$A$1:$NTR$890,COLUMN(HeadJournal!C$1),0),"")</f>
        <v>iHerb_AV CYG0792</v>
      </c>
      <c r="D566" s="125" t="str">
        <f ca="1"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 ca="1"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ca="1" si="42"/>
        <v>421.62021459671848</v>
      </c>
      <c r="V566" s="22">
        <f t="shared" ca="1" si="43"/>
        <v>1.2839408311292027</v>
      </c>
      <c r="X566" s="33"/>
      <c r="Y566" s="33"/>
    </row>
    <row r="567" spans="1:25" hidden="1" x14ac:dyDescent="0.2">
      <c r="A567" s="93" t="s">
        <v>279</v>
      </c>
      <c r="B567" s="94" t="str">
        <f ca="1">IFERROR(VLOOKUP($A567,HeadJournal!$A$1:$NTR$890,COLUMN(HeadJournal!B$1),0),"")</f>
        <v>922582622-0</v>
      </c>
      <c r="C567" s="94" t="str">
        <f ca="1">IFERROR(VLOOKUP($A567,HeadJournal!$A$1:$NTR$890,COLUMN(HeadJournal!C$1),0),"")</f>
        <v>iHerb_AV CYG0792</v>
      </c>
      <c r="D567" s="125" t="str">
        <f ca="1"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 ca="1"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ca="1" si="42"/>
        <v>723.63348377847387</v>
      </c>
      <c r="V567" s="22">
        <f t="shared" ca="1" si="43"/>
        <v>1.9226829502350031</v>
      </c>
      <c r="X567" s="33"/>
      <c r="Y567" s="33"/>
    </row>
    <row r="568" spans="1:25" hidden="1" x14ac:dyDescent="0.2">
      <c r="A568" s="93" t="s">
        <v>279</v>
      </c>
      <c r="B568" s="94" t="str">
        <f ca="1">IFERROR(VLOOKUP($A568,HeadJournal!$A$1:$NTR$890,COLUMN(HeadJournal!B$1),0),"")</f>
        <v>922582622-0</v>
      </c>
      <c r="C568" s="94" t="str">
        <f ca="1">IFERROR(VLOOKUP($A568,HeadJournal!$A$1:$NTR$890,COLUMN(HeadJournal!C$1),0),"")</f>
        <v>iHerb_AV CYG0792</v>
      </c>
      <c r="D568" s="125" t="str">
        <f ca="1"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 ca="1"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 ca="1"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ca="1" si="42"/>
        <v>1094.9908251738968</v>
      </c>
      <c r="V568" s="22">
        <f t="shared" ca="1" si="43"/>
        <v>1.8098747436162903</v>
      </c>
      <c r="X568" s="33"/>
      <c r="Y568" s="33"/>
    </row>
    <row r="569" spans="1:25" hidden="1" x14ac:dyDescent="0.2">
      <c r="A569" s="93" t="s">
        <v>279</v>
      </c>
      <c r="B569" s="94" t="str">
        <f ca="1">IFERROR(VLOOKUP($A569,HeadJournal!$A$1:$NTR$890,COLUMN(HeadJournal!B$1),0),"")</f>
        <v>922582622-0</v>
      </c>
      <c r="C569" s="94" t="str">
        <f ca="1">IFERROR(VLOOKUP($A569,HeadJournal!$A$1:$NTR$890,COLUMN(HeadJournal!C$1),0),"")</f>
        <v>iHerb_AV CYG0792</v>
      </c>
      <c r="D569" s="125" t="str">
        <f ca="1"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 ca="1"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 ca="1"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ca="1" si="42"/>
        <v>1237.0691850475228</v>
      </c>
      <c r="V569" s="22">
        <f t="shared" ca="1" si="43"/>
        <v>2.672255000295273</v>
      </c>
      <c r="X569" s="33"/>
      <c r="Y569" s="33"/>
    </row>
    <row r="570" spans="1:25" hidden="1" x14ac:dyDescent="0.2">
      <c r="A570" s="93" t="s">
        <v>279</v>
      </c>
      <c r="B570" s="94" t="str">
        <f ca="1">IFERROR(VLOOKUP($A570,HeadJournal!$A$1:$NTR$890,COLUMN(HeadJournal!B$1),0),"")</f>
        <v>922582622-0</v>
      </c>
      <c r="C570" s="94" t="str">
        <f ca="1">IFERROR(VLOOKUP($A570,HeadJournal!$A$1:$NTR$890,COLUMN(HeadJournal!C$1),0),"")</f>
        <v>iHerb_AV CYG0792</v>
      </c>
      <c r="D570" s="125" t="str">
        <f ca="1"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 ca="1"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ca="1" si="42"/>
        <v>824.07578983698772</v>
      </c>
      <c r="V570" s="22">
        <f t="shared" ca="1" si="43"/>
        <v>0.41705840011394063</v>
      </c>
      <c r="X570" s="33"/>
      <c r="Y570" s="33"/>
    </row>
    <row r="571" spans="1:25" hidden="1" x14ac:dyDescent="0.2">
      <c r="A571" s="93" t="s">
        <v>279</v>
      </c>
      <c r="B571" s="94" t="str">
        <f ca="1">IFERROR(VLOOKUP($A571,HeadJournal!$A$1:$NTR$890,COLUMN(HeadJournal!B$1),0),"")</f>
        <v>922582622-0</v>
      </c>
      <c r="C571" s="94" t="str">
        <f ca="1">IFERROR(VLOOKUP($A571,HeadJournal!$A$1:$NTR$890,COLUMN(HeadJournal!C$1),0),"")</f>
        <v>iHerb_AV CYG0792</v>
      </c>
      <c r="D571" s="125" t="str">
        <f ca="1"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 ca="1"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ca="1" si="42"/>
        <v>1262.5845014071042</v>
      </c>
      <c r="V571" s="22">
        <f t="shared" ca="1" si="43"/>
        <v>1.5077157080668049</v>
      </c>
      <c r="X571" s="33"/>
      <c r="Y571" s="33"/>
    </row>
    <row r="572" spans="1:25" hidden="1" x14ac:dyDescent="0.2">
      <c r="A572" s="93" t="s">
        <v>279</v>
      </c>
      <c r="B572" s="94" t="str">
        <f ca="1">IFERROR(VLOOKUP($A572,HeadJournal!$A$1:$NTR$890,COLUMN(HeadJournal!B$1),0),"")</f>
        <v>922582622-0</v>
      </c>
      <c r="C572" s="94" t="str">
        <f ca="1">IFERROR(VLOOKUP($A572,HeadJournal!$A$1:$NTR$890,COLUMN(HeadJournal!C$1),0),"")</f>
        <v>iHerb_AV CYG0792</v>
      </c>
      <c r="D572" s="125" t="str">
        <f ca="1"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 ca="1"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ca="1" si="42"/>
        <v>573.08687728986354</v>
      </c>
      <c r="V572" s="22">
        <f t="shared" ca="1" si="43"/>
        <v>1.0876306787392882</v>
      </c>
      <c r="X572" s="33"/>
      <c r="Y572" s="33"/>
    </row>
    <row r="573" spans="1:25" hidden="1" x14ac:dyDescent="0.2">
      <c r="A573" s="93" t="s">
        <v>279</v>
      </c>
      <c r="B573" s="94" t="str">
        <f ca="1">IFERROR(VLOOKUP($A573,HeadJournal!$A$1:$NTR$890,COLUMN(HeadJournal!B$1),0),"")</f>
        <v>922582622-0</v>
      </c>
      <c r="C573" s="94" t="str">
        <f ca="1">IFERROR(VLOOKUP($A573,HeadJournal!$A$1:$NTR$890,COLUMN(HeadJournal!C$1),0),"")</f>
        <v>iHerb_AV CYG0792</v>
      </c>
      <c r="D573" s="125" t="str">
        <f ca="1"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 ca="1"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ca="1" si="42"/>
        <v>517.70425274783611</v>
      </c>
      <c r="V573" s="22">
        <f t="shared" ca="1" si="43"/>
        <v>0.81876915193195521</v>
      </c>
      <c r="X573" s="33"/>
      <c r="Y573" s="33"/>
    </row>
    <row r="574" spans="1:25" hidden="1" x14ac:dyDescent="0.2">
      <c r="A574" s="93" t="s">
        <v>279</v>
      </c>
      <c r="B574" s="94" t="str">
        <f ca="1">IFERROR(VLOOKUP($A574,HeadJournal!$A$1:$NTR$890,COLUMN(HeadJournal!B$1),0),"")</f>
        <v>922582622-0</v>
      </c>
      <c r="C574" s="94" t="str">
        <f ca="1">IFERROR(VLOOKUP($A574,HeadJournal!$A$1:$NTR$890,COLUMN(HeadJournal!C$1),0),"")</f>
        <v>iHerb_AV CYG0792</v>
      </c>
      <c r="D574" s="125" t="str">
        <f ca="1"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 ca="1"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ca="1" si="42"/>
        <v>1412.4113446344184</v>
      </c>
      <c r="V574" s="22">
        <f t="shared" ca="1" si="43"/>
        <v>0.94946364342050715</v>
      </c>
      <c r="X574" s="33"/>
      <c r="Y574" s="33"/>
    </row>
    <row r="575" spans="1:25" hidden="1" x14ac:dyDescent="0.2">
      <c r="A575" s="93" t="s">
        <v>279</v>
      </c>
      <c r="B575" s="94" t="str">
        <f ca="1">IFERROR(VLOOKUP($A575,HeadJournal!$A$1:$NTR$890,COLUMN(HeadJournal!B$1),0),"")</f>
        <v>922582622-0</v>
      </c>
      <c r="C575" s="94" t="str">
        <f ca="1">IFERROR(VLOOKUP($A575,HeadJournal!$A$1:$NTR$890,COLUMN(HeadJournal!C$1),0),"")</f>
        <v>iHerb_AV CYG0792</v>
      </c>
      <c r="D575" s="125" t="str">
        <f ca="1"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ca="1" si="43"/>
        <v>1.0559999108796014</v>
      </c>
      <c r="X575" s="33"/>
      <c r="Y575" s="33"/>
    </row>
    <row r="576" spans="1:25" hidden="1" x14ac:dyDescent="0.2">
      <c r="A576" s="93" t="s">
        <v>279</v>
      </c>
      <c r="B576" s="94" t="str">
        <f ca="1">IFERROR(VLOOKUP($A576,HeadJournal!$A$1:$NTR$890,COLUMN(HeadJournal!B$1),0),"")</f>
        <v>922582622-0</v>
      </c>
      <c r="C576" s="94" t="str">
        <f ca="1">IFERROR(VLOOKUP($A576,HeadJournal!$A$1:$NTR$890,COLUMN(HeadJournal!C$1),0),"")</f>
        <v>iHerb_AV CYG0792</v>
      </c>
      <c r="D576" s="125" t="str">
        <f ca="1"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 ca="1"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 ca="1"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ca="1" si="42"/>
        <v>623.63348377847387</v>
      </c>
      <c r="V576" s="22">
        <f t="shared" ca="1" si="43"/>
        <v>1.6569845002136392</v>
      </c>
      <c r="X576" s="33"/>
      <c r="Y576" s="33"/>
    </row>
    <row r="577" spans="1:25" hidden="1" x14ac:dyDescent="0.2">
      <c r="A577" s="93" t="s">
        <v>288</v>
      </c>
      <c r="B577" s="94" t="str">
        <f ca="1">IFERROR(VLOOKUP($A577,HeadJournal!$A$1:$NTR$890,COLUMN(HeadJournal!B$1),0),"")</f>
        <v>922528147-0</v>
      </c>
      <c r="C577" s="94" t="str">
        <f ca="1">IFERROR(VLOOKUP($A577,HeadJournal!$A$1:$NTR$890,COLUMN(HeadJournal!C$1),0),"")</f>
        <v>iHerb_OA CZN6870</v>
      </c>
      <c r="D577" s="125" t="str">
        <f ca="1"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ca="1" si="43"/>
        <v>2.4664717338110385</v>
      </c>
      <c r="X577" s="33"/>
      <c r="Y577" s="33"/>
    </row>
    <row r="578" spans="1:25" hidden="1" x14ac:dyDescent="0.2">
      <c r="A578" s="93" t="s">
        <v>288</v>
      </c>
      <c r="B578" s="94" t="str">
        <f ca="1">IFERROR(VLOOKUP($A578,HeadJournal!$A$1:$NTR$890,COLUMN(HeadJournal!B$1),0),"")</f>
        <v>922528147-0</v>
      </c>
      <c r="C578" s="94" t="str">
        <f ca="1">IFERROR(VLOOKUP($A578,HeadJournal!$A$1:$NTR$890,COLUMN(HeadJournal!C$1),0),"")</f>
        <v>iHerb_OA CZN6870</v>
      </c>
      <c r="D578" s="125" t="str">
        <f ca="1"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ca="1" si="43"/>
        <v>1.3212980360341771</v>
      </c>
      <c r="X578" s="33"/>
      <c r="Y578" s="33"/>
    </row>
    <row r="579" spans="1:25" hidden="1" x14ac:dyDescent="0.2">
      <c r="A579" s="93" t="s">
        <v>288</v>
      </c>
      <c r="B579" s="94" t="str">
        <f ca="1">IFERROR(VLOOKUP($A579,HeadJournal!$A$1:$NTR$890,COLUMN(HeadJournal!B$1),0),"")</f>
        <v>922528147-0</v>
      </c>
      <c r="C579" s="94" t="str">
        <f ca="1">IFERROR(VLOOKUP($A579,HeadJournal!$A$1:$NTR$890,COLUMN(HeadJournal!C$1),0),"")</f>
        <v>iHerb_OA CZN6870</v>
      </c>
      <c r="D579" s="125" t="str">
        <f ca="1"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ca="1" si="47">IF(Q579&lt;&gt;0,IFERROR(U579/P579,""),"")</f>
        <v>1.0592901388976459</v>
      </c>
      <c r="X579" s="33"/>
      <c r="Y579" s="33"/>
    </row>
    <row r="580" spans="1:25" hidden="1" x14ac:dyDescent="0.2">
      <c r="A580" s="93" t="s">
        <v>288</v>
      </c>
      <c r="B580" s="94" t="str">
        <f ca="1">IFERROR(VLOOKUP($A580,HeadJournal!$A$1:$NTR$890,COLUMN(HeadJournal!B$1),0),"")</f>
        <v>922528147-0</v>
      </c>
      <c r="C580" s="94" t="str">
        <f ca="1">IFERROR(VLOOKUP($A580,HeadJournal!$A$1:$NTR$890,COLUMN(HeadJournal!C$1),0),"")</f>
        <v>iHerb_OA CZN6870</v>
      </c>
      <c r="D580" s="125" t="str">
        <f ca="1"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 ca="1"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ca="1" si="46"/>
        <v>1461.4350778719624</v>
      </c>
      <c r="V580" s="22">
        <f t="shared" ca="1" si="47"/>
        <v>0.79487814669086143</v>
      </c>
      <c r="X580" s="33"/>
      <c r="Y580" s="33"/>
    </row>
    <row r="581" spans="1:25" hidden="1" x14ac:dyDescent="0.2">
      <c r="A581" s="93" t="s">
        <v>288</v>
      </c>
      <c r="B581" s="94" t="str">
        <f ca="1">IFERROR(VLOOKUP($A581,HeadJournal!$A$1:$NTR$890,COLUMN(HeadJournal!B$1),0),"")</f>
        <v>922528147-0</v>
      </c>
      <c r="C581" s="94" t="str">
        <f ca="1">IFERROR(VLOOKUP($A581,HeadJournal!$A$1:$NTR$890,COLUMN(HeadJournal!C$1),0),"")</f>
        <v>iHerb_OA CZN6870</v>
      </c>
      <c r="D581" s="125" t="str">
        <f ca="1"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hidden="1" x14ac:dyDescent="0.2">
      <c r="A582" s="93" t="s">
        <v>288</v>
      </c>
      <c r="B582" s="94" t="str">
        <f ca="1">IFERROR(VLOOKUP($A582,HeadJournal!$A$1:$NTR$890,COLUMN(HeadJournal!B$1),0),"")</f>
        <v>922528147-0</v>
      </c>
      <c r="C582" s="94" t="str">
        <f ca="1">IFERROR(VLOOKUP($A582,HeadJournal!$A$1:$NTR$890,COLUMN(HeadJournal!C$1),0),"")</f>
        <v>iHerb_OA CZN6870</v>
      </c>
      <c r="D582" s="125" t="str">
        <f ca="1"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ca="1" si="47"/>
        <v>2.466471733811038</v>
      </c>
      <c r="X582" s="33"/>
      <c r="Y582" s="33"/>
    </row>
    <row r="583" spans="1:25" hidden="1" x14ac:dyDescent="0.2">
      <c r="A583" s="93" t="s">
        <v>288</v>
      </c>
      <c r="B583" s="94" t="str">
        <f ca="1">IFERROR(VLOOKUP($A583,HeadJournal!$A$1:$NTR$890,COLUMN(HeadJournal!B$1),0),"")</f>
        <v>922528147-0</v>
      </c>
      <c r="C583" s="94" t="str">
        <f ca="1">IFERROR(VLOOKUP($A583,HeadJournal!$A$1:$NTR$890,COLUMN(HeadJournal!C$1),0),"")</f>
        <v>iHerb_OA CZN6870</v>
      </c>
      <c r="D583" s="125" t="str">
        <f ca="1"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ca="1" si="47"/>
        <v>1.2348313470128471</v>
      </c>
      <c r="X583" s="33"/>
      <c r="Y583" s="33"/>
    </row>
    <row r="584" spans="1:25" hidden="1" x14ac:dyDescent="0.2">
      <c r="A584" s="93" t="s">
        <v>288</v>
      </c>
      <c r="B584" s="94" t="str">
        <f ca="1">IFERROR(VLOOKUP($A584,HeadJournal!$A$1:$NTR$890,COLUMN(HeadJournal!B$1),0),"")</f>
        <v>922528147-0</v>
      </c>
      <c r="C584" s="94" t="str">
        <f ca="1">IFERROR(VLOOKUP($A584,HeadJournal!$A$1:$NTR$890,COLUMN(HeadJournal!C$1),0),"")</f>
        <v>iHerb_OA CZN6870</v>
      </c>
      <c r="D584" s="125" t="str">
        <f ca="1"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ca="1" si="47"/>
        <v>0.85703842882734194</v>
      </c>
      <c r="X584" s="33"/>
      <c r="Y584" s="33"/>
    </row>
    <row r="585" spans="1:25" hidden="1" x14ac:dyDescent="0.2">
      <c r="A585" s="93" t="s">
        <v>288</v>
      </c>
      <c r="B585" s="94" t="str">
        <f ca="1">IFERROR(VLOOKUP($A585,HeadJournal!$A$1:$NTR$890,COLUMN(HeadJournal!B$1),0),"")</f>
        <v>922528147-0</v>
      </c>
      <c r="C585" s="94" t="str">
        <f ca="1">IFERROR(VLOOKUP($A585,HeadJournal!$A$1:$NTR$890,COLUMN(HeadJournal!C$1),0),"")</f>
        <v>iHerb_OA CZN6870</v>
      </c>
      <c r="D585" s="125" t="str">
        <f ca="1"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 ca="1"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 ca="1"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ca="1" si="46"/>
        <v>470.13439769920069</v>
      </c>
      <c r="V585" s="22">
        <f t="shared" ca="1" si="47"/>
        <v>0.45650072849203249</v>
      </c>
      <c r="X585" s="33"/>
      <c r="Y585" s="33"/>
    </row>
    <row r="586" spans="1:25" hidden="1" x14ac:dyDescent="0.2">
      <c r="A586" s="93" t="s">
        <v>288</v>
      </c>
      <c r="B586" s="94" t="str">
        <f ca="1">IFERROR(VLOOKUP($A586,HeadJournal!$A$1:$NTR$890,COLUMN(HeadJournal!B$1),0),"")</f>
        <v>922528147-0</v>
      </c>
      <c r="C586" s="94" t="str">
        <f ca="1">IFERROR(VLOOKUP($A586,HeadJournal!$A$1:$NTR$890,COLUMN(HeadJournal!C$1),0),"")</f>
        <v>iHerb_OA CZN6870</v>
      </c>
      <c r="D586" s="125" t="str">
        <f ca="1"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 ca="1"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ca="1" si="46"/>
        <v>953.78170126745795</v>
      </c>
      <c r="V586" s="22">
        <f t="shared" ca="1" si="47"/>
        <v>0.83211173850751163</v>
      </c>
      <c r="X586" s="33"/>
      <c r="Y586" s="33"/>
    </row>
    <row r="587" spans="1:25" hidden="1" x14ac:dyDescent="0.2">
      <c r="A587" s="93" t="s">
        <v>288</v>
      </c>
      <c r="B587" s="94" t="str">
        <f ca="1">IFERROR(VLOOKUP($A587,HeadJournal!$A$1:$NTR$890,COLUMN(HeadJournal!B$1),0),"")</f>
        <v>922528147-0</v>
      </c>
      <c r="C587" s="94" t="str">
        <f ca="1">IFERROR(VLOOKUP($A587,HeadJournal!$A$1:$NTR$890,COLUMN(HeadJournal!C$1),0),"")</f>
        <v>iHerb_OA CZN6870</v>
      </c>
      <c r="D587" s="125" t="str">
        <f ca="1"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ca="1" si="47"/>
        <v>1.160115917211626</v>
      </c>
      <c r="X587" s="33"/>
      <c r="Y587" s="33"/>
    </row>
    <row r="588" spans="1:25" hidden="1" x14ac:dyDescent="0.2">
      <c r="A588" s="93" t="s">
        <v>288</v>
      </c>
      <c r="B588" s="94" t="str">
        <f ca="1">IFERROR(VLOOKUP($A588,HeadJournal!$A$1:$NTR$890,COLUMN(HeadJournal!B$1),0),"")</f>
        <v>922528147-0</v>
      </c>
      <c r="C588" s="94" t="str">
        <f ca="1">IFERROR(VLOOKUP($A588,HeadJournal!$A$1:$NTR$890,COLUMN(HeadJournal!C$1),0),"")</f>
        <v>iHerb_OA CZN6870</v>
      </c>
      <c r="D588" s="125" t="str">
        <f ca="1"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ca="1" si="47"/>
        <v>0.79300262093674356</v>
      </c>
      <c r="X588" s="33"/>
      <c r="Y588" s="33"/>
    </row>
    <row r="589" spans="1:25" hidden="1" x14ac:dyDescent="0.2">
      <c r="A589" s="93" t="s">
        <v>288</v>
      </c>
      <c r="B589" s="94" t="str">
        <f ca="1">IFERROR(VLOOKUP($A589,HeadJournal!$A$1:$NTR$890,COLUMN(HeadJournal!B$1),0),"")</f>
        <v>922528147-0</v>
      </c>
      <c r="C589" s="94" t="str">
        <f ca="1">IFERROR(VLOOKUP($A589,HeadJournal!$A$1:$NTR$890,COLUMN(HeadJournal!C$1),0),"")</f>
        <v>iHerb_OA CZN6870</v>
      </c>
      <c r="D589" s="125" t="str">
        <f ca="1"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ca="1" si="47"/>
        <v>1.4735972728879556</v>
      </c>
      <c r="X589" s="33"/>
      <c r="Y589" s="33"/>
    </row>
    <row r="590" spans="1:25" hidden="1" x14ac:dyDescent="0.2">
      <c r="A590" s="93" t="s">
        <v>288</v>
      </c>
      <c r="B590" s="94" t="str">
        <f ca="1">IFERROR(VLOOKUP($A590,HeadJournal!$A$1:$NTR$890,COLUMN(HeadJournal!B$1),0),"")</f>
        <v>922528147-0</v>
      </c>
      <c r="C590" s="94" t="str">
        <f ca="1">IFERROR(VLOOKUP($A590,HeadJournal!$A$1:$NTR$890,COLUMN(HeadJournal!C$1),0),"")</f>
        <v>iHerb_OA CZN6870</v>
      </c>
      <c r="D590" s="125" t="str">
        <f ca="1"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ca="1" si="47"/>
        <v>0.69015352222144333</v>
      </c>
      <c r="X590" s="33"/>
      <c r="Y590" s="33"/>
    </row>
    <row r="591" spans="1:25" hidden="1" x14ac:dyDescent="0.2">
      <c r="A591" s="93" t="s">
        <v>288</v>
      </c>
      <c r="B591" s="94" t="str">
        <f ca="1">IFERROR(VLOOKUP($A591,HeadJournal!$A$1:$NTR$890,COLUMN(HeadJournal!B$1),0),"")</f>
        <v>922528147-0</v>
      </c>
      <c r="C591" s="94" t="str">
        <f ca="1">IFERROR(VLOOKUP($A591,HeadJournal!$A$1:$NTR$890,COLUMN(HeadJournal!C$1),0),"")</f>
        <v>iHerb_OA CZN6870</v>
      </c>
      <c r="D591" s="125" t="str">
        <f ca="1"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ca="1" si="47"/>
        <v>1.8598391803941063</v>
      </c>
      <c r="X591" s="33"/>
      <c r="Y591" s="33"/>
    </row>
    <row r="592" spans="1:25" hidden="1" x14ac:dyDescent="0.2">
      <c r="A592" s="93" t="s">
        <v>290</v>
      </c>
      <c r="B592" s="94">
        <f ca="1">IFERROR(VLOOKUP($A592,HeadJournal!$A$1:$NTR$890,COLUMN(HeadJournal!B$1),0),"")</f>
        <v>0</v>
      </c>
      <c r="C592" s="94" t="str">
        <f ca="1">IFERROR(VLOOKUP($A592,HeadJournal!$A$1:$NTR$890,COLUMN(HeadJournal!C$1),0),"")</f>
        <v>Roman</v>
      </c>
      <c r="D592" s="125" t="str">
        <f ca="1"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 ca="1"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ca="1" si="46"/>
        <v>1286.0405156537754</v>
      </c>
      <c r="V592" s="22">
        <f t="shared" ca="1" si="47"/>
        <v>1.4071088901426614</v>
      </c>
      <c r="X592" s="33"/>
      <c r="Y592" s="33"/>
    </row>
    <row r="593" spans="1:25" hidden="1" x14ac:dyDescent="0.2">
      <c r="A593" s="93" t="s">
        <v>290</v>
      </c>
      <c r="B593" s="94">
        <f ca="1">IFERROR(VLOOKUP($A593,HeadJournal!$A$1:$NTR$890,COLUMN(HeadJournal!B$1),0),"")</f>
        <v>0</v>
      </c>
      <c r="C593" s="94" t="str">
        <f ca="1">IFERROR(VLOOKUP($A593,HeadJournal!$A$1:$NTR$890,COLUMN(HeadJournal!C$1),0),"")</f>
        <v>Roman</v>
      </c>
      <c r="D593" s="125" t="str">
        <f ca="1"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ca="1" si="47"/>
        <v>1.5165229306036916</v>
      </c>
      <c r="X593" s="33"/>
      <c r="Y593" s="33"/>
    </row>
    <row r="594" spans="1:25" hidden="1" x14ac:dyDescent="0.2">
      <c r="A594" s="93" t="s">
        <v>290</v>
      </c>
      <c r="B594" s="94">
        <f ca="1">IFERROR(VLOOKUP($A594,HeadJournal!$A$1:$NTR$890,COLUMN(HeadJournal!B$1),0),"")</f>
        <v>0</v>
      </c>
      <c r="C594" s="94" t="str">
        <f ca="1">IFERROR(VLOOKUP($A594,HeadJournal!$A$1:$NTR$890,COLUMN(HeadJournal!C$1),0),"")</f>
        <v>Roman</v>
      </c>
      <c r="D594" s="125" t="str">
        <f ca="1"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ca="1" si="47"/>
        <v>1.5165229306036916</v>
      </c>
      <c r="X594" s="33"/>
      <c r="Y594" s="33"/>
    </row>
    <row r="595" spans="1:25" hidden="1" x14ac:dyDescent="0.2">
      <c r="A595" s="93" t="s">
        <v>290</v>
      </c>
      <c r="B595" s="94">
        <f ca="1">IFERROR(VLOOKUP($A595,HeadJournal!$A$1:$NTR$890,COLUMN(HeadJournal!B$1),0),"")</f>
        <v>0</v>
      </c>
      <c r="C595" s="94" t="str">
        <f ca="1">IFERROR(VLOOKUP($A595,HeadJournal!$A$1:$NTR$890,COLUMN(HeadJournal!C$1),0),"")</f>
        <v>Roman</v>
      </c>
      <c r="D595" s="125" t="str">
        <f ca="1"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ca="1" si="46"/>
        <v>1086.0405156537754</v>
      </c>
      <c r="V595" s="22">
        <f t="shared" ca="1" si="47"/>
        <v>1.1882808092206014</v>
      </c>
      <c r="X595" s="33"/>
      <c r="Y595" s="33"/>
    </row>
    <row r="596" spans="1:25" hidden="1" x14ac:dyDescent="0.2">
      <c r="A596" s="93" t="s">
        <v>290</v>
      </c>
      <c r="B596" s="94">
        <f ca="1">IFERROR(VLOOKUP($A596,HeadJournal!$A$1:$NTR$890,COLUMN(HeadJournal!B$1),0),"")</f>
        <v>0</v>
      </c>
      <c r="C596" s="94" t="str">
        <f ca="1">IFERROR(VLOOKUP($A596,HeadJournal!$A$1:$NTR$890,COLUMN(HeadJournal!C$1),0),"")</f>
        <v>Roman</v>
      </c>
      <c r="D596" s="125" t="str">
        <f ca="1"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hidden="1" x14ac:dyDescent="0.2">
      <c r="A597" s="93" t="s">
        <v>290</v>
      </c>
      <c r="B597" s="94">
        <f ca="1">IFERROR(VLOOKUP($A597,HeadJournal!$A$1:$NTR$890,COLUMN(HeadJournal!B$1),0),"")</f>
        <v>0</v>
      </c>
      <c r="C597" s="94" t="str">
        <f ca="1">IFERROR(VLOOKUP($A597,HeadJournal!$A$1:$NTR$890,COLUMN(HeadJournal!C$1),0),"")</f>
        <v>Roman</v>
      </c>
      <c r="D597" s="125" t="str">
        <f ca="1"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ca="1" si="47"/>
        <v>2.0083102493074789</v>
      </c>
      <c r="X597" s="33"/>
      <c r="Y597" s="33"/>
    </row>
    <row r="598" spans="1:25" hidden="1" x14ac:dyDescent="0.2">
      <c r="A598" s="93" t="s">
        <v>290</v>
      </c>
      <c r="B598" s="94">
        <f ca="1">IFERROR(VLOOKUP($A598,HeadJournal!$A$1:$NTR$890,COLUMN(HeadJournal!B$1),0),"")</f>
        <v>0</v>
      </c>
      <c r="C598" s="94" t="str">
        <f ca="1">IFERROR(VLOOKUP($A598,HeadJournal!$A$1:$NTR$890,COLUMN(HeadJournal!C$1),0),"")</f>
        <v>Roman</v>
      </c>
      <c r="D598" s="125" t="str">
        <f ca="1"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ca="1" si="47"/>
        <v>1.5006578947368419</v>
      </c>
      <c r="X598" s="33"/>
      <c r="Y598" s="33"/>
    </row>
    <row r="599" spans="1:25" hidden="1" x14ac:dyDescent="0.2">
      <c r="A599" s="93" t="s">
        <v>290</v>
      </c>
      <c r="B599" s="94">
        <f ca="1">IFERROR(VLOOKUP($A599,HeadJournal!$A$1:$NTR$890,COLUMN(HeadJournal!B$1),0),"")</f>
        <v>0</v>
      </c>
      <c r="C599" s="94" t="str">
        <f ca="1">IFERROR(VLOOKUP($A599,HeadJournal!$A$1:$NTR$890,COLUMN(HeadJournal!C$1),0),"")</f>
        <v>Roman</v>
      </c>
      <c r="D599" s="125" t="str">
        <f ca="1"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ca="1" si="47"/>
        <v>1.8578947368421053</v>
      </c>
      <c r="X599" s="33"/>
      <c r="Y599" s="33"/>
    </row>
    <row r="600" spans="1:25" hidden="1" x14ac:dyDescent="0.2">
      <c r="A600" s="93" t="s">
        <v>290</v>
      </c>
      <c r="B600" s="94">
        <f ca="1">IFERROR(VLOOKUP($A600,HeadJournal!$A$1:$NTR$890,COLUMN(HeadJournal!B$1),0),"")</f>
        <v>0</v>
      </c>
      <c r="C600" s="94" t="str">
        <f ca="1">IFERROR(VLOOKUP($A600,HeadJournal!$A$1:$NTR$890,COLUMN(HeadJournal!C$1),0),"")</f>
        <v>Roman</v>
      </c>
      <c r="D600" s="125" t="str">
        <f ca="1"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ca="1" si="47"/>
        <v>1.5006578947368419</v>
      </c>
      <c r="X600" s="33"/>
      <c r="Y600" s="33"/>
    </row>
    <row r="601" spans="1:25" hidden="1" x14ac:dyDescent="0.2">
      <c r="A601" s="93" t="s">
        <v>290</v>
      </c>
      <c r="B601" s="94">
        <f ca="1">IFERROR(VLOOKUP($A601,HeadJournal!$A$1:$NTR$890,COLUMN(HeadJournal!B$1),0),"")</f>
        <v>0</v>
      </c>
      <c r="C601" s="94" t="str">
        <f ca="1">IFERROR(VLOOKUP($A601,HeadJournal!$A$1:$NTR$890,COLUMN(HeadJournal!C$1),0),"")</f>
        <v>Roman</v>
      </c>
      <c r="D601" s="125" t="str">
        <f ca="1"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hidden="1" x14ac:dyDescent="0.2">
      <c r="A602" s="93" t="s">
        <v>290</v>
      </c>
      <c r="B602" s="94">
        <f ca="1">IFERROR(VLOOKUP($A602,HeadJournal!$A$1:$NTR$890,COLUMN(HeadJournal!B$1),0),"")</f>
        <v>0</v>
      </c>
      <c r="C602" s="94" t="str">
        <f ca="1">IFERROR(VLOOKUP($A602,HeadJournal!$A$1:$NTR$890,COLUMN(HeadJournal!C$1),0),"")</f>
        <v>Roman</v>
      </c>
      <c r="D602" s="125" t="str">
        <f ca="1"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ca="1" si="47"/>
        <v>1.1585307680076327</v>
      </c>
      <c r="X602" s="33"/>
      <c r="Y602" s="33"/>
    </row>
    <row r="603" spans="1:25" hidden="1" x14ac:dyDescent="0.2">
      <c r="A603" s="93" t="s">
        <v>290</v>
      </c>
      <c r="B603" s="94">
        <f ca="1">IFERROR(VLOOKUP($A603,HeadJournal!$A$1:$NTR$890,COLUMN(HeadJournal!B$1),0),"")</f>
        <v>0</v>
      </c>
      <c r="C603" s="94" t="str">
        <f ca="1">IFERROR(VLOOKUP($A603,HeadJournal!$A$1:$NTR$890,COLUMN(HeadJournal!C$1),0),"")</f>
        <v>Roman</v>
      </c>
      <c r="D603" s="125" t="str">
        <f ca="1"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ca="1" si="47"/>
        <v>1.5006578947368423</v>
      </c>
      <c r="X603" s="33"/>
      <c r="Y603" s="33"/>
    </row>
    <row r="604" spans="1:25" hidden="1" x14ac:dyDescent="0.2">
      <c r="A604" s="93" t="s">
        <v>290</v>
      </c>
      <c r="B604" s="94">
        <f ca="1">IFERROR(VLOOKUP($A604,HeadJournal!$A$1:$NTR$890,COLUMN(HeadJournal!B$1),0),"")</f>
        <v>0</v>
      </c>
      <c r="C604" s="94" t="str">
        <f ca="1">IFERROR(VLOOKUP($A604,HeadJournal!$A$1:$NTR$890,COLUMN(HeadJournal!C$1),0),"")</f>
        <v>Roman</v>
      </c>
      <c r="D604" s="125" t="str">
        <f ca="1"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ca="1" si="47"/>
        <v>1.5006578947368423</v>
      </c>
      <c r="X604" s="33"/>
      <c r="Y604" s="33"/>
    </row>
    <row r="605" spans="1:25" hidden="1" x14ac:dyDescent="0.2">
      <c r="A605" s="93" t="s">
        <v>290</v>
      </c>
      <c r="B605" s="94">
        <f ca="1">IFERROR(VLOOKUP($A605,HeadJournal!$A$1:$NTR$890,COLUMN(HeadJournal!B$1),0),"")</f>
        <v>0</v>
      </c>
      <c r="C605" s="94" t="str">
        <f ca="1">IFERROR(VLOOKUP($A605,HeadJournal!$A$1:$NTR$890,COLUMN(HeadJournal!C$1),0),"")</f>
        <v>Roman</v>
      </c>
      <c r="D605" s="125" t="str">
        <f ca="1"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ca="1" si="47"/>
        <v>1.5006578947368423</v>
      </c>
      <c r="X605" s="33"/>
      <c r="Y605" s="33"/>
    </row>
    <row r="606" spans="1:25" hidden="1" x14ac:dyDescent="0.2">
      <c r="A606" s="93" t="s">
        <v>290</v>
      </c>
      <c r="B606" s="94">
        <f ca="1">IFERROR(VLOOKUP($A606,HeadJournal!$A$1:$NTR$890,COLUMN(HeadJournal!B$1),0),"")</f>
        <v>0</v>
      </c>
      <c r="C606" s="94" t="str">
        <f ca="1">IFERROR(VLOOKUP($A606,HeadJournal!$A$1:$NTR$890,COLUMN(HeadJournal!C$1),0),"")</f>
        <v>Roman</v>
      </c>
      <c r="D606" s="125" t="str">
        <f ca="1"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ca="1" si="47"/>
        <v>1.5006578947368423</v>
      </c>
      <c r="X606" s="33"/>
      <c r="Y606" s="33"/>
    </row>
    <row r="607" spans="1:25" hidden="1" x14ac:dyDescent="0.2">
      <c r="A607" s="93" t="s">
        <v>290</v>
      </c>
      <c r="B607" s="94">
        <f ca="1">IFERROR(VLOOKUP($A607,HeadJournal!$A$1:$NTR$890,COLUMN(HeadJournal!B$1),0),"")</f>
        <v>0</v>
      </c>
      <c r="C607" s="94" t="str">
        <f ca="1">IFERROR(VLOOKUP($A607,HeadJournal!$A$1:$NTR$890,COLUMN(HeadJournal!C$1),0),"")</f>
        <v>Roman</v>
      </c>
      <c r="D607" s="125" t="str">
        <f ca="1"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hidden="1" x14ac:dyDescent="0.2">
      <c r="A608" s="93" t="s">
        <v>290</v>
      </c>
      <c r="B608" s="94">
        <f ca="1">IFERROR(VLOOKUP($A608,HeadJournal!$A$1:$NTR$890,COLUMN(HeadJournal!B$1),0),"")</f>
        <v>0</v>
      </c>
      <c r="C608" s="94" t="str">
        <f ca="1">IFERROR(VLOOKUP($A608,HeadJournal!$A$1:$NTR$890,COLUMN(HeadJournal!C$1),0),"")</f>
        <v>Roman</v>
      </c>
      <c r="D608" s="125" t="str">
        <f ca="1"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hidden="1" x14ac:dyDescent="0.2">
      <c r="A609" s="93" t="s">
        <v>290</v>
      </c>
      <c r="B609" s="94">
        <f ca="1">IFERROR(VLOOKUP($A609,HeadJournal!$A$1:$NTR$890,COLUMN(HeadJournal!B$1),0),"")</f>
        <v>0</v>
      </c>
      <c r="C609" s="94" t="str">
        <f ca="1">IFERROR(VLOOKUP($A609,HeadJournal!$A$1:$NTR$890,COLUMN(HeadJournal!C$1),0),"")</f>
        <v>Roman</v>
      </c>
      <c r="D609" s="125" t="str">
        <f ca="1"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ca="1" si="47"/>
        <v>1.5006578947368423</v>
      </c>
      <c r="X609" s="33"/>
      <c r="Y609" s="33"/>
    </row>
    <row r="610" spans="1:25" hidden="1" x14ac:dyDescent="0.2">
      <c r="A610" s="93" t="s">
        <v>290</v>
      </c>
      <c r="B610" s="94">
        <f ca="1">IFERROR(VLOOKUP($A610,HeadJournal!$A$1:$NTR$890,COLUMN(HeadJournal!B$1),0),"")</f>
        <v>0</v>
      </c>
      <c r="C610" s="94" t="str">
        <f ca="1">IFERROR(VLOOKUP($A610,HeadJournal!$A$1:$NTR$890,COLUMN(HeadJournal!C$1),0),"")</f>
        <v>Roman</v>
      </c>
      <c r="D610" s="125" t="str">
        <f ca="1"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ca="1" si="47"/>
        <v>1.5006578947368423</v>
      </c>
      <c r="X610" s="33"/>
      <c r="Y610" s="33"/>
    </row>
    <row r="611" spans="1:25" hidden="1" x14ac:dyDescent="0.2">
      <c r="A611" s="93" t="s">
        <v>290</v>
      </c>
      <c r="B611" s="94">
        <f ca="1">IFERROR(VLOOKUP($A611,HeadJournal!$A$1:$NTR$890,COLUMN(HeadJournal!B$1),0),"")</f>
        <v>0</v>
      </c>
      <c r="C611" s="94" t="str">
        <f ca="1">IFERROR(VLOOKUP($A611,HeadJournal!$A$1:$NTR$890,COLUMN(HeadJournal!C$1),0),"")</f>
        <v>Roman</v>
      </c>
      <c r="D611" s="125" t="str">
        <f ca="1"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hidden="1" x14ac:dyDescent="0.2">
      <c r="A612" s="93" t="s">
        <v>290</v>
      </c>
      <c r="B612" s="94">
        <f ca="1">IFERROR(VLOOKUP($A612,HeadJournal!$A$1:$NTR$890,COLUMN(HeadJournal!B$1),0),"")</f>
        <v>0</v>
      </c>
      <c r="C612" s="94" t="str">
        <f ca="1">IFERROR(VLOOKUP($A612,HeadJournal!$A$1:$NTR$890,COLUMN(HeadJournal!C$1),0),"")</f>
        <v>Roman</v>
      </c>
      <c r="D612" s="125" t="str">
        <f ca="1"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ca="1" si="47"/>
        <v>1.6792763157894739</v>
      </c>
      <c r="X612" s="33"/>
      <c r="Y612" s="33"/>
    </row>
    <row r="613" spans="1:25" hidden="1" x14ac:dyDescent="0.2">
      <c r="A613" s="93" t="s">
        <v>290</v>
      </c>
      <c r="B613" s="94">
        <f ca="1">IFERROR(VLOOKUP($A613,HeadJournal!$A$1:$NTR$890,COLUMN(HeadJournal!B$1),0),"")</f>
        <v>0</v>
      </c>
      <c r="C613" s="94" t="str">
        <f ca="1">IFERROR(VLOOKUP($A613,HeadJournal!$A$1:$NTR$890,COLUMN(HeadJournal!C$1),0),"")</f>
        <v>Roman</v>
      </c>
      <c r="D613" s="125" t="str">
        <f ca="1"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ca="1" si="47"/>
        <v>1.6792763157894739</v>
      </c>
      <c r="X613" s="33"/>
      <c r="Y613" s="33"/>
    </row>
    <row r="614" spans="1:25" hidden="1" x14ac:dyDescent="0.2">
      <c r="A614" s="93" t="s">
        <v>290</v>
      </c>
      <c r="B614" s="94">
        <f ca="1">IFERROR(VLOOKUP($A614,HeadJournal!$A$1:$NTR$890,COLUMN(HeadJournal!B$1),0),"")</f>
        <v>0</v>
      </c>
      <c r="C614" s="94" t="str">
        <f ca="1">IFERROR(VLOOKUP($A614,HeadJournal!$A$1:$NTR$890,COLUMN(HeadJournal!C$1),0),"")</f>
        <v>Roman</v>
      </c>
      <c r="D614" s="125" t="str">
        <f ca="1"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hidden="1" x14ac:dyDescent="0.2">
      <c r="A615" s="93" t="s">
        <v>290</v>
      </c>
      <c r="B615" s="94">
        <f ca="1">IFERROR(VLOOKUP($A615,HeadJournal!$A$1:$NTR$890,COLUMN(HeadJournal!B$1),0),"")</f>
        <v>0</v>
      </c>
      <c r="C615" s="94" t="str">
        <f ca="1">IFERROR(VLOOKUP($A615,HeadJournal!$A$1:$NTR$890,COLUMN(HeadJournal!C$1),0),"")</f>
        <v>Roman</v>
      </c>
      <c r="D615" s="125" t="str">
        <f ca="1"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ca="1" si="47"/>
        <v>1.5006578947368423</v>
      </c>
      <c r="X615" s="33"/>
      <c r="Y615" s="33"/>
    </row>
    <row r="616" spans="1:25" hidden="1" x14ac:dyDescent="0.2">
      <c r="A616" s="93" t="s">
        <v>290</v>
      </c>
      <c r="B616" s="94">
        <f ca="1">IFERROR(VLOOKUP($A616,HeadJournal!$A$1:$NTR$890,COLUMN(HeadJournal!B$1),0),"")</f>
        <v>0</v>
      </c>
      <c r="C616" s="94" t="str">
        <f ca="1">IFERROR(VLOOKUP($A616,HeadJournal!$A$1:$NTR$890,COLUMN(HeadJournal!C$1),0),"")</f>
        <v>Roman</v>
      </c>
      <c r="D616" s="125" t="str">
        <f ca="1"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ca="1" si="47"/>
        <v>1.5006578947368423</v>
      </c>
      <c r="X616" s="33"/>
      <c r="Y616" s="33"/>
    </row>
    <row r="617" spans="1:25" hidden="1" x14ac:dyDescent="0.2">
      <c r="A617" s="93" t="s">
        <v>290</v>
      </c>
      <c r="B617" s="94">
        <f ca="1">IFERROR(VLOOKUP($A617,HeadJournal!$A$1:$NTR$890,COLUMN(HeadJournal!B$1),0),"")</f>
        <v>0</v>
      </c>
      <c r="C617" s="94" t="str">
        <f ca="1">IFERROR(VLOOKUP($A617,HeadJournal!$A$1:$NTR$890,COLUMN(HeadJournal!C$1),0),"")</f>
        <v>Roman</v>
      </c>
      <c r="D617" s="125" t="str">
        <f ca="1"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hidden="1" x14ac:dyDescent="0.2">
      <c r="A618" s="93" t="s">
        <v>290</v>
      </c>
      <c r="B618" s="94">
        <f ca="1">IFERROR(VLOOKUP($A618,HeadJournal!$A$1:$NTR$890,COLUMN(HeadJournal!B$1),0),"")</f>
        <v>0</v>
      </c>
      <c r="C618" s="94" t="str">
        <f ca="1">IFERROR(VLOOKUP($A618,HeadJournal!$A$1:$NTR$890,COLUMN(HeadJournal!C$1),0),"")</f>
        <v>Roman</v>
      </c>
      <c r="D618" s="125" t="str">
        <f ca="1"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ca="1" si="47"/>
        <v>1.5006578947368423</v>
      </c>
      <c r="X618" s="33"/>
      <c r="Y618" s="33"/>
    </row>
    <row r="619" spans="1:25" hidden="1" x14ac:dyDescent="0.2">
      <c r="A619" s="93" t="s">
        <v>290</v>
      </c>
      <c r="B619" s="94">
        <f ca="1">IFERROR(VLOOKUP($A619,HeadJournal!$A$1:$NTR$890,COLUMN(HeadJournal!B$1),0),"")</f>
        <v>0</v>
      </c>
      <c r="C619" s="94" t="str">
        <f ca="1">IFERROR(VLOOKUP($A619,HeadJournal!$A$1:$NTR$890,COLUMN(HeadJournal!C$1),0),"")</f>
        <v>Roman</v>
      </c>
      <c r="D619" s="125" t="str">
        <f ca="1"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ca="1" si="47"/>
        <v>1.5006578947368423</v>
      </c>
      <c r="X619" s="33"/>
      <c r="Y619" s="33"/>
    </row>
    <row r="620" spans="1:25" hidden="1" x14ac:dyDescent="0.2">
      <c r="A620" s="93" t="s">
        <v>290</v>
      </c>
      <c r="B620" s="94">
        <f ca="1">IFERROR(VLOOKUP($A620,HeadJournal!$A$1:$NTR$890,COLUMN(HeadJournal!B$1),0),"")</f>
        <v>0</v>
      </c>
      <c r="C620" s="94" t="str">
        <f ca="1">IFERROR(VLOOKUP($A620,HeadJournal!$A$1:$NTR$890,COLUMN(HeadJournal!C$1),0),"")</f>
        <v>Roman</v>
      </c>
      <c r="D620" s="125" t="str">
        <f ca="1"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ca="1" si="47"/>
        <v>1.5006578947368423</v>
      </c>
      <c r="X620" s="33"/>
      <c r="Y620" s="33"/>
    </row>
    <row r="621" spans="1:25" hidden="1" x14ac:dyDescent="0.2">
      <c r="A621" s="93" t="s">
        <v>290</v>
      </c>
      <c r="B621" s="94">
        <f ca="1">IFERROR(VLOOKUP($A621,HeadJournal!$A$1:$NTR$890,COLUMN(HeadJournal!B$1),0),"")</f>
        <v>0</v>
      </c>
      <c r="C621" s="94" t="str">
        <f ca="1">IFERROR(VLOOKUP($A621,HeadJournal!$A$1:$NTR$890,COLUMN(HeadJournal!C$1),0),"")</f>
        <v>Roman</v>
      </c>
      <c r="D621" s="125" t="str">
        <f ca="1"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ca="1" si="47"/>
        <v>1.5006578947368423</v>
      </c>
      <c r="X621" s="33"/>
      <c r="Y621" s="33"/>
    </row>
    <row r="622" spans="1:25" hidden="1" x14ac:dyDescent="0.2">
      <c r="A622" s="93" t="s">
        <v>290</v>
      </c>
      <c r="B622" s="94">
        <f ca="1">IFERROR(VLOOKUP($A622,HeadJournal!$A$1:$NTR$890,COLUMN(HeadJournal!B$1),0),"")</f>
        <v>0</v>
      </c>
      <c r="C622" s="94" t="str">
        <f ca="1">IFERROR(VLOOKUP($A622,HeadJournal!$A$1:$NTR$890,COLUMN(HeadJournal!C$1),0),"")</f>
        <v>Roman</v>
      </c>
      <c r="D622" s="125" t="str">
        <f ca="1"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ca="1" si="47"/>
        <v>1.5006578947368423</v>
      </c>
      <c r="X622" s="33"/>
      <c r="Y622" s="33"/>
    </row>
    <row r="623" spans="1:25" hidden="1" x14ac:dyDescent="0.2">
      <c r="A623" s="93" t="s">
        <v>290</v>
      </c>
      <c r="B623" s="94">
        <f ca="1">IFERROR(VLOOKUP($A623,HeadJournal!$A$1:$NTR$890,COLUMN(HeadJournal!B$1),0),"")</f>
        <v>0</v>
      </c>
      <c r="C623" s="94" t="str">
        <f ca="1">IFERROR(VLOOKUP($A623,HeadJournal!$A$1:$NTR$890,COLUMN(HeadJournal!C$1),0),"")</f>
        <v>Roman</v>
      </c>
      <c r="D623" s="125" t="str">
        <f ca="1"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hidden="1" x14ac:dyDescent="0.2">
      <c r="A624" s="93" t="s">
        <v>290</v>
      </c>
      <c r="B624" s="94">
        <f ca="1">IFERROR(VLOOKUP($A624,HeadJournal!$A$1:$NTR$890,COLUMN(HeadJournal!B$1),0),"")</f>
        <v>0</v>
      </c>
      <c r="C624" s="94" t="str">
        <f ca="1">IFERROR(VLOOKUP($A624,HeadJournal!$A$1:$NTR$890,COLUMN(HeadJournal!C$1),0),"")</f>
        <v>Roman</v>
      </c>
      <c r="D624" s="125" t="str">
        <f ca="1"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ca="1" si="47"/>
        <v>1.5006578947368423</v>
      </c>
      <c r="X624" s="33"/>
      <c r="Y624" s="33"/>
    </row>
    <row r="625" spans="1:25" hidden="1" x14ac:dyDescent="0.2">
      <c r="A625" s="93" t="s">
        <v>290</v>
      </c>
      <c r="B625" s="94">
        <f ca="1">IFERROR(VLOOKUP($A625,HeadJournal!$A$1:$NTR$890,COLUMN(HeadJournal!B$1),0),"")</f>
        <v>0</v>
      </c>
      <c r="C625" s="94" t="str">
        <f ca="1">IFERROR(VLOOKUP($A625,HeadJournal!$A$1:$NTR$890,COLUMN(HeadJournal!C$1),0),"")</f>
        <v>Roman</v>
      </c>
      <c r="D625" s="125" t="str">
        <f ca="1"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ca="1" si="47"/>
        <v>1.8578947368421055</v>
      </c>
      <c r="X625" s="33"/>
      <c r="Y625" s="33"/>
    </row>
    <row r="626" spans="1:25" hidden="1" x14ac:dyDescent="0.2">
      <c r="A626" s="93" t="s">
        <v>290</v>
      </c>
      <c r="B626" s="94">
        <f ca="1">IFERROR(VLOOKUP($A626,HeadJournal!$A$1:$NTR$890,COLUMN(HeadJournal!B$1),0),"")</f>
        <v>0</v>
      </c>
      <c r="C626" s="94" t="str">
        <f ca="1">IFERROR(VLOOKUP($A626,HeadJournal!$A$1:$NTR$890,COLUMN(HeadJournal!C$1),0),"")</f>
        <v>Roman</v>
      </c>
      <c r="D626" s="125" t="str">
        <f ca="1"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hidden="1" x14ac:dyDescent="0.2">
      <c r="A627" s="93" t="s">
        <v>294</v>
      </c>
      <c r="B627" s="94">
        <f ca="1">IFERROR(VLOOKUP($A627,HeadJournal!$A$1:$NTR$890,COLUMN(HeadJournal!B$1),0),"")</f>
        <v>0</v>
      </c>
      <c r="C627" s="94" t="str">
        <f ca="1">IFERROR(VLOOKUP($A627,HeadJournal!$A$1:$NTR$890,COLUMN(HeadJournal!C$1),0),"")</f>
        <v>Forever</v>
      </c>
      <c r="D627" s="125" t="str">
        <f ca="1"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ca="1" si="47"/>
        <v>2.2583743012604803E-4</v>
      </c>
      <c r="X627" s="33"/>
      <c r="Y627" s="33"/>
    </row>
    <row r="628" spans="1:25" hidden="1" x14ac:dyDescent="0.2">
      <c r="A628" s="93" t="s">
        <v>294</v>
      </c>
      <c r="B628" s="94">
        <f ca="1">IFERROR(VLOOKUP($A628,HeadJournal!$A$1:$NTR$890,COLUMN(HeadJournal!B$1),0),"")</f>
        <v>0</v>
      </c>
      <c r="C628" s="94" t="str">
        <f ca="1">IFERROR(VLOOKUP($A628,HeadJournal!$A$1:$NTR$890,COLUMN(HeadJournal!C$1),0),"")</f>
        <v>Forever</v>
      </c>
      <c r="D628" s="125" t="str">
        <f ca="1"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 ca="1"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ca="1" si="46"/>
        <v>50.485440844058303</v>
      </c>
      <c r="V628" s="22">
        <f t="shared" ca="1" si="47"/>
        <v>2.3486903416873164E-2</v>
      </c>
      <c r="X628" s="33"/>
      <c r="Y628" s="33"/>
    </row>
    <row r="629" spans="1:25" hidden="1" x14ac:dyDescent="0.2">
      <c r="A629" s="93" t="s">
        <v>294</v>
      </c>
      <c r="B629" s="94">
        <f ca="1">IFERROR(VLOOKUP($A629,HeadJournal!$A$1:$NTR$890,COLUMN(HeadJournal!B$1),0),"")</f>
        <v>0</v>
      </c>
      <c r="C629" s="94" t="str">
        <f ca="1">IFERROR(VLOOKUP($A629,HeadJournal!$A$1:$NTR$890,COLUMN(HeadJournal!C$1),0),"")</f>
        <v>Forever</v>
      </c>
      <c r="D629" s="125" t="str">
        <f ca="1"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 ca="1"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ca="1" si="46"/>
        <v>7.7027604709201114E-4</v>
      </c>
      <c r="V629" s="22">
        <f t="shared" ca="1" si="47"/>
        <v>1.2161372065006335E-6</v>
      </c>
      <c r="X629" s="33"/>
      <c r="Y629" s="33"/>
    </row>
    <row r="630" spans="1:25" hidden="1" x14ac:dyDescent="0.2">
      <c r="A630" s="93" t="s">
        <v>294</v>
      </c>
      <c r="B630" s="94">
        <f ca="1">IFERROR(VLOOKUP($A630,HeadJournal!$A$1:$NTR$890,COLUMN(HeadJournal!B$1),0),"")</f>
        <v>0</v>
      </c>
      <c r="C630" s="94" t="str">
        <f ca="1">IFERROR(VLOOKUP($A630,HeadJournal!$A$1:$NTR$890,COLUMN(HeadJournal!C$1),0),"")</f>
        <v>Forever</v>
      </c>
      <c r="D630" s="125" t="str">
        <f ca="1"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 ca="1"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 ca="1"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ca="1" si="46"/>
        <v>100.10959487743867</v>
      </c>
      <c r="V630" s="22">
        <f t="shared" ca="1" si="47"/>
        <v>6.674460649627155E-2</v>
      </c>
      <c r="X630" s="33"/>
      <c r="Y630" s="33"/>
    </row>
    <row r="631" spans="1:25" hidden="1" x14ac:dyDescent="0.2">
      <c r="A631" s="93" t="s">
        <v>294</v>
      </c>
      <c r="B631" s="94">
        <f ca="1">IFERROR(VLOOKUP($A631,HeadJournal!$A$1:$NTR$890,COLUMN(HeadJournal!B$1),0),"")</f>
        <v>0</v>
      </c>
      <c r="C631" s="94" t="str">
        <f ca="1">IFERROR(VLOOKUP($A631,HeadJournal!$A$1:$NTR$890,COLUMN(HeadJournal!C$1),0),"")</f>
        <v>Forever</v>
      </c>
      <c r="D631" s="125" t="str">
        <f ca="1"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 ca="1"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 ca="1"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ca="1" si="46"/>
        <v>10.897395439537831</v>
      </c>
      <c r="V631" s="22">
        <f t="shared" ca="1" si="47"/>
        <v>4.3780418772500322E-3</v>
      </c>
      <c r="X631" s="33"/>
      <c r="Y631" s="33"/>
    </row>
    <row r="632" spans="1:25" hidden="1" x14ac:dyDescent="0.2">
      <c r="A632" s="93" t="s">
        <v>294</v>
      </c>
      <c r="B632" s="94">
        <f ca="1">IFERROR(VLOOKUP($A632,HeadJournal!$A$1:$NTR$890,COLUMN(HeadJournal!B$1),0),"")</f>
        <v>0</v>
      </c>
      <c r="C632" s="94" t="str">
        <f ca="1">IFERROR(VLOOKUP($A632,HeadJournal!$A$1:$NTR$890,COLUMN(HeadJournal!C$1),0),"")</f>
        <v>Forever</v>
      </c>
      <c r="D632" s="125" t="str">
        <f ca="1"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 ca="1"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ca="1" si="46"/>
        <v>10.897395439537831</v>
      </c>
      <c r="V632" s="22">
        <f t="shared" ca="1" si="47"/>
        <v>4.3780418772500322E-3</v>
      </c>
      <c r="X632" s="33"/>
      <c r="Y632" s="33"/>
    </row>
    <row r="633" spans="1:25" hidden="1" x14ac:dyDescent="0.2">
      <c r="A633" s="93" t="s">
        <v>294</v>
      </c>
      <c r="B633" s="94">
        <f ca="1">IFERROR(VLOOKUP($A633,HeadJournal!$A$1:$NTR$890,COLUMN(HeadJournal!B$1),0),"")</f>
        <v>0</v>
      </c>
      <c r="C633" s="94" t="str">
        <f ca="1">IFERROR(VLOOKUP($A633,HeadJournal!$A$1:$NTR$890,COLUMN(HeadJournal!C$1),0),"")</f>
        <v>Forever</v>
      </c>
      <c r="D633" s="125" t="str">
        <f ca="1"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 ca="1"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 ca="1"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ca="1" si="46"/>
        <v>-2.6179416981904069E-3</v>
      </c>
      <c r="V633" s="22">
        <f t="shared" ca="1" si="47"/>
        <v>-1.6060769153597378E-6</v>
      </c>
      <c r="X633" s="33"/>
      <c r="Y633" s="33"/>
    </row>
    <row r="634" spans="1:25" hidden="1" x14ac:dyDescent="0.2">
      <c r="A634" s="93" t="s">
        <v>294</v>
      </c>
      <c r="B634" s="94">
        <f ca="1">IFERROR(VLOOKUP($A634,HeadJournal!$A$1:$NTR$890,COLUMN(HeadJournal!B$1),0),"")</f>
        <v>0</v>
      </c>
      <c r="C634" s="94" t="str">
        <f ca="1">IFERROR(VLOOKUP($A634,HeadJournal!$A$1:$NTR$890,COLUMN(HeadJournal!C$1),0),"")</f>
        <v>Forever</v>
      </c>
      <c r="D634" s="125" t="str">
        <f ca="1"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 ca="1"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ca="1" si="46"/>
        <v>-2.6179416981904069E-3</v>
      </c>
      <c r="V634" s="22">
        <f t="shared" ca="1" si="47"/>
        <v>-1.6060769153597378E-6</v>
      </c>
      <c r="X634" s="33"/>
      <c r="Y634" s="33"/>
    </row>
    <row r="635" spans="1:25" hidden="1" x14ac:dyDescent="0.2">
      <c r="A635" s="93" t="s">
        <v>294</v>
      </c>
      <c r="B635" s="94">
        <f ca="1">IFERROR(VLOOKUP($A635,HeadJournal!$A$1:$NTR$890,COLUMN(HeadJournal!B$1),0),"")</f>
        <v>0</v>
      </c>
      <c r="C635" s="94" t="str">
        <f ca="1">IFERROR(VLOOKUP($A635,HeadJournal!$A$1:$NTR$890,COLUMN(HeadJournal!C$1),0),"")</f>
        <v>Forever</v>
      </c>
      <c r="D635" s="125" t="str">
        <f ca="1"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 ca="1"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ca="1" si="46"/>
        <v>4.1229196415315528E-3</v>
      </c>
      <c r="V635" s="22">
        <f t="shared" ca="1" si="47"/>
        <v>3.3591884135016969E-6</v>
      </c>
      <c r="X635" s="33"/>
      <c r="Y635" s="33"/>
    </row>
    <row r="636" spans="1:25" hidden="1" x14ac:dyDescent="0.2">
      <c r="A636" s="93" t="s">
        <v>294</v>
      </c>
      <c r="B636" s="94">
        <f ca="1">IFERROR(VLOOKUP($A636,HeadJournal!$A$1:$NTR$890,COLUMN(HeadJournal!B$1),0),"")</f>
        <v>0</v>
      </c>
      <c r="C636" s="94" t="str">
        <f ca="1">IFERROR(VLOOKUP($A636,HeadJournal!$A$1:$NTR$890,COLUMN(HeadJournal!C$1),0),"")</f>
        <v>Forever</v>
      </c>
      <c r="D636" s="125" t="str">
        <f ca="1"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 ca="1"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ca="1" si="46"/>
        <v>-1518.5547862440312</v>
      </c>
      <c r="V636" s="22" t="str">
        <f t="shared" ca="1" si="47"/>
        <v/>
      </c>
      <c r="X636" s="33"/>
      <c r="Y636" s="33"/>
    </row>
    <row r="637" spans="1:25" hidden="1" x14ac:dyDescent="0.2">
      <c r="A637" s="93" t="s">
        <v>294</v>
      </c>
      <c r="B637" s="94">
        <f ca="1">IFERROR(VLOOKUP($A637,HeadJournal!$A$1:$NTR$890,COLUMN(HeadJournal!B$1),0),"")</f>
        <v>0</v>
      </c>
      <c r="C637" s="94" t="str">
        <f ca="1">IFERROR(VLOOKUP($A637,HeadJournal!$A$1:$NTR$890,COLUMN(HeadJournal!C$1),0),"")</f>
        <v>Forever</v>
      </c>
      <c r="D637" s="125" t="str">
        <f ca="1"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 ca="1"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 ca="1"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ca="1" si="46"/>
        <v>-3.0988257764192895E-3</v>
      </c>
      <c r="V637" s="22">
        <f t="shared" ca="1" si="47"/>
        <v>-5.2460842738460382E-6</v>
      </c>
      <c r="X637" s="33"/>
      <c r="Y637" s="33"/>
    </row>
    <row r="638" spans="1:25" hidden="1" x14ac:dyDescent="0.2">
      <c r="A638" s="93" t="s">
        <v>294</v>
      </c>
      <c r="B638" s="94">
        <f ca="1">IFERROR(VLOOKUP($A638,HeadJournal!$A$1:$NTR$890,COLUMN(HeadJournal!B$1),0),"")</f>
        <v>0</v>
      </c>
      <c r="C638" s="94" t="str">
        <f ca="1">IFERROR(VLOOKUP($A638,HeadJournal!$A$1:$NTR$890,COLUMN(HeadJournal!C$1),0),"")</f>
        <v>Forever</v>
      </c>
      <c r="D638" s="125" t="str">
        <f ca="1"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 ca="1"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 ca="1"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ca="1" si="46"/>
        <v>706.64016031288384</v>
      </c>
      <c r="V638" s="22">
        <f t="shared" ca="1" si="47"/>
        <v>0.71136372951765203</v>
      </c>
      <c r="X638" s="33"/>
      <c r="Y638" s="33"/>
    </row>
    <row r="639" spans="1:25" hidden="1" x14ac:dyDescent="0.2">
      <c r="A639" s="93" t="s">
        <v>305</v>
      </c>
      <c r="B639" s="94">
        <f ca="1">IFERROR(VLOOKUP($A639,HeadJournal!$A$1:$NTR$890,COLUMN(HeadJournal!B$1),0),"")</f>
        <v>0</v>
      </c>
      <c r="C639" s="94" t="str">
        <f ca="1">IFERROR(VLOOKUP($A639,HeadJournal!$A$1:$NTR$890,COLUMN(HeadJournal!C$1),0),"")</f>
        <v>CoralClub_AV</v>
      </c>
      <c r="D639" s="125" t="str">
        <f ca="1"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hidden="1" x14ac:dyDescent="0.2">
      <c r="A640" s="93" t="s">
        <v>306</v>
      </c>
      <c r="B640" s="94">
        <f ca="1">IFERROR(VLOOKUP($A640,HeadJournal!$A$1:$NTR$890,COLUMN(HeadJournal!B$1),0),"")</f>
        <v>0</v>
      </c>
      <c r="C640" s="94" t="str">
        <f ca="1">IFERROR(VLOOKUP($A640,HeadJournal!$A$1:$NTR$890,COLUMN(HeadJournal!C$1),0),"")</f>
        <v>CoralClub_AV</v>
      </c>
      <c r="D640" s="125" t="str">
        <f ca="1"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ca="1" si="47"/>
        <v>0.25</v>
      </c>
      <c r="X640" s="33"/>
      <c r="Y640" s="33"/>
    </row>
    <row r="641" spans="1:25" hidden="1" x14ac:dyDescent="0.2">
      <c r="A641" s="93" t="s">
        <v>306</v>
      </c>
      <c r="B641" s="94">
        <f ca="1">IFERROR(VLOOKUP($A641,HeadJournal!$A$1:$NTR$890,COLUMN(HeadJournal!B$1),0),"")</f>
        <v>0</v>
      </c>
      <c r="C641" s="94" t="str">
        <f ca="1">IFERROR(VLOOKUP($A641,HeadJournal!$A$1:$NTR$890,COLUMN(HeadJournal!C$1),0),"")</f>
        <v>CoralClub_AV</v>
      </c>
      <c r="D641" s="125" t="str">
        <f ca="1"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ca="1" si="46"/>
        <v>340</v>
      </c>
      <c r="V641" s="22">
        <f t="shared" ca="1" si="47"/>
        <v>0.35416666666666669</v>
      </c>
      <c r="X641" s="33"/>
      <c r="Y641" s="33"/>
    </row>
    <row r="642" spans="1:25" hidden="1" x14ac:dyDescent="0.2">
      <c r="A642" s="93" t="s">
        <v>306</v>
      </c>
      <c r="B642" s="94">
        <f ca="1">IFERROR(VLOOKUP($A642,HeadJournal!$A$1:$NTR$890,COLUMN(HeadJournal!B$1),0),"")</f>
        <v>0</v>
      </c>
      <c r="C642" s="94" t="str">
        <f ca="1">IFERROR(VLOOKUP($A642,HeadJournal!$A$1:$NTR$890,COLUMN(HeadJournal!C$1),0),"")</f>
        <v>CoralClub_AV</v>
      </c>
      <c r="D642" s="125" t="str">
        <f ca="1"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ca="1" si="47"/>
        <v>0.35416666666666669</v>
      </c>
      <c r="X642" s="33"/>
      <c r="Y642" s="33"/>
    </row>
    <row r="643" spans="1:25" hidden="1" x14ac:dyDescent="0.2">
      <c r="A643" s="93" t="s">
        <v>308</v>
      </c>
      <c r="B643" s="94" t="str">
        <f ca="1">IFERROR(VLOOKUP($A643,HeadJournal!$A$1:$NTR$890,COLUMN(HeadJournal!B$1),0),"")</f>
        <v>922731615-0</v>
      </c>
      <c r="C643" s="94" t="str">
        <f ca="1">IFERROR(VLOOKUP($A643,HeadJournal!$A$1:$NTR$890,COLUMN(HeadJournal!C$1),0),"")</f>
        <v>iHerb_OA CZN6870</v>
      </c>
      <c r="D643" s="125" t="str">
        <f ca="1"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ca="1" si="53">IF(Q643&lt;&gt;0,IFERROR(U643/P643,""),"")</f>
        <v/>
      </c>
      <c r="X643" s="33"/>
      <c r="Y643" s="33"/>
    </row>
    <row r="644" spans="1:25" hidden="1" x14ac:dyDescent="0.2">
      <c r="A644" s="93" t="s">
        <v>308</v>
      </c>
      <c r="B644" s="94" t="str">
        <f ca="1">IFERROR(VLOOKUP($A644,HeadJournal!$A$1:$NTR$890,COLUMN(HeadJournal!B$1),0),"")</f>
        <v>922731615-0</v>
      </c>
      <c r="C644" s="94" t="str">
        <f ca="1">IFERROR(VLOOKUP($A644,HeadJournal!$A$1:$NTR$890,COLUMN(HeadJournal!C$1),0),"")</f>
        <v>iHerb_OA CZN6870</v>
      </c>
      <c r="D644" s="125" t="str">
        <f ca="1"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 ca="1"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ca="1" si="52"/>
        <v>286.27470008752658</v>
      </c>
      <c r="V644" s="22">
        <f t="shared" ca="1" si="53"/>
        <v>1.3394516241397916</v>
      </c>
      <c r="X644" s="33"/>
      <c r="Y644" s="33"/>
    </row>
    <row r="645" spans="1:25" hidden="1" x14ac:dyDescent="0.2">
      <c r="A645" s="93" t="s">
        <v>308</v>
      </c>
      <c r="B645" s="94" t="str">
        <f ca="1">IFERROR(VLOOKUP($A645,HeadJournal!$A$1:$NTR$890,COLUMN(HeadJournal!B$1),0),"")</f>
        <v>922731615-0</v>
      </c>
      <c r="C645" s="94" t="str">
        <f ca="1">IFERROR(VLOOKUP($A645,HeadJournal!$A$1:$NTR$890,COLUMN(HeadJournal!C$1),0),"")</f>
        <v>iHerb_OA CZN6870</v>
      </c>
      <c r="D645" s="125" t="str">
        <f ca="1"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 ca="1"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ca="1" si="52"/>
        <v>1048.9250736830825</v>
      </c>
      <c r="V645" s="22">
        <f t="shared" ca="1" si="53"/>
        <v>0.83841906796985299</v>
      </c>
      <c r="X645" s="33"/>
      <c r="Y645" s="33"/>
    </row>
    <row r="646" spans="1:25" hidden="1" x14ac:dyDescent="0.2">
      <c r="A646" s="93" t="s">
        <v>308</v>
      </c>
      <c r="B646" s="94" t="str">
        <f ca="1">IFERROR(VLOOKUP($A646,HeadJournal!$A$1:$NTR$890,COLUMN(HeadJournal!B$1),0),"")</f>
        <v>922731615-0</v>
      </c>
      <c r="C646" s="94" t="str">
        <f ca="1">IFERROR(VLOOKUP($A646,HeadJournal!$A$1:$NTR$890,COLUMN(HeadJournal!C$1),0),"")</f>
        <v>iHerb_OA CZN6870</v>
      </c>
      <c r="D646" s="125" t="str">
        <f ca="1"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 ca="1"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ca="1" si="52"/>
        <v>905.30943947269748</v>
      </c>
      <c r="V646" s="22">
        <f t="shared" ca="1" si="53"/>
        <v>0.82700031599488544</v>
      </c>
      <c r="X646" s="33"/>
      <c r="Y646" s="33"/>
    </row>
    <row r="647" spans="1:25" hidden="1" x14ac:dyDescent="0.2">
      <c r="A647" s="93" t="s">
        <v>308</v>
      </c>
      <c r="B647" s="94" t="str">
        <f ca="1">IFERROR(VLOOKUP($A647,HeadJournal!$A$1:$NTR$890,COLUMN(HeadJournal!B$1),0),"")</f>
        <v>922731615-0</v>
      </c>
      <c r="C647" s="94" t="str">
        <f ca="1">IFERROR(VLOOKUP($A647,HeadJournal!$A$1:$NTR$890,COLUMN(HeadJournal!C$1),0),"")</f>
        <v>iHerb_OA CZN6870</v>
      </c>
      <c r="D647" s="125" t="str">
        <f ca="1"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 ca="1"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ca="1" si="52"/>
        <v>870.20629298179813</v>
      </c>
      <c r="V647" s="22">
        <f t="shared" ca="1" si="53"/>
        <v>1.192400379193862</v>
      </c>
      <c r="X647" s="33"/>
      <c r="Y647" s="33"/>
    </row>
    <row r="648" spans="1:25" hidden="1" x14ac:dyDescent="0.2">
      <c r="A648" s="93" t="s">
        <v>308</v>
      </c>
      <c r="B648" s="94" t="str">
        <f ca="1">IFERROR(VLOOKUP($A648,HeadJournal!$A$1:$NTR$890,COLUMN(HeadJournal!B$1),0),"")</f>
        <v>922731615-0</v>
      </c>
      <c r="C648" s="94" t="str">
        <f ca="1">IFERROR(VLOOKUP($A648,HeadJournal!$A$1:$NTR$890,COLUMN(HeadJournal!C$1),0),"")</f>
        <v>iHerb_OA CZN6870</v>
      </c>
      <c r="D648" s="125" t="str">
        <f ca="1"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 ca="1"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ca="1" si="52"/>
        <v>-234.04995087794487</v>
      </c>
      <c r="V648" s="22">
        <f t="shared" ca="1" si="53"/>
        <v>-0.28061862557701395</v>
      </c>
      <c r="X648" s="33"/>
      <c r="Y648" s="33"/>
    </row>
    <row r="649" spans="1:25" hidden="1" x14ac:dyDescent="0.2">
      <c r="A649" s="93" t="s">
        <v>308</v>
      </c>
      <c r="B649" s="94" t="str">
        <f ca="1">IFERROR(VLOOKUP($A649,HeadJournal!$A$1:$NTR$890,COLUMN(HeadJournal!B$1),0),"")</f>
        <v>922731615-0</v>
      </c>
      <c r="C649" s="94" t="str">
        <f ca="1">IFERROR(VLOOKUP($A649,HeadJournal!$A$1:$NTR$890,COLUMN(HeadJournal!C$1),0),"")</f>
        <v>iHerb_OA CZN6870</v>
      </c>
      <c r="D649" s="125" t="str">
        <f ca="1"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ca="1" si="53"/>
        <v/>
      </c>
      <c r="X649" s="33"/>
      <c r="Y649" s="33"/>
    </row>
    <row r="650" spans="1:25" hidden="1" x14ac:dyDescent="0.2">
      <c r="A650" s="93" t="s">
        <v>308</v>
      </c>
      <c r="B650" s="94" t="str">
        <f ca="1">IFERROR(VLOOKUP($A650,HeadJournal!$A$1:$NTR$890,COLUMN(HeadJournal!B$1),0),"")</f>
        <v>922731615-0</v>
      </c>
      <c r="C650" s="94" t="str">
        <f ca="1">IFERROR(VLOOKUP($A650,HeadJournal!$A$1:$NTR$890,COLUMN(HeadJournal!C$1),0),"")</f>
        <v>iHerb_OA CZN6870</v>
      </c>
      <c r="D650" s="125" t="str">
        <f ca="1"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 ca="1"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ca="1" si="52"/>
        <v>1652.6653529107055</v>
      </c>
      <c r="V650" s="22">
        <f t="shared" ca="1" si="53"/>
        <v>0.94582074227378887</v>
      </c>
      <c r="X650" s="33"/>
      <c r="Y650" s="33"/>
    </row>
    <row r="651" spans="1:25" hidden="1" x14ac:dyDescent="0.2">
      <c r="A651" s="93" t="s">
        <v>308</v>
      </c>
      <c r="B651" s="94" t="str">
        <f ca="1">IFERROR(VLOOKUP($A651,HeadJournal!$A$1:$NTR$890,COLUMN(HeadJournal!B$1),0),"")</f>
        <v>922731615-0</v>
      </c>
      <c r="C651" s="94" t="str">
        <f ca="1">IFERROR(VLOOKUP($A651,HeadJournal!$A$1:$NTR$890,COLUMN(HeadJournal!C$1),0),"")</f>
        <v>iHerb_OA CZN6870</v>
      </c>
      <c r="D651" s="125" t="str">
        <f ca="1"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 ca="1"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ca="1" si="52"/>
        <v>2400.2686154904168</v>
      </c>
      <c r="V651" s="22">
        <f t="shared" ca="1" si="53"/>
        <v>2.667761352793903</v>
      </c>
      <c r="X651" s="33"/>
      <c r="Y651" s="33"/>
    </row>
    <row r="652" spans="1:25" hidden="1" x14ac:dyDescent="0.2">
      <c r="A652" s="93" t="s">
        <v>308</v>
      </c>
      <c r="B652" s="94" t="str">
        <f ca="1">IFERROR(VLOOKUP($A652,HeadJournal!$A$1:$NTR$890,COLUMN(HeadJournal!B$1),0),"")</f>
        <v>922731615-0</v>
      </c>
      <c r="C652" s="94" t="str">
        <f ca="1">IFERROR(VLOOKUP($A652,HeadJournal!$A$1:$NTR$890,COLUMN(HeadJournal!C$1),0),"")</f>
        <v>iHerb_OA CZN6870</v>
      </c>
      <c r="D652" s="125" t="str">
        <f ca="1"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 ca="1"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ca="1" si="52"/>
        <v>1245.4427767715199</v>
      </c>
      <c r="V652" s="22">
        <f t="shared" ca="1" si="53"/>
        <v>2.7399031697831071</v>
      </c>
      <c r="X652" s="33"/>
      <c r="Y652" s="33"/>
    </row>
    <row r="653" spans="1:25" hidden="1" x14ac:dyDescent="0.2">
      <c r="A653" s="93" t="s">
        <v>308</v>
      </c>
      <c r="B653" s="94" t="str">
        <f ca="1">IFERROR(VLOOKUP($A653,HeadJournal!$A$1:$NTR$890,COLUMN(HeadJournal!B$1),0),"")</f>
        <v>922731615-0</v>
      </c>
      <c r="C653" s="94" t="str">
        <f ca="1">IFERROR(VLOOKUP($A653,HeadJournal!$A$1:$NTR$890,COLUMN(HeadJournal!C$1),0),"")</f>
        <v>iHerb_OA CZN6870</v>
      </c>
      <c r="D653" s="125" t="str">
        <f ca="1"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 ca="1"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ca="1" si="52"/>
        <v>1080.4599291570655</v>
      </c>
      <c r="V653" s="22">
        <f t="shared" ca="1" si="53"/>
        <v>1.1750003761843866</v>
      </c>
      <c r="X653" s="33"/>
      <c r="Y653" s="33"/>
    </row>
    <row r="654" spans="1:25" hidden="1" x14ac:dyDescent="0.2">
      <c r="A654" s="93" t="s">
        <v>308</v>
      </c>
      <c r="B654" s="94" t="str">
        <f ca="1">IFERROR(VLOOKUP($A654,HeadJournal!$A$1:$NTR$890,COLUMN(HeadJournal!B$1),0),"")</f>
        <v>922731615-0</v>
      </c>
      <c r="C654" s="94" t="str">
        <f ca="1">IFERROR(VLOOKUP($A654,HeadJournal!$A$1:$NTR$890,COLUMN(HeadJournal!C$1),0),"")</f>
        <v>iHerb_OA CZN6870</v>
      </c>
      <c r="D654" s="125" t="str">
        <f ca="1"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 ca="1"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ca="1" si="52"/>
        <v>1664.1335397352773</v>
      </c>
      <c r="V654" s="22">
        <f t="shared" ca="1" si="53"/>
        <v>0.95867601444496708</v>
      </c>
      <c r="X654" s="33"/>
      <c r="Y654" s="33"/>
    </row>
    <row r="655" spans="1:25" hidden="1" x14ac:dyDescent="0.2">
      <c r="A655" s="93" t="s">
        <v>308</v>
      </c>
      <c r="B655" s="94" t="str">
        <f ca="1">IFERROR(VLOOKUP($A655,HeadJournal!$A$1:$NTR$890,COLUMN(HeadJournal!B$1),0),"")</f>
        <v>922731615-0</v>
      </c>
      <c r="C655" s="94" t="str">
        <f ca="1">IFERROR(VLOOKUP($A655,HeadJournal!$A$1:$NTR$890,COLUMN(HeadJournal!C$1),0),"")</f>
        <v>iHerb_OA CZN6870</v>
      </c>
      <c r="D655" s="125" t="str">
        <f ca="1"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 ca="1"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ca="1" si="52"/>
        <v>605.40606675240724</v>
      </c>
      <c r="V655" s="22">
        <f t="shared" ca="1" si="53"/>
        <v>0.27586245345010973</v>
      </c>
      <c r="X655" s="33"/>
      <c r="Y655" s="33"/>
    </row>
    <row r="656" spans="1:25" hidden="1" x14ac:dyDescent="0.2">
      <c r="A656" s="93" t="s">
        <v>308</v>
      </c>
      <c r="B656" s="94" t="str">
        <f ca="1">IFERROR(VLOOKUP($A656,HeadJournal!$A$1:$NTR$890,COLUMN(HeadJournal!B$1),0),"")</f>
        <v>922731615-0</v>
      </c>
      <c r="C656" s="94" t="str">
        <f ca="1">IFERROR(VLOOKUP($A656,HeadJournal!$A$1:$NTR$890,COLUMN(HeadJournal!C$1),0),"")</f>
        <v>iHerb_OA CZN6870</v>
      </c>
      <c r="D656" s="125" t="str">
        <f ca="1"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 ca="1"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 ca="1"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ca="1" si="52"/>
        <v>1042.2397285247309</v>
      </c>
      <c r="V656" s="22">
        <f t="shared" ca="1" si="53"/>
        <v>0.59293621857205281</v>
      </c>
      <c r="X656" s="33"/>
      <c r="Y656" s="33"/>
    </row>
    <row r="657" spans="1:25" hidden="1" x14ac:dyDescent="0.2">
      <c r="A657" s="93" t="s">
        <v>308</v>
      </c>
      <c r="B657" s="94" t="str">
        <f ca="1">IFERROR(VLOOKUP($A657,HeadJournal!$A$1:$NTR$890,COLUMN(HeadJournal!B$1),0),"")</f>
        <v>922731615-0</v>
      </c>
      <c r="C657" s="94" t="str">
        <f ca="1">IFERROR(VLOOKUP($A657,HeadJournal!$A$1:$NTR$890,COLUMN(HeadJournal!C$1),0),"")</f>
        <v>iHerb_OA CZN6870</v>
      </c>
      <c r="D657" s="125" t="str">
        <f ca="1"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 ca="1"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ca="1" si="52"/>
        <v>866.13267050711897</v>
      </c>
      <c r="V657" s="22">
        <f t="shared" ca="1" si="53"/>
        <v>0.47229843543078465</v>
      </c>
      <c r="X657" s="33"/>
      <c r="Y657" s="33"/>
    </row>
    <row r="658" spans="1:25" hidden="1" x14ac:dyDescent="0.2">
      <c r="A658" s="93" t="s">
        <v>308</v>
      </c>
      <c r="B658" s="94" t="str">
        <f ca="1">IFERROR(VLOOKUP($A658,HeadJournal!$A$1:$NTR$890,COLUMN(HeadJournal!B$1),0),"")</f>
        <v>922731615-0</v>
      </c>
      <c r="C658" s="94" t="str">
        <f ca="1">IFERROR(VLOOKUP($A658,HeadJournal!$A$1:$NTR$890,COLUMN(HeadJournal!C$1),0),"")</f>
        <v>iHerb_OA CZN6870</v>
      </c>
      <c r="D658" s="125" t="str">
        <f ca="1"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 ca="1"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ca="1" si="52"/>
        <v>1201.0531956129541</v>
      </c>
      <c r="V658" s="22">
        <f t="shared" ca="1" si="53"/>
        <v>1.0017568679596132</v>
      </c>
      <c r="X658" s="33"/>
      <c r="Y658" s="33"/>
    </row>
    <row r="659" spans="1:25" hidden="1" x14ac:dyDescent="0.2">
      <c r="A659" s="93" t="s">
        <v>308</v>
      </c>
      <c r="B659" s="94" t="str">
        <f ca="1">IFERROR(VLOOKUP($A659,HeadJournal!$A$1:$NTR$890,COLUMN(HeadJournal!B$1),0),"")</f>
        <v>922731615-0</v>
      </c>
      <c r="C659" s="94" t="str">
        <f ca="1">IFERROR(VLOOKUP($A659,HeadJournal!$A$1:$NTR$890,COLUMN(HeadJournal!C$1),0),"")</f>
        <v>iHerb_OA CZN6870</v>
      </c>
      <c r="D659" s="125" t="str">
        <f ca="1"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 ca="1"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ca="1" si="52"/>
        <v>1021.9904384902561</v>
      </c>
      <c r="V659" s="22">
        <f t="shared" ca="1" si="53"/>
        <v>0.94803466961737015</v>
      </c>
      <c r="X659" s="33"/>
      <c r="Y659" s="33"/>
    </row>
    <row r="660" spans="1:25" hidden="1" x14ac:dyDescent="0.2">
      <c r="A660" s="93" t="s">
        <v>318</v>
      </c>
      <c r="B660" s="94" t="str">
        <f ca="1">IFERROR(VLOOKUP($A660,HeadJournal!$A$1:$NTR$890,COLUMN(HeadJournal!B$1),0),"")</f>
        <v>1Z58FA050346286360</v>
      </c>
      <c r="C660" s="94" t="str">
        <f ca="1">IFERROR(VLOOKUP($A660,HeadJournal!$A$1:$NTR$890,COLUMN(HeadJournal!C$1),0),"")</f>
        <v>iHerb_MH DLE7202</v>
      </c>
      <c r="D660" s="125" t="str">
        <f ca="1"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 ca="1"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 ca="1"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ca="1" si="52"/>
        <v>352.07268434405944</v>
      </c>
      <c r="V660" s="22">
        <f t="shared" ca="1" si="53"/>
        <v>0.78600405029661458</v>
      </c>
      <c r="X660" s="33"/>
      <c r="Y660" s="33"/>
    </row>
    <row r="661" spans="1:25" hidden="1" x14ac:dyDescent="0.2">
      <c r="A661" s="93" t="s">
        <v>318</v>
      </c>
      <c r="B661" s="94" t="str">
        <f ca="1">IFERROR(VLOOKUP($A661,HeadJournal!$A$1:$NTR$890,COLUMN(HeadJournal!B$1),0),"")</f>
        <v>1Z58FA050346286360</v>
      </c>
      <c r="C661" s="94" t="str">
        <f ca="1">IFERROR(VLOOKUP($A661,HeadJournal!$A$1:$NTR$890,COLUMN(HeadJournal!C$1),0),"")</f>
        <v>iHerb_MH DLE7202</v>
      </c>
      <c r="D661" s="125" t="str">
        <f ca="1"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 ca="1"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ca="1" si="52"/>
        <v>402.07268434405944</v>
      </c>
      <c r="V661" s="22">
        <f t="shared" ca="1" si="53"/>
        <v>0.8976293034401529</v>
      </c>
      <c r="X661" s="33"/>
      <c r="Y661" s="33"/>
    </row>
    <row r="662" spans="1:25" hidden="1" x14ac:dyDescent="0.2">
      <c r="A662" s="93" t="s">
        <v>318</v>
      </c>
      <c r="B662" s="94" t="str">
        <f ca="1">IFERROR(VLOOKUP($A662,HeadJournal!$A$1:$NTR$890,COLUMN(HeadJournal!B$1),0),"")</f>
        <v>1Z58FA050346286360</v>
      </c>
      <c r="C662" s="94" t="str">
        <f ca="1">IFERROR(VLOOKUP($A662,HeadJournal!$A$1:$NTR$890,COLUMN(HeadJournal!C$1),0),"")</f>
        <v>iHerb_MH DLE7202</v>
      </c>
      <c r="D662" s="125" t="str">
        <f ca="1"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 ca="1"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 ca="1"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ca="1" si="52"/>
        <v>865.19516732673253</v>
      </c>
      <c r="V662" s="22">
        <f t="shared" ca="1" si="53"/>
        <v>0.92553561672603712</v>
      </c>
      <c r="X662" s="33"/>
      <c r="Y662" s="33"/>
    </row>
    <row r="663" spans="1:25" hidden="1" x14ac:dyDescent="0.2">
      <c r="A663" s="93" t="s">
        <v>318</v>
      </c>
      <c r="B663" s="94" t="str">
        <f ca="1">IFERROR(VLOOKUP($A663,HeadJournal!$A$1:$NTR$890,COLUMN(HeadJournal!B$1),0),"")</f>
        <v>1Z58FA050346286360</v>
      </c>
      <c r="C663" s="94" t="str">
        <f ca="1">IFERROR(VLOOKUP($A663,HeadJournal!$A$1:$NTR$890,COLUMN(HeadJournal!C$1),0),"")</f>
        <v>iHerb_MH DLE7202</v>
      </c>
      <c r="D663" s="125" t="str">
        <f ca="1"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 ca="1"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 ca="1"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ca="1" si="52"/>
        <v>1447.2409387376235</v>
      </c>
      <c r="V663" s="22">
        <f t="shared" ca="1" si="53"/>
        <v>0.82569302919209453</v>
      </c>
      <c r="X663" s="33"/>
      <c r="Y663" s="33"/>
    </row>
    <row r="664" spans="1:25" hidden="1" x14ac:dyDescent="0.2">
      <c r="A664" s="93" t="s">
        <v>318</v>
      </c>
      <c r="B664" s="94" t="str">
        <f ca="1">IFERROR(VLOOKUP($A664,HeadJournal!$A$1:$NTR$890,COLUMN(HeadJournal!B$1),0),"")</f>
        <v>1Z58FA050346286360</v>
      </c>
      <c r="C664" s="94" t="str">
        <f ca="1">IFERROR(VLOOKUP($A664,HeadJournal!$A$1:$NTR$890,COLUMN(HeadJournal!C$1),0),"")</f>
        <v>iHerb_MH DLE7202</v>
      </c>
      <c r="D664" s="125" t="str">
        <f ca="1"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 ca="1"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 ca="1"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ca="1" si="52"/>
        <v>-1.2851485149667496E-3</v>
      </c>
      <c r="V664" s="22">
        <f t="shared" ca="1" si="53"/>
        <v>-1.6039069137460516E-6</v>
      </c>
      <c r="X664" s="33"/>
      <c r="Y664" s="33"/>
    </row>
    <row r="665" spans="1:25" hidden="1" x14ac:dyDescent="0.2">
      <c r="A665" s="93" t="s">
        <v>318</v>
      </c>
      <c r="B665" s="94" t="str">
        <f ca="1">IFERROR(VLOOKUP($A665,HeadJournal!$A$1:$NTR$890,COLUMN(HeadJournal!B$1),0),"")</f>
        <v>1Z58FA050346286360</v>
      </c>
      <c r="C665" s="94" t="str">
        <f ca="1">IFERROR(VLOOKUP($A665,HeadJournal!$A$1:$NTR$890,COLUMN(HeadJournal!C$1),0),"")</f>
        <v>iHerb_MH DLE7202</v>
      </c>
      <c r="D665" s="125" t="str">
        <f ca="1"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 ca="1"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ca="1" si="52"/>
        <v>628.16460886138566</v>
      </c>
      <c r="V665" s="22">
        <f t="shared" ca="1" si="53"/>
        <v>0.33558752646475015</v>
      </c>
      <c r="X665" s="33"/>
      <c r="Y665" s="33"/>
    </row>
    <row r="666" spans="1:25" hidden="1" x14ac:dyDescent="0.2">
      <c r="A666" s="93" t="s">
        <v>318</v>
      </c>
      <c r="B666" s="94" t="str">
        <f ca="1">IFERROR(VLOOKUP($A666,HeadJournal!$A$1:$NTR$890,COLUMN(HeadJournal!B$1),0),"")</f>
        <v>1Z58FA050346286360</v>
      </c>
      <c r="C666" s="94" t="str">
        <f ca="1">IFERROR(VLOOKUP($A666,HeadJournal!$A$1:$NTR$890,COLUMN(HeadJournal!C$1),0),"")</f>
        <v>iHerb_MH DLE7202</v>
      </c>
      <c r="D666" s="125" t="str">
        <f ca="1"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 ca="1"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 ca="1"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ca="1" si="52"/>
        <v>919.41012794554422</v>
      </c>
      <c r="V666" s="22">
        <f t="shared" ca="1" si="53"/>
        <v>0.85084096355403471</v>
      </c>
      <c r="X666" s="33"/>
      <c r="Y666" s="33"/>
    </row>
    <row r="667" spans="1:25" hidden="1" x14ac:dyDescent="0.2">
      <c r="A667" s="93" t="s">
        <v>318</v>
      </c>
      <c r="B667" s="94" t="str">
        <f ca="1">IFERROR(VLOOKUP($A667,HeadJournal!$A$1:$NTR$890,COLUMN(HeadJournal!B$1),0),"")</f>
        <v>1Z58FA050346286360</v>
      </c>
      <c r="C667" s="94" t="str">
        <f ca="1">IFERROR(VLOOKUP($A667,HeadJournal!$A$1:$NTR$890,COLUMN(HeadJournal!C$1),0),"")</f>
        <v>iHerb_MH DLE7202</v>
      </c>
      <c r="D667" s="125" t="str">
        <f ca="1"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 ca="1"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ca="1" si="52"/>
        <v>1131.4939591584157</v>
      </c>
      <c r="V667" s="22">
        <f t="shared" ca="1" si="53"/>
        <v>0.96832529709772686</v>
      </c>
      <c r="X667" s="33"/>
      <c r="Y667" s="33"/>
    </row>
    <row r="668" spans="1:25" hidden="1" x14ac:dyDescent="0.2">
      <c r="A668" s="93" t="s">
        <v>318</v>
      </c>
      <c r="B668" s="94" t="str">
        <f ca="1">IFERROR(VLOOKUP($A668,HeadJournal!$A$1:$NTR$890,COLUMN(HeadJournal!B$1),0),"")</f>
        <v>1Z58FA050346286360</v>
      </c>
      <c r="C668" s="94" t="str">
        <f ca="1">IFERROR(VLOOKUP($A668,HeadJournal!$A$1:$NTR$890,COLUMN(HeadJournal!C$1),0),"")</f>
        <v>iHerb_MH DLE7202</v>
      </c>
      <c r="D668" s="125" t="str">
        <f ca="1"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ca="1" si="53"/>
        <v>0.34420890741527499</v>
      </c>
      <c r="X668" s="33"/>
      <c r="Y668" s="33"/>
    </row>
    <row r="669" spans="1:25" hidden="1" x14ac:dyDescent="0.2">
      <c r="A669" s="93" t="s">
        <v>318</v>
      </c>
      <c r="B669" s="94" t="str">
        <f ca="1">IFERROR(VLOOKUP($A669,HeadJournal!$A$1:$NTR$890,COLUMN(HeadJournal!B$1),0),"")</f>
        <v>1Z58FA050346286360</v>
      </c>
      <c r="C669" s="94" t="str">
        <f ca="1">IFERROR(VLOOKUP($A669,HeadJournal!$A$1:$NTR$890,COLUMN(HeadJournal!C$1),0),"")</f>
        <v>iHerb_MH DLE7202</v>
      </c>
      <c r="D669" s="125" t="str">
        <f ca="1"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 ca="1"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 ca="1"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ca="1" si="52"/>
        <v>374.72871306930676</v>
      </c>
      <c r="V669" s="22">
        <f t="shared" ca="1" si="53"/>
        <v>0.71340033691723614</v>
      </c>
      <c r="X669" s="33"/>
      <c r="Y669" s="33"/>
    </row>
    <row r="670" spans="1:25" hidden="1" x14ac:dyDescent="0.2">
      <c r="A670" s="93" t="s">
        <v>318</v>
      </c>
      <c r="B670" s="94" t="str">
        <f ca="1">IFERROR(VLOOKUP($A670,HeadJournal!$A$1:$NTR$890,COLUMN(HeadJournal!B$1),0),"")</f>
        <v>1Z58FA050346286360</v>
      </c>
      <c r="C670" s="94" t="str">
        <f ca="1">IFERROR(VLOOKUP($A670,HeadJournal!$A$1:$NTR$890,COLUMN(HeadJournal!C$1),0),"")</f>
        <v>iHerb_MH DLE7202</v>
      </c>
      <c r="D670" s="125" t="str">
        <f ca="1"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 ca="1"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ca="1" si="52"/>
        <v>903.19940482673269</v>
      </c>
      <c r="V670" s="22">
        <f t="shared" ca="1" si="53"/>
        <v>0.60341999311015759</v>
      </c>
      <c r="X670" s="33"/>
      <c r="Y670" s="33"/>
    </row>
    <row r="671" spans="1:25" hidden="1" x14ac:dyDescent="0.2">
      <c r="A671" s="93" t="s">
        <v>318</v>
      </c>
      <c r="B671" s="94" t="str">
        <f ca="1">IFERROR(VLOOKUP($A671,HeadJournal!$A$1:$NTR$890,COLUMN(HeadJournal!B$1),0),"")</f>
        <v>1Z58FA050346286360</v>
      </c>
      <c r="C671" s="94" t="str">
        <f ca="1">IFERROR(VLOOKUP($A671,HeadJournal!$A$1:$NTR$890,COLUMN(HeadJournal!C$1),0),"")</f>
        <v>iHerb_MH DLE7202</v>
      </c>
      <c r="D671" s="125" t="str">
        <f ca="1"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 ca="1"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 ca="1"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ca="1" si="52"/>
        <v>494.76024519801962</v>
      </c>
      <c r="V671" s="22">
        <f t="shared" ca="1" si="53"/>
        <v>0.97925834318388505</v>
      </c>
      <c r="X671" s="33"/>
      <c r="Y671" s="33"/>
    </row>
    <row r="672" spans="1:25" hidden="1" x14ac:dyDescent="0.2">
      <c r="A672" s="93" t="s">
        <v>320</v>
      </c>
      <c r="B672" s="94">
        <f ca="1">IFERROR(VLOOKUP($A672,HeadJournal!$A$1:$NTR$890,COLUMN(HeadJournal!B$1),0),"")</f>
        <v>0</v>
      </c>
      <c r="C672" s="94" t="str">
        <f ca="1">IFERROR(VLOOKUP($A672,HeadJournal!$A$1:$NTR$890,COLUMN(HeadJournal!C$1),0),"")</f>
        <v>OZON_AV</v>
      </c>
      <c r="D672" s="125" t="str">
        <f ca="1"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ca="1" si="53"/>
        <v>0.10071546505228399</v>
      </c>
      <c r="X672" s="33"/>
      <c r="Y672" s="33"/>
    </row>
    <row r="673" spans="1:25" hidden="1" x14ac:dyDescent="0.2">
      <c r="A673" s="93" t="s">
        <v>322</v>
      </c>
      <c r="B673" s="94">
        <f ca="1">IFERROR(VLOOKUP($A673,HeadJournal!$A$1:$NTR$890,COLUMN(HeadJournal!B$1),0),"")</f>
        <v>0</v>
      </c>
      <c r="C673" s="94" t="str">
        <f ca="1">IFERROR(VLOOKUP($A673,HeadJournal!$A$1:$NTR$890,COLUMN(HeadJournal!C$1),0),"")</f>
        <v>OZON_AV</v>
      </c>
      <c r="D673" s="125" t="str">
        <f ca="1"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 ca="1"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ca="1" si="52"/>
        <v>615.79999999999995</v>
      </c>
      <c r="V673" s="22">
        <f t="shared" ca="1" si="53"/>
        <v>1.0540910647038684</v>
      </c>
      <c r="X673" s="33"/>
      <c r="Y673" s="33"/>
    </row>
    <row r="674" spans="1:25" hidden="1" x14ac:dyDescent="0.2">
      <c r="A674" s="93" t="s">
        <v>322</v>
      </c>
      <c r="B674" s="94">
        <f ca="1">IFERROR(VLOOKUP($A674,HeadJournal!$A$1:$NTR$890,COLUMN(HeadJournal!B$1),0),"")</f>
        <v>0</v>
      </c>
      <c r="C674" s="94" t="str">
        <f ca="1">IFERROR(VLOOKUP($A674,HeadJournal!$A$1:$NTR$890,COLUMN(HeadJournal!C$1),0),"")</f>
        <v>OZON_AV</v>
      </c>
      <c r="D674" s="125" t="str">
        <f ca="1"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hidden="1" x14ac:dyDescent="0.2">
      <c r="A675" s="93" t="s">
        <v>322</v>
      </c>
      <c r="B675" s="94">
        <f ca="1">IFERROR(VLOOKUP($A675,HeadJournal!$A$1:$NTR$890,COLUMN(HeadJournal!B$1),0),"")</f>
        <v>0</v>
      </c>
      <c r="C675" s="94" t="str">
        <f ca="1">IFERROR(VLOOKUP($A675,HeadJournal!$A$1:$NTR$890,COLUMN(HeadJournal!C$1),0),"")</f>
        <v>OZON_AV</v>
      </c>
      <c r="D675" s="125" t="str">
        <f ca="1"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ca="1" si="53"/>
        <v>1.0540910647038684</v>
      </c>
      <c r="X675" s="33"/>
      <c r="Y675" s="33"/>
    </row>
    <row r="676" spans="1:25" hidden="1" x14ac:dyDescent="0.2">
      <c r="A676" s="93" t="s">
        <v>322</v>
      </c>
      <c r="B676" s="94">
        <f ca="1">IFERROR(VLOOKUP($A676,HeadJournal!$A$1:$NTR$890,COLUMN(HeadJournal!B$1),0),"")</f>
        <v>0</v>
      </c>
      <c r="C676" s="94" t="str">
        <f ca="1">IFERROR(VLOOKUP($A676,HeadJournal!$A$1:$NTR$890,COLUMN(HeadJournal!C$1),0),"")</f>
        <v>OZON_AV</v>
      </c>
      <c r="D676" s="125" t="str">
        <f ca="1"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 ca="1"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ca="1" si="52"/>
        <v>615.79999999999995</v>
      </c>
      <c r="V676" s="22">
        <f t="shared" ca="1" si="53"/>
        <v>1.0540910647038684</v>
      </c>
      <c r="X676" s="33"/>
      <c r="Y676" s="33"/>
    </row>
    <row r="677" spans="1:25" hidden="1" x14ac:dyDescent="0.2">
      <c r="A677" s="93" t="s">
        <v>322</v>
      </c>
      <c r="B677" s="94">
        <f ca="1">IFERROR(VLOOKUP($A677,HeadJournal!$A$1:$NTR$890,COLUMN(HeadJournal!B$1),0),"")</f>
        <v>0</v>
      </c>
      <c r="C677" s="94" t="str">
        <f ca="1">IFERROR(VLOOKUP($A677,HeadJournal!$A$1:$NTR$890,COLUMN(HeadJournal!C$1),0),"")</f>
        <v>OZON_AV</v>
      </c>
      <c r="D677" s="125" t="str">
        <f ca="1"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 ca="1"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ca="1" si="52"/>
        <v>588.1</v>
      </c>
      <c r="V677" s="22">
        <f t="shared" ca="1" si="53"/>
        <v>0.72435028944451296</v>
      </c>
      <c r="X677" s="33"/>
      <c r="Y677" s="33"/>
    </row>
    <row r="678" spans="1:25" hidden="1" x14ac:dyDescent="0.2">
      <c r="A678" s="93" t="s">
        <v>326</v>
      </c>
      <c r="B678" s="94">
        <f ca="1">IFERROR(VLOOKUP($A678,HeadJournal!$A$1:$NTR$890,COLUMN(HeadJournal!B$1),0),"")</f>
        <v>0</v>
      </c>
      <c r="C678" s="94" t="str">
        <f ca="1">IFERROR(VLOOKUP($A678,HeadJournal!$A$1:$NTR$890,COLUMN(HeadJournal!C$1),0),"")</f>
        <v>OZON_AV</v>
      </c>
      <c r="D678" s="125" t="str">
        <f ca="1"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 ca="1"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ca="1" si="52"/>
        <v>960.5</v>
      </c>
      <c r="V678" s="22">
        <f t="shared" ca="1" si="53"/>
        <v>1.1441334127456819</v>
      </c>
      <c r="X678" s="33"/>
      <c r="Y678" s="33"/>
    </row>
    <row r="679" spans="1:25" hidden="1" x14ac:dyDescent="0.2">
      <c r="A679" s="93" t="s">
        <v>328</v>
      </c>
      <c r="B679" s="94">
        <f ca="1">IFERROR(VLOOKUP($A679,HeadJournal!$A$1:$NTR$890,COLUMN(HeadJournal!B$1),0),"")</f>
        <v>0</v>
      </c>
      <c r="C679" s="94" t="str">
        <f ca="1">IFERROR(VLOOKUP($A679,HeadJournal!$A$1:$NTR$890,COLUMN(HeadJournal!C$1),0),"")</f>
        <v>OZON_AV</v>
      </c>
      <c r="D679" s="125" t="str">
        <f ca="1"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 ca="1"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ca="1" si="52"/>
        <v>459.20000000000005</v>
      </c>
      <c r="V679" s="22">
        <f t="shared" ca="1" si="53"/>
        <v>0.40252454417952321</v>
      </c>
      <c r="X679" s="33"/>
      <c r="Y679" s="33"/>
    </row>
    <row r="680" spans="1:25" hidden="1" x14ac:dyDescent="0.2">
      <c r="A680" s="93" t="s">
        <v>328</v>
      </c>
      <c r="B680" s="94">
        <f ca="1">IFERROR(VLOOKUP($A680,HeadJournal!$A$1:$NTR$890,COLUMN(HeadJournal!B$1),0),"")</f>
        <v>0</v>
      </c>
      <c r="C680" s="94" t="str">
        <f ca="1">IFERROR(VLOOKUP($A680,HeadJournal!$A$1:$NTR$890,COLUMN(HeadJournal!C$1),0),"")</f>
        <v>OZON_AV</v>
      </c>
      <c r="D680" s="125" t="str">
        <f ca="1"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ca="1" si="53"/>
        <v>0.40252454417952321</v>
      </c>
      <c r="X680" s="33"/>
      <c r="Y680" s="33"/>
    </row>
    <row r="681" spans="1:25" hidden="1" x14ac:dyDescent="0.2">
      <c r="A681" s="93" t="s">
        <v>330</v>
      </c>
      <c r="B681" s="94">
        <f ca="1">IFERROR(VLOOKUP($A681,HeadJournal!$A$1:$NTR$890,COLUMN(HeadJournal!B$1),0),"")</f>
        <v>0</v>
      </c>
      <c r="C681" s="94" t="str">
        <f ca="1">IFERROR(VLOOKUP($A681,HeadJournal!$A$1:$NTR$890,COLUMN(HeadJournal!C$1),0),"")</f>
        <v>WBRS</v>
      </c>
      <c r="D681" s="125" t="str">
        <f ca="1"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ca="1" si="53"/>
        <v>0.92481884057971009</v>
      </c>
      <c r="X681" s="33"/>
      <c r="Y681" s="33"/>
    </row>
    <row r="682" spans="1:25" hidden="1" x14ac:dyDescent="0.2">
      <c r="A682" s="93" t="s">
        <v>330</v>
      </c>
      <c r="B682" s="94">
        <f ca="1">IFERROR(VLOOKUP($A682,HeadJournal!$A$1:$NTR$890,COLUMN(HeadJournal!B$1),0),"")</f>
        <v>0</v>
      </c>
      <c r="C682" s="94" t="str">
        <f ca="1">IFERROR(VLOOKUP($A682,HeadJournal!$A$1:$NTR$890,COLUMN(HeadJournal!C$1),0),"")</f>
        <v>WBRS</v>
      </c>
      <c r="D682" s="125" t="str">
        <f ca="1"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ca="1" si="53"/>
        <v>0</v>
      </c>
      <c r="X682" s="33"/>
      <c r="Y682" s="33"/>
    </row>
    <row r="683" spans="1:25" hidden="1" x14ac:dyDescent="0.2">
      <c r="A683" s="93" t="s">
        <v>331</v>
      </c>
      <c r="B683" s="94">
        <f ca="1">IFERROR(VLOOKUP($A683,HeadJournal!$A$1:$NTR$890,COLUMN(HeadJournal!B$1),0),"")</f>
        <v>0</v>
      </c>
      <c r="C683" s="94" t="str">
        <f ca="1">IFERROR(VLOOKUP($A683,HeadJournal!$A$1:$NTR$890,COLUMN(HeadJournal!C$1),0),"")</f>
        <v>WBRS</v>
      </c>
      <c r="D683" s="125" t="str">
        <f ca="1"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ca="1" si="53"/>
        <v>0</v>
      </c>
      <c r="X683" s="33"/>
      <c r="Y683" s="33"/>
    </row>
    <row r="684" spans="1:25" hidden="1" x14ac:dyDescent="0.2">
      <c r="A684" s="93" t="s">
        <v>333</v>
      </c>
      <c r="B684" s="94" t="str">
        <f ca="1">IFERROR(VLOOKUP($A684,HeadJournal!$A$1:$NTR$890,COLUMN(HeadJournal!B$1),0),"")</f>
        <v>1Z58FA050346373999</v>
      </c>
      <c r="C684" s="94" t="str">
        <f ca="1">IFERROR(VLOOKUP($A684,HeadJournal!$A$1:$NTR$890,COLUMN(HeadJournal!C$1),0),"")</f>
        <v>iHerb_AV CYG0792</v>
      </c>
      <c r="D684" s="125" t="str">
        <f ca="1"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ca="1" si="53"/>
        <v>1.5190863507558781</v>
      </c>
      <c r="X684" s="33"/>
      <c r="Y684" s="33"/>
    </row>
    <row r="685" spans="1:25" hidden="1" x14ac:dyDescent="0.2">
      <c r="A685" s="93" t="s">
        <v>333</v>
      </c>
      <c r="B685" s="94" t="str">
        <f ca="1">IFERROR(VLOOKUP($A685,HeadJournal!$A$1:$NTR$890,COLUMN(HeadJournal!B$1),0),"")</f>
        <v>1Z58FA050346373999</v>
      </c>
      <c r="C685" s="94" t="str">
        <f ca="1">IFERROR(VLOOKUP($A685,HeadJournal!$A$1:$NTR$890,COLUMN(HeadJournal!C$1),0),"")</f>
        <v>iHerb_AV CYG0792</v>
      </c>
      <c r="D685" s="125" t="str">
        <f ca="1"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 ca="1"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ca="1" si="52"/>
        <v>428.1358583348831</v>
      </c>
      <c r="V685" s="22">
        <f t="shared" ca="1" si="53"/>
        <v>0.33662074769587436</v>
      </c>
      <c r="X685" s="33"/>
      <c r="Y685" s="33"/>
    </row>
    <row r="686" spans="1:25" hidden="1" x14ac:dyDescent="0.2">
      <c r="A686" s="93" t="s">
        <v>333</v>
      </c>
      <c r="B686" s="94" t="str">
        <f ca="1">IFERROR(VLOOKUP($A686,HeadJournal!$A$1:$NTR$890,COLUMN(HeadJournal!B$1),0),"")</f>
        <v>1Z58FA050346373999</v>
      </c>
      <c r="C686" s="94" t="str">
        <f ca="1">IFERROR(VLOOKUP($A686,HeadJournal!$A$1:$NTR$890,COLUMN(HeadJournal!C$1),0),"")</f>
        <v>iHerb_AV CYG0792</v>
      </c>
      <c r="D686" s="125" t="str">
        <f ca="1"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 ca="1"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ca="1" si="52"/>
        <v>448.21974423573647</v>
      </c>
      <c r="V686" s="22">
        <f t="shared" ca="1" si="53"/>
        <v>0.81231566289901624</v>
      </c>
      <c r="X686" s="33"/>
      <c r="Y686" s="33"/>
    </row>
    <row r="687" spans="1:25" hidden="1" x14ac:dyDescent="0.2">
      <c r="A687" s="93" t="s">
        <v>333</v>
      </c>
      <c r="B687" s="94" t="str">
        <f ca="1">IFERROR(VLOOKUP($A687,HeadJournal!$A$1:$NTR$890,COLUMN(HeadJournal!B$1),0),"")</f>
        <v>1Z58FA050346373999</v>
      </c>
      <c r="C687" s="94" t="str">
        <f ca="1">IFERROR(VLOOKUP($A687,HeadJournal!$A$1:$NTR$890,COLUMN(HeadJournal!C$1),0),"")</f>
        <v>iHerb_AV CYG0792</v>
      </c>
      <c r="D687" s="125" t="str">
        <f ca="1"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 ca="1"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 ca="1"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ca="1" si="52"/>
        <v>1415.6133197528566</v>
      </c>
      <c r="V687" s="22">
        <f t="shared" ca="1" si="53"/>
        <v>1.3054506713695737</v>
      </c>
      <c r="X687" s="33"/>
      <c r="Y687" s="33"/>
    </row>
    <row r="688" spans="1:25" hidden="1" x14ac:dyDescent="0.2">
      <c r="A688" s="93" t="s">
        <v>333</v>
      </c>
      <c r="B688" s="94" t="str">
        <f ca="1">IFERROR(VLOOKUP($A688,HeadJournal!$A$1:$NTR$890,COLUMN(HeadJournal!B$1),0),"")</f>
        <v>1Z58FA050346373999</v>
      </c>
      <c r="C688" s="94" t="str">
        <f ca="1">IFERROR(VLOOKUP($A688,HeadJournal!$A$1:$NTR$890,COLUMN(HeadJournal!C$1),0),"")</f>
        <v>iHerb_AV CYG0792</v>
      </c>
      <c r="D688" s="125" t="str">
        <f ca="1"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 ca="1"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 ca="1"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ca="1" si="52"/>
        <v>1071.7047277664124</v>
      </c>
      <c r="V688" s="22">
        <f t="shared" ca="1" si="53"/>
        <v>0.5035507721828878</v>
      </c>
      <c r="X688" s="33"/>
      <c r="Y688" s="33"/>
    </row>
    <row r="689" spans="1:25" hidden="1" x14ac:dyDescent="0.2">
      <c r="A689" s="93" t="s">
        <v>333</v>
      </c>
      <c r="B689" s="94" t="str">
        <f ca="1">IFERROR(VLOOKUP($A689,HeadJournal!$A$1:$NTR$890,COLUMN(HeadJournal!B$1),0),"")</f>
        <v>1Z58FA050346373999</v>
      </c>
      <c r="C689" s="94" t="str">
        <f ca="1">IFERROR(VLOOKUP($A689,HeadJournal!$A$1:$NTR$890,COLUMN(HeadJournal!C$1),0),"")</f>
        <v>iHerb_AV CYG0792</v>
      </c>
      <c r="D689" s="125" t="str">
        <f ca="1"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 ca="1"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ca="1" si="52"/>
        <v>896.17947286591016</v>
      </c>
      <c r="V689" s="22">
        <f t="shared" ca="1" si="53"/>
        <v>0.68734879856186193</v>
      </c>
      <c r="X689" s="33"/>
      <c r="Y689" s="33"/>
    </row>
    <row r="690" spans="1:25" hidden="1" x14ac:dyDescent="0.2">
      <c r="A690" s="93" t="s">
        <v>333</v>
      </c>
      <c r="B690" s="94" t="str">
        <f ca="1">IFERROR(VLOOKUP($A690,HeadJournal!$A$1:$NTR$890,COLUMN(HeadJournal!B$1),0),"")</f>
        <v>1Z58FA050346373999</v>
      </c>
      <c r="C690" s="94" t="str">
        <f ca="1">IFERROR(VLOOKUP($A690,HeadJournal!$A$1:$NTR$890,COLUMN(HeadJournal!C$1),0),"")</f>
        <v>iHerb_AV CYG0792</v>
      </c>
      <c r="D690" s="125" t="str">
        <f ca="1"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 ca="1"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 ca="1"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ca="1" si="52"/>
        <v>157.41663646808388</v>
      </c>
      <c r="V690" s="22">
        <f t="shared" ca="1" si="53"/>
        <v>0.18682618632324932</v>
      </c>
      <c r="X690" s="33"/>
      <c r="Y690" s="33"/>
    </row>
    <row r="691" spans="1:25" hidden="1" x14ac:dyDescent="0.2">
      <c r="A691" s="93" t="s">
        <v>333</v>
      </c>
      <c r="B691" s="94" t="str">
        <f ca="1">IFERROR(VLOOKUP($A691,HeadJournal!$A$1:$NTR$890,COLUMN(HeadJournal!B$1),0),"")</f>
        <v>1Z58FA050346373999</v>
      </c>
      <c r="C691" s="94" t="str">
        <f ca="1">IFERROR(VLOOKUP($A691,HeadJournal!$A$1:$NTR$890,COLUMN(HeadJournal!C$1),0),"")</f>
        <v>iHerb_AV CYG0792</v>
      </c>
      <c r="D691" s="125" t="str">
        <f ca="1"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 ca="1"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ca="1" si="52"/>
        <v>1005.2212068687617</v>
      </c>
      <c r="V691" s="22">
        <f t="shared" ca="1" si="53"/>
        <v>1.1234298516966803</v>
      </c>
      <c r="X691" s="33"/>
      <c r="Y691" s="33"/>
    </row>
    <row r="692" spans="1:25" hidden="1" x14ac:dyDescent="0.2">
      <c r="A692" s="93" t="s">
        <v>333</v>
      </c>
      <c r="B692" s="94" t="str">
        <f ca="1">IFERROR(VLOOKUP($A692,HeadJournal!$A$1:$NTR$890,COLUMN(HeadJournal!B$1),0),"")</f>
        <v>1Z58FA050346373999</v>
      </c>
      <c r="C692" s="94" t="str">
        <f ca="1">IFERROR(VLOOKUP($A692,HeadJournal!$A$1:$NTR$890,COLUMN(HeadJournal!C$1),0),"")</f>
        <v>iHerb_AV CYG0792</v>
      </c>
      <c r="D692" s="125" t="str">
        <f ca="1"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 ca="1"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ca="1" si="52"/>
        <v>1247.4648478457625</v>
      </c>
      <c r="V692" s="22">
        <f t="shared" ca="1" si="53"/>
        <v>0.63889494971162542</v>
      </c>
      <c r="X692" s="33"/>
      <c r="Y692" s="33"/>
    </row>
    <row r="693" spans="1:25" hidden="1" x14ac:dyDescent="0.2">
      <c r="A693" s="93" t="s">
        <v>333</v>
      </c>
      <c r="B693" s="94" t="str">
        <f ca="1">IFERROR(VLOOKUP($A693,HeadJournal!$A$1:$NTR$890,COLUMN(HeadJournal!B$1),0),"")</f>
        <v>1Z58FA050346373999</v>
      </c>
      <c r="C693" s="94" t="str">
        <f ca="1">IFERROR(VLOOKUP($A693,HeadJournal!$A$1:$NTR$890,COLUMN(HeadJournal!C$1),0),"")</f>
        <v>iHerb_AV CYG0792</v>
      </c>
      <c r="D693" s="125" t="str">
        <f ca="1"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 ca="1"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ca="1" si="52"/>
        <v>826.11029001301836</v>
      </c>
      <c r="V693" s="22">
        <f t="shared" ca="1" si="53"/>
        <v>2.2095026098519335</v>
      </c>
      <c r="X693" s="33"/>
      <c r="Y693" s="33"/>
    </row>
    <row r="694" spans="1:25" hidden="1" x14ac:dyDescent="0.2">
      <c r="A694" s="93" t="s">
        <v>333</v>
      </c>
      <c r="B694" s="94" t="str">
        <f ca="1">IFERROR(VLOOKUP($A694,HeadJournal!$A$1:$NTR$890,COLUMN(HeadJournal!B$1),0),"")</f>
        <v>1Z58FA050346373999</v>
      </c>
      <c r="C694" s="94" t="str">
        <f ca="1">IFERROR(VLOOKUP($A694,HeadJournal!$A$1:$NTR$890,COLUMN(HeadJournal!C$1),0),"")</f>
        <v>iHerb_AV CYG0792</v>
      </c>
      <c r="D694" s="125" t="str">
        <f ca="1"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 ca="1"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 ca="1"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ca="1" si="52"/>
        <v>745.46442995061238</v>
      </c>
      <c r="V694" s="22">
        <f t="shared" ca="1" si="53"/>
        <v>0.40196825662975022</v>
      </c>
      <c r="X694" s="33"/>
      <c r="Y694" s="33"/>
    </row>
    <row r="695" spans="1:25" hidden="1" x14ac:dyDescent="0.2">
      <c r="A695" s="93" t="s">
        <v>333</v>
      </c>
      <c r="B695" s="94" t="str">
        <f ca="1">IFERROR(VLOOKUP($A695,HeadJournal!$A$1:$NTR$890,COLUMN(HeadJournal!B$1),0),"")</f>
        <v>1Z58FA050346373999</v>
      </c>
      <c r="C695" s="94" t="str">
        <f ca="1">IFERROR(VLOOKUP($A695,HeadJournal!$A$1:$NTR$890,COLUMN(HeadJournal!C$1),0),"")</f>
        <v>iHerb_AV CYG0792</v>
      </c>
      <c r="D695" s="125" t="str">
        <f ca="1"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 ca="1"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 ca="1"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ca="1" si="52"/>
        <v>880.43614531027208</v>
      </c>
      <c r="V695" s="22">
        <f t="shared" ca="1" si="53"/>
        <v>2.7551180535267616</v>
      </c>
      <c r="X695" s="33"/>
      <c r="Y695" s="33"/>
    </row>
    <row r="696" spans="1:25" hidden="1" x14ac:dyDescent="0.2">
      <c r="A696" s="93" t="s">
        <v>333</v>
      </c>
      <c r="B696" s="94" t="str">
        <f ca="1">IFERROR(VLOOKUP($A696,HeadJournal!$A$1:$NTR$890,COLUMN(HeadJournal!B$1),0),"")</f>
        <v>1Z58FA050346373999</v>
      </c>
      <c r="C696" s="94" t="str">
        <f ca="1">IFERROR(VLOOKUP($A696,HeadJournal!$A$1:$NTR$890,COLUMN(HeadJournal!C$1),0),"")</f>
        <v>iHerb_AV CYG0792</v>
      </c>
      <c r="D696" s="125" t="str">
        <f ca="1"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 ca="1"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ca="1" si="52"/>
        <v>1132.5518679602417</v>
      </c>
      <c r="V696" s="22">
        <f t="shared" ca="1" si="53"/>
        <v>0.57564509555129406</v>
      </c>
      <c r="X696" s="33"/>
      <c r="Y696" s="33"/>
    </row>
    <row r="697" spans="1:25" hidden="1" x14ac:dyDescent="0.2">
      <c r="A697" s="93" t="s">
        <v>333</v>
      </c>
      <c r="B697" s="94" t="str">
        <f ca="1">IFERROR(VLOOKUP($A697,HeadJournal!$A$1:$NTR$890,COLUMN(HeadJournal!B$1),0),"")</f>
        <v>1Z58FA050346373999</v>
      </c>
      <c r="C697" s="94" t="str">
        <f ca="1">IFERROR(VLOOKUP($A697,HeadJournal!$A$1:$NTR$890,COLUMN(HeadJournal!C$1),0),"")</f>
        <v>iHerb_AV CYG0792</v>
      </c>
      <c r="D697" s="125" t="str">
        <f ca="1"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ca="1" si="53"/>
        <v>1.6157943097322642</v>
      </c>
      <c r="X697" s="33"/>
      <c r="Y697" s="33"/>
    </row>
    <row r="698" spans="1:25" hidden="1" x14ac:dyDescent="0.2">
      <c r="A698" s="93" t="s">
        <v>333</v>
      </c>
      <c r="B698" s="94" t="str">
        <f ca="1">IFERROR(VLOOKUP($A698,HeadJournal!$A$1:$NTR$890,COLUMN(HeadJournal!B$1),0),"")</f>
        <v>1Z58FA050346373999</v>
      </c>
      <c r="C698" s="94" t="str">
        <f ca="1">IFERROR(VLOOKUP($A698,HeadJournal!$A$1:$NTR$890,COLUMN(HeadJournal!C$1),0),"")</f>
        <v>iHerb_AV CYG0792</v>
      </c>
      <c r="D698" s="125" t="str">
        <f ca="1"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 ca="1"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ca="1" si="52"/>
        <v>665.67832365424715</v>
      </c>
      <c r="V698" s="22">
        <f t="shared" ca="1" si="53"/>
        <v>0.64358926132736716</v>
      </c>
      <c r="X698" s="33"/>
      <c r="Y698" s="33"/>
    </row>
    <row r="699" spans="1:25" hidden="1" x14ac:dyDescent="0.2">
      <c r="A699" s="93" t="s">
        <v>333</v>
      </c>
      <c r="B699" s="94" t="str">
        <f ca="1">IFERROR(VLOOKUP($A699,HeadJournal!$A$1:$NTR$890,COLUMN(HeadJournal!B$1),0),"")</f>
        <v>1Z58FA050346373999</v>
      </c>
      <c r="C699" s="94" t="str">
        <f ca="1">IFERROR(VLOOKUP($A699,HeadJournal!$A$1:$NTR$890,COLUMN(HeadJournal!C$1),0),"")</f>
        <v>iHerb_AV CYG0792</v>
      </c>
      <c r="D699" s="125" t="str">
        <f ca="1"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 ca="1"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ca="1" si="52"/>
        <v>836.37239509433164</v>
      </c>
      <c r="V699" s="22">
        <f t="shared" ca="1" si="53"/>
        <v>1.2603038042897841</v>
      </c>
      <c r="X699" s="33"/>
      <c r="Y699" s="33"/>
    </row>
    <row r="700" spans="1:25" hidden="1" x14ac:dyDescent="0.2">
      <c r="A700" s="93" t="s">
        <v>342</v>
      </c>
      <c r="B700" s="94">
        <f ca="1">IFERROR(VLOOKUP($A700,HeadJournal!$A$1:$NTR$890,COLUMN(HeadJournal!B$1),0),"")</f>
        <v>0</v>
      </c>
      <c r="C700" s="94" t="str">
        <f ca="1">IFERROR(VLOOKUP($A700,HeadJournal!$A$1:$NTR$890,COLUMN(HeadJournal!C$1),0),"")</f>
        <v>Roman</v>
      </c>
      <c r="D700" s="125" t="str">
        <f ca="1"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 ca="1"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ca="1" si="52"/>
        <v>1388.1502995319058</v>
      </c>
      <c r="V700" s="22">
        <f t="shared" ca="1" si="53"/>
        <v>1.5223455124449838</v>
      </c>
      <c r="X700" s="33"/>
      <c r="Y700" s="33"/>
    </row>
    <row r="701" spans="1:25" hidden="1" x14ac:dyDescent="0.2">
      <c r="A701" s="93" t="s">
        <v>342</v>
      </c>
      <c r="B701" s="94">
        <f ca="1">IFERROR(VLOOKUP($A701,HeadJournal!$A$1:$NTR$890,COLUMN(HeadJournal!B$1),0),"")</f>
        <v>0</v>
      </c>
      <c r="C701" s="94" t="str">
        <f ca="1">IFERROR(VLOOKUP($A701,HeadJournal!$A$1:$NTR$890,COLUMN(HeadJournal!C$1),0),"")</f>
        <v>Roman</v>
      </c>
      <c r="D701" s="125" t="str">
        <f ca="1"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hidden="1" x14ac:dyDescent="0.2">
      <c r="A702" s="93" t="s">
        <v>342</v>
      </c>
      <c r="B702" s="94">
        <f ca="1">IFERROR(VLOOKUP($A702,HeadJournal!$A$1:$NTR$890,COLUMN(HeadJournal!B$1),0),"")</f>
        <v>0</v>
      </c>
      <c r="C702" s="94" t="str">
        <f ca="1">IFERROR(VLOOKUP($A702,HeadJournal!$A$1:$NTR$890,COLUMN(HeadJournal!C$1),0),"")</f>
        <v>Roman</v>
      </c>
      <c r="D702" s="125" t="str">
        <f ca="1"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ca="1" si="53"/>
        <v>1.5223455124449838</v>
      </c>
      <c r="X702" s="33"/>
      <c r="Y702" s="33"/>
    </row>
    <row r="703" spans="1:25" hidden="1" x14ac:dyDescent="0.2">
      <c r="A703" s="93" t="s">
        <v>342</v>
      </c>
      <c r="B703" s="94">
        <f ca="1">IFERROR(VLOOKUP($A703,HeadJournal!$A$1:$NTR$890,COLUMN(HeadJournal!B$1),0),"")</f>
        <v>0</v>
      </c>
      <c r="C703" s="94" t="str">
        <f ca="1">IFERROR(VLOOKUP($A703,HeadJournal!$A$1:$NTR$890,COLUMN(HeadJournal!C$1),0),"")</f>
        <v>Roman</v>
      </c>
      <c r="D703" s="125" t="str">
        <f ca="1"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hidden="1" x14ac:dyDescent="0.2">
      <c r="A704" s="93" t="s">
        <v>342</v>
      </c>
      <c r="B704" s="94">
        <f ca="1">IFERROR(VLOOKUP($A704,HeadJournal!$A$1:$NTR$890,COLUMN(HeadJournal!B$1),0),"")</f>
        <v>0</v>
      </c>
      <c r="C704" s="94" t="str">
        <f ca="1">IFERROR(VLOOKUP($A704,HeadJournal!$A$1:$NTR$890,COLUMN(HeadJournal!C$1),0),"")</f>
        <v>Roman</v>
      </c>
      <c r="D704" s="125" t="str">
        <f ca="1"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ca="1" si="53"/>
        <v>1.5223455124449838</v>
      </c>
      <c r="X704" s="33"/>
      <c r="Y704" s="33"/>
    </row>
    <row r="705" spans="1:25" hidden="1" x14ac:dyDescent="0.2">
      <c r="A705" s="93" t="s">
        <v>342</v>
      </c>
      <c r="B705" s="94">
        <f ca="1">IFERROR(VLOOKUP($A705,HeadJournal!$A$1:$NTR$890,COLUMN(HeadJournal!B$1),0),"")</f>
        <v>0</v>
      </c>
      <c r="C705" s="94" t="str">
        <f ca="1">IFERROR(VLOOKUP($A705,HeadJournal!$A$1:$NTR$890,COLUMN(HeadJournal!C$1),0),"")</f>
        <v>Roman</v>
      </c>
      <c r="D705" s="125" t="str">
        <f ca="1"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hidden="1" x14ac:dyDescent="0.2">
      <c r="A706" s="93" t="s">
        <v>342</v>
      </c>
      <c r="B706" s="94">
        <f ca="1">IFERROR(VLOOKUP($A706,HeadJournal!$A$1:$NTR$890,COLUMN(HeadJournal!B$1),0),"")</f>
        <v>0</v>
      </c>
      <c r="C706" s="94" t="str">
        <f ca="1">IFERROR(VLOOKUP($A706,HeadJournal!$A$1:$NTR$890,COLUMN(HeadJournal!C$1),0),"")</f>
        <v>Roman</v>
      </c>
      <c r="D706" s="125" t="str">
        <f ca="1"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hidden="1" x14ac:dyDescent="0.2">
      <c r="A707" s="93" t="s">
        <v>342</v>
      </c>
      <c r="B707" s="94">
        <f ca="1">IFERROR(VLOOKUP($A707,HeadJournal!$A$1:$NTR$890,COLUMN(HeadJournal!B$1),0),"")</f>
        <v>0</v>
      </c>
      <c r="C707" s="94" t="str">
        <f ca="1">IFERROR(VLOOKUP($A707,HeadJournal!$A$1:$NTR$890,COLUMN(HeadJournal!C$1),0),"")</f>
        <v>Roman</v>
      </c>
      <c r="D707" s="125" t="str">
        <f ca="1"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hidden="1" x14ac:dyDescent="0.2">
      <c r="A708" s="93" t="s">
        <v>342</v>
      </c>
      <c r="B708" s="94">
        <f ca="1">IFERROR(VLOOKUP($A708,HeadJournal!$A$1:$NTR$890,COLUMN(HeadJournal!B$1),0),"")</f>
        <v>0</v>
      </c>
      <c r="C708" s="94" t="str">
        <f ca="1">IFERROR(VLOOKUP($A708,HeadJournal!$A$1:$NTR$890,COLUMN(HeadJournal!C$1),0),"")</f>
        <v>Roman</v>
      </c>
      <c r="D708" s="125" t="str">
        <f ca="1"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ca="1" si="57"/>
        <v>1.8645071645679556</v>
      </c>
      <c r="X708" s="33"/>
      <c r="Y708" s="33"/>
    </row>
    <row r="709" spans="1:25" hidden="1" x14ac:dyDescent="0.2">
      <c r="A709" s="93" t="s">
        <v>342</v>
      </c>
      <c r="B709" s="94">
        <f ca="1">IFERROR(VLOOKUP($A709,HeadJournal!$A$1:$NTR$890,COLUMN(HeadJournal!B$1),0),"")</f>
        <v>0</v>
      </c>
      <c r="C709" s="94" t="str">
        <f ca="1">IFERROR(VLOOKUP($A709,HeadJournal!$A$1:$NTR$890,COLUMN(HeadJournal!C$1),0),"")</f>
        <v>Roman</v>
      </c>
      <c r="D709" s="125" t="str">
        <f ca="1"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ca="1" si="57"/>
        <v>1.6854754667824585</v>
      </c>
      <c r="X709" s="33"/>
      <c r="Y709" s="33"/>
    </row>
    <row r="710" spans="1:25" hidden="1" x14ac:dyDescent="0.2">
      <c r="A710" s="93" t="s">
        <v>342</v>
      </c>
      <c r="B710" s="94">
        <f ca="1">IFERROR(VLOOKUP($A710,HeadJournal!$A$1:$NTR$890,COLUMN(HeadJournal!B$1),0),"")</f>
        <v>0</v>
      </c>
      <c r="C710" s="94" t="str">
        <f ca="1">IFERROR(VLOOKUP($A710,HeadJournal!$A$1:$NTR$890,COLUMN(HeadJournal!C$1),0),"")</f>
        <v>Roman</v>
      </c>
      <c r="D710" s="125" t="str">
        <f ca="1"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ca="1" si="57"/>
        <v>1.6854754667824585</v>
      </c>
      <c r="X710" s="33"/>
      <c r="Y710" s="33"/>
    </row>
    <row r="711" spans="1:25" hidden="1" x14ac:dyDescent="0.2">
      <c r="A711" s="93" t="s">
        <v>342</v>
      </c>
      <c r="B711" s="94">
        <f ca="1">IFERROR(VLOOKUP($A711,HeadJournal!$A$1:$NTR$890,COLUMN(HeadJournal!B$1),0),"")</f>
        <v>0</v>
      </c>
      <c r="C711" s="94" t="str">
        <f ca="1">IFERROR(VLOOKUP($A711,HeadJournal!$A$1:$NTR$890,COLUMN(HeadJournal!C$1),0),"")</f>
        <v>Roman</v>
      </c>
      <c r="D711" s="125" t="str">
        <f ca="1"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hidden="1" x14ac:dyDescent="0.2">
      <c r="A712" s="93" t="s">
        <v>342</v>
      </c>
      <c r="B712" s="94">
        <f ca="1">IFERROR(VLOOKUP($A712,HeadJournal!$A$1:$NTR$890,COLUMN(HeadJournal!B$1),0),"")</f>
        <v>0</v>
      </c>
      <c r="C712" s="94" t="str">
        <f ca="1">IFERROR(VLOOKUP($A712,HeadJournal!$A$1:$NTR$890,COLUMN(HeadJournal!C$1),0),"")</f>
        <v>Roman</v>
      </c>
      <c r="D712" s="125" t="str">
        <f ca="1"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ca="1" si="57"/>
        <v>1.6854754667824585</v>
      </c>
      <c r="X712" s="33"/>
      <c r="Y712" s="33"/>
    </row>
    <row r="713" spans="1:25" hidden="1" x14ac:dyDescent="0.2">
      <c r="A713" s="93" t="s">
        <v>342</v>
      </c>
      <c r="B713" s="94">
        <f ca="1">IFERROR(VLOOKUP($A713,HeadJournal!$A$1:$NTR$890,COLUMN(HeadJournal!B$1),0),"")</f>
        <v>0</v>
      </c>
      <c r="C713" s="94" t="str">
        <f ca="1">IFERROR(VLOOKUP($A713,HeadJournal!$A$1:$NTR$890,COLUMN(HeadJournal!C$1),0),"")</f>
        <v>Roman</v>
      </c>
      <c r="D713" s="125" t="str">
        <f ca="1"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hidden="1" x14ac:dyDescent="0.2">
      <c r="A714" s="93" t="s">
        <v>342</v>
      </c>
      <c r="B714" s="94">
        <f ca="1">IFERROR(VLOOKUP($A714,HeadJournal!$A$1:$NTR$890,COLUMN(HeadJournal!B$1),0),"")</f>
        <v>0</v>
      </c>
      <c r="C714" s="94" t="str">
        <f ca="1">IFERROR(VLOOKUP($A714,HeadJournal!$A$1:$NTR$890,COLUMN(HeadJournal!C$1),0),"")</f>
        <v>Roman</v>
      </c>
      <c r="D714" s="125" t="str">
        <f ca="1"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ca="1" si="57"/>
        <v>1.6854754667824585</v>
      </c>
      <c r="X714" s="33"/>
      <c r="Y714" s="33"/>
    </row>
    <row r="715" spans="1:25" hidden="1" x14ac:dyDescent="0.2">
      <c r="A715" s="93" t="s">
        <v>342</v>
      </c>
      <c r="B715" s="94">
        <f ca="1">IFERROR(VLOOKUP($A715,HeadJournal!$A$1:$NTR$890,COLUMN(HeadJournal!B$1),0),"")</f>
        <v>0</v>
      </c>
      <c r="C715" s="94" t="str">
        <f ca="1">IFERROR(VLOOKUP($A715,HeadJournal!$A$1:$NTR$890,COLUMN(HeadJournal!C$1),0),"")</f>
        <v>Roman</v>
      </c>
      <c r="D715" s="125" t="str">
        <f ca="1"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ca="1" si="57"/>
        <v/>
      </c>
      <c r="X715" s="33"/>
      <c r="Y715" s="33"/>
    </row>
    <row r="716" spans="1:25" hidden="1" x14ac:dyDescent="0.2">
      <c r="A716" s="93" t="s">
        <v>342</v>
      </c>
      <c r="B716" s="94">
        <f ca="1">IFERROR(VLOOKUP($A716,HeadJournal!$A$1:$NTR$890,COLUMN(HeadJournal!B$1),0),"")</f>
        <v>0</v>
      </c>
      <c r="C716" s="94" t="str">
        <f ca="1">IFERROR(VLOOKUP($A716,HeadJournal!$A$1:$NTR$890,COLUMN(HeadJournal!C$1),0),"")</f>
        <v>Roman</v>
      </c>
      <c r="D716" s="125" t="str">
        <f ca="1"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ca="1" si="57"/>
        <v/>
      </c>
      <c r="X716" s="33"/>
      <c r="Y716" s="33"/>
    </row>
    <row r="717" spans="1:25" hidden="1" x14ac:dyDescent="0.2">
      <c r="A717" s="93" t="s">
        <v>342</v>
      </c>
      <c r="B717" s="94">
        <f ca="1">IFERROR(VLOOKUP($A717,HeadJournal!$A$1:$NTR$890,COLUMN(HeadJournal!B$1),0),"")</f>
        <v>0</v>
      </c>
      <c r="C717" s="94" t="str">
        <f ca="1">IFERROR(VLOOKUP($A717,HeadJournal!$A$1:$NTR$890,COLUMN(HeadJournal!C$1),0),"")</f>
        <v>Roman</v>
      </c>
      <c r="D717" s="125" t="str">
        <f ca="1"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ca="1" si="57"/>
        <v/>
      </c>
      <c r="X717" s="33"/>
      <c r="Y717" s="33"/>
    </row>
    <row r="718" spans="1:25" hidden="1" x14ac:dyDescent="0.2">
      <c r="A718" s="93" t="s">
        <v>342</v>
      </c>
      <c r="B718" s="94">
        <f ca="1">IFERROR(VLOOKUP($A718,HeadJournal!$A$1:$NTR$890,COLUMN(HeadJournal!B$1),0),"")</f>
        <v>0</v>
      </c>
      <c r="C718" s="94" t="str">
        <f ca="1">IFERROR(VLOOKUP($A718,HeadJournal!$A$1:$NTR$890,COLUMN(HeadJournal!C$1),0),"")</f>
        <v>Roman</v>
      </c>
      <c r="D718" s="125" t="str">
        <f ca="1"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ca="1" si="57"/>
        <v/>
      </c>
      <c r="X718" s="33"/>
      <c r="Y718" s="33"/>
    </row>
    <row r="719" spans="1:25" hidden="1" x14ac:dyDescent="0.2">
      <c r="A719" s="93" t="s">
        <v>342</v>
      </c>
      <c r="B719" s="94">
        <f ca="1">IFERROR(VLOOKUP($A719,HeadJournal!$A$1:$NTR$890,COLUMN(HeadJournal!B$1),0),"")</f>
        <v>0</v>
      </c>
      <c r="C719" s="94" t="str">
        <f ca="1">IFERROR(VLOOKUP($A719,HeadJournal!$A$1:$NTR$890,COLUMN(HeadJournal!C$1),0),"")</f>
        <v>Roman</v>
      </c>
      <c r="D719" s="125" t="str">
        <f ca="1"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ca="1" si="57"/>
        <v/>
      </c>
      <c r="X719" s="33"/>
      <c r="Y719" s="33"/>
    </row>
    <row r="720" spans="1:25" hidden="1" x14ac:dyDescent="0.2">
      <c r="A720" s="93" t="s">
        <v>342</v>
      </c>
      <c r="B720" s="94">
        <f ca="1">IFERROR(VLOOKUP($A720,HeadJournal!$A$1:$NTR$890,COLUMN(HeadJournal!B$1),0),"")</f>
        <v>0</v>
      </c>
      <c r="C720" s="94" t="str">
        <f ca="1">IFERROR(VLOOKUP($A720,HeadJournal!$A$1:$NTR$890,COLUMN(HeadJournal!C$1),0),"")</f>
        <v>Roman</v>
      </c>
      <c r="D720" s="125" t="str">
        <f ca="1"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ca="1" si="57"/>
        <v/>
      </c>
      <c r="X720" s="33"/>
      <c r="Y720" s="33"/>
    </row>
    <row r="721" spans="1:25" hidden="1" x14ac:dyDescent="0.2">
      <c r="A721" s="93" t="s">
        <v>342</v>
      </c>
      <c r="B721" s="94">
        <f ca="1">IFERROR(VLOOKUP($A721,HeadJournal!$A$1:$NTR$890,COLUMN(HeadJournal!B$1),0),"")</f>
        <v>0</v>
      </c>
      <c r="C721" s="94" t="str">
        <f ca="1">IFERROR(VLOOKUP($A721,HeadJournal!$A$1:$NTR$890,COLUMN(HeadJournal!C$1),0),"")</f>
        <v>Roman</v>
      </c>
      <c r="D721" s="125" t="str">
        <f ca="1"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ca="1" si="57"/>
        <v>1.6854754667824585</v>
      </c>
      <c r="X721" s="33"/>
      <c r="Y721" s="33"/>
    </row>
    <row r="722" spans="1:25" hidden="1" x14ac:dyDescent="0.2">
      <c r="A722" s="93" t="s">
        <v>342</v>
      </c>
      <c r="B722" s="94">
        <f ca="1">IFERROR(VLOOKUP($A722,HeadJournal!$A$1:$NTR$890,COLUMN(HeadJournal!B$1),0),"")</f>
        <v>0</v>
      </c>
      <c r="C722" s="94" t="str">
        <f ca="1">IFERROR(VLOOKUP($A722,HeadJournal!$A$1:$NTR$890,COLUMN(HeadJournal!C$1),0),"")</f>
        <v>Roman</v>
      </c>
      <c r="D722" s="125" t="str">
        <f ca="1"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ca="1" si="57"/>
        <v>1.6854754667824585</v>
      </c>
      <c r="X722" s="33"/>
      <c r="Y722" s="33"/>
    </row>
    <row r="723" spans="1:25" hidden="1" x14ac:dyDescent="0.2">
      <c r="A723" s="93" t="s">
        <v>342</v>
      </c>
      <c r="B723" s="94">
        <f ca="1">IFERROR(VLOOKUP($A723,HeadJournal!$A$1:$NTR$890,COLUMN(HeadJournal!B$1),0),"")</f>
        <v>0</v>
      </c>
      <c r="C723" s="94" t="str">
        <f ca="1">IFERROR(VLOOKUP($A723,HeadJournal!$A$1:$NTR$890,COLUMN(HeadJournal!C$1),0),"")</f>
        <v>Roman</v>
      </c>
      <c r="D723" s="125" t="str">
        <f ca="1"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ca="1" si="57"/>
        <v>1.6854754667824585</v>
      </c>
      <c r="X723" s="33"/>
      <c r="Y723" s="33"/>
    </row>
    <row r="724" spans="1:25" hidden="1" x14ac:dyDescent="0.2">
      <c r="A724" s="93" t="s">
        <v>342</v>
      </c>
      <c r="B724" s="94">
        <f ca="1">IFERROR(VLOOKUP($A724,HeadJournal!$A$1:$NTR$890,COLUMN(HeadJournal!B$1),0),"")</f>
        <v>0</v>
      </c>
      <c r="C724" s="94" t="str">
        <f ca="1">IFERROR(VLOOKUP($A724,HeadJournal!$A$1:$NTR$890,COLUMN(HeadJournal!C$1),0),"")</f>
        <v>Roman</v>
      </c>
      <c r="D724" s="125" t="str">
        <f ca="1"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ca="1" si="57"/>
        <v>1.6854754667824585</v>
      </c>
      <c r="X724" s="33"/>
      <c r="Y724" s="33"/>
    </row>
    <row r="725" spans="1:25" hidden="1" x14ac:dyDescent="0.2">
      <c r="A725" s="93" t="s">
        <v>342</v>
      </c>
      <c r="B725" s="94">
        <f ca="1">IFERROR(VLOOKUP($A725,HeadJournal!$A$1:$NTR$890,COLUMN(HeadJournal!B$1),0),"")</f>
        <v>0</v>
      </c>
      <c r="C725" s="94" t="str">
        <f ca="1">IFERROR(VLOOKUP($A725,HeadJournal!$A$1:$NTR$890,COLUMN(HeadJournal!C$1),0),"")</f>
        <v>Roman</v>
      </c>
      <c r="D725" s="125" t="str">
        <f ca="1"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ca="1" si="57"/>
        <v>1.6854754667824585</v>
      </c>
      <c r="X725" s="33"/>
      <c r="Y725" s="33"/>
    </row>
    <row r="726" spans="1:25" hidden="1" x14ac:dyDescent="0.2">
      <c r="A726" s="93" t="s">
        <v>342</v>
      </c>
      <c r="B726" s="94">
        <f ca="1">IFERROR(VLOOKUP($A726,HeadJournal!$A$1:$NTR$890,COLUMN(HeadJournal!B$1),0),"")</f>
        <v>0</v>
      </c>
      <c r="C726" s="94" t="str">
        <f ca="1">IFERROR(VLOOKUP($A726,HeadJournal!$A$1:$NTR$890,COLUMN(HeadJournal!C$1),0),"")</f>
        <v>Roman</v>
      </c>
      <c r="D726" s="125" t="str">
        <f ca="1"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hidden="1" x14ac:dyDescent="0.2">
      <c r="A727" s="93" t="s">
        <v>342</v>
      </c>
      <c r="B727" s="94">
        <f ca="1">IFERROR(VLOOKUP($A727,HeadJournal!$A$1:$NTR$890,COLUMN(HeadJournal!B$1),0),"")</f>
        <v>0</v>
      </c>
      <c r="C727" s="94" t="str">
        <f ca="1">IFERROR(VLOOKUP($A727,HeadJournal!$A$1:$NTR$890,COLUMN(HeadJournal!C$1),0),"")</f>
        <v>Roman</v>
      </c>
      <c r="D727" s="125" t="str">
        <f ca="1"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ca="1" si="57"/>
        <v>1.6854754667824585</v>
      </c>
      <c r="X727" s="33"/>
      <c r="Y727" s="33"/>
    </row>
    <row r="728" spans="1:25" hidden="1" x14ac:dyDescent="0.2">
      <c r="A728" s="93" t="s">
        <v>342</v>
      </c>
      <c r="B728" s="94">
        <f ca="1">IFERROR(VLOOKUP($A728,HeadJournal!$A$1:$NTR$890,COLUMN(HeadJournal!B$1),0),"")</f>
        <v>0</v>
      </c>
      <c r="C728" s="94" t="str">
        <f ca="1">IFERROR(VLOOKUP($A728,HeadJournal!$A$1:$NTR$890,COLUMN(HeadJournal!C$1),0),"")</f>
        <v>Roman</v>
      </c>
      <c r="D728" s="125" t="str">
        <f ca="1"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ca="1" si="57"/>
        <v>1.6854754667824585</v>
      </c>
      <c r="X728" s="33"/>
      <c r="Y728" s="33"/>
    </row>
    <row r="729" spans="1:25" hidden="1" x14ac:dyDescent="0.2">
      <c r="A729" s="93" t="s">
        <v>342</v>
      </c>
      <c r="B729" s="94">
        <f ca="1">IFERROR(VLOOKUP($A729,HeadJournal!$A$1:$NTR$890,COLUMN(HeadJournal!B$1),0),"")</f>
        <v>0</v>
      </c>
      <c r="C729" s="94" t="str">
        <f ca="1">IFERROR(VLOOKUP($A729,HeadJournal!$A$1:$NTR$890,COLUMN(HeadJournal!C$1),0),"")</f>
        <v>Roman</v>
      </c>
      <c r="D729" s="125" t="str">
        <f ca="1"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 ca="1"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 ca="1"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ca="1" si="56"/>
        <v>47.071984671727591</v>
      </c>
      <c r="V729" s="22">
        <f t="shared" ca="1" si="57"/>
        <v>1.6854754667824585</v>
      </c>
      <c r="X729" s="33"/>
      <c r="Y729" s="33"/>
    </row>
    <row r="730" spans="1:25" hidden="1" x14ac:dyDescent="0.2">
      <c r="A730" s="93" t="s">
        <v>342</v>
      </c>
      <c r="B730" s="94">
        <f ca="1">IFERROR(VLOOKUP($A730,HeadJournal!$A$1:$NTR$890,COLUMN(HeadJournal!B$1),0),"")</f>
        <v>0</v>
      </c>
      <c r="C730" s="94" t="str">
        <f ca="1">IFERROR(VLOOKUP($A730,HeadJournal!$A$1:$NTR$890,COLUMN(HeadJournal!C$1),0),"")</f>
        <v>Roman</v>
      </c>
      <c r="D730" s="125" t="str">
        <f ca="1"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hidden="1" x14ac:dyDescent="0.2">
      <c r="A731" s="93" t="s">
        <v>342</v>
      </c>
      <c r="B731" s="94">
        <f ca="1">IFERROR(VLOOKUP($A731,HeadJournal!$A$1:$NTR$890,COLUMN(HeadJournal!B$1),0),"")</f>
        <v>0</v>
      </c>
      <c r="C731" s="94" t="str">
        <f ca="1">IFERROR(VLOOKUP($A731,HeadJournal!$A$1:$NTR$890,COLUMN(HeadJournal!C$1),0),"")</f>
        <v>Roman</v>
      </c>
      <c r="D731" s="125" t="str">
        <f ca="1"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ca="1" si="57"/>
        <v>1.6854754667824585</v>
      </c>
      <c r="X731" s="33"/>
      <c r="Y731" s="33"/>
    </row>
    <row r="732" spans="1:25" hidden="1" x14ac:dyDescent="0.2">
      <c r="A732" s="93" t="s">
        <v>342</v>
      </c>
      <c r="B732" s="94">
        <f ca="1">IFERROR(VLOOKUP($A732,HeadJournal!$A$1:$NTR$890,COLUMN(HeadJournal!B$1),0),"")</f>
        <v>0</v>
      </c>
      <c r="C732" s="94" t="str">
        <f ca="1">IFERROR(VLOOKUP($A732,HeadJournal!$A$1:$NTR$890,COLUMN(HeadJournal!C$1),0),"")</f>
        <v>Roman</v>
      </c>
      <c r="D732" s="125" t="str">
        <f ca="1"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ca="1" si="57"/>
        <v>1.6854754667824585</v>
      </c>
      <c r="X732" s="33"/>
      <c r="Y732" s="33"/>
    </row>
    <row r="733" spans="1:25" hidden="1" x14ac:dyDescent="0.2">
      <c r="A733" s="93" t="s">
        <v>342</v>
      </c>
      <c r="B733" s="94">
        <f ca="1">IFERROR(VLOOKUP($A733,HeadJournal!$A$1:$NTR$890,COLUMN(HeadJournal!B$1),0),"")</f>
        <v>0</v>
      </c>
      <c r="C733" s="94" t="str">
        <f ca="1">IFERROR(VLOOKUP($A733,HeadJournal!$A$1:$NTR$890,COLUMN(HeadJournal!C$1),0),"")</f>
        <v>Roman</v>
      </c>
      <c r="D733" s="125" t="str">
        <f ca="1"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ca="1" si="57"/>
        <v>1.6854754667824585</v>
      </c>
      <c r="X733" s="33"/>
      <c r="Y733" s="33"/>
    </row>
    <row r="734" spans="1:25" hidden="1" x14ac:dyDescent="0.2">
      <c r="A734" s="93" t="s">
        <v>342</v>
      </c>
      <c r="B734" s="94">
        <f ca="1">IFERROR(VLOOKUP($A734,HeadJournal!$A$1:$NTR$890,COLUMN(HeadJournal!B$1),0),"")</f>
        <v>0</v>
      </c>
      <c r="C734" s="94" t="str">
        <f ca="1">IFERROR(VLOOKUP($A734,HeadJournal!$A$1:$NTR$890,COLUMN(HeadJournal!C$1),0),"")</f>
        <v>Roman</v>
      </c>
      <c r="D734" s="125" t="str">
        <f ca="1"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ca="1" si="57"/>
        <v>1.6854754667824585</v>
      </c>
      <c r="X734" s="33"/>
      <c r="Y734" s="33"/>
    </row>
    <row r="735" spans="1:25" hidden="1" x14ac:dyDescent="0.2">
      <c r="A735" s="93" t="s">
        <v>342</v>
      </c>
      <c r="B735" s="94">
        <f ca="1">IFERROR(VLOOKUP($A735,HeadJournal!$A$1:$NTR$890,COLUMN(HeadJournal!B$1),0),"")</f>
        <v>0</v>
      </c>
      <c r="C735" s="94" t="str">
        <f ca="1">IFERROR(VLOOKUP($A735,HeadJournal!$A$1:$NTR$890,COLUMN(HeadJournal!C$1),0),"")</f>
        <v>Roman</v>
      </c>
      <c r="D735" s="125" t="str">
        <f ca="1"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ca="1" si="57"/>
        <v/>
      </c>
      <c r="X735" s="33"/>
      <c r="Y735" s="33"/>
    </row>
    <row r="736" spans="1:25" hidden="1" x14ac:dyDescent="0.2">
      <c r="A736" s="93" t="s">
        <v>342</v>
      </c>
      <c r="B736" s="94">
        <f ca="1">IFERROR(VLOOKUP($A736,HeadJournal!$A$1:$NTR$890,COLUMN(HeadJournal!B$1),0),"")</f>
        <v>0</v>
      </c>
      <c r="C736" s="94" t="str">
        <f ca="1">IFERROR(VLOOKUP($A736,HeadJournal!$A$1:$NTR$890,COLUMN(HeadJournal!C$1),0),"")</f>
        <v>Roman</v>
      </c>
      <c r="D736" s="125" t="str">
        <f ca="1"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ca="1" si="57"/>
        <v/>
      </c>
      <c r="X736" s="33"/>
      <c r="Y736" s="33"/>
    </row>
    <row r="737" spans="1:25" hidden="1" x14ac:dyDescent="0.2">
      <c r="A737" s="93" t="s">
        <v>342</v>
      </c>
      <c r="B737" s="94">
        <f ca="1">IFERROR(VLOOKUP($A737,HeadJournal!$A$1:$NTR$890,COLUMN(HeadJournal!B$1),0),"")</f>
        <v>0</v>
      </c>
      <c r="C737" s="94" t="str">
        <f ca="1">IFERROR(VLOOKUP($A737,HeadJournal!$A$1:$NTR$890,COLUMN(HeadJournal!C$1),0),"")</f>
        <v>Roman</v>
      </c>
      <c r="D737" s="125" t="str">
        <f ca="1"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ca="1" si="57"/>
        <v/>
      </c>
      <c r="X737" s="33"/>
      <c r="Y737" s="33"/>
    </row>
    <row r="738" spans="1:25" hidden="1" x14ac:dyDescent="0.2">
      <c r="A738" s="93" t="s">
        <v>342</v>
      </c>
      <c r="B738" s="94">
        <f ca="1">IFERROR(VLOOKUP($A738,HeadJournal!$A$1:$NTR$890,COLUMN(HeadJournal!B$1),0),"")</f>
        <v>0</v>
      </c>
      <c r="C738" s="94" t="str">
        <f ca="1">IFERROR(VLOOKUP($A738,HeadJournal!$A$1:$NTR$890,COLUMN(HeadJournal!C$1),0),"")</f>
        <v>Roman</v>
      </c>
      <c r="D738" s="125" t="str">
        <f ca="1"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ca="1" si="57"/>
        <v/>
      </c>
      <c r="X738" s="33"/>
      <c r="Y738" s="33"/>
    </row>
    <row r="739" spans="1:25" hidden="1" x14ac:dyDescent="0.2">
      <c r="A739" s="93" t="s">
        <v>342</v>
      </c>
      <c r="B739" s="94">
        <f ca="1">IFERROR(VLOOKUP($A739,HeadJournal!$A$1:$NTR$890,COLUMN(HeadJournal!B$1),0),"")</f>
        <v>0</v>
      </c>
      <c r="C739" s="94" t="str">
        <f ca="1">IFERROR(VLOOKUP($A739,HeadJournal!$A$1:$NTR$890,COLUMN(HeadJournal!C$1),0),"")</f>
        <v>Roman</v>
      </c>
      <c r="D739" s="125" t="str">
        <f ca="1"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ca="1" si="57"/>
        <v/>
      </c>
      <c r="X739" s="33"/>
      <c r="Y739" s="33"/>
    </row>
    <row r="740" spans="1:25" hidden="1" x14ac:dyDescent="0.2">
      <c r="A740" s="93" t="s">
        <v>342</v>
      </c>
      <c r="B740" s="94">
        <f ca="1">IFERROR(VLOOKUP($A740,HeadJournal!$A$1:$NTR$890,COLUMN(HeadJournal!B$1),0),"")</f>
        <v>0</v>
      </c>
      <c r="C740" s="94" t="str">
        <f ca="1">IFERROR(VLOOKUP($A740,HeadJournal!$A$1:$NTR$890,COLUMN(HeadJournal!C$1),0),"")</f>
        <v>Roman</v>
      </c>
      <c r="D740" s="125" t="str">
        <f ca="1"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ca="1" si="57"/>
        <v/>
      </c>
      <c r="X740" s="33"/>
      <c r="Y740" s="33"/>
    </row>
    <row r="741" spans="1:25" hidden="1" x14ac:dyDescent="0.2">
      <c r="A741" s="93" t="s">
        <v>342</v>
      </c>
      <c r="B741" s="94">
        <f ca="1">IFERROR(VLOOKUP($A741,HeadJournal!$A$1:$NTR$890,COLUMN(HeadJournal!B$1),0),"")</f>
        <v>0</v>
      </c>
      <c r="C741" s="94" t="str">
        <f ca="1">IFERROR(VLOOKUP($A741,HeadJournal!$A$1:$NTR$890,COLUMN(HeadJournal!C$1),0),"")</f>
        <v>Roman</v>
      </c>
      <c r="D741" s="125" t="str">
        <f ca="1"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ca="1" si="57"/>
        <v/>
      </c>
      <c r="X741" s="33"/>
      <c r="Y741" s="33"/>
    </row>
    <row r="742" spans="1:25" hidden="1" x14ac:dyDescent="0.2">
      <c r="A742" s="93" t="s">
        <v>342</v>
      </c>
      <c r="B742" s="94">
        <f ca="1">IFERROR(VLOOKUP($A742,HeadJournal!$A$1:$NTR$890,COLUMN(HeadJournal!B$1),0),"")</f>
        <v>0</v>
      </c>
      <c r="C742" s="94" t="str">
        <f ca="1">IFERROR(VLOOKUP($A742,HeadJournal!$A$1:$NTR$890,COLUMN(HeadJournal!C$1),0),"")</f>
        <v>Roman</v>
      </c>
      <c r="D742" s="125" t="str">
        <f ca="1"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ca="1" si="57"/>
        <v/>
      </c>
      <c r="X742" s="33"/>
      <c r="Y742" s="33"/>
    </row>
    <row r="743" spans="1:25" hidden="1" x14ac:dyDescent="0.2">
      <c r="A743" s="93" t="s">
        <v>342</v>
      </c>
      <c r="B743" s="94">
        <f ca="1">IFERROR(VLOOKUP($A743,HeadJournal!$A$1:$NTR$890,COLUMN(HeadJournal!B$1),0),"")</f>
        <v>0</v>
      </c>
      <c r="C743" s="94" t="str">
        <f ca="1">IFERROR(VLOOKUP($A743,HeadJournal!$A$1:$NTR$890,COLUMN(HeadJournal!C$1),0),"")</f>
        <v>Roman</v>
      </c>
      <c r="D743" s="125" t="str">
        <f ca="1"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ca="1" si="57"/>
        <v/>
      </c>
      <c r="X743" s="33"/>
      <c r="Y743" s="33"/>
    </row>
    <row r="744" spans="1:25" hidden="1" x14ac:dyDescent="0.2">
      <c r="A744" s="93" t="s">
        <v>342</v>
      </c>
      <c r="B744" s="94">
        <f ca="1">IFERROR(VLOOKUP($A744,HeadJournal!$A$1:$NTR$890,COLUMN(HeadJournal!B$1),0),"")</f>
        <v>0</v>
      </c>
      <c r="C744" s="94" t="str">
        <f ca="1">IFERROR(VLOOKUP($A744,HeadJournal!$A$1:$NTR$890,COLUMN(HeadJournal!C$1),0),"")</f>
        <v>Roman</v>
      </c>
      <c r="D744" s="125" t="str">
        <f ca="1"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ca="1" si="57"/>
        <v/>
      </c>
      <c r="X744" s="33"/>
      <c r="Y744" s="33"/>
    </row>
    <row r="745" spans="1:25" hidden="1" x14ac:dyDescent="0.2">
      <c r="A745" s="93" t="s">
        <v>342</v>
      </c>
      <c r="B745" s="94">
        <f ca="1">IFERROR(VLOOKUP($A745,HeadJournal!$A$1:$NTR$890,COLUMN(HeadJournal!B$1),0),"")</f>
        <v>0</v>
      </c>
      <c r="C745" s="94" t="str">
        <f ca="1">IFERROR(VLOOKUP($A745,HeadJournal!$A$1:$NTR$890,COLUMN(HeadJournal!C$1),0),"")</f>
        <v>Roman</v>
      </c>
      <c r="D745" s="125" t="str">
        <f ca="1"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hidden="1" x14ac:dyDescent="0.2">
      <c r="A746" s="93" t="s">
        <v>342</v>
      </c>
      <c r="B746" s="94">
        <f ca="1">IFERROR(VLOOKUP($A746,HeadJournal!$A$1:$NTR$890,COLUMN(HeadJournal!B$1),0),"")</f>
        <v>0</v>
      </c>
      <c r="C746" s="94" t="str">
        <f ca="1">IFERROR(VLOOKUP($A746,HeadJournal!$A$1:$NTR$890,COLUMN(HeadJournal!C$1),0),"")</f>
        <v>Roman</v>
      </c>
      <c r="D746" s="125" t="str">
        <f ca="1"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ca="1" si="57"/>
        <v>2.4374085974815465</v>
      </c>
      <c r="X746" s="33"/>
      <c r="Y746" s="33"/>
    </row>
    <row r="747" spans="1:25" hidden="1" x14ac:dyDescent="0.2">
      <c r="A747" s="93" t="s">
        <v>342</v>
      </c>
      <c r="B747" s="94">
        <f ca="1">IFERROR(VLOOKUP($A747,HeadJournal!$A$1:$NTR$890,COLUMN(HeadJournal!B$1),0),"")</f>
        <v>0</v>
      </c>
      <c r="C747" s="94" t="str">
        <f ca="1">IFERROR(VLOOKUP($A747,HeadJournal!$A$1:$NTR$890,COLUMN(HeadJournal!C$1),0),"")</f>
        <v>Roman</v>
      </c>
      <c r="D747" s="125" t="str">
        <f ca="1"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ca="1" si="57"/>
        <v>2.4374085974815465</v>
      </c>
      <c r="X747" s="33"/>
      <c r="Y747" s="33"/>
    </row>
    <row r="748" spans="1:25" hidden="1" x14ac:dyDescent="0.2">
      <c r="A748" s="93" t="s">
        <v>342</v>
      </c>
      <c r="B748" s="94">
        <f ca="1">IFERROR(VLOOKUP($A748,HeadJournal!$A$1:$NTR$890,COLUMN(HeadJournal!B$1),0),"")</f>
        <v>0</v>
      </c>
      <c r="C748" s="94" t="str">
        <f ca="1">IFERROR(VLOOKUP($A748,HeadJournal!$A$1:$NTR$890,COLUMN(HeadJournal!C$1),0),"")</f>
        <v>Roman</v>
      </c>
      <c r="D748" s="125" t="str">
        <f ca="1"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hidden="1" x14ac:dyDescent="0.2">
      <c r="A749" s="93" t="s">
        <v>342</v>
      </c>
      <c r="B749" s="94">
        <f ca="1">IFERROR(VLOOKUP($A749,HeadJournal!$A$1:$NTR$890,COLUMN(HeadJournal!B$1),0),"")</f>
        <v>0</v>
      </c>
      <c r="C749" s="94" t="str">
        <f ca="1">IFERROR(VLOOKUP($A749,HeadJournal!$A$1:$NTR$890,COLUMN(HeadJournal!C$1),0),"")</f>
        <v>Roman</v>
      </c>
      <c r="D749" s="125" t="str">
        <f ca="1"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hidden="1" x14ac:dyDescent="0.2">
      <c r="A750" s="93" t="s">
        <v>342</v>
      </c>
      <c r="B750" s="94">
        <f ca="1">IFERROR(VLOOKUP($A750,HeadJournal!$A$1:$NTR$890,COLUMN(HeadJournal!B$1),0),"")</f>
        <v>0</v>
      </c>
      <c r="C750" s="94" t="str">
        <f ca="1">IFERROR(VLOOKUP($A750,HeadJournal!$A$1:$NTR$890,COLUMN(HeadJournal!C$1),0),"")</f>
        <v>Roman</v>
      </c>
      <c r="D750" s="125" t="str">
        <f ca="1"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ca="1" si="57"/>
        <v>1.9379560662235447</v>
      </c>
      <c r="X750" s="33"/>
      <c r="Y750" s="33"/>
    </row>
    <row r="751" spans="1:25" hidden="1" x14ac:dyDescent="0.2">
      <c r="A751" s="93" t="s">
        <v>342</v>
      </c>
      <c r="B751" s="94">
        <f ca="1">IFERROR(VLOOKUP($A751,HeadJournal!$A$1:$NTR$890,COLUMN(HeadJournal!B$1),0),"")</f>
        <v>0</v>
      </c>
      <c r="C751" s="94" t="str">
        <f ca="1">IFERROR(VLOOKUP($A751,HeadJournal!$A$1:$NTR$890,COLUMN(HeadJournal!C$1),0),"")</f>
        <v>Roman</v>
      </c>
      <c r="D751" s="125" t="str">
        <f ca="1"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ca="1" si="57"/>
        <v>2.121578320362516</v>
      </c>
      <c r="X751" s="33"/>
      <c r="Y751" s="33"/>
    </row>
    <row r="752" spans="1:25" hidden="1" x14ac:dyDescent="0.2">
      <c r="A752" s="93" t="s">
        <v>342</v>
      </c>
      <c r="B752" s="94">
        <f ca="1">IFERROR(VLOOKUP($A752,HeadJournal!$A$1:$NTR$890,COLUMN(HeadJournal!B$1),0),"")</f>
        <v>0</v>
      </c>
      <c r="C752" s="94" t="str">
        <f ca="1">IFERROR(VLOOKUP($A752,HeadJournal!$A$1:$NTR$890,COLUMN(HeadJournal!C$1),0),"")</f>
        <v>Roman</v>
      </c>
      <c r="D752" s="125" t="str">
        <f ca="1"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ca="1" si="57"/>
        <v>3.4479924915651483</v>
      </c>
      <c r="X752" s="33"/>
      <c r="Y752" s="33"/>
    </row>
    <row r="753" spans="1:25" hidden="1" x14ac:dyDescent="0.2">
      <c r="A753" s="93" t="s">
        <v>342</v>
      </c>
      <c r="B753" s="94">
        <f ca="1">IFERROR(VLOOKUP($A753,HeadJournal!$A$1:$NTR$890,COLUMN(HeadJournal!B$1),0),"")</f>
        <v>0</v>
      </c>
      <c r="C753" s="94" t="str">
        <f ca="1">IFERROR(VLOOKUP($A753,HeadJournal!$A$1:$NTR$890,COLUMN(HeadJournal!C$1),0),"")</f>
        <v>Roman</v>
      </c>
      <c r="D753" s="125" t="str">
        <f ca="1"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hidden="1" x14ac:dyDescent="0.2">
      <c r="A754" s="93" t="s">
        <v>342</v>
      </c>
      <c r="B754" s="94">
        <f ca="1">IFERROR(VLOOKUP($A754,HeadJournal!$A$1:$NTR$890,COLUMN(HeadJournal!B$1),0),"")</f>
        <v>0</v>
      </c>
      <c r="C754" s="94" t="str">
        <f ca="1">IFERROR(VLOOKUP($A754,HeadJournal!$A$1:$NTR$890,COLUMN(HeadJournal!C$1),0),"")</f>
        <v>Roman</v>
      </c>
      <c r="D754" s="125" t="str">
        <f ca="1"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hidden="1" x14ac:dyDescent="0.2">
      <c r="A755" s="93" t="s">
        <v>342</v>
      </c>
      <c r="B755" s="94">
        <f ca="1">IFERROR(VLOOKUP($A755,HeadJournal!$A$1:$NTR$890,COLUMN(HeadJournal!B$1),0),"")</f>
        <v>0</v>
      </c>
      <c r="C755" s="94" t="str">
        <f ca="1">IFERROR(VLOOKUP($A755,HeadJournal!$A$1:$NTR$890,COLUMN(HeadJournal!C$1),0),"")</f>
        <v>Roman</v>
      </c>
      <c r="D755" s="125" t="str">
        <f ca="1"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ca="1" si="57"/>
        <v>1.6703032890040266</v>
      </c>
      <c r="X755" s="33"/>
      <c r="Y755" s="33"/>
    </row>
    <row r="756" spans="1:25" hidden="1" x14ac:dyDescent="0.2">
      <c r="A756" s="93" t="s">
        <v>342</v>
      </c>
      <c r="B756" s="94">
        <f ca="1">IFERROR(VLOOKUP($A756,HeadJournal!$A$1:$NTR$890,COLUMN(HeadJournal!B$1),0),"")</f>
        <v>0</v>
      </c>
      <c r="C756" s="94" t="str">
        <f ca="1">IFERROR(VLOOKUP($A756,HeadJournal!$A$1:$NTR$890,COLUMN(HeadJournal!C$1),0),"")</f>
        <v>Roman</v>
      </c>
      <c r="D756" s="125" t="str">
        <f ca="1"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ca="1" si="57"/>
        <v>1.6703032890040266</v>
      </c>
      <c r="X756" s="33"/>
      <c r="Y756" s="33"/>
    </row>
    <row r="757" spans="1:25" hidden="1" x14ac:dyDescent="0.2">
      <c r="A757" s="93" t="s">
        <v>342</v>
      </c>
      <c r="B757" s="94">
        <f ca="1">IFERROR(VLOOKUP($A757,HeadJournal!$A$1:$NTR$890,COLUMN(HeadJournal!B$1),0),"")</f>
        <v>0</v>
      </c>
      <c r="C757" s="94" t="str">
        <f ca="1">IFERROR(VLOOKUP($A757,HeadJournal!$A$1:$NTR$890,COLUMN(HeadJournal!C$1),0),"")</f>
        <v>Roman</v>
      </c>
      <c r="D757" s="125" t="str">
        <f ca="1"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ca="1" si="57"/>
        <v>1.6257982341872927</v>
      </c>
      <c r="X757" s="33"/>
      <c r="Y757" s="33"/>
    </row>
    <row r="758" spans="1:25" hidden="1" x14ac:dyDescent="0.2">
      <c r="A758" s="93" t="s">
        <v>342</v>
      </c>
      <c r="B758" s="94">
        <f ca="1">IFERROR(VLOOKUP($A758,HeadJournal!$A$1:$NTR$890,COLUMN(HeadJournal!B$1),0),"")</f>
        <v>0</v>
      </c>
      <c r="C758" s="94" t="str">
        <f ca="1">IFERROR(VLOOKUP($A758,HeadJournal!$A$1:$NTR$890,COLUMN(HeadJournal!C$1),0),"")</f>
        <v>Roman</v>
      </c>
      <c r="D758" s="125" t="str">
        <f ca="1"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ca="1" si="57"/>
        <v>1.8022352696860438</v>
      </c>
      <c r="X758" s="33"/>
      <c r="Y758" s="33"/>
    </row>
    <row r="759" spans="1:25" hidden="1" x14ac:dyDescent="0.2">
      <c r="A759" s="93" t="s">
        <v>342</v>
      </c>
      <c r="B759" s="94">
        <f ca="1">IFERROR(VLOOKUP($A759,HeadJournal!$A$1:$NTR$890,COLUMN(HeadJournal!B$1),0),"")</f>
        <v>0</v>
      </c>
      <c r="C759" s="94" t="str">
        <f ca="1">IFERROR(VLOOKUP($A759,HeadJournal!$A$1:$NTR$890,COLUMN(HeadJournal!C$1),0),"")</f>
        <v>Roman</v>
      </c>
      <c r="D759" s="125" t="str">
        <f ca="1"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hidden="1" x14ac:dyDescent="0.2">
      <c r="A760" s="93" t="s">
        <v>342</v>
      </c>
      <c r="B760" s="94">
        <f ca="1">IFERROR(VLOOKUP($A760,HeadJournal!$A$1:$NTR$890,COLUMN(HeadJournal!B$1),0),"")</f>
        <v>0</v>
      </c>
      <c r="C760" s="94" t="str">
        <f ca="1">IFERROR(VLOOKUP($A760,HeadJournal!$A$1:$NTR$890,COLUMN(HeadJournal!C$1),0),"")</f>
        <v>Roman</v>
      </c>
      <c r="D760" s="125" t="str">
        <f ca="1"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hidden="1" x14ac:dyDescent="0.2">
      <c r="A761" s="93" t="s">
        <v>342</v>
      </c>
      <c r="B761" s="94">
        <f ca="1">IFERROR(VLOOKUP($A761,HeadJournal!$A$1:$NTR$890,COLUMN(HeadJournal!B$1),0),"")</f>
        <v>0</v>
      </c>
      <c r="C761" s="94" t="str">
        <f ca="1">IFERROR(VLOOKUP($A761,HeadJournal!$A$1:$NTR$890,COLUMN(HeadJournal!C$1),0),"")</f>
        <v>Roman</v>
      </c>
      <c r="D761" s="125" t="str">
        <f ca="1"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ca="1" si="57"/>
        <v>1.7849375211077347</v>
      </c>
      <c r="X761" s="33"/>
      <c r="Y761" s="33"/>
    </row>
    <row r="762" spans="1:25" hidden="1" x14ac:dyDescent="0.2">
      <c r="A762" s="93" t="s">
        <v>342</v>
      </c>
      <c r="B762" s="94">
        <f ca="1">IFERROR(VLOOKUP($A762,HeadJournal!$A$1:$NTR$890,COLUMN(HeadJournal!B$1),0),"")</f>
        <v>0</v>
      </c>
      <c r="C762" s="94" t="str">
        <f ca="1">IFERROR(VLOOKUP($A762,HeadJournal!$A$1:$NTR$890,COLUMN(HeadJournal!C$1),0),"")</f>
        <v>Roman</v>
      </c>
      <c r="D762" s="125" t="str">
        <f ca="1"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ca="1" si="57"/>
        <v/>
      </c>
      <c r="X762" s="33"/>
      <c r="Y762" s="33"/>
    </row>
    <row r="763" spans="1:25" hidden="1" x14ac:dyDescent="0.2">
      <c r="A763" s="93" t="s">
        <v>342</v>
      </c>
      <c r="B763" s="94">
        <f ca="1">IFERROR(VLOOKUP($A763,HeadJournal!$A$1:$NTR$890,COLUMN(HeadJournal!B$1),0),"")</f>
        <v>0</v>
      </c>
      <c r="C763" s="94" t="str">
        <f ca="1">IFERROR(VLOOKUP($A763,HeadJournal!$A$1:$NTR$890,COLUMN(HeadJournal!C$1),0),"")</f>
        <v>Roman</v>
      </c>
      <c r="D763" s="125" t="str">
        <f ca="1"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ca="1" si="57"/>
        <v/>
      </c>
      <c r="X763" s="33"/>
      <c r="Y763" s="33"/>
    </row>
    <row r="764" spans="1:25" hidden="1" x14ac:dyDescent="0.2">
      <c r="A764" s="93" t="s">
        <v>342</v>
      </c>
      <c r="B764" s="94">
        <f ca="1">IFERROR(VLOOKUP($A764,HeadJournal!$A$1:$NTR$890,COLUMN(HeadJournal!B$1),0),"")</f>
        <v>0</v>
      </c>
      <c r="C764" s="94" t="str">
        <f ca="1">IFERROR(VLOOKUP($A764,HeadJournal!$A$1:$NTR$890,COLUMN(HeadJournal!C$1),0),"")</f>
        <v>Roman</v>
      </c>
      <c r="D764" s="125" t="str">
        <f ca="1"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ca="1" si="57"/>
        <v/>
      </c>
      <c r="X764" s="33"/>
      <c r="Y764" s="33"/>
    </row>
    <row r="765" spans="1:25" hidden="1" x14ac:dyDescent="0.2">
      <c r="A765" s="93" t="s">
        <v>342</v>
      </c>
      <c r="B765" s="94">
        <f ca="1">IFERROR(VLOOKUP($A765,HeadJournal!$A$1:$NTR$890,COLUMN(HeadJournal!B$1),0),"")</f>
        <v>0</v>
      </c>
      <c r="C765" s="94" t="str">
        <f ca="1">IFERROR(VLOOKUP($A765,HeadJournal!$A$1:$NTR$890,COLUMN(HeadJournal!C$1),0),"")</f>
        <v>Roman</v>
      </c>
      <c r="D765" s="125" t="str">
        <f ca="1"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ca="1" si="57"/>
        <v/>
      </c>
      <c r="X765" s="33"/>
      <c r="Y765" s="33"/>
    </row>
    <row r="766" spans="1:25" hidden="1" x14ac:dyDescent="0.2">
      <c r="A766" s="93" t="s">
        <v>342</v>
      </c>
      <c r="B766" s="94">
        <f ca="1">IFERROR(VLOOKUP($A766,HeadJournal!$A$1:$NTR$890,COLUMN(HeadJournal!B$1),0),"")</f>
        <v>0</v>
      </c>
      <c r="C766" s="94" t="str">
        <f ca="1">IFERROR(VLOOKUP($A766,HeadJournal!$A$1:$NTR$890,COLUMN(HeadJournal!C$1),0),"")</f>
        <v>Roman</v>
      </c>
      <c r="D766" s="125" t="str">
        <f ca="1"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ca="1" si="57"/>
        <v/>
      </c>
      <c r="X766" s="33"/>
      <c r="Y766" s="33"/>
    </row>
    <row r="767" spans="1:25" hidden="1" x14ac:dyDescent="0.2">
      <c r="A767" s="93" t="s">
        <v>342</v>
      </c>
      <c r="B767" s="94">
        <f ca="1">IFERROR(VLOOKUP($A767,HeadJournal!$A$1:$NTR$890,COLUMN(HeadJournal!B$1),0),"")</f>
        <v>0</v>
      </c>
      <c r="C767" s="94" t="str">
        <f ca="1">IFERROR(VLOOKUP($A767,HeadJournal!$A$1:$NTR$890,COLUMN(HeadJournal!C$1),0),"")</f>
        <v>Roman</v>
      </c>
      <c r="D767" s="125" t="str">
        <f ca="1"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ca="1" si="57"/>
        <v/>
      </c>
      <c r="X767" s="33"/>
      <c r="Y767" s="33"/>
    </row>
    <row r="768" spans="1:25" hidden="1" x14ac:dyDescent="0.2">
      <c r="A768" s="93" t="s">
        <v>342</v>
      </c>
      <c r="B768" s="94">
        <f ca="1">IFERROR(VLOOKUP($A768,HeadJournal!$A$1:$NTR$890,COLUMN(HeadJournal!B$1),0),"")</f>
        <v>0</v>
      </c>
      <c r="C768" s="94" t="str">
        <f ca="1">IFERROR(VLOOKUP($A768,HeadJournal!$A$1:$NTR$890,COLUMN(HeadJournal!C$1),0),"")</f>
        <v>Roman</v>
      </c>
      <c r="D768" s="125" t="str">
        <f ca="1"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ca="1" si="57"/>
        <v/>
      </c>
      <c r="X768" s="33"/>
      <c r="Y768" s="33"/>
    </row>
    <row r="769" spans="1:25" hidden="1" x14ac:dyDescent="0.2">
      <c r="A769" s="93" t="s">
        <v>342</v>
      </c>
      <c r="B769" s="94">
        <f ca="1">IFERROR(VLOOKUP($A769,HeadJournal!$A$1:$NTR$890,COLUMN(HeadJournal!B$1),0),"")</f>
        <v>0</v>
      </c>
      <c r="C769" s="94" t="str">
        <f ca="1">IFERROR(VLOOKUP($A769,HeadJournal!$A$1:$NTR$890,COLUMN(HeadJournal!C$1),0),"")</f>
        <v>Roman</v>
      </c>
      <c r="D769" s="125" t="str">
        <f ca="1"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ca="1" si="57"/>
        <v/>
      </c>
      <c r="X769" s="33"/>
      <c r="Y769" s="33"/>
    </row>
    <row r="770" spans="1:25" hidden="1" x14ac:dyDescent="0.2">
      <c r="A770" s="93" t="s">
        <v>344</v>
      </c>
      <c r="B770" s="94">
        <f ca="1">IFERROR(VLOOKUP($A770,HeadJournal!$A$1:$NTR$890,COLUMN(HeadJournal!B$1),0),"")</f>
        <v>0</v>
      </c>
      <c r="C770" s="94" t="str">
        <f ca="1">IFERROR(VLOOKUP($A770,HeadJournal!$A$1:$NTR$890,COLUMN(HeadJournal!C$1),0),"")</f>
        <v>WBRS</v>
      </c>
      <c r="D770" s="125" t="str">
        <f ca="1"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 ca="1"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 ca="1"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ca="1" si="56"/>
        <v>-557.75</v>
      </c>
      <c r="V770" s="22" t="str">
        <f t="shared" ca="1" si="57"/>
        <v/>
      </c>
      <c r="X770" s="33"/>
      <c r="Y770" s="33"/>
    </row>
    <row r="771" spans="1:25" hidden="1" x14ac:dyDescent="0.2">
      <c r="A771" s="93" t="s">
        <v>344</v>
      </c>
      <c r="B771" s="94">
        <f ca="1">IFERROR(VLOOKUP($A771,HeadJournal!$A$1:$NTR$890,COLUMN(HeadJournal!B$1),0),"")</f>
        <v>0</v>
      </c>
      <c r="C771" s="94" t="str">
        <f ca="1">IFERROR(VLOOKUP($A771,HeadJournal!$A$1:$NTR$890,COLUMN(HeadJournal!C$1),0),"")</f>
        <v>WBRS</v>
      </c>
      <c r="D771" s="125" t="str">
        <f ca="1"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 ca="1"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 ca="1"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ca="1" si="62">Q771-P771</f>
        <v>-557.75</v>
      </c>
      <c r="V771" s="22" t="str">
        <f t="shared" ref="V771:V834" ca="1" si="63">IF(Q771&lt;&gt;0,IFERROR(U771/P771,""),"")</f>
        <v/>
      </c>
      <c r="X771" s="33"/>
      <c r="Y771" s="33"/>
    </row>
    <row r="772" spans="1:25" hidden="1" x14ac:dyDescent="0.2">
      <c r="A772" s="93" t="s">
        <v>344</v>
      </c>
      <c r="B772" s="94">
        <f ca="1">IFERROR(VLOOKUP($A772,HeadJournal!$A$1:$NTR$890,COLUMN(HeadJournal!B$1),0),"")</f>
        <v>0</v>
      </c>
      <c r="C772" s="94" t="str">
        <f ca="1">IFERROR(VLOOKUP($A772,HeadJournal!$A$1:$NTR$890,COLUMN(HeadJournal!C$1),0),"")</f>
        <v>WBRS</v>
      </c>
      <c r="D772" s="125" t="str">
        <f ca="1"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 ca="1"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 ca="1"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ca="1" si="62"/>
        <v>620.54999999999995</v>
      </c>
      <c r="V772" s="22">
        <f t="shared" ca="1" si="63"/>
        <v>2.2206119162640903</v>
      </c>
      <c r="X772" s="33"/>
      <c r="Y772" s="33"/>
    </row>
    <row r="773" spans="1:25" hidden="1" x14ac:dyDescent="0.2">
      <c r="A773" s="93" t="s">
        <v>344</v>
      </c>
      <c r="B773" s="94">
        <f ca="1">IFERROR(VLOOKUP($A773,HeadJournal!$A$1:$NTR$890,COLUMN(HeadJournal!B$1),0),"")</f>
        <v>0</v>
      </c>
      <c r="C773" s="94" t="str">
        <f ca="1">IFERROR(VLOOKUP($A773,HeadJournal!$A$1:$NTR$890,COLUMN(HeadJournal!C$1),0),"")</f>
        <v>WBRS</v>
      </c>
      <c r="D773" s="125" t="str">
        <f ca="1"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 ca="1"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 ca="1"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ca="1" si="62"/>
        <v>620.54999999999995</v>
      </c>
      <c r="V773" s="22">
        <f t="shared" ca="1" si="63"/>
        <v>2.2206119162640903</v>
      </c>
      <c r="X773" s="33"/>
      <c r="Y773" s="33"/>
    </row>
    <row r="774" spans="1:25" hidden="1" x14ac:dyDescent="0.2">
      <c r="A774" s="93" t="s">
        <v>344</v>
      </c>
      <c r="B774" s="94">
        <f ca="1">IFERROR(VLOOKUP($A774,HeadJournal!$A$1:$NTR$890,COLUMN(HeadJournal!B$1),0),"")</f>
        <v>0</v>
      </c>
      <c r="C774" s="94" t="str">
        <f ca="1">IFERROR(VLOOKUP($A774,HeadJournal!$A$1:$NTR$890,COLUMN(HeadJournal!C$1),0),"")</f>
        <v>WBRS</v>
      </c>
      <c r="D774" s="125" t="str">
        <f ca="1"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 ca="1"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 ca="1"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ca="1" si="62"/>
        <v>1131.5</v>
      </c>
      <c r="V774" s="22">
        <f t="shared" ca="1" si="63"/>
        <v>0.30843669074553631</v>
      </c>
      <c r="X774" s="33"/>
      <c r="Y774" s="33"/>
    </row>
    <row r="775" spans="1:25" hidden="1" x14ac:dyDescent="0.2">
      <c r="A775" s="93" t="s">
        <v>344</v>
      </c>
      <c r="B775" s="94">
        <f ca="1">IFERROR(VLOOKUP($A775,HeadJournal!$A$1:$NTR$890,COLUMN(HeadJournal!B$1),0),"")</f>
        <v>0</v>
      </c>
      <c r="C775" s="94" t="str">
        <f ca="1">IFERROR(VLOOKUP($A775,HeadJournal!$A$1:$NTR$890,COLUMN(HeadJournal!C$1),0),"")</f>
        <v>WBRS</v>
      </c>
      <c r="D775" s="125" t="str">
        <f ca="1"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 ca="1"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 ca="1"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ca="1" si="62"/>
        <v>-365.7</v>
      </c>
      <c r="V775" s="22" t="str">
        <f t="shared" ca="1" si="63"/>
        <v/>
      </c>
      <c r="X775" s="33"/>
      <c r="Y775" s="33"/>
    </row>
    <row r="776" spans="1:25" hidden="1" x14ac:dyDescent="0.2">
      <c r="A776" s="93" t="s">
        <v>344</v>
      </c>
      <c r="B776" s="94">
        <f ca="1">IFERROR(VLOOKUP($A776,HeadJournal!$A$1:$NTR$890,COLUMN(HeadJournal!B$1),0),"")</f>
        <v>0</v>
      </c>
      <c r="C776" s="94" t="str">
        <f ca="1">IFERROR(VLOOKUP($A776,HeadJournal!$A$1:$NTR$890,COLUMN(HeadJournal!C$1),0),"")</f>
        <v>WBRS</v>
      </c>
      <c r="D776" s="125" t="str">
        <f ca="1"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 ca="1"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 ca="1"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ca="1" si="62"/>
        <v>-365.7</v>
      </c>
      <c r="V776" s="22" t="str">
        <f t="shared" ca="1" si="63"/>
        <v/>
      </c>
      <c r="X776" s="33"/>
      <c r="Y776" s="33"/>
    </row>
    <row r="777" spans="1:25" hidden="1" x14ac:dyDescent="0.2">
      <c r="A777" s="93" t="s">
        <v>344</v>
      </c>
      <c r="B777" s="94">
        <f ca="1">IFERROR(VLOOKUP($A777,HeadJournal!$A$1:$NTR$890,COLUMN(HeadJournal!B$1),0),"")</f>
        <v>0</v>
      </c>
      <c r="C777" s="94" t="str">
        <f ca="1">IFERROR(VLOOKUP($A777,HeadJournal!$A$1:$NTR$890,COLUMN(HeadJournal!C$1),0),"")</f>
        <v>WBRS</v>
      </c>
      <c r="D777" s="125" t="str">
        <f ca="1"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 ca="1"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 ca="1"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ca="1" si="62"/>
        <v>674.55</v>
      </c>
      <c r="V777" s="22">
        <f t="shared" ca="1" si="63"/>
        <v>2.0726686126901215</v>
      </c>
      <c r="X777" s="33"/>
      <c r="Y777" s="33"/>
    </row>
    <row r="778" spans="1:25" hidden="1" x14ac:dyDescent="0.2">
      <c r="A778" s="93" t="s">
        <v>344</v>
      </c>
      <c r="B778" s="94">
        <f ca="1">IFERROR(VLOOKUP($A778,HeadJournal!$A$1:$NTR$890,COLUMN(HeadJournal!B$1),0),"")</f>
        <v>0</v>
      </c>
      <c r="C778" s="94" t="str">
        <f ca="1">IFERROR(VLOOKUP($A778,HeadJournal!$A$1:$NTR$890,COLUMN(HeadJournal!C$1),0),"")</f>
        <v>WBRS</v>
      </c>
      <c r="D778" s="125" t="str">
        <f ca="1"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 ca="1"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 ca="1"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ca="1" si="62"/>
        <v>574.54999999999995</v>
      </c>
      <c r="V778" s="22">
        <f t="shared" ca="1" si="63"/>
        <v>1.7654017514211091</v>
      </c>
      <c r="X778" s="33"/>
      <c r="Y778" s="33"/>
    </row>
    <row r="779" spans="1:25" hidden="1" x14ac:dyDescent="0.2">
      <c r="A779" s="93" t="s">
        <v>344</v>
      </c>
      <c r="B779" s="94">
        <f ca="1">IFERROR(VLOOKUP($A779,HeadJournal!$A$1:$NTR$890,COLUMN(HeadJournal!B$1),0),"")</f>
        <v>0</v>
      </c>
      <c r="C779" s="94" t="str">
        <f ca="1">IFERROR(VLOOKUP($A779,HeadJournal!$A$1:$NTR$890,COLUMN(HeadJournal!C$1),0),"")</f>
        <v>WBRS</v>
      </c>
      <c r="D779" s="125" t="str">
        <f ca="1"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 ca="1"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 ca="1"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ca="1" si="62"/>
        <v>-240.35</v>
      </c>
      <c r="V779" s="22" t="str">
        <f t="shared" ca="1" si="63"/>
        <v/>
      </c>
      <c r="X779" s="33"/>
      <c r="Y779" s="33"/>
    </row>
    <row r="780" spans="1:25" hidden="1" x14ac:dyDescent="0.2">
      <c r="A780" s="93" t="s">
        <v>344</v>
      </c>
      <c r="B780" s="94">
        <f ca="1">IFERROR(VLOOKUP($A780,HeadJournal!$A$1:$NTR$890,COLUMN(HeadJournal!B$1),0),"")</f>
        <v>0</v>
      </c>
      <c r="C780" s="94" t="str">
        <f ca="1">IFERROR(VLOOKUP($A780,HeadJournal!$A$1:$NTR$890,COLUMN(HeadJournal!C$1),0),"")</f>
        <v>WBRS</v>
      </c>
      <c r="D780" s="125" t="str">
        <f ca="1"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 ca="1"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 ca="1"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ca="1" si="62"/>
        <v>-240.35</v>
      </c>
      <c r="V780" s="22" t="str">
        <f t="shared" ca="1" si="63"/>
        <v/>
      </c>
      <c r="X780" s="33"/>
      <c r="Y780" s="33"/>
    </row>
    <row r="781" spans="1:25" hidden="1" x14ac:dyDescent="0.2">
      <c r="A781" s="93" t="s">
        <v>344</v>
      </c>
      <c r="B781" s="94">
        <f ca="1">IFERROR(VLOOKUP($A781,HeadJournal!$A$1:$NTR$890,COLUMN(HeadJournal!B$1),0),"")</f>
        <v>0</v>
      </c>
      <c r="C781" s="94" t="str">
        <f ca="1">IFERROR(VLOOKUP($A781,HeadJournal!$A$1:$NTR$890,COLUMN(HeadJournal!C$1),0),"")</f>
        <v>WBRS</v>
      </c>
      <c r="D781" s="125" t="str">
        <f ca="1"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 ca="1"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 ca="1"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ca="1" si="62"/>
        <v>748.1</v>
      </c>
      <c r="V781" s="22">
        <f t="shared" ca="1" si="63"/>
        <v>2.1258880363739703</v>
      </c>
      <c r="X781" s="33"/>
      <c r="Y781" s="33"/>
    </row>
    <row r="782" spans="1:25" hidden="1" x14ac:dyDescent="0.2">
      <c r="A782" s="93" t="s">
        <v>344</v>
      </c>
      <c r="B782" s="94">
        <f ca="1">IFERROR(VLOOKUP($A782,HeadJournal!$A$1:$NTR$890,COLUMN(HeadJournal!B$1),0),"")</f>
        <v>0</v>
      </c>
      <c r="C782" s="94" t="str">
        <f ca="1">IFERROR(VLOOKUP($A782,HeadJournal!$A$1:$NTR$890,COLUMN(HeadJournal!C$1),0),"")</f>
        <v>WBRS</v>
      </c>
      <c r="D782" s="125" t="str">
        <f ca="1"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 ca="1"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 ca="1"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ca="1" si="62"/>
        <v>730.7</v>
      </c>
      <c r="V782" s="22">
        <f t="shared" ca="1" si="63"/>
        <v>1.091737636336471</v>
      </c>
      <c r="X782" s="33"/>
      <c r="Y782" s="33"/>
    </row>
    <row r="783" spans="1:25" hidden="1" x14ac:dyDescent="0.2">
      <c r="A783" s="93" t="s">
        <v>344</v>
      </c>
      <c r="B783" s="94">
        <f ca="1">IFERROR(VLOOKUP($A783,HeadJournal!$A$1:$NTR$890,COLUMN(HeadJournal!B$1),0),"")</f>
        <v>0</v>
      </c>
      <c r="C783" s="94" t="str">
        <f ca="1">IFERROR(VLOOKUP($A783,HeadJournal!$A$1:$NTR$890,COLUMN(HeadJournal!C$1),0),"")</f>
        <v>WBRS</v>
      </c>
      <c r="D783" s="125" t="str">
        <f ca="1"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 ca="1"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 ca="1"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ca="1" si="62"/>
        <v>730.7</v>
      </c>
      <c r="V783" s="22">
        <f t="shared" ca="1" si="63"/>
        <v>1.091737636336471</v>
      </c>
      <c r="X783" s="33"/>
      <c r="Y783" s="33"/>
    </row>
    <row r="784" spans="1:25" hidden="1" x14ac:dyDescent="0.2">
      <c r="A784" s="93" t="s">
        <v>344</v>
      </c>
      <c r="B784" s="94">
        <f ca="1">IFERROR(VLOOKUP($A784,HeadJournal!$A$1:$NTR$890,COLUMN(HeadJournal!B$1),0),"")</f>
        <v>0</v>
      </c>
      <c r="C784" s="94" t="str">
        <f ca="1">IFERROR(VLOOKUP($A784,HeadJournal!$A$1:$NTR$890,COLUMN(HeadJournal!C$1),0),"")</f>
        <v>WBRS</v>
      </c>
      <c r="D784" s="125" t="str">
        <f ca="1"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 ca="1"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 ca="1"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ca="1" si="62"/>
        <v>524.04999999999995</v>
      </c>
      <c r="V784" s="22">
        <f t="shared" ca="1" si="63"/>
        <v>2.9784029553850524</v>
      </c>
      <c r="X784" s="33"/>
      <c r="Y784" s="33"/>
    </row>
    <row r="785" spans="1:25" hidden="1" x14ac:dyDescent="0.2">
      <c r="A785" s="93" t="s">
        <v>344</v>
      </c>
      <c r="B785" s="94">
        <f ca="1">IFERROR(VLOOKUP($A785,HeadJournal!$A$1:$NTR$890,COLUMN(HeadJournal!B$1),0),"")</f>
        <v>0</v>
      </c>
      <c r="C785" s="94" t="str">
        <f ca="1">IFERROR(VLOOKUP($A785,HeadJournal!$A$1:$NTR$890,COLUMN(HeadJournal!C$1),0),"")</f>
        <v>WBRS</v>
      </c>
      <c r="D785" s="125" t="str">
        <f ca="1"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 ca="1"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 ca="1"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ca="1" si="62"/>
        <v>374.05</v>
      </c>
      <c r="V785" s="22">
        <f t="shared" ca="1" si="63"/>
        <v>2.1258880363739703</v>
      </c>
      <c r="X785" s="33"/>
      <c r="Y785" s="33"/>
    </row>
    <row r="786" spans="1:25" hidden="1" x14ac:dyDescent="0.2">
      <c r="A786" s="93" t="s">
        <v>354</v>
      </c>
      <c r="B786" s="94">
        <f ca="1">IFERROR(VLOOKUP($A786,HeadJournal!$A$1:$NTR$890,COLUMN(HeadJournal!B$1),0),"")</f>
        <v>0</v>
      </c>
      <c r="C786" s="94" t="str">
        <f ca="1">IFERROR(VLOOKUP($A786,HeadJournal!$A$1:$NTR$890,COLUMN(HeadJournal!C$1),0),"")</f>
        <v>OZON_AV</v>
      </c>
      <c r="D786" s="125" t="str">
        <f ca="1"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ca="1" si="63"/>
        <v>0.71715090322137498</v>
      </c>
      <c r="X786" s="33"/>
      <c r="Y786" s="33"/>
    </row>
    <row r="787" spans="1:25" hidden="1" x14ac:dyDescent="0.2">
      <c r="A787" s="93" t="s">
        <v>356</v>
      </c>
      <c r="B787" s="94">
        <f ca="1">IFERROR(VLOOKUP($A787,HeadJournal!$A$1:$NTR$890,COLUMN(HeadJournal!B$1),0),"")</f>
        <v>0</v>
      </c>
      <c r="C787" s="94" t="str">
        <f ca="1">IFERROR(VLOOKUP($A787,HeadJournal!$A$1:$NTR$890,COLUMN(HeadJournal!C$1),0),"")</f>
        <v>OZON_AV</v>
      </c>
      <c r="D787" s="125" t="str">
        <f ca="1"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ca="1" si="63"/>
        <v>1.1127543645057267</v>
      </c>
      <c r="X787" s="33"/>
      <c r="Y787" s="33"/>
    </row>
    <row r="788" spans="1:25" hidden="1" x14ac:dyDescent="0.2">
      <c r="A788" s="93" t="s">
        <v>358</v>
      </c>
      <c r="B788" s="94">
        <f ca="1">IFERROR(VLOOKUP($A788,HeadJournal!$A$1:$NTR$890,COLUMN(HeadJournal!B$1),0),"")</f>
        <v>0</v>
      </c>
      <c r="C788" s="94" t="str">
        <f ca="1">IFERROR(VLOOKUP($A788,HeadJournal!$A$1:$NTR$890,COLUMN(HeadJournal!C$1),0),"")</f>
        <v>OZON_AV</v>
      </c>
      <c r="D788" s="125" t="str">
        <f ca="1"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 ca="1"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ca="1" si="62"/>
        <v>-54.399999999999977</v>
      </c>
      <c r="V788" s="22">
        <f t="shared" ca="1" si="63"/>
        <v>-7.2110286320254485E-2</v>
      </c>
      <c r="X788" s="33"/>
      <c r="Y788" s="33"/>
    </row>
    <row r="789" spans="1:25" hidden="1" x14ac:dyDescent="0.2">
      <c r="A789" s="93" t="s">
        <v>358</v>
      </c>
      <c r="B789" s="94">
        <f ca="1">IFERROR(VLOOKUP($A789,HeadJournal!$A$1:$NTR$890,COLUMN(HeadJournal!B$1),0),"")</f>
        <v>0</v>
      </c>
      <c r="C789" s="94" t="str">
        <f ca="1">IFERROR(VLOOKUP($A789,HeadJournal!$A$1:$NTR$890,COLUMN(HeadJournal!C$1),0),"")</f>
        <v>OZON_AV</v>
      </c>
      <c r="D789" s="125" t="str">
        <f ca="1"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 ca="1"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ca="1" si="62"/>
        <v>-709.55</v>
      </c>
      <c r="V789" s="22" t="str">
        <f t="shared" ca="1" si="63"/>
        <v/>
      </c>
      <c r="X789" s="33"/>
      <c r="Y789" s="33"/>
    </row>
    <row r="790" spans="1:25" hidden="1" x14ac:dyDescent="0.2">
      <c r="A790" s="93" t="s">
        <v>361</v>
      </c>
      <c r="B790" s="94">
        <f ca="1">IFERROR(VLOOKUP($A790,HeadJournal!$A$1:$NTR$890,COLUMN(HeadJournal!B$1),0),"")</f>
        <v>0</v>
      </c>
      <c r="C790" s="94" t="str">
        <f ca="1">IFERROR(VLOOKUP($A790,HeadJournal!$A$1:$NTR$890,COLUMN(HeadJournal!C$1),0),"")</f>
        <v>OZON_AV</v>
      </c>
      <c r="D790" s="125" t="str">
        <f ca="1"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ca="1" si="63"/>
        <v>0.25750573736992671</v>
      </c>
      <c r="X790" s="33"/>
      <c r="Y790" s="33"/>
    </row>
    <row r="791" spans="1:25" hidden="1" x14ac:dyDescent="0.2">
      <c r="A791" s="93" t="s">
        <v>363</v>
      </c>
      <c r="B791" s="94">
        <f ca="1">IFERROR(VLOOKUP($A791,HeadJournal!$A$1:$NTR$890,COLUMN(HeadJournal!B$1),0),"")</f>
        <v>0</v>
      </c>
      <c r="C791" s="94" t="str">
        <f ca="1">IFERROR(VLOOKUP($A791,HeadJournal!$A$1:$NTR$890,COLUMN(HeadJournal!C$1),0),"")</f>
        <v>OZON_AV</v>
      </c>
      <c r="D791" s="125" t="str">
        <f ca="1"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 ca="1"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ca="1" si="62"/>
        <v>673.59999999999991</v>
      </c>
      <c r="V791" s="22">
        <f t="shared" ca="1" si="63"/>
        <v>0.30255120373697442</v>
      </c>
      <c r="X791" s="33"/>
      <c r="Y791" s="33"/>
    </row>
    <row r="792" spans="1:25" hidden="1" x14ac:dyDescent="0.2">
      <c r="A792" s="93" t="s">
        <v>363</v>
      </c>
      <c r="B792" s="94">
        <f ca="1">IFERROR(VLOOKUP($A792,HeadJournal!$A$1:$NTR$890,COLUMN(HeadJournal!B$1),0),"")</f>
        <v>0</v>
      </c>
      <c r="C792" s="94" t="str">
        <f ca="1">IFERROR(VLOOKUP($A792,HeadJournal!$A$1:$NTR$890,COLUMN(HeadJournal!C$1),0),"")</f>
        <v>OZON_AV</v>
      </c>
      <c r="D792" s="125" t="str">
        <f ca="1"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 ca="1"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ca="1" si="62"/>
        <v>673.59999999999991</v>
      </c>
      <c r="V792" s="22">
        <f t="shared" ca="1" si="63"/>
        <v>0.30255120373697442</v>
      </c>
      <c r="X792" s="33"/>
      <c r="Y792" s="33"/>
    </row>
    <row r="793" spans="1:25" hidden="1" x14ac:dyDescent="0.2">
      <c r="A793" s="93" t="s">
        <v>365</v>
      </c>
      <c r="B793" s="94">
        <f ca="1">IFERROR(VLOOKUP($A793,HeadJournal!$A$1:$NTR$890,COLUMN(HeadJournal!B$1),0),"")</f>
        <v>0</v>
      </c>
      <c r="C793" s="94" t="str">
        <f ca="1">IFERROR(VLOOKUP($A793,HeadJournal!$A$1:$NTR$890,COLUMN(HeadJournal!C$1),0),"")</f>
        <v>OZON_AV</v>
      </c>
      <c r="D793" s="125" t="str">
        <f ca="1"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ca="1" si="63"/>
        <v>0.80707651161950189</v>
      </c>
      <c r="X793" s="33"/>
      <c r="Y793" s="33"/>
    </row>
    <row r="794" spans="1:25" hidden="1" x14ac:dyDescent="0.2">
      <c r="A794" s="93" t="s">
        <v>365</v>
      </c>
      <c r="B794" s="94">
        <f ca="1">IFERROR(VLOOKUP($A794,HeadJournal!$A$1:$NTR$890,COLUMN(HeadJournal!B$1),0),"")</f>
        <v>0</v>
      </c>
      <c r="C794" s="94" t="str">
        <f ca="1">IFERROR(VLOOKUP($A794,HeadJournal!$A$1:$NTR$890,COLUMN(HeadJournal!C$1),0),"")</f>
        <v>OZON_AV</v>
      </c>
      <c r="D794" s="125" t="str">
        <f ca="1"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ca="1" si="63"/>
        <v>0.94161292559461907</v>
      </c>
      <c r="X794" s="33"/>
      <c r="Y794" s="33"/>
    </row>
    <row r="795" spans="1:25" hidden="1" x14ac:dyDescent="0.2">
      <c r="A795" s="93" t="s">
        <v>366</v>
      </c>
      <c r="B795" s="94" t="str">
        <f ca="1">IFERROR(VLOOKUP($A795,HeadJournal!$A$1:$NTR$890,COLUMN(HeadJournal!B$1),0),"")</f>
        <v>922965619-0</v>
      </c>
      <c r="C795" s="94" t="str">
        <f ca="1">IFERROR(VLOOKUP($A795,HeadJournal!$A$1:$NTR$890,COLUMN(HeadJournal!C$1),0),"")</f>
        <v>iHerb_OA CZN6870</v>
      </c>
      <c r="D795" s="125" t="str">
        <f ca="1"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ca="1" si="63"/>
        <v>0.74138095661590186</v>
      </c>
      <c r="X795" s="33"/>
      <c r="Y795" s="33"/>
    </row>
    <row r="796" spans="1:25" hidden="1" x14ac:dyDescent="0.2">
      <c r="A796" s="93" t="s">
        <v>366</v>
      </c>
      <c r="B796" s="94" t="str">
        <f ca="1">IFERROR(VLOOKUP($A796,HeadJournal!$A$1:$NTR$890,COLUMN(HeadJournal!B$1),0),"")</f>
        <v>922965619-0</v>
      </c>
      <c r="C796" s="94" t="str">
        <f ca="1">IFERROR(VLOOKUP($A796,HeadJournal!$A$1:$NTR$890,COLUMN(HeadJournal!C$1),0),"")</f>
        <v>iHerb_OA CZN6870</v>
      </c>
      <c r="D796" s="125" t="str">
        <f ca="1"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 ca="1"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 ca="1"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ca="1" si="62"/>
        <v>404.62986795262486</v>
      </c>
      <c r="V796" s="22">
        <f t="shared" ca="1" si="63"/>
        <v>0.16892164703029794</v>
      </c>
      <c r="X796" s="33"/>
      <c r="Y796" s="33"/>
    </row>
    <row r="797" spans="1:25" hidden="1" x14ac:dyDescent="0.2">
      <c r="A797" s="93" t="s">
        <v>366</v>
      </c>
      <c r="B797" s="94" t="str">
        <f ca="1">IFERROR(VLOOKUP($A797,HeadJournal!$A$1:$NTR$890,COLUMN(HeadJournal!B$1),0),"")</f>
        <v>922965619-0</v>
      </c>
      <c r="C797" s="94" t="str">
        <f ca="1">IFERROR(VLOOKUP($A797,HeadJournal!$A$1:$NTR$890,COLUMN(HeadJournal!C$1),0),"")</f>
        <v>iHerb_OA CZN6870</v>
      </c>
      <c r="D797" s="125" t="str">
        <f ca="1"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 ca="1"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ca="1" si="62"/>
        <v>1157.2844111719075</v>
      </c>
      <c r="V797" s="22">
        <f t="shared" ca="1" si="63"/>
        <v>1.1098754287087804</v>
      </c>
      <c r="X797" s="33"/>
      <c r="Y797" s="33"/>
    </row>
    <row r="798" spans="1:25" hidden="1" x14ac:dyDescent="0.2">
      <c r="A798" s="93" t="s">
        <v>366</v>
      </c>
      <c r="B798" s="94" t="str">
        <f ca="1">IFERROR(VLOOKUP($A798,HeadJournal!$A$1:$NTR$890,COLUMN(HeadJournal!B$1),0),"")</f>
        <v>922965619-0</v>
      </c>
      <c r="C798" s="94" t="str">
        <f ca="1">IFERROR(VLOOKUP($A798,HeadJournal!$A$1:$NTR$890,COLUMN(HeadJournal!C$1),0),"")</f>
        <v>iHerb_OA CZN6870</v>
      </c>
      <c r="D798" s="125" t="str">
        <f ca="1"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 ca="1"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ca="1" si="62"/>
        <v>1400.4818348109156</v>
      </c>
      <c r="V798" s="22">
        <f t="shared" ca="1" si="63"/>
        <v>1.0006885724285695</v>
      </c>
      <c r="X798" s="33"/>
      <c r="Y798" s="33"/>
    </row>
    <row r="799" spans="1:25" hidden="1" x14ac:dyDescent="0.2">
      <c r="A799" s="93" t="s">
        <v>366</v>
      </c>
      <c r="B799" s="94" t="str">
        <f ca="1">IFERROR(VLOOKUP($A799,HeadJournal!$A$1:$NTR$890,COLUMN(HeadJournal!B$1),0),"")</f>
        <v>922965619-0</v>
      </c>
      <c r="C799" s="94" t="str">
        <f ca="1">IFERROR(VLOOKUP($A799,HeadJournal!$A$1:$NTR$890,COLUMN(HeadJournal!C$1),0),"")</f>
        <v>iHerb_OA CZN6870</v>
      </c>
      <c r="D799" s="125" t="str">
        <f ca="1"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 ca="1"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ca="1" si="62"/>
        <v>808.17288672253767</v>
      </c>
      <c r="V799" s="22">
        <f t="shared" ca="1" si="63"/>
        <v>0.67809573865130857</v>
      </c>
      <c r="X799" s="33"/>
      <c r="Y799" s="33"/>
    </row>
    <row r="800" spans="1:25" hidden="1" x14ac:dyDescent="0.2">
      <c r="A800" s="93" t="s">
        <v>366</v>
      </c>
      <c r="B800" s="94" t="str">
        <f ca="1">IFERROR(VLOOKUP($A800,HeadJournal!$A$1:$NTR$890,COLUMN(HeadJournal!B$1),0),"")</f>
        <v>922965619-0</v>
      </c>
      <c r="C800" s="94" t="str">
        <f ca="1">IFERROR(VLOOKUP($A800,HeadJournal!$A$1:$NTR$890,COLUMN(HeadJournal!C$1),0),"")</f>
        <v>iHerb_OA CZN6870</v>
      </c>
      <c r="D800" s="125" t="str">
        <f ca="1"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hidden="1" x14ac:dyDescent="0.2">
      <c r="A801" s="93" t="s">
        <v>366</v>
      </c>
      <c r="B801" s="94" t="str">
        <f ca="1">IFERROR(VLOOKUP($A801,HeadJournal!$A$1:$NTR$890,COLUMN(HeadJournal!B$1),0),"")</f>
        <v>922965619-0</v>
      </c>
      <c r="C801" s="94" t="str">
        <f ca="1">IFERROR(VLOOKUP($A801,HeadJournal!$A$1:$NTR$890,COLUMN(HeadJournal!C$1),0),"")</f>
        <v>iHerb_OA CZN6870</v>
      </c>
      <c r="D801" s="125" t="str">
        <f ca="1"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 ca="1"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ca="1" si="62"/>
        <v>904.03029529713285</v>
      </c>
      <c r="V801" s="22">
        <f t="shared" ca="1" si="63"/>
        <v>0.82486796069078228</v>
      </c>
      <c r="X801" s="33"/>
      <c r="Y801" s="33"/>
    </row>
    <row r="802" spans="1:25" hidden="1" x14ac:dyDescent="0.2">
      <c r="A802" s="93" t="s">
        <v>366</v>
      </c>
      <c r="B802" s="94" t="str">
        <f ca="1">IFERROR(VLOOKUP($A802,HeadJournal!$A$1:$NTR$890,COLUMN(HeadJournal!B$1),0),"")</f>
        <v>922965619-0</v>
      </c>
      <c r="C802" s="94" t="str">
        <f ca="1">IFERROR(VLOOKUP($A802,HeadJournal!$A$1:$NTR$890,COLUMN(HeadJournal!C$1),0),"")</f>
        <v>iHerb_OA CZN6870</v>
      </c>
      <c r="D802" s="125" t="str">
        <f ca="1"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ca="1" si="63"/>
        <v>1.8451350478042643</v>
      </c>
      <c r="X802" s="33"/>
      <c r="Y802" s="33"/>
    </row>
    <row r="803" spans="1:25" hidden="1" x14ac:dyDescent="0.2">
      <c r="A803" s="93" t="s">
        <v>366</v>
      </c>
      <c r="B803" s="94" t="str">
        <f ca="1">IFERROR(VLOOKUP($A803,HeadJournal!$A$1:$NTR$890,COLUMN(HeadJournal!B$1),0),"")</f>
        <v>922965619-0</v>
      </c>
      <c r="C803" s="94" t="str">
        <f ca="1">IFERROR(VLOOKUP($A803,HeadJournal!$A$1:$NTR$890,COLUMN(HeadJournal!C$1),0),"")</f>
        <v>iHerb_OA CZN6870</v>
      </c>
      <c r="D803" s="125" t="str">
        <f ca="1"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 ca="1"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ca="1" si="62"/>
        <v>1557.2844111719075</v>
      </c>
      <c r="V803" s="22">
        <f t="shared" ca="1" si="63"/>
        <v>1.4934891430194679</v>
      </c>
      <c r="X803" s="33"/>
      <c r="Y803" s="33"/>
    </row>
    <row r="804" spans="1:25" hidden="1" x14ac:dyDescent="0.2">
      <c r="A804" s="93" t="s">
        <v>366</v>
      </c>
      <c r="B804" s="94" t="str">
        <f ca="1">IFERROR(VLOOKUP($A804,HeadJournal!$A$1:$NTR$890,COLUMN(HeadJournal!B$1),0),"")</f>
        <v>922965619-0</v>
      </c>
      <c r="C804" s="94" t="str">
        <f ca="1">IFERROR(VLOOKUP($A804,HeadJournal!$A$1:$NTR$890,COLUMN(HeadJournal!C$1),0),"")</f>
        <v>iHerb_OA CZN6870</v>
      </c>
      <c r="D804" s="125" t="str">
        <f ca="1"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 ca="1"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ca="1" si="62"/>
        <v>1178.1096644272059</v>
      </c>
      <c r="V804" s="22">
        <f t="shared" ca="1" si="63"/>
        <v>2.2573893098330449</v>
      </c>
      <c r="X804" s="33"/>
      <c r="Y804" s="33"/>
    </row>
    <row r="805" spans="1:25" hidden="1" x14ac:dyDescent="0.2">
      <c r="A805" s="93" t="s">
        <v>366</v>
      </c>
      <c r="B805" s="94" t="str">
        <f ca="1">IFERROR(VLOOKUP($A805,HeadJournal!$A$1:$NTR$890,COLUMN(HeadJournal!B$1),0),"")</f>
        <v>922965619-0</v>
      </c>
      <c r="C805" s="94" t="str">
        <f ca="1">IFERROR(VLOOKUP($A805,HeadJournal!$A$1:$NTR$890,COLUMN(HeadJournal!C$1),0),"")</f>
        <v>iHerb_OA CZN6870</v>
      </c>
      <c r="D805" s="125" t="str">
        <f ca="1"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 ca="1"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ca="1" si="62"/>
        <v>1449.0046700374012</v>
      </c>
      <c r="V805" s="22">
        <f t="shared" ca="1" si="63"/>
        <v>0.82753200150930839</v>
      </c>
      <c r="X805" s="33"/>
      <c r="Y805" s="33"/>
    </row>
    <row r="806" spans="1:25" hidden="1" x14ac:dyDescent="0.2">
      <c r="A806" s="93" t="s">
        <v>366</v>
      </c>
      <c r="B806" s="94" t="str">
        <f ca="1">IFERROR(VLOOKUP($A806,HeadJournal!$A$1:$NTR$890,COLUMN(HeadJournal!B$1),0),"")</f>
        <v>922965619-0</v>
      </c>
      <c r="C806" s="94" t="str">
        <f ca="1">IFERROR(VLOOKUP($A806,HeadJournal!$A$1:$NTR$890,COLUMN(HeadJournal!C$1),0),"")</f>
        <v>iHerb_OA CZN6870</v>
      </c>
      <c r="D806" s="125" t="str">
        <f ca="1"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 ca="1"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ca="1" si="62"/>
        <v>837.52424023410458</v>
      </c>
      <c r="V806" s="22">
        <f t="shared" ca="1" si="63"/>
        <v>0.53602382948941896</v>
      </c>
      <c r="X806" s="33"/>
      <c r="Y806" s="33"/>
    </row>
    <row r="807" spans="1:25" hidden="1" x14ac:dyDescent="0.2">
      <c r="A807" s="93" t="s">
        <v>366</v>
      </c>
      <c r="B807" s="94" t="str">
        <f ca="1">IFERROR(VLOOKUP($A807,HeadJournal!$A$1:$NTR$890,COLUMN(HeadJournal!B$1),0),"")</f>
        <v>922965619-0</v>
      </c>
      <c r="C807" s="94" t="str">
        <f ca="1">IFERROR(VLOOKUP($A807,HeadJournal!$A$1:$NTR$890,COLUMN(HeadJournal!C$1),0),"")</f>
        <v>iHerb_OA CZN6870</v>
      </c>
      <c r="D807" s="125" t="str">
        <f ca="1"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 ca="1"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ca="1" si="62"/>
        <v>1316.5703657016206</v>
      </c>
      <c r="V807" s="22">
        <f t="shared" ca="1" si="63"/>
        <v>3.4336687828283101</v>
      </c>
      <c r="X807" s="33"/>
      <c r="Y807" s="33"/>
    </row>
    <row r="808" spans="1:25" hidden="1" x14ac:dyDescent="0.2">
      <c r="A808" s="93" t="s">
        <v>366</v>
      </c>
      <c r="B808" s="94" t="str">
        <f ca="1">IFERROR(VLOOKUP($A808,HeadJournal!$A$1:$NTR$890,COLUMN(HeadJournal!B$1),0),"")</f>
        <v>922965619-0</v>
      </c>
      <c r="C808" s="94" t="str">
        <f ca="1">IFERROR(VLOOKUP($A808,HeadJournal!$A$1:$NTR$890,COLUMN(HeadJournal!C$1),0),"")</f>
        <v>iHerb_OA CZN6870</v>
      </c>
      <c r="D808" s="125" t="str">
        <f ca="1"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hidden="1" x14ac:dyDescent="0.2">
      <c r="A809" s="93" t="s">
        <v>366</v>
      </c>
      <c r="B809" s="94" t="str">
        <f ca="1">IFERROR(VLOOKUP($A809,HeadJournal!$A$1:$NTR$890,COLUMN(HeadJournal!B$1),0),"")</f>
        <v>922965619-0</v>
      </c>
      <c r="C809" s="94" t="str">
        <f ca="1">IFERROR(VLOOKUP($A809,HeadJournal!$A$1:$NTR$890,COLUMN(HeadJournal!C$1),0),"")</f>
        <v>iHerb_OA CZN6870</v>
      </c>
      <c r="D809" s="125" t="str">
        <f ca="1"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ca="1" si="63"/>
        <v>2.1296485525846909</v>
      </c>
      <c r="X809" s="33"/>
      <c r="Y809" s="33"/>
    </row>
    <row r="810" spans="1:25" hidden="1" x14ac:dyDescent="0.2">
      <c r="A810" s="93" t="s">
        <v>371</v>
      </c>
      <c r="B810" s="94">
        <f ca="1">IFERROR(VLOOKUP($A810,HeadJournal!$A$1:$NTR$890,COLUMN(HeadJournal!B$1),0),"")</f>
        <v>0</v>
      </c>
      <c r="C810" s="94" t="str">
        <f ca="1">IFERROR(VLOOKUP($A810,HeadJournal!$A$1:$NTR$890,COLUMN(HeadJournal!C$1),0),"")</f>
        <v>CoralClub_AV</v>
      </c>
      <c r="D810" s="125" t="str">
        <f ca="1"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ca="1" si="62"/>
        <v>316.98113207547181</v>
      </c>
      <c r="V810" s="22">
        <f t="shared" ca="1" si="63"/>
        <v>0.24705882352941186</v>
      </c>
      <c r="X810" s="33"/>
      <c r="Y810" s="33"/>
    </row>
    <row r="811" spans="1:25" hidden="1" x14ac:dyDescent="0.2">
      <c r="A811" s="93" t="s">
        <v>371</v>
      </c>
      <c r="B811" s="94">
        <f ca="1">IFERROR(VLOOKUP($A811,HeadJournal!$A$1:$NTR$890,COLUMN(HeadJournal!B$1),0),"")</f>
        <v>0</v>
      </c>
      <c r="C811" s="94" t="str">
        <f ca="1">IFERROR(VLOOKUP($A811,HeadJournal!$A$1:$NTR$890,COLUMN(HeadJournal!C$1),0),"")</f>
        <v>CoralClub_AV</v>
      </c>
      <c r="D811" s="125" t="str">
        <f ca="1"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ca="1" si="63"/>
        <v>0.24705882352941186</v>
      </c>
      <c r="X811" s="33"/>
      <c r="Y811" s="33"/>
    </row>
    <row r="812" spans="1:25" hidden="1" x14ac:dyDescent="0.2">
      <c r="A812" s="93" t="s">
        <v>371</v>
      </c>
      <c r="B812" s="94">
        <f ca="1">IFERROR(VLOOKUP($A812,HeadJournal!$A$1:$NTR$890,COLUMN(HeadJournal!B$1),0),"")</f>
        <v>0</v>
      </c>
      <c r="C812" s="94" t="str">
        <f ca="1">IFERROR(VLOOKUP($A812,HeadJournal!$A$1:$NTR$890,COLUMN(HeadJournal!C$1),0),"")</f>
        <v>CoralClub_AV</v>
      </c>
      <c r="D812" s="125" t="str">
        <f ca="1"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ca="1" si="63"/>
        <v>0.43891402714932126</v>
      </c>
      <c r="X812" s="33"/>
      <c r="Y812" s="33"/>
    </row>
    <row r="813" spans="1:25" hidden="1" x14ac:dyDescent="0.2">
      <c r="A813" s="93" t="s">
        <v>372</v>
      </c>
      <c r="B813" s="94">
        <f ca="1">IFERROR(VLOOKUP($A813,HeadJournal!$A$1:$NTR$890,COLUMN(HeadJournal!B$1),0),"")</f>
        <v>0</v>
      </c>
      <c r="C813" s="94" t="str">
        <f ca="1">IFERROR(VLOOKUP($A813,HeadJournal!$A$1:$NTR$890,COLUMN(HeadJournal!C$1),0),"")</f>
        <v>Roman</v>
      </c>
      <c r="D813" s="125" t="str">
        <f ca="1"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ca="1" si="63"/>
        <v>1.4061839130751836</v>
      </c>
      <c r="X813" s="33"/>
      <c r="Y813" s="33"/>
    </row>
    <row r="814" spans="1:25" hidden="1" x14ac:dyDescent="0.2">
      <c r="A814" s="93" t="s">
        <v>372</v>
      </c>
      <c r="B814" s="94">
        <f ca="1">IFERROR(VLOOKUP($A814,HeadJournal!$A$1:$NTR$890,COLUMN(HeadJournal!B$1),0),"")</f>
        <v>0</v>
      </c>
      <c r="C814" s="94" t="str">
        <f ca="1">IFERROR(VLOOKUP($A814,HeadJournal!$A$1:$NTR$890,COLUMN(HeadJournal!C$1),0),"")</f>
        <v>Roman</v>
      </c>
      <c r="D814" s="125" t="str">
        <f ca="1"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ca="1" si="63"/>
        <v>1.4061839130751836</v>
      </c>
      <c r="X814" s="33"/>
      <c r="Y814" s="33"/>
    </row>
    <row r="815" spans="1:25" hidden="1" x14ac:dyDescent="0.2">
      <c r="A815" s="93" t="s">
        <v>372</v>
      </c>
      <c r="B815" s="94">
        <f ca="1">IFERROR(VLOOKUP($A815,HeadJournal!$A$1:$NTR$890,COLUMN(HeadJournal!B$1),0),"")</f>
        <v>0</v>
      </c>
      <c r="C815" s="94" t="str">
        <f ca="1">IFERROR(VLOOKUP($A815,HeadJournal!$A$1:$NTR$890,COLUMN(HeadJournal!C$1),0),"")</f>
        <v>Roman</v>
      </c>
      <c r="D815" s="125" t="str">
        <f ca="1"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ca="1" si="63"/>
        <v>1.4061839130751836</v>
      </c>
      <c r="X815" s="33"/>
      <c r="Y815" s="33"/>
    </row>
    <row r="816" spans="1:25" hidden="1" x14ac:dyDescent="0.2">
      <c r="A816" s="93" t="s">
        <v>372</v>
      </c>
      <c r="B816" s="94">
        <f ca="1">IFERROR(VLOOKUP($A816,HeadJournal!$A$1:$NTR$890,COLUMN(HeadJournal!B$1),0),"")</f>
        <v>0</v>
      </c>
      <c r="C816" s="94" t="str">
        <f ca="1">IFERROR(VLOOKUP($A816,HeadJournal!$A$1:$NTR$890,COLUMN(HeadJournal!C$1),0),"")</f>
        <v>Roman</v>
      </c>
      <c r="D816" s="125" t="str">
        <f ca="1"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ca="1" si="62"/>
        <v>1285.6891744453872</v>
      </c>
      <c r="V816" s="22">
        <f t="shared" ca="1" si="63"/>
        <v>1.4061839130751836</v>
      </c>
      <c r="X816" s="33"/>
      <c r="Y816" s="33"/>
    </row>
    <row r="817" spans="1:25" hidden="1" x14ac:dyDescent="0.2">
      <c r="A817" s="93" t="s">
        <v>372</v>
      </c>
      <c r="B817" s="94">
        <f ca="1">IFERROR(VLOOKUP($A817,HeadJournal!$A$1:$NTR$890,COLUMN(HeadJournal!B$1),0),"")</f>
        <v>0</v>
      </c>
      <c r="C817" s="94" t="str">
        <f ca="1">IFERROR(VLOOKUP($A817,HeadJournal!$A$1:$NTR$890,COLUMN(HeadJournal!C$1),0),"")</f>
        <v>Roman</v>
      </c>
      <c r="D817" s="125" t="str">
        <f ca="1"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ca="1" si="63"/>
        <v>1.5155559091240556</v>
      </c>
      <c r="X817" s="33"/>
      <c r="Y817" s="33"/>
    </row>
    <row r="818" spans="1:25" hidden="1" x14ac:dyDescent="0.2">
      <c r="A818" s="93" t="s">
        <v>372</v>
      </c>
      <c r="B818" s="94">
        <f ca="1">IFERROR(VLOOKUP($A818,HeadJournal!$A$1:$NTR$890,COLUMN(HeadJournal!B$1),0),"")</f>
        <v>0</v>
      </c>
      <c r="C818" s="94" t="str">
        <f ca="1">IFERROR(VLOOKUP($A818,HeadJournal!$A$1:$NTR$890,COLUMN(HeadJournal!C$1),0),"")</f>
        <v>Roman</v>
      </c>
      <c r="D818" s="125" t="str">
        <f ca="1"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ca="1" si="63"/>
        <v>1.9205169056470166</v>
      </c>
      <c r="X818" s="33"/>
      <c r="Y818" s="33"/>
    </row>
    <row r="819" spans="1:25" hidden="1" x14ac:dyDescent="0.2">
      <c r="A819" s="93" t="s">
        <v>372</v>
      </c>
      <c r="B819" s="94">
        <f ca="1">IFERROR(VLOOKUP($A819,HeadJournal!$A$1:$NTR$890,COLUMN(HeadJournal!B$1),0),"")</f>
        <v>0</v>
      </c>
      <c r="C819" s="94" t="str">
        <f ca="1">IFERROR(VLOOKUP($A819,HeadJournal!$A$1:$NTR$890,COLUMN(HeadJournal!C$1),0),"")</f>
        <v>Roman</v>
      </c>
      <c r="D819" s="125" t="str">
        <f ca="1"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ca="1" si="63"/>
        <v>1.6550153687700151</v>
      </c>
      <c r="X819" s="33"/>
      <c r="Y819" s="33"/>
    </row>
    <row r="820" spans="1:25" hidden="1" x14ac:dyDescent="0.2">
      <c r="A820" s="93" t="s">
        <v>372</v>
      </c>
      <c r="B820" s="94">
        <f ca="1">IFERROR(VLOOKUP($A820,HeadJournal!$A$1:$NTR$890,COLUMN(HeadJournal!B$1),0),"")</f>
        <v>0</v>
      </c>
      <c r="C820" s="94" t="str">
        <f ca="1">IFERROR(VLOOKUP($A820,HeadJournal!$A$1:$NTR$890,COLUMN(HeadJournal!C$1),0),"")</f>
        <v>Roman</v>
      </c>
      <c r="D820" s="125" t="str">
        <f ca="1"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ca="1" si="63"/>
        <v>1.7877661372085158</v>
      </c>
      <c r="X820" s="33"/>
      <c r="Y820" s="33"/>
    </row>
    <row r="821" spans="1:25" hidden="1" x14ac:dyDescent="0.2">
      <c r="A821" s="93" t="s">
        <v>372</v>
      </c>
      <c r="B821" s="94">
        <f ca="1">IFERROR(VLOOKUP($A821,HeadJournal!$A$1:$NTR$890,COLUMN(HeadJournal!B$1),0),"")</f>
        <v>0</v>
      </c>
      <c r="C821" s="94" t="str">
        <f ca="1">IFERROR(VLOOKUP($A821,HeadJournal!$A$1:$NTR$890,COLUMN(HeadJournal!C$1),0),"")</f>
        <v>Roman</v>
      </c>
      <c r="D821" s="125" t="str">
        <f ca="1"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ca="1" si="63"/>
        <v>1.895401895401895</v>
      </c>
      <c r="X821" s="33"/>
      <c r="Y821" s="33"/>
    </row>
    <row r="822" spans="1:25" hidden="1" x14ac:dyDescent="0.2">
      <c r="A822" s="93" t="s">
        <v>372</v>
      </c>
      <c r="B822" s="94">
        <f ca="1">IFERROR(VLOOKUP($A822,HeadJournal!$A$1:$NTR$890,COLUMN(HeadJournal!B$1),0),"")</f>
        <v>0</v>
      </c>
      <c r="C822" s="94" t="str">
        <f ca="1">IFERROR(VLOOKUP($A822,HeadJournal!$A$1:$NTR$890,COLUMN(HeadJournal!C$1),0),"")</f>
        <v>Roman</v>
      </c>
      <c r="D822" s="125" t="str">
        <f ca="1"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ca="1" si="63"/>
        <v>1.895401895401895</v>
      </c>
      <c r="X822" s="33"/>
      <c r="Y822" s="33"/>
    </row>
    <row r="823" spans="1:25" hidden="1" x14ac:dyDescent="0.2">
      <c r="A823" s="93" t="s">
        <v>372</v>
      </c>
      <c r="B823" s="94">
        <f ca="1">IFERROR(VLOOKUP($A823,HeadJournal!$A$1:$NTR$890,COLUMN(HeadJournal!B$1),0),"")</f>
        <v>0</v>
      </c>
      <c r="C823" s="94" t="str">
        <f ca="1">IFERROR(VLOOKUP($A823,HeadJournal!$A$1:$NTR$890,COLUMN(HeadJournal!C$1),0),"")</f>
        <v>Roman</v>
      </c>
      <c r="D823" s="125" t="str">
        <f ca="1"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hidden="1" x14ac:dyDescent="0.2">
      <c r="A824" s="93" t="s">
        <v>372</v>
      </c>
      <c r="B824" s="94">
        <f ca="1">IFERROR(VLOOKUP($A824,HeadJournal!$A$1:$NTR$890,COLUMN(HeadJournal!B$1),0),"")</f>
        <v>0</v>
      </c>
      <c r="C824" s="94" t="str">
        <f ca="1">IFERROR(VLOOKUP($A824,HeadJournal!$A$1:$NTR$890,COLUMN(HeadJournal!C$1),0),"")</f>
        <v>Roman</v>
      </c>
      <c r="D824" s="125" t="str">
        <f ca="1"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ca="1" si="63"/>
        <v>1.6761560063667793</v>
      </c>
      <c r="X824" s="33"/>
      <c r="Y824" s="33"/>
    </row>
    <row r="825" spans="1:25" hidden="1" x14ac:dyDescent="0.2">
      <c r="A825" s="93" t="s">
        <v>372</v>
      </c>
      <c r="B825" s="94">
        <f ca="1">IFERROR(VLOOKUP($A825,HeadJournal!$A$1:$NTR$890,COLUMN(HeadJournal!B$1),0),"")</f>
        <v>0</v>
      </c>
      <c r="C825" s="94" t="str">
        <f ca="1">IFERROR(VLOOKUP($A825,HeadJournal!$A$1:$NTR$890,COLUMN(HeadJournal!C$1),0),"")</f>
        <v>Roman</v>
      </c>
      <c r="D825" s="125" t="str">
        <f ca="1"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ca="1" si="63"/>
        <v>2.010675507162627</v>
      </c>
      <c r="X825" s="33"/>
      <c r="Y825" s="33"/>
    </row>
    <row r="826" spans="1:25" hidden="1" x14ac:dyDescent="0.2">
      <c r="A826" s="93" t="s">
        <v>372</v>
      </c>
      <c r="B826" s="94">
        <f ca="1">IFERROR(VLOOKUP($A826,HeadJournal!$A$1:$NTR$890,COLUMN(HeadJournal!B$1),0),"")</f>
        <v>0</v>
      </c>
      <c r="C826" s="94" t="str">
        <f ca="1">IFERROR(VLOOKUP($A826,HeadJournal!$A$1:$NTR$890,COLUMN(HeadJournal!C$1),0),"")</f>
        <v>Roman</v>
      </c>
      <c r="D826" s="125" t="str">
        <f ca="1"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ca="1" si="63"/>
        <v>1.8914944704418388</v>
      </c>
      <c r="X826" s="33"/>
      <c r="Y826" s="33"/>
    </row>
    <row r="827" spans="1:25" hidden="1" x14ac:dyDescent="0.2">
      <c r="A827" s="93" t="s">
        <v>372</v>
      </c>
      <c r="B827" s="94">
        <f ca="1">IFERROR(VLOOKUP($A827,HeadJournal!$A$1:$NTR$890,COLUMN(HeadJournal!B$1),0),"")</f>
        <v>0</v>
      </c>
      <c r="C827" s="94" t="str">
        <f ca="1">IFERROR(VLOOKUP($A827,HeadJournal!$A$1:$NTR$890,COLUMN(HeadJournal!C$1),0),"")</f>
        <v>Roman</v>
      </c>
      <c r="D827" s="125" t="str">
        <f ca="1"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ca="1" si="63"/>
        <v>1.8914944704418388</v>
      </c>
      <c r="X827" s="33"/>
      <c r="Y827" s="33"/>
    </row>
    <row r="828" spans="1:25" hidden="1" x14ac:dyDescent="0.2">
      <c r="A828" s="93" t="s">
        <v>372</v>
      </c>
      <c r="B828" s="94">
        <f ca="1">IFERROR(VLOOKUP($A828,HeadJournal!$A$1:$NTR$890,COLUMN(HeadJournal!B$1),0),"")</f>
        <v>0</v>
      </c>
      <c r="C828" s="94" t="str">
        <f ca="1">IFERROR(VLOOKUP($A828,HeadJournal!$A$1:$NTR$890,COLUMN(HeadJournal!C$1),0),"")</f>
        <v>Roman</v>
      </c>
      <c r="D828" s="125" t="str">
        <f ca="1"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ca="1" si="63"/>
        <v/>
      </c>
      <c r="X828" s="33"/>
      <c r="Y828" s="33"/>
    </row>
    <row r="829" spans="1:25" hidden="1" x14ac:dyDescent="0.2">
      <c r="A829" s="93" t="s">
        <v>372</v>
      </c>
      <c r="B829" s="94">
        <f ca="1">IFERROR(VLOOKUP($A829,HeadJournal!$A$1:$NTR$890,COLUMN(HeadJournal!B$1),0),"")</f>
        <v>0</v>
      </c>
      <c r="C829" s="94" t="str">
        <f ca="1">IFERROR(VLOOKUP($A829,HeadJournal!$A$1:$NTR$890,COLUMN(HeadJournal!C$1),0),"")</f>
        <v>Roman</v>
      </c>
      <c r="D829" s="125" t="str">
        <f ca="1"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ca="1" si="63"/>
        <v>1.7007530284841206</v>
      </c>
      <c r="X829" s="33"/>
      <c r="Y829" s="33"/>
    </row>
    <row r="830" spans="1:25" hidden="1" x14ac:dyDescent="0.2">
      <c r="A830" s="93" t="s">
        <v>372</v>
      </c>
      <c r="B830" s="94">
        <f ca="1">IFERROR(VLOOKUP($A830,HeadJournal!$A$1:$NTR$890,COLUMN(HeadJournal!B$1),0),"")</f>
        <v>0</v>
      </c>
      <c r="C830" s="94" t="str">
        <f ca="1">IFERROR(VLOOKUP($A830,HeadJournal!$A$1:$NTR$890,COLUMN(HeadJournal!C$1),0),"")</f>
        <v>Roman</v>
      </c>
      <c r="D830" s="125" t="str">
        <f ca="1"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ca="1" si="63"/>
        <v>1.6007251385402643</v>
      </c>
      <c r="X830" s="33"/>
      <c r="Y830" s="33"/>
    </row>
    <row r="831" spans="1:25" hidden="1" x14ac:dyDescent="0.2">
      <c r="A831" s="93" t="s">
        <v>372</v>
      </c>
      <c r="B831" s="94">
        <f ca="1">IFERROR(VLOOKUP($A831,HeadJournal!$A$1:$NTR$890,COLUMN(HeadJournal!B$1),0),"")</f>
        <v>0</v>
      </c>
      <c r="C831" s="94" t="str">
        <f ca="1">IFERROR(VLOOKUP($A831,HeadJournal!$A$1:$NTR$890,COLUMN(HeadJournal!C$1),0),"")</f>
        <v>Roman</v>
      </c>
      <c r="D831" s="125" t="str">
        <f ca="1"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ca="1" si="63"/>
        <v>-0.34477143651455588</v>
      </c>
      <c r="X831" s="33"/>
      <c r="Y831" s="33"/>
    </row>
    <row r="832" spans="1:25" hidden="1" x14ac:dyDescent="0.2">
      <c r="A832" s="93" t="s">
        <v>372</v>
      </c>
      <c r="B832" s="94">
        <f ca="1">IFERROR(VLOOKUP($A832,HeadJournal!$A$1:$NTR$890,COLUMN(HeadJournal!B$1),0),"")</f>
        <v>0</v>
      </c>
      <c r="C832" s="94" t="str">
        <f ca="1">IFERROR(VLOOKUP($A832,HeadJournal!$A$1:$NTR$890,COLUMN(HeadJournal!C$1),0),"")</f>
        <v>Roman</v>
      </c>
      <c r="D832" s="125" t="str">
        <f ca="1"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hidden="1" x14ac:dyDescent="0.2">
      <c r="A833" s="93" t="s">
        <v>372</v>
      </c>
      <c r="B833" s="94">
        <f ca="1">IFERROR(VLOOKUP($A833,HeadJournal!$A$1:$NTR$890,COLUMN(HeadJournal!B$1),0),"")</f>
        <v>0</v>
      </c>
      <c r="C833" s="94" t="str">
        <f ca="1">IFERROR(VLOOKUP($A833,HeadJournal!$A$1:$NTR$890,COLUMN(HeadJournal!C$1),0),"")</f>
        <v>Roman</v>
      </c>
      <c r="D833" s="125" t="str">
        <f ca="1"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ca="1" si="63"/>
        <v>1.7413704140976864</v>
      </c>
      <c r="X833" s="33"/>
      <c r="Y833" s="33"/>
    </row>
    <row r="834" spans="1:25" hidden="1" x14ac:dyDescent="0.2">
      <c r="A834" s="93" t="s">
        <v>375</v>
      </c>
      <c r="B834" s="94">
        <f ca="1">IFERROR(VLOOKUP($A834,HeadJournal!$A$1:$NTR$890,COLUMN(HeadJournal!B$1),0),"")</f>
        <v>0</v>
      </c>
      <c r="C834" s="94" t="str">
        <f ca="1">IFERROR(VLOOKUP($A834,HeadJournal!$A$1:$NTR$890,COLUMN(HeadJournal!C$1),0),"")</f>
        <v>OZON_AV</v>
      </c>
      <c r="D834" s="125" t="str">
        <f ca="1"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 ca="1"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ca="1" si="62"/>
        <v>1228.0999999999999</v>
      </c>
      <c r="V834" s="22">
        <f t="shared" ca="1" si="63"/>
        <v>0.96556333045050702</v>
      </c>
      <c r="X834" s="33"/>
      <c r="Y834" s="33"/>
    </row>
    <row r="835" spans="1:25" hidden="1" x14ac:dyDescent="0.2">
      <c r="A835" s="93" t="s">
        <v>375</v>
      </c>
      <c r="B835" s="94">
        <f ca="1">IFERROR(VLOOKUP($A835,HeadJournal!$A$1:$NTR$890,COLUMN(HeadJournal!B$1),0),"")</f>
        <v>0</v>
      </c>
      <c r="C835" s="94" t="str">
        <f ca="1">IFERROR(VLOOKUP($A835,HeadJournal!$A$1:$NTR$890,COLUMN(HeadJournal!C$1),0),"")</f>
        <v>OZON_AV</v>
      </c>
      <c r="D835" s="125" t="str">
        <f ca="1"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 ca="1"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ca="1" si="67">Q835-P835</f>
        <v>1228.0999999999999</v>
      </c>
      <c r="V835" s="22">
        <f t="shared" ref="V835:V897" ca="1" si="68">IF(Q835&lt;&gt;0,IFERROR(U835/P835,""),"")</f>
        <v>0.96556333045050702</v>
      </c>
      <c r="X835" s="33"/>
      <c r="Y835" s="33"/>
    </row>
    <row r="836" spans="1:25" hidden="1" x14ac:dyDescent="0.2">
      <c r="A836" s="93" t="s">
        <v>375</v>
      </c>
      <c r="B836" s="94">
        <f ca="1">IFERROR(VLOOKUP($A836,HeadJournal!$A$1:$NTR$890,COLUMN(HeadJournal!B$1),0),"")</f>
        <v>0</v>
      </c>
      <c r="C836" s="94" t="str">
        <f ca="1">IFERROR(VLOOKUP($A836,HeadJournal!$A$1:$NTR$890,COLUMN(HeadJournal!C$1),0),"")</f>
        <v>OZON_AV</v>
      </c>
      <c r="D836" s="125" t="str">
        <f ca="1"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 ca="1"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ca="1" si="67"/>
        <v>803.1</v>
      </c>
      <c r="V836" s="22">
        <f t="shared" ca="1" si="68"/>
        <v>1.1523891519586742</v>
      </c>
      <c r="X836" s="33"/>
      <c r="Y836" s="33"/>
    </row>
    <row r="837" spans="1:25" hidden="1" x14ac:dyDescent="0.2">
      <c r="A837" s="93" t="s">
        <v>375</v>
      </c>
      <c r="B837" s="94">
        <f ca="1">IFERROR(VLOOKUP($A837,HeadJournal!$A$1:$NTR$890,COLUMN(HeadJournal!B$1),0),"")</f>
        <v>0</v>
      </c>
      <c r="C837" s="94" t="str">
        <f ca="1">IFERROR(VLOOKUP($A837,HeadJournal!$A$1:$NTR$890,COLUMN(HeadJournal!C$1),0),"")</f>
        <v>OZON_AV</v>
      </c>
      <c r="D837" s="125" t="str">
        <f ca="1"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ca="1" si="68"/>
        <v>1.008896541828096</v>
      </c>
      <c r="X837" s="33"/>
      <c r="Y837" s="33"/>
    </row>
    <row r="838" spans="1:25" hidden="1" x14ac:dyDescent="0.2">
      <c r="A838" s="93" t="s">
        <v>375</v>
      </c>
      <c r="B838" s="94">
        <f ca="1">IFERROR(VLOOKUP($A838,HeadJournal!$A$1:$NTR$890,COLUMN(HeadJournal!B$1),0),"")</f>
        <v>0</v>
      </c>
      <c r="C838" s="94" t="str">
        <f ca="1">IFERROR(VLOOKUP($A838,HeadJournal!$A$1:$NTR$890,COLUMN(HeadJournal!C$1),0),"")</f>
        <v>OZON_AV</v>
      </c>
      <c r="D838" s="125" t="str">
        <f ca="1"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ca="1" si="68"/>
        <v>1.008896541828096</v>
      </c>
      <c r="X838" s="33"/>
      <c r="Y838" s="33"/>
    </row>
    <row r="839" spans="1:25" hidden="1" x14ac:dyDescent="0.2">
      <c r="A839" s="93" t="s">
        <v>375</v>
      </c>
      <c r="B839" s="94">
        <f ca="1">IFERROR(VLOOKUP($A839,HeadJournal!$A$1:$NTR$890,COLUMN(HeadJournal!B$1),0),"")</f>
        <v>0</v>
      </c>
      <c r="C839" s="94" t="str">
        <f ca="1">IFERROR(VLOOKUP($A839,HeadJournal!$A$1:$NTR$890,COLUMN(HeadJournal!C$1),0),"")</f>
        <v>OZON_AV</v>
      </c>
      <c r="D839" s="125" t="str">
        <f ca="1"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 ca="1"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ca="1" si="67"/>
        <v>1201.6500000000001</v>
      </c>
      <c r="V839" s="22">
        <f t="shared" ca="1" si="68"/>
        <v>0.92552085339084234</v>
      </c>
      <c r="X839" s="33"/>
      <c r="Y839" s="33"/>
    </row>
    <row r="840" spans="1:25" hidden="1" x14ac:dyDescent="0.2">
      <c r="A840" s="93" t="s">
        <v>379</v>
      </c>
      <c r="B840" s="94">
        <f ca="1">IFERROR(VLOOKUP($A840,HeadJournal!$A$1:$NTR$890,COLUMN(HeadJournal!B$1),0),"")</f>
        <v>0</v>
      </c>
      <c r="C840" s="94" t="str">
        <f ca="1">IFERROR(VLOOKUP($A840,HeadJournal!$A$1:$NTR$890,COLUMN(HeadJournal!C$1),0),"")</f>
        <v>OZON_AV</v>
      </c>
      <c r="D840" s="125" t="str">
        <f ca="1"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 ca="1"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ca="1" si="67"/>
        <v>1052.4749999999999</v>
      </c>
      <c r="V840" s="22">
        <f t="shared" ca="1" si="68"/>
        <v>0.54041668271267373</v>
      </c>
      <c r="X840" s="33"/>
      <c r="Y840" s="33"/>
    </row>
    <row r="841" spans="1:25" hidden="1" x14ac:dyDescent="0.2">
      <c r="A841" s="93" t="s">
        <v>379</v>
      </c>
      <c r="B841" s="94">
        <f ca="1">IFERROR(VLOOKUP($A841,HeadJournal!$A$1:$NTR$890,COLUMN(HeadJournal!B$1),0),"")</f>
        <v>0</v>
      </c>
      <c r="C841" s="94" t="str">
        <f ca="1">IFERROR(VLOOKUP($A841,HeadJournal!$A$1:$NTR$890,COLUMN(HeadJournal!C$1),0),"")</f>
        <v>OZON_AV</v>
      </c>
      <c r="D841" s="125" t="str">
        <f ca="1"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 ca="1"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ca="1" si="67"/>
        <v>1152.4749999999999</v>
      </c>
      <c r="V841" s="22">
        <f t="shared" ca="1" si="68"/>
        <v>0.59176390546976287</v>
      </c>
      <c r="X841" s="33"/>
      <c r="Y841" s="33"/>
    </row>
    <row r="842" spans="1:25" hidden="1" x14ac:dyDescent="0.2">
      <c r="A842" s="93" t="s">
        <v>380</v>
      </c>
      <c r="B842" s="94">
        <f ca="1">IFERROR(VLOOKUP($A842,HeadJournal!$A$1:$NTR$890,COLUMN(HeadJournal!B$1),0),"")</f>
        <v>0</v>
      </c>
      <c r="C842" s="94" t="str">
        <f ca="1">IFERROR(VLOOKUP($A842,HeadJournal!$A$1:$NTR$890,COLUMN(HeadJournal!C$1),0),"")</f>
        <v>OZON_AV</v>
      </c>
      <c r="D842" s="125" t="str">
        <f ca="1"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ca="1" si="68"/>
        <v>0.59216166564605022</v>
      </c>
      <c r="X842" s="33"/>
      <c r="Y842" s="33"/>
    </row>
    <row r="843" spans="1:25" hidden="1" x14ac:dyDescent="0.2">
      <c r="A843" s="93" t="s">
        <v>380</v>
      </c>
      <c r="B843" s="94">
        <f ca="1">IFERROR(VLOOKUP($A843,HeadJournal!$A$1:$NTR$890,COLUMN(HeadJournal!B$1),0),"")</f>
        <v>0</v>
      </c>
      <c r="C843" s="94" t="str">
        <f ca="1">IFERROR(VLOOKUP($A843,HeadJournal!$A$1:$NTR$890,COLUMN(HeadJournal!C$1),0),"")</f>
        <v>OZON_AV</v>
      </c>
      <c r="D843" s="125" t="str">
        <f ca="1"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 ca="1"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ca="1" si="67"/>
        <v>483.5</v>
      </c>
      <c r="V843" s="22">
        <f t="shared" ca="1" si="68"/>
        <v>0.59216166564605022</v>
      </c>
      <c r="X843" s="33"/>
      <c r="Y843" s="33"/>
    </row>
    <row r="844" spans="1:25" hidden="1" x14ac:dyDescent="0.2">
      <c r="A844" s="93" t="s">
        <v>380</v>
      </c>
      <c r="B844" s="94">
        <f ca="1">IFERROR(VLOOKUP($A844,HeadJournal!$A$1:$NTR$890,COLUMN(HeadJournal!B$1),0),"")</f>
        <v>0</v>
      </c>
      <c r="C844" s="94" t="str">
        <f ca="1">IFERROR(VLOOKUP($A844,HeadJournal!$A$1:$NTR$890,COLUMN(HeadJournal!C$1),0),"")</f>
        <v>OZON_AV</v>
      </c>
      <c r="D844" s="125" t="str">
        <f ca="1"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 ca="1"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ca="1" si="67"/>
        <v>378.75</v>
      </c>
      <c r="V844" s="22">
        <f t="shared" ca="1" si="68"/>
        <v>0.33779264214046822</v>
      </c>
      <c r="X844" s="33"/>
      <c r="Y844" s="33"/>
    </row>
    <row r="845" spans="1:25" hidden="1" x14ac:dyDescent="0.2">
      <c r="A845" s="93" t="s">
        <v>380</v>
      </c>
      <c r="B845" s="94">
        <f ca="1">IFERROR(VLOOKUP($A845,HeadJournal!$A$1:$NTR$890,COLUMN(HeadJournal!B$1),0),"")</f>
        <v>0</v>
      </c>
      <c r="C845" s="94" t="str">
        <f ca="1">IFERROR(VLOOKUP($A845,HeadJournal!$A$1:$NTR$890,COLUMN(HeadJournal!C$1),0),"")</f>
        <v>OZON_AV</v>
      </c>
      <c r="D845" s="125" t="str">
        <f ca="1"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ca="1" si="68"/>
        <v>0.33779264214046822</v>
      </c>
      <c r="X845" s="33"/>
      <c r="Y845" s="33"/>
    </row>
    <row r="846" spans="1:25" hidden="1" x14ac:dyDescent="0.2">
      <c r="A846" s="93" t="s">
        <v>383</v>
      </c>
      <c r="B846" s="94">
        <f ca="1">IFERROR(VLOOKUP($A846,HeadJournal!$A$1:$NTR$890,COLUMN(HeadJournal!B$1),0),"")</f>
        <v>0</v>
      </c>
      <c r="C846" s="94" t="str">
        <f ca="1">IFERROR(VLOOKUP($A846,HeadJournal!$A$1:$NTR$890,COLUMN(HeadJournal!C$1),0),"")</f>
        <v>OZON_AV</v>
      </c>
      <c r="D846" s="125" t="str">
        <f ca="1"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hidden="1" x14ac:dyDescent="0.2">
      <c r="A847" s="93" t="s">
        <v>383</v>
      </c>
      <c r="B847" s="94">
        <f ca="1">IFERROR(VLOOKUP($A847,HeadJournal!$A$1:$NTR$890,COLUMN(HeadJournal!B$1),0),"")</f>
        <v>0</v>
      </c>
      <c r="C847" s="94" t="str">
        <f ca="1">IFERROR(VLOOKUP($A847,HeadJournal!$A$1:$NTR$890,COLUMN(HeadJournal!C$1),0),"")</f>
        <v>OZON_AV</v>
      </c>
      <c r="D847" s="125" t="str">
        <f ca="1"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 ca="1"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ca="1" si="67"/>
        <v>345.65</v>
      </c>
      <c r="V847" s="22">
        <f t="shared" ca="1" si="68"/>
        <v>0.52823412546802162</v>
      </c>
      <c r="X847" s="33"/>
      <c r="Y847" s="33"/>
    </row>
    <row r="848" spans="1:25" hidden="1" x14ac:dyDescent="0.2">
      <c r="A848" s="93" t="s">
        <v>385</v>
      </c>
      <c r="B848" s="94">
        <f ca="1">IFERROR(VLOOKUP($A848,HeadJournal!$A$1:$NTR$890,COLUMN(HeadJournal!B$1),0),"")</f>
        <v>0</v>
      </c>
      <c r="C848" s="94" t="str">
        <f ca="1">IFERROR(VLOOKUP($A848,HeadJournal!$A$1:$NTR$890,COLUMN(HeadJournal!C$1),0),"")</f>
        <v>CoralClub_AV</v>
      </c>
      <c r="D848" s="125" t="str">
        <f ca="1"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ca="1" si="67"/>
        <v>333.80281690140851</v>
      </c>
      <c r="V848" s="22">
        <f t="shared" ca="1" si="68"/>
        <v>0.28623188405797106</v>
      </c>
      <c r="X848" s="33"/>
      <c r="Y848" s="33"/>
    </row>
    <row r="849" spans="1:25" hidden="1" x14ac:dyDescent="0.2">
      <c r="A849" s="93" t="s">
        <v>385</v>
      </c>
      <c r="B849" s="94">
        <f ca="1">IFERROR(VLOOKUP($A849,HeadJournal!$A$1:$NTR$890,COLUMN(HeadJournal!B$1),0),"")</f>
        <v>0</v>
      </c>
      <c r="C849" s="94" t="str">
        <f ca="1">IFERROR(VLOOKUP($A849,HeadJournal!$A$1:$NTR$890,COLUMN(HeadJournal!C$1),0),"")</f>
        <v>CoralClub_AV</v>
      </c>
      <c r="D849" s="125" t="str">
        <f ca="1"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ca="1" si="68"/>
        <v>0.23478260869565221</v>
      </c>
      <c r="X849" s="33"/>
      <c r="Y849" s="33"/>
    </row>
    <row r="850" spans="1:25" hidden="1" x14ac:dyDescent="0.2">
      <c r="A850" s="93" t="s">
        <v>385</v>
      </c>
      <c r="B850" s="94">
        <f ca="1">IFERROR(VLOOKUP($A850,HeadJournal!$A$1:$NTR$890,COLUMN(HeadJournal!B$1),0),"")</f>
        <v>0</v>
      </c>
      <c r="C850" s="94" t="str">
        <f ca="1">IFERROR(VLOOKUP($A850,HeadJournal!$A$1:$NTR$890,COLUMN(HeadJournal!C$1),0),"")</f>
        <v>CoralClub_AV</v>
      </c>
      <c r="D850" s="125" t="str">
        <f ca="1"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ca="1" si="68"/>
        <v>0.19268774703557315</v>
      </c>
      <c r="X850" s="33"/>
      <c r="Y850" s="33"/>
    </row>
    <row r="851" spans="1:25" hidden="1" x14ac:dyDescent="0.2">
      <c r="A851" s="93" t="s">
        <v>385</v>
      </c>
      <c r="B851" s="94">
        <f ca="1">IFERROR(VLOOKUP($A851,HeadJournal!$A$1:$NTR$890,COLUMN(HeadJournal!B$1),0),"")</f>
        <v>0</v>
      </c>
      <c r="C851" s="94" t="str">
        <f ca="1">IFERROR(VLOOKUP($A851,HeadJournal!$A$1:$NTR$890,COLUMN(HeadJournal!C$1),0),"")</f>
        <v>CoralClub_AV</v>
      </c>
      <c r="D851" s="125" t="str">
        <f ca="1"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ca="1" si="68"/>
        <v>0.19268774703557315</v>
      </c>
      <c r="X851" s="33"/>
      <c r="Y851" s="33"/>
    </row>
    <row r="852" spans="1:25" hidden="1" x14ac:dyDescent="0.2">
      <c r="A852" s="93" t="s">
        <v>385</v>
      </c>
      <c r="B852" s="94">
        <f ca="1">IFERROR(VLOOKUP($A852,HeadJournal!$A$1:$NTR$890,COLUMN(HeadJournal!B$1),0),"")</f>
        <v>0</v>
      </c>
      <c r="C852" s="94" t="str">
        <f ca="1">IFERROR(VLOOKUP($A852,HeadJournal!$A$1:$NTR$890,COLUMN(HeadJournal!C$1),0),"")</f>
        <v>CoralClub_AV</v>
      </c>
      <c r="D852" s="125" t="str">
        <f ca="1"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ca="1" si="68"/>
        <v>0.47332015810276684</v>
      </c>
      <c r="X852" s="33"/>
      <c r="Y852" s="33"/>
    </row>
    <row r="853" spans="1:25" hidden="1" x14ac:dyDescent="0.2">
      <c r="A853" s="93" t="s">
        <v>388</v>
      </c>
      <c r="B853" s="94">
        <f ca="1">IFERROR(VLOOKUP($A853,HeadJournal!$A$1:$NTR$890,COLUMN(HeadJournal!B$1),0),"")</f>
        <v>0</v>
      </c>
      <c r="C853" s="94" t="str">
        <f ca="1">IFERROR(VLOOKUP($A853,HeadJournal!$A$1:$NTR$890,COLUMN(HeadJournal!C$1),0),"")</f>
        <v>Roman</v>
      </c>
      <c r="D853" s="125" t="str">
        <f ca="1"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ca="1" si="68"/>
        <v>1.7767441860465116</v>
      </c>
      <c r="X853" s="33"/>
      <c r="Y853" s="33"/>
    </row>
    <row r="854" spans="1:25" hidden="1" x14ac:dyDescent="0.2">
      <c r="A854" s="93" t="s">
        <v>388</v>
      </c>
      <c r="B854" s="94">
        <f ca="1">IFERROR(VLOOKUP($A854,HeadJournal!$A$1:$NTR$890,COLUMN(HeadJournal!B$1),0),"")</f>
        <v>0</v>
      </c>
      <c r="C854" s="94" t="str">
        <f ca="1">IFERROR(VLOOKUP($A854,HeadJournal!$A$1:$NTR$890,COLUMN(HeadJournal!C$1),0),"")</f>
        <v>Roman</v>
      </c>
      <c r="D854" s="125" t="str">
        <f ca="1"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ca="1" si="68"/>
        <v>1.1662543295398318</v>
      </c>
      <c r="X854" s="33"/>
      <c r="Y854" s="33"/>
    </row>
    <row r="855" spans="1:25" hidden="1" x14ac:dyDescent="0.2">
      <c r="A855" s="93" t="s">
        <v>388</v>
      </c>
      <c r="B855" s="94">
        <f ca="1">IFERROR(VLOOKUP($A855,HeadJournal!$A$1:$NTR$890,COLUMN(HeadJournal!B$1),0),"")</f>
        <v>0</v>
      </c>
      <c r="C855" s="94" t="str">
        <f ca="1">IFERROR(VLOOKUP($A855,HeadJournal!$A$1:$NTR$890,COLUMN(HeadJournal!C$1),0),"")</f>
        <v>Roman</v>
      </c>
      <c r="D855" s="125" t="str">
        <f ca="1"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ca="1" si="68"/>
        <v>1.3631865413161801</v>
      </c>
      <c r="X855" s="33"/>
      <c r="Y855" s="33"/>
    </row>
    <row r="856" spans="1:25" hidden="1" x14ac:dyDescent="0.2">
      <c r="A856" s="93" t="s">
        <v>388</v>
      </c>
      <c r="B856" s="94">
        <f ca="1">IFERROR(VLOOKUP($A856,HeadJournal!$A$1:$NTR$890,COLUMN(HeadJournal!B$1),0),"")</f>
        <v>0</v>
      </c>
      <c r="C856" s="94" t="str">
        <f ca="1">IFERROR(VLOOKUP($A856,HeadJournal!$A$1:$NTR$890,COLUMN(HeadJournal!C$1),0),"")</f>
        <v>Roman</v>
      </c>
      <c r="D856" s="125" t="str">
        <f ca="1"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ca="1" si="68"/>
        <v>1.3631865413161801</v>
      </c>
      <c r="X856" s="33"/>
      <c r="Y856" s="33"/>
    </row>
    <row r="857" spans="1:25" hidden="1" x14ac:dyDescent="0.2">
      <c r="A857" s="93" t="s">
        <v>388</v>
      </c>
      <c r="B857" s="94">
        <f ca="1">IFERROR(VLOOKUP($A857,HeadJournal!$A$1:$NTR$890,COLUMN(HeadJournal!B$1),0),"")</f>
        <v>0</v>
      </c>
      <c r="C857" s="94" t="str">
        <f ca="1">IFERROR(VLOOKUP($A857,HeadJournal!$A$1:$NTR$890,COLUMN(HeadJournal!C$1),0),"")</f>
        <v>Roman</v>
      </c>
      <c r="D857" s="125" t="str">
        <f ca="1"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ca="1" si="68"/>
        <v>1.1662543295398318</v>
      </c>
      <c r="X857" s="33"/>
      <c r="Y857" s="33"/>
    </row>
    <row r="858" spans="1:25" hidden="1" x14ac:dyDescent="0.2">
      <c r="A858" s="93" t="s">
        <v>388</v>
      </c>
      <c r="B858" s="94">
        <f ca="1">IFERROR(VLOOKUP($A858,HeadJournal!$A$1:$NTR$890,COLUMN(HeadJournal!B$1),0),"")</f>
        <v>0</v>
      </c>
      <c r="C858" s="94" t="str">
        <f ca="1">IFERROR(VLOOKUP($A858,HeadJournal!$A$1:$NTR$890,COLUMN(HeadJournal!C$1),0),"")</f>
        <v>Roman</v>
      </c>
      <c r="D858" s="125" t="str">
        <f ca="1"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hidden="1" x14ac:dyDescent="0.2">
      <c r="A859" s="93" t="s">
        <v>388</v>
      </c>
      <c r="B859" s="94">
        <f ca="1">IFERROR(VLOOKUP($A859,HeadJournal!$A$1:$NTR$890,COLUMN(HeadJournal!B$1),0),"")</f>
        <v>0</v>
      </c>
      <c r="C859" s="94" t="str">
        <f ca="1">IFERROR(VLOOKUP($A859,HeadJournal!$A$1:$NTR$890,COLUMN(HeadJournal!C$1),0),"")</f>
        <v>Roman</v>
      </c>
      <c r="D859" s="125" t="str">
        <f ca="1"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ca="1" si="68"/>
        <v>1.619569986836332</v>
      </c>
      <c r="X859" s="33"/>
      <c r="Y859" s="33"/>
    </row>
    <row r="860" spans="1:25" hidden="1" x14ac:dyDescent="0.2">
      <c r="A860" s="93" t="s">
        <v>388</v>
      </c>
      <c r="B860" s="94">
        <f ca="1">IFERROR(VLOOKUP($A860,HeadJournal!$A$1:$NTR$890,COLUMN(HeadJournal!B$1),0),"")</f>
        <v>0</v>
      </c>
      <c r="C860" s="94" t="str">
        <f ca="1">IFERROR(VLOOKUP($A860,HeadJournal!$A$1:$NTR$890,COLUMN(HeadJournal!C$1),0),"")</f>
        <v>Roman</v>
      </c>
      <c r="D860" s="125" t="str">
        <f ca="1"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ca="1" si="68"/>
        <v>1.4357405140758872</v>
      </c>
      <c r="X860" s="33"/>
      <c r="Y860" s="33"/>
    </row>
    <row r="861" spans="1:25" hidden="1" x14ac:dyDescent="0.2">
      <c r="A861" s="93" t="s">
        <v>388</v>
      </c>
      <c r="B861" s="94">
        <f ca="1">IFERROR(VLOOKUP($A861,HeadJournal!$A$1:$NTR$890,COLUMN(HeadJournal!B$1),0),"")</f>
        <v>0</v>
      </c>
      <c r="C861" s="94" t="str">
        <f ca="1">IFERROR(VLOOKUP($A861,HeadJournal!$A$1:$NTR$890,COLUMN(HeadJournal!C$1),0),"")</f>
        <v>Roman</v>
      </c>
      <c r="D861" s="125" t="str">
        <f ca="1"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hidden="1" x14ac:dyDescent="0.2">
      <c r="A862" s="93" t="s">
        <v>388</v>
      </c>
      <c r="B862" s="94">
        <f ca="1">IFERROR(VLOOKUP($A862,HeadJournal!$A$1:$NTR$890,COLUMN(HeadJournal!B$1),0),"")</f>
        <v>0</v>
      </c>
      <c r="C862" s="94" t="str">
        <f ca="1">IFERROR(VLOOKUP($A862,HeadJournal!$A$1:$NTR$890,COLUMN(HeadJournal!C$1),0),"")</f>
        <v>Roman</v>
      </c>
      <c r="D862" s="125" t="str">
        <f ca="1"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ca="1" si="68"/>
        <v>0.98338870431893677</v>
      </c>
      <c r="X862" s="33"/>
      <c r="Y862" s="33"/>
    </row>
    <row r="863" spans="1:25" hidden="1" x14ac:dyDescent="0.2">
      <c r="A863" s="93" t="s">
        <v>388</v>
      </c>
      <c r="B863" s="94">
        <f ca="1">IFERROR(VLOOKUP($A863,HeadJournal!$A$1:$NTR$890,COLUMN(HeadJournal!B$1),0),"")</f>
        <v>0</v>
      </c>
      <c r="C863" s="94" t="str">
        <f ca="1">IFERROR(VLOOKUP($A863,HeadJournal!$A$1:$NTR$890,COLUMN(HeadJournal!C$1),0),"")</f>
        <v>Roman</v>
      </c>
      <c r="D863" s="125" t="str">
        <f ca="1"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ca="1" si="68"/>
        <v>0.48149461145774247</v>
      </c>
      <c r="X863" s="33"/>
      <c r="Y863" s="33"/>
    </row>
    <row r="864" spans="1:25" hidden="1" x14ac:dyDescent="0.2">
      <c r="A864" s="93" t="s">
        <v>388</v>
      </c>
      <c r="B864" s="94">
        <f ca="1">IFERROR(VLOOKUP($A864,HeadJournal!$A$1:$NTR$890,COLUMN(HeadJournal!B$1),0),"")</f>
        <v>0</v>
      </c>
      <c r="C864" s="94" t="str">
        <f ca="1">IFERROR(VLOOKUP($A864,HeadJournal!$A$1:$NTR$890,COLUMN(HeadJournal!C$1),0),"")</f>
        <v>Roman</v>
      </c>
      <c r="D864" s="125" t="str">
        <f ca="1"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ca="1" si="68"/>
        <v/>
      </c>
      <c r="X864" s="33"/>
      <c r="Y864" s="33"/>
    </row>
    <row r="865" spans="1:25" hidden="1" x14ac:dyDescent="0.2">
      <c r="A865" s="93" t="s">
        <v>388</v>
      </c>
      <c r="B865" s="94">
        <f ca="1">IFERROR(VLOOKUP($A865,HeadJournal!$A$1:$NTR$890,COLUMN(HeadJournal!B$1),0),"")</f>
        <v>0</v>
      </c>
      <c r="C865" s="94" t="str">
        <f ca="1">IFERROR(VLOOKUP($A865,HeadJournal!$A$1:$NTR$890,COLUMN(HeadJournal!C$1),0),"")</f>
        <v>Roman</v>
      </c>
      <c r="D865" s="125" t="str">
        <f ca="1"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ca="1" si="68"/>
        <v>1.8924418604651156</v>
      </c>
      <c r="X865" s="33"/>
      <c r="Y865" s="33"/>
    </row>
    <row r="866" spans="1:25" hidden="1" x14ac:dyDescent="0.2">
      <c r="A866" s="93" t="s">
        <v>388</v>
      </c>
      <c r="B866" s="94">
        <f ca="1">IFERROR(VLOOKUP($A866,HeadJournal!$A$1:$NTR$890,COLUMN(HeadJournal!B$1),0),"")</f>
        <v>0</v>
      </c>
      <c r="C866" s="94" t="str">
        <f ca="1">IFERROR(VLOOKUP($A866,HeadJournal!$A$1:$NTR$890,COLUMN(HeadJournal!C$1),0),"")</f>
        <v>Roman</v>
      </c>
      <c r="D866" s="125" t="str">
        <f ca="1"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ca="1" si="68"/>
        <v>1.8924418604651156</v>
      </c>
      <c r="X866" s="33"/>
      <c r="Y866" s="33"/>
    </row>
    <row r="867" spans="1:25" hidden="1" x14ac:dyDescent="0.2">
      <c r="A867" s="93" t="s">
        <v>388</v>
      </c>
      <c r="B867" s="94">
        <f ca="1">IFERROR(VLOOKUP($A867,HeadJournal!$A$1:$NTR$890,COLUMN(HeadJournal!B$1),0),"")</f>
        <v>0</v>
      </c>
      <c r="C867" s="94" t="str">
        <f ca="1">IFERROR(VLOOKUP($A867,HeadJournal!$A$1:$NTR$890,COLUMN(HeadJournal!C$1),0),"")</f>
        <v>Roman</v>
      </c>
      <c r="D867" s="125" t="str">
        <f ca="1"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ca="1" si="68"/>
        <v/>
      </c>
      <c r="X867" s="33"/>
      <c r="Y867" s="33"/>
    </row>
    <row r="868" spans="1:25" hidden="1" x14ac:dyDescent="0.2">
      <c r="A868" s="93" t="s">
        <v>388</v>
      </c>
      <c r="B868" s="94">
        <f ca="1">IFERROR(VLOOKUP($A868,HeadJournal!$A$1:$NTR$890,COLUMN(HeadJournal!B$1),0),"")</f>
        <v>0</v>
      </c>
      <c r="C868" s="94" t="str">
        <f ca="1">IFERROR(VLOOKUP($A868,HeadJournal!$A$1:$NTR$890,COLUMN(HeadJournal!C$1),0),"")</f>
        <v>Roman</v>
      </c>
      <c r="D868" s="125" t="str">
        <f ca="1"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ca="1" si="68"/>
        <v>1.2005897728034314</v>
      </c>
      <c r="X868" s="33"/>
      <c r="Y868" s="33"/>
    </row>
    <row r="869" spans="1:25" hidden="1" x14ac:dyDescent="0.2">
      <c r="A869" s="93" t="s">
        <v>388</v>
      </c>
      <c r="B869" s="94">
        <f ca="1">IFERROR(VLOOKUP($A869,HeadJournal!$A$1:$NTR$890,COLUMN(HeadJournal!B$1),0),"")</f>
        <v>0</v>
      </c>
      <c r="C869" s="94" t="str">
        <f ca="1">IFERROR(VLOOKUP($A869,HeadJournal!$A$1:$NTR$890,COLUMN(HeadJournal!C$1),0),"")</f>
        <v>Roman</v>
      </c>
      <c r="D869" s="125" t="str">
        <f ca="1"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ca="1" si="68"/>
        <v>0.86896243291592123</v>
      </c>
      <c r="X869" s="33"/>
      <c r="Y869" s="33"/>
    </row>
    <row r="870" spans="1:25" hidden="1" x14ac:dyDescent="0.2">
      <c r="A870" s="93" t="s">
        <v>393</v>
      </c>
      <c r="B870" s="94" t="str">
        <f ca="1">IFERROR(VLOOKUP($A870,HeadJournal!$A$1:$NTR$890,COLUMN(HeadJournal!B$1),0),"")</f>
        <v>710000549542</v>
      </c>
      <c r="C870" s="94" t="str">
        <f ca="1">IFERROR(VLOOKUP($A870,HeadJournal!$A$1:$NTR$890,COLUMN(HeadJournal!C$1),0),"")</f>
        <v>iHerb_VP DFD1605</v>
      </c>
      <c r="D870" s="125" t="str">
        <f ca="1"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 ca="1"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ca="1" si="67"/>
        <v>880.30806916977167</v>
      </c>
      <c r="V870" s="22">
        <f t="shared" ca="1" si="68"/>
        <v>1.4205575792965135</v>
      </c>
      <c r="X870" s="33"/>
      <c r="Y870" s="33"/>
    </row>
    <row r="871" spans="1:25" hidden="1" x14ac:dyDescent="0.2">
      <c r="A871" s="93" t="s">
        <v>393</v>
      </c>
      <c r="B871" s="94" t="str">
        <f ca="1">IFERROR(VLOOKUP($A871,HeadJournal!$A$1:$NTR$890,COLUMN(HeadJournal!B$1),0),"")</f>
        <v>710000549542</v>
      </c>
      <c r="C871" s="94" t="str">
        <f ca="1">IFERROR(VLOOKUP($A871,HeadJournal!$A$1:$NTR$890,COLUMN(HeadJournal!C$1),0),"")</f>
        <v>iHerb_VP DFD1605</v>
      </c>
      <c r="D871" s="125" t="str">
        <f ca="1"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hidden="1" x14ac:dyDescent="0.2">
      <c r="A872" s="93" t="s">
        <v>393</v>
      </c>
      <c r="B872" s="94" t="str">
        <f ca="1">IFERROR(VLOOKUP($A872,HeadJournal!$A$1:$NTR$890,COLUMN(HeadJournal!B$1),0),"")</f>
        <v>710000549542</v>
      </c>
      <c r="C872" s="94" t="str">
        <f ca="1">IFERROR(VLOOKUP($A872,HeadJournal!$A$1:$NTR$890,COLUMN(HeadJournal!C$1),0),"")</f>
        <v>iHerb_VP DFD1605</v>
      </c>
      <c r="D872" s="125" t="str">
        <f ca="1"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 ca="1"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ca="1" si="67"/>
        <v>-2.4925957771984031E-3</v>
      </c>
      <c r="V872" s="22">
        <f t="shared" ca="1" si="68"/>
        <v>-3.4915562259733269E-6</v>
      </c>
      <c r="X872" s="33"/>
      <c r="Y872" s="33"/>
    </row>
    <row r="873" spans="1:25" hidden="1" x14ac:dyDescent="0.2">
      <c r="A873" s="93" t="s">
        <v>393</v>
      </c>
      <c r="B873" s="94" t="str">
        <f ca="1">IFERROR(VLOOKUP($A873,HeadJournal!$A$1:$NTR$890,COLUMN(HeadJournal!B$1),0),"")</f>
        <v>710000549542</v>
      </c>
      <c r="C873" s="94" t="str">
        <f ca="1">IFERROR(VLOOKUP($A873,HeadJournal!$A$1:$NTR$890,COLUMN(HeadJournal!C$1),0),"")</f>
        <v>iHerb_VP DFD1605</v>
      </c>
      <c r="D873" s="125" t="str">
        <f ca="1"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ca="1" si="68"/>
        <v>1.1011567085484613</v>
      </c>
      <c r="X873" s="33"/>
      <c r="Y873" s="33"/>
    </row>
    <row r="874" spans="1:25" hidden="1" x14ac:dyDescent="0.2">
      <c r="A874" s="93" t="s">
        <v>393</v>
      </c>
      <c r="B874" s="94" t="str">
        <f ca="1">IFERROR(VLOOKUP($A874,HeadJournal!$A$1:$NTR$890,COLUMN(HeadJournal!B$1),0),"")</f>
        <v>710000549542</v>
      </c>
      <c r="C874" s="94" t="str">
        <f ca="1">IFERROR(VLOOKUP($A874,HeadJournal!$A$1:$NTR$890,COLUMN(HeadJournal!C$1),0),"")</f>
        <v>iHerb_VP DFD1605</v>
      </c>
      <c r="D874" s="125" t="str">
        <f ca="1"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ca="1" si="68"/>
        <v>0.89079643272172326</v>
      </c>
      <c r="X874" s="33"/>
      <c r="Y874" s="33"/>
    </row>
    <row r="875" spans="1:25" hidden="1" x14ac:dyDescent="0.2">
      <c r="A875" s="93" t="s">
        <v>393</v>
      </c>
      <c r="B875" s="94" t="str">
        <f ca="1">IFERROR(VLOOKUP($A875,HeadJournal!$A$1:$NTR$890,COLUMN(HeadJournal!B$1),0),"")</f>
        <v>710000549542</v>
      </c>
      <c r="C875" s="94" t="str">
        <f ca="1">IFERROR(VLOOKUP($A875,HeadJournal!$A$1:$NTR$890,COLUMN(HeadJournal!C$1),0),"")</f>
        <v>iHerb_VP DFD1605</v>
      </c>
      <c r="D875" s="125" t="str">
        <f ca="1"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 ca="1"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ca="1" si="67"/>
        <v>582.15513900831172</v>
      </c>
      <c r="V875" s="22">
        <f t="shared" ca="1" si="68"/>
        <v>0.94223513986004215</v>
      </c>
      <c r="X875" s="33"/>
      <c r="Y875" s="33"/>
    </row>
    <row r="876" spans="1:25" hidden="1" x14ac:dyDescent="0.2">
      <c r="A876" s="93" t="s">
        <v>393</v>
      </c>
      <c r="B876" s="94" t="str">
        <f ca="1">IFERROR(VLOOKUP($A876,HeadJournal!$A$1:$NTR$890,COLUMN(HeadJournal!B$1),0),"")</f>
        <v>710000549542</v>
      </c>
      <c r="C876" s="94" t="str">
        <f ca="1">IFERROR(VLOOKUP($A876,HeadJournal!$A$1:$NTR$890,COLUMN(HeadJournal!C$1),0),"")</f>
        <v>iHerb_VP DFD1605</v>
      </c>
      <c r="D876" s="125" t="str">
        <f ca="1"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 ca="1"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ca="1" si="67"/>
        <v>-517.17955479124873</v>
      </c>
      <c r="V876" s="22" t="str">
        <f t="shared" ca="1" si="68"/>
        <v/>
      </c>
      <c r="X876" s="33"/>
      <c r="Y876" s="33"/>
    </row>
    <row r="877" spans="1:25" hidden="1" x14ac:dyDescent="0.2">
      <c r="A877" s="93" t="s">
        <v>393</v>
      </c>
      <c r="B877" s="94" t="str">
        <f ca="1">IFERROR(VLOOKUP($A877,HeadJournal!$A$1:$NTR$890,COLUMN(HeadJournal!B$1),0),"")</f>
        <v>710000549542</v>
      </c>
      <c r="C877" s="94" t="str">
        <f ca="1">IFERROR(VLOOKUP($A877,HeadJournal!$A$1:$NTR$890,COLUMN(HeadJournal!C$1),0),"")</f>
        <v>iHerb_VP DFD1605</v>
      </c>
      <c r="D877" s="125" t="str">
        <f ca="1"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 ca="1"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 ca="1"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ca="1" si="67"/>
        <v>312.11533390656331</v>
      </c>
      <c r="V877" s="22">
        <f t="shared" ca="1" si="68"/>
        <v>0.80466015078662201</v>
      </c>
      <c r="X877" s="33"/>
      <c r="Y877" s="33"/>
    </row>
    <row r="878" spans="1:25" hidden="1" x14ac:dyDescent="0.2">
      <c r="A878" s="93" t="s">
        <v>393</v>
      </c>
      <c r="B878" s="94" t="str">
        <f ca="1">IFERROR(VLOOKUP($A878,HeadJournal!$A$1:$NTR$890,COLUMN(HeadJournal!B$1),0),"")</f>
        <v>710000549542</v>
      </c>
      <c r="C878" s="94" t="str">
        <f ca="1">IFERROR(VLOOKUP($A878,HeadJournal!$A$1:$NTR$890,COLUMN(HeadJournal!C$1),0),"")</f>
        <v>iHerb_VP DFD1605</v>
      </c>
      <c r="D878" s="125" t="str">
        <f ca="1"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 ca="1"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ca="1" si="67"/>
        <v>1432.1354046049487</v>
      </c>
      <c r="V878" s="22">
        <f t="shared" ca="1" si="68"/>
        <v>1.4796857033709316</v>
      </c>
      <c r="X878" s="33"/>
      <c r="Y878" s="33"/>
    </row>
    <row r="879" spans="1:25" hidden="1" x14ac:dyDescent="0.2">
      <c r="A879" s="93" t="s">
        <v>393</v>
      </c>
      <c r="B879" s="94" t="str">
        <f ca="1">IFERROR(VLOOKUP($A879,HeadJournal!$A$1:$NTR$890,COLUMN(HeadJournal!B$1),0),"")</f>
        <v>710000549542</v>
      </c>
      <c r="C879" s="94" t="str">
        <f ca="1">IFERROR(VLOOKUP($A879,HeadJournal!$A$1:$NTR$890,COLUMN(HeadJournal!C$1),0),"")</f>
        <v>iHerb_VP DFD1605</v>
      </c>
      <c r="D879" s="125" t="str">
        <f ca="1"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 ca="1"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ca="1" si="67"/>
        <v>1070.5167937326835</v>
      </c>
      <c r="V879" s="22">
        <f t="shared" ca="1" si="68"/>
        <v>0.94779345792178393</v>
      </c>
      <c r="X879" s="33"/>
      <c r="Y879" s="33"/>
    </row>
    <row r="880" spans="1:25" hidden="1" x14ac:dyDescent="0.2">
      <c r="A880" s="93" t="s">
        <v>393</v>
      </c>
      <c r="B880" s="94" t="str">
        <f ca="1">IFERROR(VLOOKUP($A880,HeadJournal!$A$1:$NTR$890,COLUMN(HeadJournal!B$1),0),"")</f>
        <v>710000549542</v>
      </c>
      <c r="C880" s="94" t="str">
        <f ca="1">IFERROR(VLOOKUP($A880,HeadJournal!$A$1:$NTR$890,COLUMN(HeadJournal!C$1),0),"")</f>
        <v>iHerb_VP DFD1605</v>
      </c>
      <c r="D880" s="125" t="str">
        <f ca="1"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 ca="1"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 ca="1"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ca="1" si="67"/>
        <v>1630.914172160122</v>
      </c>
      <c r="V880" s="22">
        <f t="shared" ca="1" si="68"/>
        <v>1.0394040550384434</v>
      </c>
      <c r="X880" s="33"/>
      <c r="Y880" s="33"/>
    </row>
    <row r="881" spans="1:25" hidden="1" x14ac:dyDescent="0.2">
      <c r="A881" s="93" t="s">
        <v>393</v>
      </c>
      <c r="B881" s="94" t="str">
        <f ca="1">IFERROR(VLOOKUP($A881,HeadJournal!$A$1:$NTR$890,COLUMN(HeadJournal!B$1),0),"")</f>
        <v>710000549542</v>
      </c>
      <c r="C881" s="94" t="str">
        <f ca="1">IFERROR(VLOOKUP($A881,HeadJournal!$A$1:$NTR$890,COLUMN(HeadJournal!C$1),0),"")</f>
        <v>iHerb_VP DFD1605</v>
      </c>
      <c r="D881" s="125" t="str">
        <f ca="1"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ca="1" si="68"/>
        <v>1.1655921809439467</v>
      </c>
      <c r="X881" s="33"/>
      <c r="Y881" s="33"/>
    </row>
    <row r="882" spans="1:25" hidden="1" x14ac:dyDescent="0.2">
      <c r="A882" s="93" t="s">
        <v>396</v>
      </c>
      <c r="B882" s="94" t="str">
        <f ca="1">IFERROR(VLOOKUP($A882,HeadJournal!$A$1:$NTR$890,COLUMN(HeadJournal!B$1),0),"")</f>
        <v>710000579455</v>
      </c>
      <c r="C882" s="94" t="str">
        <f ca="1">IFERROR(VLOOKUP($A882,HeadJournal!$A$1:$NTR$890,COLUMN(HeadJournal!C$1),0),"")</f>
        <v>iHerb_OA CZN6870</v>
      </c>
      <c r="D882" s="125" t="str">
        <f ca="1"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ca="1" si="68"/>
        <v>1.0400813933939783</v>
      </c>
      <c r="X882" s="33"/>
      <c r="Y882" s="33"/>
    </row>
    <row r="883" spans="1:25" hidden="1" x14ac:dyDescent="0.2">
      <c r="A883" s="93" t="s">
        <v>396</v>
      </c>
      <c r="B883" s="94" t="str">
        <f ca="1">IFERROR(VLOOKUP($A883,HeadJournal!$A$1:$NTR$890,COLUMN(HeadJournal!B$1),0),"")</f>
        <v>710000579455</v>
      </c>
      <c r="C883" s="94" t="str">
        <f ca="1">IFERROR(VLOOKUP($A883,HeadJournal!$A$1:$NTR$890,COLUMN(HeadJournal!C$1),0),"")</f>
        <v>iHerb_OA CZN6870</v>
      </c>
      <c r="D883" s="125" t="str">
        <f ca="1"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 ca="1"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 ca="1"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ca="1" si="67"/>
        <v>-875.56512765057118</v>
      </c>
      <c r="V883" s="22" t="str">
        <f t="shared" ca="1" si="68"/>
        <v/>
      </c>
      <c r="X883" s="33"/>
      <c r="Y883" s="33"/>
    </row>
    <row r="884" spans="1:25" hidden="1" x14ac:dyDescent="0.2">
      <c r="A884" s="93" t="s">
        <v>396</v>
      </c>
      <c r="B884" s="94" t="str">
        <f ca="1">IFERROR(VLOOKUP($A884,HeadJournal!$A$1:$NTR$890,COLUMN(HeadJournal!B$1),0),"")</f>
        <v>710000579455</v>
      </c>
      <c r="C884" s="94" t="str">
        <f ca="1">IFERROR(VLOOKUP($A884,HeadJournal!$A$1:$NTR$890,COLUMN(HeadJournal!C$1),0),"")</f>
        <v>iHerb_OA CZN6870</v>
      </c>
      <c r="D884" s="125" t="str">
        <f ca="1"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 ca="1"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 ca="1"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ca="1" si="67"/>
        <v>1289.7325450185717</v>
      </c>
      <c r="V884" s="22">
        <f t="shared" ca="1" si="68"/>
        <v>1.2766248567734777</v>
      </c>
      <c r="X884" s="33"/>
      <c r="Y884" s="33"/>
    </row>
    <row r="885" spans="1:25" hidden="1" x14ac:dyDescent="0.2">
      <c r="A885" s="93" t="s">
        <v>396</v>
      </c>
      <c r="B885" s="94" t="str">
        <f ca="1">IFERROR(VLOOKUP($A885,HeadJournal!$A$1:$NTR$890,COLUMN(HeadJournal!B$1),0),"")</f>
        <v>710000579455</v>
      </c>
      <c r="C885" s="94" t="str">
        <f ca="1">IFERROR(VLOOKUP($A885,HeadJournal!$A$1:$NTR$890,COLUMN(HeadJournal!C$1),0),"")</f>
        <v>iHerb_OA CZN6870</v>
      </c>
      <c r="D885" s="125" t="str">
        <f ca="1"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 ca="1"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ca="1" si="67"/>
        <v>1289.7325450185717</v>
      </c>
      <c r="V885" s="22">
        <f t="shared" ca="1" si="68"/>
        <v>1.2766248567734777</v>
      </c>
      <c r="X885" s="33"/>
      <c r="Y885" s="33"/>
    </row>
    <row r="886" spans="1:25" hidden="1" x14ac:dyDescent="0.2">
      <c r="A886" s="93" t="s">
        <v>396</v>
      </c>
      <c r="B886" s="94" t="str">
        <f ca="1">IFERROR(VLOOKUP($A886,HeadJournal!$A$1:$NTR$890,COLUMN(HeadJournal!B$1),0),"")</f>
        <v>710000579455</v>
      </c>
      <c r="C886" s="94" t="str">
        <f ca="1">IFERROR(VLOOKUP($A886,HeadJournal!$A$1:$NTR$890,COLUMN(HeadJournal!C$1),0),"")</f>
        <v>iHerb_OA CZN6870</v>
      </c>
      <c r="D886" s="125" t="str">
        <f ca="1"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ca="1" si="68"/>
        <v>1.07865747792361</v>
      </c>
      <c r="X886" s="33"/>
      <c r="Y886" s="33"/>
    </row>
    <row r="887" spans="1:25" hidden="1" x14ac:dyDescent="0.2">
      <c r="A887" s="93" t="s">
        <v>396</v>
      </c>
      <c r="B887" s="94" t="str">
        <f ca="1">IFERROR(VLOOKUP($A887,HeadJournal!$A$1:$NTR$890,COLUMN(HeadJournal!B$1),0),"")</f>
        <v>710000579455</v>
      </c>
      <c r="C887" s="94" t="str">
        <f ca="1">IFERROR(VLOOKUP($A887,HeadJournal!$A$1:$NTR$890,COLUMN(HeadJournal!C$1),0),"")</f>
        <v>iHerb_OA CZN6870</v>
      </c>
      <c r="D887" s="125" t="str">
        <f ca="1"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 ca="1"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 ca="1"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ca="1" si="67"/>
        <v>1350.9232356951431</v>
      </c>
      <c r="V887" s="22">
        <f t="shared" ca="1" si="68"/>
        <v>0.87208282173244367</v>
      </c>
      <c r="X887" s="33"/>
      <c r="Y887" s="33"/>
    </row>
    <row r="888" spans="1:25" hidden="1" x14ac:dyDescent="0.2">
      <c r="A888" s="93" t="s">
        <v>396</v>
      </c>
      <c r="B888" s="94" t="str">
        <f ca="1">IFERROR(VLOOKUP($A888,HeadJournal!$A$1:$NTR$890,COLUMN(HeadJournal!B$1),0),"")</f>
        <v>710000579455</v>
      </c>
      <c r="C888" s="94" t="str">
        <f ca="1">IFERROR(VLOOKUP($A888,HeadJournal!$A$1:$NTR$890,COLUMN(HeadJournal!C$1),0),"")</f>
        <v>iHerb_OA CZN6870</v>
      </c>
      <c r="D888" s="125" t="str">
        <f ca="1"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ca="1" si="68"/>
        <v>0.61871822931752651</v>
      </c>
      <c r="X888" s="33"/>
      <c r="Y888" s="33"/>
    </row>
    <row r="889" spans="1:25" hidden="1" x14ac:dyDescent="0.2">
      <c r="A889" s="93" t="s">
        <v>396</v>
      </c>
      <c r="B889" s="94" t="str">
        <f ca="1">IFERROR(VLOOKUP($A889,HeadJournal!$A$1:$NTR$890,COLUMN(HeadJournal!B$1),0),"")</f>
        <v>710000579455</v>
      </c>
      <c r="C889" s="94" t="str">
        <f ca="1">IFERROR(VLOOKUP($A889,HeadJournal!$A$1:$NTR$890,COLUMN(HeadJournal!C$1),0),"")</f>
        <v>iHerb_OA CZN6870</v>
      </c>
      <c r="D889" s="125" t="str">
        <f ca="1"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 ca="1"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 ca="1"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ca="1" si="67"/>
        <v>715.71085100380856</v>
      </c>
      <c r="V889" s="22">
        <f t="shared" ca="1" si="68"/>
        <v>0.7271347568280242</v>
      </c>
      <c r="X889" s="33"/>
      <c r="Y889" s="33"/>
    </row>
    <row r="890" spans="1:25" hidden="1" x14ac:dyDescent="0.2">
      <c r="A890" s="93" t="s">
        <v>396</v>
      </c>
      <c r="B890" s="94" t="str">
        <f ca="1">IFERROR(VLOOKUP($A890,HeadJournal!$A$1:$NTR$890,COLUMN(HeadJournal!B$1),0),"")</f>
        <v>710000579455</v>
      </c>
      <c r="C890" s="94" t="str">
        <f ca="1">IFERROR(VLOOKUP($A890,HeadJournal!$A$1:$NTR$890,COLUMN(HeadJournal!C$1),0),"")</f>
        <v>iHerb_OA CZN6870</v>
      </c>
      <c r="D890" s="125" t="str">
        <f ca="1"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 ca="1"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 ca="1"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ca="1" si="67"/>
        <v>861.19069067657153</v>
      </c>
      <c r="V890" s="22">
        <f t="shared" ca="1" si="68"/>
        <v>1.5983218474045124</v>
      </c>
      <c r="X890" s="33"/>
      <c r="Y890" s="33"/>
    </row>
    <row r="891" spans="1:25" hidden="1" x14ac:dyDescent="0.2">
      <c r="A891" s="93" t="s">
        <v>396</v>
      </c>
      <c r="B891" s="94" t="str">
        <f ca="1">IFERROR(VLOOKUP($A891,HeadJournal!$A$1:$NTR$890,COLUMN(HeadJournal!B$1),0),"")</f>
        <v>710000579455</v>
      </c>
      <c r="C891" s="94" t="str">
        <f ca="1">IFERROR(VLOOKUP($A891,HeadJournal!$A$1:$NTR$890,COLUMN(HeadJournal!C$1),0),"")</f>
        <v>iHerb_OA CZN6870</v>
      </c>
      <c r="D891" s="125" t="str">
        <f ca="1"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 ca="1"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ca="1" si="67"/>
        <v>-538.80930932342847</v>
      </c>
      <c r="V891" s="22" t="str">
        <f t="shared" ca="1" si="68"/>
        <v/>
      </c>
      <c r="X891" s="33"/>
      <c r="Y891" s="33"/>
    </row>
    <row r="892" spans="1:25" hidden="1" x14ac:dyDescent="0.2">
      <c r="A892" s="93" t="s">
        <v>396</v>
      </c>
      <c r="B892" s="94" t="str">
        <f ca="1">IFERROR(VLOOKUP($A892,HeadJournal!$A$1:$NTR$890,COLUMN(HeadJournal!B$1),0),"")</f>
        <v>710000579455</v>
      </c>
      <c r="C892" s="94" t="str">
        <f ca="1">IFERROR(VLOOKUP($A892,HeadJournal!$A$1:$NTR$890,COLUMN(HeadJournal!C$1),0),"")</f>
        <v>iHerb_OA CZN6870</v>
      </c>
      <c r="D892" s="125" t="str">
        <f ca="1"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 ca="1"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 ca="1"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ca="1" si="67"/>
        <v>352.24393365931644</v>
      </c>
      <c r="V892" s="22">
        <f t="shared" ca="1" si="68"/>
        <v>1.4217368674838178</v>
      </c>
      <c r="X892" s="33"/>
      <c r="Y892" s="33"/>
    </row>
    <row r="893" spans="1:25" hidden="1" x14ac:dyDescent="0.2">
      <c r="A893" s="93" t="s">
        <v>396</v>
      </c>
      <c r="B893" s="94" t="str">
        <f ca="1">IFERROR(VLOOKUP($A893,HeadJournal!$A$1:$NTR$890,COLUMN(HeadJournal!B$1),0),"")</f>
        <v>710000579455</v>
      </c>
      <c r="C893" s="94" t="str">
        <f ca="1">IFERROR(VLOOKUP($A893,HeadJournal!$A$1:$NTR$890,COLUMN(HeadJournal!C$1),0),"")</f>
        <v>iHerb_OA CZN6870</v>
      </c>
      <c r="D893" s="125" t="str">
        <f ca="1"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ca="1" si="68"/>
        <v/>
      </c>
      <c r="X893" s="33"/>
      <c r="Y893" s="33"/>
    </row>
    <row r="894" spans="1:25" hidden="1" x14ac:dyDescent="0.2">
      <c r="A894" s="93" t="s">
        <v>396</v>
      </c>
      <c r="B894" s="94" t="str">
        <f ca="1">IFERROR(VLOOKUP($A894,HeadJournal!$A$1:$NTR$890,COLUMN(HeadJournal!B$1),0),"")</f>
        <v>710000579455</v>
      </c>
      <c r="C894" s="94" t="str">
        <f ca="1">IFERROR(VLOOKUP($A894,HeadJournal!$A$1:$NTR$890,COLUMN(HeadJournal!C$1),0),"")</f>
        <v>iHerb_OA CZN6870</v>
      </c>
      <c r="D894" s="125" t="str">
        <f ca="1"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 ca="1"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 ca="1"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ca="1" si="67"/>
        <v>1083.5720720297147</v>
      </c>
      <c r="V894" s="22">
        <f t="shared" ca="1" si="68"/>
        <v>0.67034975904575811</v>
      </c>
      <c r="X894" s="33"/>
      <c r="Y894" s="33"/>
    </row>
    <row r="895" spans="1:25" hidden="1" x14ac:dyDescent="0.2">
      <c r="A895" s="93" t="s">
        <v>396</v>
      </c>
      <c r="B895" s="94" t="str">
        <f ca="1">IFERROR(VLOOKUP($A895,HeadJournal!$A$1:$NTR$890,COLUMN(HeadJournal!B$1),0),"")</f>
        <v>710000579455</v>
      </c>
      <c r="C895" s="94" t="str">
        <f ca="1">IFERROR(VLOOKUP($A895,HeadJournal!$A$1:$NTR$890,COLUMN(HeadJournal!C$1),0),"")</f>
        <v>iHerb_OA CZN6870</v>
      </c>
      <c r="D895" s="125" t="str">
        <f ca="1"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ca="1" si="68"/>
        <v>2.3700672469578627</v>
      </c>
      <c r="X895" s="33"/>
      <c r="Y895" s="33"/>
    </row>
    <row r="896" spans="1:25" hidden="1" x14ac:dyDescent="0.2">
      <c r="A896" s="93" t="s">
        <v>396</v>
      </c>
      <c r="B896" s="94" t="str">
        <f ca="1">IFERROR(VLOOKUP($A896,HeadJournal!$A$1:$NTR$890,COLUMN(HeadJournal!B$1),0),"")</f>
        <v>710000579455</v>
      </c>
      <c r="C896" s="94" t="str">
        <f ca="1">IFERROR(VLOOKUP($A896,HeadJournal!$A$1:$NTR$890,COLUMN(HeadJournal!C$1),0),"")</f>
        <v>iHerb_OA CZN6870</v>
      </c>
      <c r="D896" s="125" t="str">
        <f ca="1"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 ca="1"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 ca="1"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ca="1" si="67"/>
        <v>763.5604809817105</v>
      </c>
      <c r="V896" s="22">
        <f t="shared" ca="1" si="68"/>
        <v>0.57133934616255611</v>
      </c>
      <c r="X896" s="33"/>
      <c r="Y896" s="33"/>
    </row>
    <row r="897" spans="1:25" hidden="1" x14ac:dyDescent="0.2">
      <c r="A897" s="93" t="s">
        <v>396</v>
      </c>
      <c r="B897" s="94" t="str">
        <f ca="1">IFERROR(VLOOKUP($A897,HeadJournal!$A$1:$NTR$890,COLUMN(HeadJournal!B$1),0),"")</f>
        <v>710000579455</v>
      </c>
      <c r="C897" s="94" t="str">
        <f ca="1">IFERROR(VLOOKUP($A897,HeadJournal!$A$1:$NTR$890,COLUMN(HeadJournal!C$1),0),"")</f>
        <v>iHerb_OA CZN6870</v>
      </c>
      <c r="D897" s="125" t="str">
        <f ca="1"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 ca="1"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ca="1" si="67"/>
        <v>718.92025953265329</v>
      </c>
      <c r="V897" s="22">
        <f t="shared" ca="1" si="68"/>
        <v>1.4943889735083324</v>
      </c>
      <c r="X897" s="33"/>
      <c r="Y897" s="33"/>
    </row>
    <row r="898" spans="1:25" hidden="1" x14ac:dyDescent="0.2">
      <c r="A898" s="93" t="s">
        <v>396</v>
      </c>
      <c r="B898" s="94" t="str">
        <f ca="1">IFERROR(VLOOKUP($A898,HeadJournal!$A$1:$NTR$890,COLUMN(HeadJournal!B$1),0),"")</f>
        <v>710000579455</v>
      </c>
      <c r="C898" s="94" t="str">
        <f ca="1">IFERROR(VLOOKUP($A898,HeadJournal!$A$1:$NTR$890,COLUMN(HeadJournal!C$1),0),"")</f>
        <v>iHerb_OA CZN6870</v>
      </c>
      <c r="D898" s="125" t="str">
        <f ca="1"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 ca="1"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 ca="1"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ca="1" si="72">Q898-P898</f>
        <v>842.04106469509611</v>
      </c>
      <c r="V898" s="22">
        <f t="shared" ref="V898:V961" ca="1" si="73">IF(Q898&lt;&gt;0,IFERROR(U898/P898,""),"")</f>
        <v>0.72717696545376809</v>
      </c>
      <c r="X898" s="33"/>
      <c r="Y898" s="33"/>
    </row>
    <row r="899" spans="1:25" hidden="1" x14ac:dyDescent="0.2">
      <c r="A899" s="93" t="s">
        <v>396</v>
      </c>
      <c r="B899" s="94" t="str">
        <f ca="1">IFERROR(VLOOKUP($A899,HeadJournal!$A$1:$NTR$890,COLUMN(HeadJournal!B$1),0),"")</f>
        <v>710000579455</v>
      </c>
      <c r="C899" s="94" t="str">
        <f ca="1">IFERROR(VLOOKUP($A899,HeadJournal!$A$1:$NTR$890,COLUMN(HeadJournal!C$1),0),"")</f>
        <v>iHerb_OA CZN6870</v>
      </c>
      <c r="D899" s="125" t="str">
        <f ca="1"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 ca="1"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 ca="1"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ca="1" si="72"/>
        <v>742.04106469509611</v>
      </c>
      <c r="V899" s="22">
        <f t="shared" ca="1" si="73"/>
        <v>0.64081811718107962</v>
      </c>
      <c r="X899" s="33"/>
      <c r="Y899" s="33"/>
    </row>
    <row r="900" spans="1:25" hidden="1" x14ac:dyDescent="0.2">
      <c r="A900" s="93" t="s">
        <v>396</v>
      </c>
      <c r="B900" s="94" t="str">
        <f ca="1">IFERROR(VLOOKUP($A900,HeadJournal!$A$1:$NTR$890,COLUMN(HeadJournal!B$1),0),"")</f>
        <v>710000579455</v>
      </c>
      <c r="C900" s="94" t="str">
        <f ca="1">IFERROR(VLOOKUP($A900,HeadJournal!$A$1:$NTR$890,COLUMN(HeadJournal!C$1),0),"")</f>
        <v>iHerb_OA CZN6870</v>
      </c>
      <c r="D900" s="125" t="str">
        <f ca="1"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ca="1" si="73"/>
        <v>1.2351155676597958</v>
      </c>
      <c r="X900" s="33"/>
      <c r="Y900" s="33"/>
    </row>
    <row r="901" spans="1:25" hidden="1" x14ac:dyDescent="0.2">
      <c r="A901" s="93" t="s">
        <v>396</v>
      </c>
      <c r="B901" s="94" t="str">
        <f ca="1">IFERROR(VLOOKUP($A901,HeadJournal!$A$1:$NTR$890,COLUMN(HeadJournal!B$1),0),"")</f>
        <v>710000579455</v>
      </c>
      <c r="C901" s="94" t="str">
        <f ca="1">IFERROR(VLOOKUP($A901,HeadJournal!$A$1:$NTR$890,COLUMN(HeadJournal!C$1),0),"")</f>
        <v>iHerb_OA CZN6870</v>
      </c>
      <c r="D901" s="125" t="str">
        <f ca="1"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 ca="1"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 ca="1"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ca="1" si="72"/>
        <v>652.59584136536751</v>
      </c>
      <c r="V901" s="22">
        <f t="shared" ca="1" si="73"/>
        <v>1.4586271244257754</v>
      </c>
      <c r="X901" s="33"/>
      <c r="Y901" s="33"/>
    </row>
    <row r="902" spans="1:25" hidden="1" x14ac:dyDescent="0.2">
      <c r="A902" s="93" t="s">
        <v>396</v>
      </c>
      <c r="B902" s="94" t="str">
        <f ca="1">IFERROR(VLOOKUP($A902,HeadJournal!$A$1:$NTR$890,COLUMN(HeadJournal!B$1),0),"")</f>
        <v>710000579455</v>
      </c>
      <c r="C902" s="94" t="str">
        <f ca="1">IFERROR(VLOOKUP($A902,HeadJournal!$A$1:$NTR$890,COLUMN(HeadJournal!C$1),0),"")</f>
        <v>iHerb_OA CZN6870</v>
      </c>
      <c r="D902" s="125" t="str">
        <f ca="1"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ca="1" si="73"/>
        <v>1.9447647603917808</v>
      </c>
      <c r="X902" s="33"/>
      <c r="Y902" s="33"/>
    </row>
    <row r="903" spans="1:25" hidden="1" x14ac:dyDescent="0.2">
      <c r="A903" s="93" t="s">
        <v>396</v>
      </c>
      <c r="B903" s="94" t="str">
        <f ca="1">IFERROR(VLOOKUP($A903,HeadJournal!$A$1:$NTR$890,COLUMN(HeadJournal!B$1),0),"")</f>
        <v>710000579455</v>
      </c>
      <c r="C903" s="94" t="str">
        <f ca="1">IFERROR(VLOOKUP($A903,HeadJournal!$A$1:$NTR$890,COLUMN(HeadJournal!C$1),0),"")</f>
        <v>iHerb_OA CZN6870</v>
      </c>
      <c r="D903" s="125" t="str">
        <f ca="1"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 ca="1"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ca="1" si="72"/>
        <v>511.35215571959191</v>
      </c>
      <c r="V903" s="22">
        <f t="shared" ca="1" si="73"/>
        <v>1.7715433038981467</v>
      </c>
      <c r="X903" s="33"/>
      <c r="Y903" s="33"/>
    </row>
    <row r="904" spans="1:25" hidden="1" x14ac:dyDescent="0.2">
      <c r="A904" s="93" t="s">
        <v>400</v>
      </c>
      <c r="B904" s="94">
        <f ca="1">IFERROR(VLOOKUP($A904,HeadJournal!$A$1:$NTR$890,COLUMN(HeadJournal!B$1),0),"")</f>
        <v>0</v>
      </c>
      <c r="C904" s="94" t="str">
        <f ca="1">IFERROR(VLOOKUP($A904,HeadJournal!$A$1:$NTR$890,COLUMN(HeadJournal!C$1),0),"")</f>
        <v>OZON_AV</v>
      </c>
      <c r="D904" s="125" t="str">
        <f ca="1"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ca="1" si="73"/>
        <v>0.65947560570859609</v>
      </c>
      <c r="X904" s="33"/>
      <c r="Y904" s="33"/>
    </row>
    <row r="905" spans="1:25" hidden="1" x14ac:dyDescent="0.2">
      <c r="A905" s="93" t="s">
        <v>401</v>
      </c>
      <c r="B905" s="94">
        <f ca="1">IFERROR(VLOOKUP($A905,HeadJournal!$A$1:$NTR$890,COLUMN(HeadJournal!B$1),0),"")</f>
        <v>0</v>
      </c>
      <c r="C905" s="94" t="str">
        <f ca="1">IFERROR(VLOOKUP($A905,HeadJournal!$A$1:$NTR$890,COLUMN(HeadJournal!C$1),0),"")</f>
        <v>OZON_OA</v>
      </c>
      <c r="D905" s="125" t="str">
        <f ca="1"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 ca="1"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ca="1" si="72"/>
        <v>490.04999999999995</v>
      </c>
      <c r="V905" s="22">
        <f t="shared" ca="1" si="73"/>
        <v>0.32454717043610709</v>
      </c>
      <c r="X905" s="33"/>
      <c r="Y905" s="33"/>
    </row>
    <row r="906" spans="1:25" hidden="1" x14ac:dyDescent="0.2">
      <c r="A906" s="93" t="s">
        <v>403</v>
      </c>
      <c r="B906" s="94">
        <f ca="1">IFERROR(VLOOKUP($A906,HeadJournal!$A$1:$NTR$890,COLUMN(HeadJournal!B$1),0),"")</f>
        <v>0</v>
      </c>
      <c r="C906" s="94" t="str">
        <f ca="1">IFERROR(VLOOKUP($A906,HeadJournal!$A$1:$NTR$890,COLUMN(HeadJournal!C$1),0),"")</f>
        <v>WBRS</v>
      </c>
      <c r="D906" s="125" t="str">
        <f ca="1"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 ca="1"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 ca="1"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ca="1" si="72"/>
        <v>320.55</v>
      </c>
      <c r="V906" s="22">
        <f t="shared" ca="1" si="73"/>
        <v>1.1470746108427268</v>
      </c>
      <c r="X906" s="33"/>
      <c r="Y906" s="33"/>
    </row>
    <row r="907" spans="1:25" hidden="1" x14ac:dyDescent="0.2">
      <c r="A907" s="93" t="s">
        <v>403</v>
      </c>
      <c r="B907" s="94">
        <f ca="1">IFERROR(VLOOKUP($A907,HeadJournal!$A$1:$NTR$890,COLUMN(HeadJournal!B$1),0),"")</f>
        <v>0</v>
      </c>
      <c r="C907" s="94" t="str">
        <f ca="1">IFERROR(VLOOKUP($A907,HeadJournal!$A$1:$NTR$890,COLUMN(HeadJournal!C$1),0),"")</f>
        <v>WBRS</v>
      </c>
      <c r="D907" s="125" t="str">
        <f ca="1"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 ca="1"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 ca="1"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ca="1" si="72"/>
        <v>-279.45</v>
      </c>
      <c r="V907" s="22" t="str">
        <f t="shared" ca="1" si="73"/>
        <v/>
      </c>
      <c r="X907" s="33"/>
      <c r="Y907" s="33"/>
    </row>
    <row r="908" spans="1:25" hidden="1" x14ac:dyDescent="0.2">
      <c r="A908" s="93" t="s">
        <v>405</v>
      </c>
      <c r="B908" s="94">
        <f ca="1">IFERROR(VLOOKUP($A908,HeadJournal!$A$1:$NTR$890,COLUMN(HeadJournal!B$1),0),"")</f>
        <v>0</v>
      </c>
      <c r="C908" s="94" t="str">
        <f ca="1">IFERROR(VLOOKUP($A908,HeadJournal!$A$1:$NTR$890,COLUMN(HeadJournal!C$1),0),"")</f>
        <v>WBRS</v>
      </c>
      <c r="D908" s="125" t="str">
        <f ca="1"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 ca="1"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ca="1" si="72"/>
        <v>349.8</v>
      </c>
      <c r="V908" s="22">
        <f t="shared" ca="1" si="73"/>
        <v>0.87406296851574217</v>
      </c>
      <c r="X908" s="33"/>
      <c r="Y908" s="33"/>
    </row>
    <row r="909" spans="1:25" hidden="1" x14ac:dyDescent="0.2">
      <c r="A909" s="93" t="s">
        <v>405</v>
      </c>
      <c r="B909" s="94">
        <f ca="1">IFERROR(VLOOKUP($A909,HeadJournal!$A$1:$NTR$890,COLUMN(HeadJournal!B$1),0),"")</f>
        <v>0</v>
      </c>
      <c r="C909" s="94" t="str">
        <f ca="1">IFERROR(VLOOKUP($A909,HeadJournal!$A$1:$NTR$890,COLUMN(HeadJournal!C$1),0),"")</f>
        <v>WBRS</v>
      </c>
      <c r="D909" s="125" t="str">
        <f ca="1"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 ca="1"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ca="1" si="72"/>
        <v>349.8</v>
      </c>
      <c r="V909" s="22">
        <f t="shared" ca="1" si="73"/>
        <v>0.87406296851574217</v>
      </c>
      <c r="X909" s="33"/>
      <c r="Y909" s="33"/>
    </row>
    <row r="910" spans="1:25" hidden="1" x14ac:dyDescent="0.2">
      <c r="A910" s="93" t="s">
        <v>406</v>
      </c>
      <c r="B910" s="94">
        <f ca="1">IFERROR(VLOOKUP($A910,HeadJournal!$A$1:$NTR$890,COLUMN(HeadJournal!B$1),0),"")</f>
        <v>0</v>
      </c>
      <c r="C910" s="94" t="str">
        <f ca="1">IFERROR(VLOOKUP($A910,HeadJournal!$A$1:$NTR$890,COLUMN(HeadJournal!C$1),0),"")</f>
        <v>WBRS</v>
      </c>
      <c r="D910" s="125" t="str">
        <f ca="1"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ca="1" si="73"/>
        <v>0.74912543728135939</v>
      </c>
      <c r="X910" s="33"/>
      <c r="Y910" s="33"/>
    </row>
    <row r="911" spans="1:25" hidden="1" x14ac:dyDescent="0.2">
      <c r="A911" s="93" t="s">
        <v>406</v>
      </c>
      <c r="B911" s="94">
        <f ca="1">IFERROR(VLOOKUP($A911,HeadJournal!$A$1:$NTR$890,COLUMN(HeadJournal!B$1),0),"")</f>
        <v>0</v>
      </c>
      <c r="C911" s="94" t="str">
        <f ca="1">IFERROR(VLOOKUP($A911,HeadJournal!$A$1:$NTR$890,COLUMN(HeadJournal!C$1),0),"")</f>
        <v>WBRS</v>
      </c>
      <c r="D911" s="125" t="str">
        <f ca="1"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ca="1" si="73"/>
        <v>0.87406296851574217</v>
      </c>
      <c r="X911" s="33"/>
      <c r="Y911" s="33"/>
    </row>
    <row r="912" spans="1:25" hidden="1" x14ac:dyDescent="0.2">
      <c r="A912" s="93" t="s">
        <v>407</v>
      </c>
      <c r="B912" s="94">
        <f ca="1">IFERROR(VLOOKUP($A912,HeadJournal!$A$1:$NTR$890,COLUMN(HeadJournal!B$1),0),"")</f>
        <v>0</v>
      </c>
      <c r="C912" s="94" t="str">
        <f ca="1">IFERROR(VLOOKUP($A912,HeadJournal!$A$1:$NTR$890,COLUMN(HeadJournal!C$1),0),"")</f>
        <v>WBRS</v>
      </c>
      <c r="D912" s="125" t="str">
        <f ca="1"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 ca="1"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ca="1" si="72"/>
        <v>337.5</v>
      </c>
      <c r="V912" s="22">
        <f t="shared" ca="1" si="73"/>
        <v>0.39130434782608697</v>
      </c>
      <c r="X912" s="33"/>
      <c r="Y912" s="33"/>
    </row>
    <row r="913" spans="1:25" hidden="1" x14ac:dyDescent="0.2">
      <c r="A913" s="93" t="s">
        <v>408</v>
      </c>
      <c r="B913" s="94">
        <f ca="1">IFERROR(VLOOKUP($A913,HeadJournal!$A$1:$NTR$890,COLUMN(HeadJournal!B$1),0),"")</f>
        <v>0</v>
      </c>
      <c r="C913" s="94" t="str">
        <f ca="1">IFERROR(VLOOKUP($A913,HeadJournal!$A$1:$NTR$890,COLUMN(HeadJournal!C$1),0),"")</f>
        <v>WBRS</v>
      </c>
      <c r="D913" s="125" t="str">
        <f ca="1"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ca="1" si="73"/>
        <v>0.39130434782608697</v>
      </c>
      <c r="X913" s="33"/>
      <c r="Y913" s="33"/>
    </row>
    <row r="914" spans="1:25" hidden="1" x14ac:dyDescent="0.2">
      <c r="A914" s="93" t="s">
        <v>410</v>
      </c>
      <c r="B914" s="94">
        <f ca="1">IFERROR(VLOOKUP($A914,HeadJournal!$A$1:$NTR$890,COLUMN(HeadJournal!B$1),0),"")</f>
        <v>0</v>
      </c>
      <c r="C914" s="94" t="str">
        <f ca="1">IFERROR(VLOOKUP($A914,HeadJournal!$A$1:$NTR$890,COLUMN(HeadJournal!C$1),0),"")</f>
        <v>WBRS</v>
      </c>
      <c r="D914" s="125" t="str">
        <f ca="1"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ca="1" si="73"/>
        <v>0.27536231884057971</v>
      </c>
      <c r="X914" s="33"/>
      <c r="Y914" s="33"/>
    </row>
    <row r="915" spans="1:25" hidden="1" x14ac:dyDescent="0.2">
      <c r="A915" s="93" t="s">
        <v>412</v>
      </c>
      <c r="B915" s="94">
        <f ca="1">IFERROR(VLOOKUP($A915,HeadJournal!$A$1:$NTR$890,COLUMN(HeadJournal!B$1),0),"")</f>
        <v>0</v>
      </c>
      <c r="C915" s="94" t="str">
        <f ca="1">IFERROR(VLOOKUP($A915,HeadJournal!$A$1:$NTR$890,COLUMN(HeadJournal!C$1),0),"")</f>
        <v>Roman</v>
      </c>
      <c r="D915" s="125" t="str">
        <f ca="1"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ca="1" si="73"/>
        <v>1.5932231045360605</v>
      </c>
      <c r="X915" s="33"/>
      <c r="Y915" s="33"/>
    </row>
    <row r="916" spans="1:25" hidden="1" x14ac:dyDescent="0.2">
      <c r="A916" s="93" t="s">
        <v>412</v>
      </c>
      <c r="B916" s="94">
        <f ca="1">IFERROR(VLOOKUP($A916,HeadJournal!$A$1:$NTR$890,COLUMN(HeadJournal!B$1),0),"")</f>
        <v>0</v>
      </c>
      <c r="C916" s="94" t="str">
        <f ca="1">IFERROR(VLOOKUP($A916,HeadJournal!$A$1:$NTR$890,COLUMN(HeadJournal!C$1),0),"")</f>
        <v>Roman</v>
      </c>
      <c r="D916" s="125" t="str">
        <f ca="1"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ca="1" si="73"/>
        <v>1.4804742739040579</v>
      </c>
      <c r="X916" s="33"/>
      <c r="Y916" s="33"/>
    </row>
    <row r="917" spans="1:25" hidden="1" x14ac:dyDescent="0.2">
      <c r="A917" s="93" t="s">
        <v>412</v>
      </c>
      <c r="B917" s="94">
        <f ca="1">IFERROR(VLOOKUP($A917,HeadJournal!$A$1:$NTR$890,COLUMN(HeadJournal!B$1),0),"")</f>
        <v>0</v>
      </c>
      <c r="C917" s="94" t="str">
        <f ca="1">IFERROR(VLOOKUP($A917,HeadJournal!$A$1:$NTR$890,COLUMN(HeadJournal!C$1),0),"")</f>
        <v>Roman</v>
      </c>
      <c r="D917" s="125" t="str">
        <f ca="1"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 ca="1"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ca="1" si="72"/>
        <v>688.71201157742416</v>
      </c>
      <c r="V917" s="22">
        <f t="shared" ca="1" si="73"/>
        <v>1.6745249824067565</v>
      </c>
      <c r="X917" s="33"/>
      <c r="Y917" s="33"/>
    </row>
    <row r="918" spans="1:25" hidden="1" x14ac:dyDescent="0.2">
      <c r="A918" s="93" t="s">
        <v>412</v>
      </c>
      <c r="B918" s="94">
        <f ca="1">IFERROR(VLOOKUP($A918,HeadJournal!$A$1:$NTR$890,COLUMN(HeadJournal!B$1),0),"")</f>
        <v>0</v>
      </c>
      <c r="C918" s="94" t="str">
        <f ca="1">IFERROR(VLOOKUP($A918,HeadJournal!$A$1:$NTR$890,COLUMN(HeadJournal!C$1),0),"")</f>
        <v>Roman</v>
      </c>
      <c r="D918" s="125" t="str">
        <f ca="1"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ca="1" si="73"/>
        <v>5.4498612765436552E-6</v>
      </c>
      <c r="X918" s="33"/>
      <c r="Y918" s="33"/>
    </row>
    <row r="919" spans="1:25" hidden="1" x14ac:dyDescent="0.2">
      <c r="A919" s="93" t="s">
        <v>412</v>
      </c>
      <c r="B919" s="94">
        <f ca="1">IFERROR(VLOOKUP($A919,HeadJournal!$A$1:$NTR$890,COLUMN(HeadJournal!B$1),0),"")</f>
        <v>0</v>
      </c>
      <c r="C919" s="94" t="str">
        <f ca="1">IFERROR(VLOOKUP($A919,HeadJournal!$A$1:$NTR$890,COLUMN(HeadJournal!C$1),0),"")</f>
        <v>Roman</v>
      </c>
      <c r="D919" s="125" t="str">
        <f ca="1"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hidden="1" x14ac:dyDescent="0.2">
      <c r="A920" s="93" t="s">
        <v>412</v>
      </c>
      <c r="B920" s="94">
        <f ca="1">IFERROR(VLOOKUP($A920,HeadJournal!$A$1:$NTR$890,COLUMN(HeadJournal!B$1),0),"")</f>
        <v>0</v>
      </c>
      <c r="C920" s="94" t="str">
        <f ca="1">IFERROR(VLOOKUP($A920,HeadJournal!$A$1:$NTR$890,COLUMN(HeadJournal!C$1),0),"")</f>
        <v>Roman</v>
      </c>
      <c r="D920" s="125" t="str">
        <f ca="1"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ca="1" si="73"/>
        <v>1.6221745586536884</v>
      </c>
      <c r="X920" s="33"/>
      <c r="Y920" s="33"/>
    </row>
    <row r="921" spans="1:25" hidden="1" x14ac:dyDescent="0.2">
      <c r="A921" s="93" t="s">
        <v>412</v>
      </c>
      <c r="B921" s="94">
        <f ca="1">IFERROR(VLOOKUP($A921,HeadJournal!$A$1:$NTR$890,COLUMN(HeadJournal!B$1),0),"")</f>
        <v>0</v>
      </c>
      <c r="C921" s="94" t="str">
        <f ca="1">IFERROR(VLOOKUP($A921,HeadJournal!$A$1:$NTR$890,COLUMN(HeadJournal!C$1),0),"")</f>
        <v>Roman</v>
      </c>
      <c r="D921" s="125" t="str">
        <f ca="1"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ca="1" si="73"/>
        <v>1.6030136192408004</v>
      </c>
      <c r="X921" s="33"/>
      <c r="Y921" s="33"/>
    </row>
    <row r="922" spans="1:25" hidden="1" x14ac:dyDescent="0.2">
      <c r="A922" s="93" t="s">
        <v>412</v>
      </c>
      <c r="B922" s="94">
        <f ca="1">IFERROR(VLOOKUP($A922,HeadJournal!$A$1:$NTR$890,COLUMN(HeadJournal!B$1),0),"")</f>
        <v>0</v>
      </c>
      <c r="C922" s="94" t="str">
        <f ca="1">IFERROR(VLOOKUP($A922,HeadJournal!$A$1:$NTR$890,COLUMN(HeadJournal!C$1),0),"")</f>
        <v>Roman</v>
      </c>
      <c r="D922" s="125" t="str">
        <f ca="1"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ca="1" si="73"/>
        <v>1.1994694960212207</v>
      </c>
      <c r="X922" s="33"/>
      <c r="Y922" s="33"/>
    </row>
    <row r="923" spans="1:25" hidden="1" x14ac:dyDescent="0.2">
      <c r="A923" s="93" t="s">
        <v>412</v>
      </c>
      <c r="B923" s="94">
        <f ca="1">IFERROR(VLOOKUP($A923,HeadJournal!$A$1:$NTR$890,COLUMN(HeadJournal!B$1),0),"")</f>
        <v>0</v>
      </c>
      <c r="C923" s="94" t="str">
        <f ca="1">IFERROR(VLOOKUP($A923,HeadJournal!$A$1:$NTR$890,COLUMN(HeadJournal!C$1),0),"")</f>
        <v>Roman</v>
      </c>
      <c r="D923" s="125" t="str">
        <f ca="1"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ca="1" si="73"/>
        <v/>
      </c>
      <c r="X923" s="33"/>
      <c r="Y923" s="33"/>
    </row>
    <row r="924" spans="1:25" hidden="1" x14ac:dyDescent="0.2">
      <c r="A924" s="93" t="s">
        <v>412</v>
      </c>
      <c r="B924" s="94">
        <f ca="1">IFERROR(VLOOKUP($A924,HeadJournal!$A$1:$NTR$890,COLUMN(HeadJournal!B$1),0),"")</f>
        <v>0</v>
      </c>
      <c r="C924" s="94" t="str">
        <f ca="1">IFERROR(VLOOKUP($A924,HeadJournal!$A$1:$NTR$890,COLUMN(HeadJournal!C$1),0),"")</f>
        <v>Roman</v>
      </c>
      <c r="D924" s="125" t="str">
        <f ca="1"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ca="1" si="72"/>
        <v>-90.931017848528683</v>
      </c>
      <c r="V924" s="22" t="str">
        <f t="shared" ca="1" si="73"/>
        <v/>
      </c>
      <c r="X924" s="33"/>
      <c r="Y924" s="33"/>
    </row>
    <row r="925" spans="1:25" hidden="1" x14ac:dyDescent="0.2">
      <c r="A925" s="93" t="s">
        <v>412</v>
      </c>
      <c r="B925" s="94">
        <f ca="1">IFERROR(VLOOKUP($A925,HeadJournal!$A$1:$NTR$890,COLUMN(HeadJournal!B$1),0),"")</f>
        <v>0</v>
      </c>
      <c r="C925" s="94" t="str">
        <f ca="1">IFERROR(VLOOKUP($A925,HeadJournal!$A$1:$NTR$890,COLUMN(HeadJournal!C$1),0),"")</f>
        <v>Roman</v>
      </c>
      <c r="D925" s="125" t="str">
        <f ca="1"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ca="1" si="73"/>
        <v/>
      </c>
      <c r="X925" s="33"/>
      <c r="Y925" s="33"/>
    </row>
    <row r="926" spans="1:25" hidden="1" x14ac:dyDescent="0.2">
      <c r="A926" s="93" t="s">
        <v>412</v>
      </c>
      <c r="B926" s="94">
        <f ca="1">IFERROR(VLOOKUP($A926,HeadJournal!$A$1:$NTR$890,COLUMN(HeadJournal!B$1),0),"")</f>
        <v>0</v>
      </c>
      <c r="C926" s="94" t="str">
        <f ca="1">IFERROR(VLOOKUP($A926,HeadJournal!$A$1:$NTR$890,COLUMN(HeadJournal!C$1),0),"")</f>
        <v>Roman</v>
      </c>
      <c r="D926" s="125" t="str">
        <f ca="1"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ca="1" si="73"/>
        <v>1.8757431629013088</v>
      </c>
      <c r="X926" s="33"/>
      <c r="Y926" s="33"/>
    </row>
    <row r="927" spans="1:25" hidden="1" x14ac:dyDescent="0.2">
      <c r="A927" s="93" t="s">
        <v>412</v>
      </c>
      <c r="B927" s="94">
        <f ca="1">IFERROR(VLOOKUP($A927,HeadJournal!$A$1:$NTR$890,COLUMN(HeadJournal!B$1),0),"")</f>
        <v>0</v>
      </c>
      <c r="C927" s="94" t="str">
        <f ca="1">IFERROR(VLOOKUP($A927,HeadJournal!$A$1:$NTR$890,COLUMN(HeadJournal!C$1),0),"")</f>
        <v>Roman</v>
      </c>
      <c r="D927" s="125" t="str">
        <f ca="1"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hidden="1" x14ac:dyDescent="0.2">
      <c r="A928" s="93" t="s">
        <v>412</v>
      </c>
      <c r="B928" s="94">
        <f ca="1">IFERROR(VLOOKUP($A928,HeadJournal!$A$1:$NTR$890,COLUMN(HeadJournal!B$1),0),"")</f>
        <v>0</v>
      </c>
      <c r="C928" s="94" t="str">
        <f ca="1">IFERROR(VLOOKUP($A928,HeadJournal!$A$1:$NTR$890,COLUMN(HeadJournal!C$1),0),"")</f>
        <v>Roman</v>
      </c>
      <c r="D928" s="125" t="str">
        <f ca="1"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hidden="1" x14ac:dyDescent="0.2">
      <c r="A929" s="93" t="s">
        <v>412</v>
      </c>
      <c r="B929" s="94">
        <f ca="1">IFERROR(VLOOKUP($A929,HeadJournal!$A$1:$NTR$890,COLUMN(HeadJournal!B$1),0),"")</f>
        <v>0</v>
      </c>
      <c r="C929" s="94" t="str">
        <f ca="1">IFERROR(VLOOKUP($A929,HeadJournal!$A$1:$NTR$890,COLUMN(HeadJournal!C$1),0),"")</f>
        <v>Roman</v>
      </c>
      <c r="D929" s="125" t="str">
        <f ca="1"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ca="1" si="73"/>
        <v>1.6928436466698165</v>
      </c>
      <c r="X929" s="33"/>
      <c r="Y929" s="33"/>
    </row>
    <row r="930" spans="1:25" hidden="1" x14ac:dyDescent="0.2">
      <c r="A930" s="93" t="s">
        <v>412</v>
      </c>
      <c r="B930" s="94">
        <f ca="1">IFERROR(VLOOKUP($A930,HeadJournal!$A$1:$NTR$890,COLUMN(HeadJournal!B$1),0),"")</f>
        <v>0</v>
      </c>
      <c r="C930" s="94" t="str">
        <f ca="1">IFERROR(VLOOKUP($A930,HeadJournal!$A$1:$NTR$890,COLUMN(HeadJournal!C$1),0),"")</f>
        <v>Roman</v>
      </c>
      <c r="D930" s="125" t="str">
        <f ca="1"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hidden="1" x14ac:dyDescent="0.2">
      <c r="A931" s="93" t="s">
        <v>412</v>
      </c>
      <c r="B931" s="94">
        <f ca="1">IFERROR(VLOOKUP($A931,HeadJournal!$A$1:$NTR$890,COLUMN(HeadJournal!B$1),0),"")</f>
        <v>0</v>
      </c>
      <c r="C931" s="94" t="str">
        <f ca="1">IFERROR(VLOOKUP($A931,HeadJournal!$A$1:$NTR$890,COLUMN(HeadJournal!C$1),0),"")</f>
        <v>Roman</v>
      </c>
      <c r="D931" s="125" t="str">
        <f ca="1"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ca="1" si="73"/>
        <v>1.799585846763303</v>
      </c>
      <c r="X931" s="33"/>
      <c r="Y931" s="33"/>
    </row>
    <row r="932" spans="1:25" hidden="1" x14ac:dyDescent="0.2">
      <c r="A932" s="93" t="s">
        <v>415</v>
      </c>
      <c r="B932" s="94">
        <f ca="1">IFERROR(VLOOKUP($A932,HeadJournal!$A$1:$NTR$890,COLUMN(HeadJournal!B$1),0),"")</f>
        <v>0</v>
      </c>
      <c r="C932" s="94" t="str">
        <f ca="1">IFERROR(VLOOKUP($A932,HeadJournal!$A$1:$NTR$890,COLUMN(HeadJournal!C$1),0),"")</f>
        <v>WBRS</v>
      </c>
      <c r="D932" s="125" t="str">
        <f ca="1"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ca="1" si="73"/>
        <v>1.1591912847188144</v>
      </c>
      <c r="X932" s="33"/>
      <c r="Y932" s="33"/>
    </row>
    <row r="933" spans="1:25" hidden="1" x14ac:dyDescent="0.2">
      <c r="A933" s="93" t="s">
        <v>415</v>
      </c>
      <c r="B933" s="94">
        <f ca="1">IFERROR(VLOOKUP($A933,HeadJournal!$A$1:$NTR$890,COLUMN(HeadJournal!B$1),0),"")</f>
        <v>0</v>
      </c>
      <c r="C933" s="94" t="str">
        <f ca="1">IFERROR(VLOOKUP($A933,HeadJournal!$A$1:$NTR$890,COLUMN(HeadJournal!C$1),0),"")</f>
        <v>WBRS</v>
      </c>
      <c r="D933" s="125" t="str">
        <f ca="1"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ca="1" si="72"/>
        <v>490.55</v>
      </c>
      <c r="V933" s="22">
        <f t="shared" ca="1" si="73"/>
        <v>0.96290116792619496</v>
      </c>
      <c r="X933" s="33"/>
      <c r="Y933" s="33"/>
    </row>
    <row r="934" spans="1:25" hidden="1" x14ac:dyDescent="0.2">
      <c r="A934" s="93" t="s">
        <v>417</v>
      </c>
      <c r="B934" s="94">
        <f ca="1">IFERROR(VLOOKUP($A934,HeadJournal!$A$1:$NTR$890,COLUMN(HeadJournal!B$1),0),"")</f>
        <v>0</v>
      </c>
      <c r="C934" s="94" t="str">
        <f ca="1">IFERROR(VLOOKUP($A934,HeadJournal!$A$1:$NTR$890,COLUMN(HeadJournal!C$1),0),"")</f>
        <v>WBRS</v>
      </c>
      <c r="D934" s="125" t="str">
        <f ca="1"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ca="1" si="73"/>
        <v>0.99746987149610478</v>
      </c>
      <c r="X934" s="33"/>
      <c r="Y934" s="33"/>
    </row>
    <row r="935" spans="1:25" hidden="1" x14ac:dyDescent="0.2">
      <c r="A935" s="93" t="s">
        <v>417</v>
      </c>
      <c r="B935" s="94">
        <f ca="1">IFERROR(VLOOKUP($A935,HeadJournal!$A$1:$NTR$890,COLUMN(HeadJournal!B$1),0),"")</f>
        <v>0</v>
      </c>
      <c r="C935" s="94" t="str">
        <f ca="1">IFERROR(VLOOKUP($A935,HeadJournal!$A$1:$NTR$890,COLUMN(HeadJournal!C$1),0),"")</f>
        <v>WBRS</v>
      </c>
      <c r="D935" s="125" t="str">
        <f ca="1"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ca="1" si="73"/>
        <v/>
      </c>
      <c r="X935" s="33"/>
      <c r="Y935" s="33"/>
    </row>
    <row r="936" spans="1:25" hidden="1" x14ac:dyDescent="0.2">
      <c r="A936" s="93" t="s">
        <v>419</v>
      </c>
      <c r="B936" s="94">
        <f ca="1">IFERROR(VLOOKUP($A936,HeadJournal!$A$1:$NTR$890,COLUMN(HeadJournal!B$1),0),"")</f>
        <v>0</v>
      </c>
      <c r="C936" s="94" t="str">
        <f ca="1">IFERROR(VLOOKUP($A936,HeadJournal!$A$1:$NTR$890,COLUMN(HeadJournal!C$1),0),"")</f>
        <v>WBRS</v>
      </c>
      <c r="D936" s="125" t="str">
        <f ca="1"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 ca="1"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ca="1" si="72"/>
        <v>663.05</v>
      </c>
      <c r="V936" s="22">
        <f t="shared" ca="1" si="73"/>
        <v>1.9677993767621309</v>
      </c>
      <c r="X936" s="33"/>
      <c r="Y936" s="33"/>
    </row>
    <row r="937" spans="1:25" hidden="1" x14ac:dyDescent="0.2">
      <c r="A937" s="93" t="s">
        <v>419</v>
      </c>
      <c r="B937" s="94">
        <f ca="1">IFERROR(VLOOKUP($A937,HeadJournal!$A$1:$NTR$890,COLUMN(HeadJournal!B$1),0),"")</f>
        <v>0</v>
      </c>
      <c r="C937" s="94" t="str">
        <f ca="1">IFERROR(VLOOKUP($A937,HeadJournal!$A$1:$NTR$890,COLUMN(HeadJournal!C$1),0),"")</f>
        <v>WBRS</v>
      </c>
      <c r="D937" s="125" t="str">
        <f ca="1"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 ca="1"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ca="1" si="72"/>
        <v>663.05</v>
      </c>
      <c r="V937" s="22">
        <f t="shared" ca="1" si="73"/>
        <v>1.9677993767621309</v>
      </c>
      <c r="X937" s="33"/>
      <c r="Y937" s="33"/>
    </row>
    <row r="938" spans="1:25" hidden="1" x14ac:dyDescent="0.2">
      <c r="A938" s="93" t="s">
        <v>419</v>
      </c>
      <c r="B938" s="94">
        <f ca="1">IFERROR(VLOOKUP($A938,HeadJournal!$A$1:$NTR$890,COLUMN(HeadJournal!B$1),0),"")</f>
        <v>0</v>
      </c>
      <c r="C938" s="94" t="str">
        <f ca="1">IFERROR(VLOOKUP($A938,HeadJournal!$A$1:$NTR$890,COLUMN(HeadJournal!C$1),0),"")</f>
        <v>WBRS</v>
      </c>
      <c r="D938" s="125" t="str">
        <f ca="1"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 ca="1"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ca="1" si="72"/>
        <v>663.05</v>
      </c>
      <c r="V938" s="22">
        <f t="shared" ca="1" si="73"/>
        <v>1.9677993767621309</v>
      </c>
      <c r="X938" s="33"/>
      <c r="Y938" s="33"/>
    </row>
    <row r="939" spans="1:25" hidden="1" x14ac:dyDescent="0.2">
      <c r="A939" s="93" t="s">
        <v>421</v>
      </c>
      <c r="B939" s="94">
        <f ca="1">IFERROR(VLOOKUP($A939,HeadJournal!$A$1:$NTR$890,COLUMN(HeadJournal!B$1),0),"")</f>
        <v>0</v>
      </c>
      <c r="C939" s="94" t="str">
        <f ca="1">IFERROR(VLOOKUP($A939,HeadJournal!$A$1:$NTR$890,COLUMN(HeadJournal!C$1),0),"")</f>
        <v>WBRS</v>
      </c>
      <c r="D939" s="125" t="str">
        <f ca="1"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ca="1" si="73"/>
        <v>1.0703933747412009</v>
      </c>
      <c r="X939" s="33"/>
      <c r="Y939" s="33"/>
    </row>
    <row r="940" spans="1:25" hidden="1" x14ac:dyDescent="0.2">
      <c r="A940" s="93" t="s">
        <v>421</v>
      </c>
      <c r="B940" s="94">
        <f ca="1">IFERROR(VLOOKUP($A940,HeadJournal!$A$1:$NTR$890,COLUMN(HeadJournal!B$1),0),"")</f>
        <v>0</v>
      </c>
      <c r="C940" s="94" t="str">
        <f ca="1">IFERROR(VLOOKUP($A940,HeadJournal!$A$1:$NTR$890,COLUMN(HeadJournal!C$1),0),"")</f>
        <v>WBRS</v>
      </c>
      <c r="D940" s="125" t="str">
        <f ca="1"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ca="1" si="73"/>
        <v/>
      </c>
      <c r="X940" s="33"/>
      <c r="Y940" s="33"/>
    </row>
    <row r="941" spans="1:25" hidden="1" x14ac:dyDescent="0.2">
      <c r="A941" s="93" t="s">
        <v>423</v>
      </c>
      <c r="B941" s="94">
        <f ca="1">IFERROR(VLOOKUP($A941,HeadJournal!$A$1:$NTR$890,COLUMN(HeadJournal!B$1),0),"")</f>
        <v>0</v>
      </c>
      <c r="C941" s="94" t="str">
        <f ca="1">IFERROR(VLOOKUP($A941,HeadJournal!$A$1:$NTR$890,COLUMN(HeadJournal!C$1),0),"")</f>
        <v>OZON_AV</v>
      </c>
      <c r="D941" s="125" t="str">
        <f ca="1"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 ca="1"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ca="1" si="72"/>
        <v>459.625</v>
      </c>
      <c r="V941" s="22">
        <f t="shared" ca="1" si="73"/>
        <v>0.31910092857762734</v>
      </c>
      <c r="X941" s="33"/>
      <c r="Y941" s="33"/>
    </row>
    <row r="942" spans="1:25" hidden="1" x14ac:dyDescent="0.2">
      <c r="A942" s="93" t="s">
        <v>423</v>
      </c>
      <c r="B942" s="94">
        <f ca="1">IFERROR(VLOOKUP($A942,HeadJournal!$A$1:$NTR$890,COLUMN(HeadJournal!B$1),0),"")</f>
        <v>0</v>
      </c>
      <c r="C942" s="94" t="str">
        <f ca="1">IFERROR(VLOOKUP($A942,HeadJournal!$A$1:$NTR$890,COLUMN(HeadJournal!C$1),0),"")</f>
        <v>OZON_AV</v>
      </c>
      <c r="D942" s="125" t="str">
        <f ca="1"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ca="1" si="73"/>
        <v>0.31910092857762734</v>
      </c>
      <c r="X942" s="33"/>
      <c r="Y942" s="33"/>
    </row>
    <row r="943" spans="1:25" hidden="1" x14ac:dyDescent="0.2">
      <c r="A943" s="93" t="s">
        <v>401</v>
      </c>
      <c r="B943" s="94">
        <f ca="1">IFERROR(VLOOKUP($A943,HeadJournal!$A$1:$NTR$890,COLUMN(HeadJournal!B$1),0),"")</f>
        <v>0</v>
      </c>
      <c r="C943" s="94" t="str">
        <f ca="1">IFERROR(VLOOKUP($A943,HeadJournal!$A$1:$NTR$890,COLUMN(HeadJournal!C$1),0),"")</f>
        <v>OZON_OA</v>
      </c>
      <c r="D943" s="125" t="str">
        <f ca="1"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ca="1" si="73"/>
        <v>0.72191132156693916</v>
      </c>
      <c r="X943" s="33"/>
      <c r="Y943" s="33"/>
    </row>
    <row r="944" spans="1:25" hidden="1" x14ac:dyDescent="0.2">
      <c r="A944" s="93" t="s">
        <v>401</v>
      </c>
      <c r="B944" s="94">
        <f ca="1">IFERROR(VLOOKUP($A944,HeadJournal!$A$1:$NTR$890,COLUMN(HeadJournal!B$1),0),"")</f>
        <v>0</v>
      </c>
      <c r="C944" s="94" t="str">
        <f ca="1">IFERROR(VLOOKUP($A944,HeadJournal!$A$1:$NTR$890,COLUMN(HeadJournal!C$1),0),"")</f>
        <v>OZON_OA</v>
      </c>
      <c r="D944" s="125" t="str">
        <f ca="1"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 ca="1"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ca="1" si="72"/>
        <v>-638.82500000000005</v>
      </c>
      <c r="V944" s="22" t="str">
        <f t="shared" ca="1" si="73"/>
        <v/>
      </c>
      <c r="X944" s="33"/>
      <c r="Y944" s="33"/>
    </row>
    <row r="945" spans="1:25" hidden="1" x14ac:dyDescent="0.2">
      <c r="A945" s="93" t="s">
        <v>426</v>
      </c>
      <c r="B945" s="94" t="str">
        <f ca="1">IFERROR(VLOOKUP($A945,HeadJournal!$A$1:$NTR$890,COLUMN(HeadJournal!B$1),0),"")</f>
        <v>923020356-0</v>
      </c>
      <c r="C945" s="94" t="str">
        <f ca="1">IFERROR(VLOOKUP($A945,HeadJournal!$A$1:$NTR$890,COLUMN(HeadJournal!C$1),0),"")</f>
        <v>iHerb_AV CYG0792</v>
      </c>
      <c r="D945" s="125" t="str">
        <f ca="1"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ca="1" si="73"/>
        <v>0.8904726854392796</v>
      </c>
      <c r="X945" s="33"/>
      <c r="Y945" s="33"/>
    </row>
    <row r="946" spans="1:25" hidden="1" x14ac:dyDescent="0.2">
      <c r="A946" s="93" t="s">
        <v>426</v>
      </c>
      <c r="B946" s="94" t="str">
        <f ca="1">IFERROR(VLOOKUP($A946,HeadJournal!$A$1:$NTR$890,COLUMN(HeadJournal!B$1),0),"")</f>
        <v>923020356-0</v>
      </c>
      <c r="C946" s="94" t="str">
        <f ca="1">IFERROR(VLOOKUP($A946,HeadJournal!$A$1:$NTR$890,COLUMN(HeadJournal!C$1),0),"")</f>
        <v>iHerb_AV CYG0792</v>
      </c>
      <c r="D946" s="125" t="str">
        <f ca="1"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hidden="1" x14ac:dyDescent="0.2">
      <c r="A947" s="93" t="s">
        <v>426</v>
      </c>
      <c r="B947" s="94" t="str">
        <f ca="1">IFERROR(VLOOKUP($A947,HeadJournal!$A$1:$NTR$890,COLUMN(HeadJournal!B$1),0),"")</f>
        <v>923020356-0</v>
      </c>
      <c r="C947" s="94" t="str">
        <f ca="1">IFERROR(VLOOKUP($A947,HeadJournal!$A$1:$NTR$890,COLUMN(HeadJournal!C$1),0),"")</f>
        <v>iHerb_AV CYG0792</v>
      </c>
      <c r="D947" s="125" t="str">
        <f ca="1"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 ca="1"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 ca="1"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ca="1" si="72"/>
        <v>1965.8401676923077</v>
      </c>
      <c r="V947" s="22">
        <f t="shared" ca="1" si="73"/>
        <v>0.84220460847737177</v>
      </c>
      <c r="X947" s="33"/>
      <c r="Y947" s="33"/>
    </row>
    <row r="948" spans="1:25" hidden="1" x14ac:dyDescent="0.2">
      <c r="A948" s="93" t="s">
        <v>426</v>
      </c>
      <c r="B948" s="94" t="str">
        <f ca="1">IFERROR(VLOOKUP($A948,HeadJournal!$A$1:$NTR$890,COLUMN(HeadJournal!B$1),0),"")</f>
        <v>923020356-0</v>
      </c>
      <c r="C948" s="94" t="str">
        <f ca="1">IFERROR(VLOOKUP($A948,HeadJournal!$A$1:$NTR$890,COLUMN(HeadJournal!C$1),0),"")</f>
        <v>iHerb_AV CYG0792</v>
      </c>
      <c r="D948" s="125" t="str">
        <f ca="1"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 ca="1"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 ca="1"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ca="1" si="72"/>
        <v>2065.8401676923077</v>
      </c>
      <c r="V948" s="22">
        <f t="shared" ca="1" si="73"/>
        <v>0.88504657611638038</v>
      </c>
      <c r="X948" s="33"/>
      <c r="Y948" s="33"/>
    </row>
    <row r="949" spans="1:25" hidden="1" x14ac:dyDescent="0.2">
      <c r="A949" s="93" t="s">
        <v>426</v>
      </c>
      <c r="B949" s="94" t="str">
        <f ca="1">IFERROR(VLOOKUP($A949,HeadJournal!$A$1:$NTR$890,COLUMN(HeadJournal!B$1),0),"")</f>
        <v>923020356-0</v>
      </c>
      <c r="C949" s="94" t="str">
        <f ca="1">IFERROR(VLOOKUP($A949,HeadJournal!$A$1:$NTR$890,COLUMN(HeadJournal!C$1),0),"")</f>
        <v>iHerb_AV CYG0792</v>
      </c>
      <c r="D949" s="125" t="str">
        <f ca="1"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ca="1" si="73"/>
        <v>2.1018100456404745</v>
      </c>
      <c r="X949" s="33"/>
      <c r="Y949" s="33"/>
    </row>
    <row r="950" spans="1:25" hidden="1" x14ac:dyDescent="0.2">
      <c r="A950" s="93" t="s">
        <v>426</v>
      </c>
      <c r="B950" s="94" t="str">
        <f ca="1">IFERROR(VLOOKUP($A950,HeadJournal!$A$1:$NTR$890,COLUMN(HeadJournal!B$1),0),"")</f>
        <v>923020356-0</v>
      </c>
      <c r="C950" s="94" t="str">
        <f ca="1">IFERROR(VLOOKUP($A950,HeadJournal!$A$1:$NTR$890,COLUMN(HeadJournal!C$1),0),"")</f>
        <v>iHerb_AV CYG0792</v>
      </c>
      <c r="D950" s="125" t="str">
        <f ca="1"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ca="1" si="73"/>
        <v>1.1597236812382656</v>
      </c>
      <c r="X950" s="33"/>
      <c r="Y950" s="33"/>
    </row>
    <row r="951" spans="1:25" hidden="1" x14ac:dyDescent="0.2">
      <c r="A951" s="93" t="s">
        <v>426</v>
      </c>
      <c r="B951" s="94" t="str">
        <f ca="1">IFERROR(VLOOKUP($A951,HeadJournal!$A$1:$NTR$890,COLUMN(HeadJournal!B$1),0),"")</f>
        <v>923020356-0</v>
      </c>
      <c r="C951" s="94" t="str">
        <f ca="1">IFERROR(VLOOKUP($A951,HeadJournal!$A$1:$NTR$890,COLUMN(HeadJournal!C$1),0),"")</f>
        <v>iHerb_AV CYG0792</v>
      </c>
      <c r="D951" s="125" t="str">
        <f ca="1"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ca="1" si="73"/>
        <v>0.83267177482158505</v>
      </c>
      <c r="X951" s="33"/>
      <c r="Y951" s="33"/>
    </row>
    <row r="952" spans="1:25" hidden="1" x14ac:dyDescent="0.2">
      <c r="A952" s="93" t="s">
        <v>426</v>
      </c>
      <c r="B952" s="94" t="str">
        <f ca="1">IFERROR(VLOOKUP($A952,HeadJournal!$A$1:$NTR$890,COLUMN(HeadJournal!B$1),0),"")</f>
        <v>923020356-0</v>
      </c>
      <c r="C952" s="94" t="str">
        <f ca="1">IFERROR(VLOOKUP($A952,HeadJournal!$A$1:$NTR$890,COLUMN(HeadJournal!C$1),0),"")</f>
        <v>iHerb_AV CYG0792</v>
      </c>
      <c r="D952" s="125" t="str">
        <f ca="1"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 ca="1"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 ca="1"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ca="1" si="72"/>
        <v>1411.4893859515785</v>
      </c>
      <c r="V952" s="22">
        <f t="shared" ca="1" si="73"/>
        <v>0.94825617810855767</v>
      </c>
      <c r="X952" s="33"/>
      <c r="Y952" s="33"/>
    </row>
    <row r="953" spans="1:25" hidden="1" x14ac:dyDescent="0.2">
      <c r="A953" s="93" t="s">
        <v>426</v>
      </c>
      <c r="B953" s="94" t="str">
        <f ca="1">IFERROR(VLOOKUP($A953,HeadJournal!$A$1:$NTR$890,COLUMN(HeadJournal!B$1),0),"")</f>
        <v>923020356-0</v>
      </c>
      <c r="C953" s="94" t="str">
        <f ca="1">IFERROR(VLOOKUP($A953,HeadJournal!$A$1:$NTR$890,COLUMN(HeadJournal!C$1),0),"")</f>
        <v>iHerb_AV CYG0792</v>
      </c>
      <c r="D953" s="125" t="str">
        <f ca="1"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 ca="1"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 ca="1"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ca="1" si="72"/>
        <v>1288.0907910511801</v>
      </c>
      <c r="V953" s="22">
        <f t="shared" ca="1" si="73"/>
        <v>0.85196305666181282</v>
      </c>
      <c r="X953" s="33"/>
      <c r="Y953" s="33"/>
    </row>
    <row r="954" spans="1:25" hidden="1" x14ac:dyDescent="0.2">
      <c r="A954" s="93" t="s">
        <v>426</v>
      </c>
      <c r="B954" s="94" t="str">
        <f ca="1">IFERROR(VLOOKUP($A954,HeadJournal!$A$1:$NTR$890,COLUMN(HeadJournal!B$1),0),"")</f>
        <v>923020356-0</v>
      </c>
      <c r="C954" s="94" t="str">
        <f ca="1">IFERROR(VLOOKUP($A954,HeadJournal!$A$1:$NTR$890,COLUMN(HeadJournal!C$1),0),"")</f>
        <v>iHerb_AV CYG0792</v>
      </c>
      <c r="D954" s="125" t="str">
        <f ca="1"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 ca="1"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 ca="1"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ca="1" si="72"/>
        <v>1059.3444768066197</v>
      </c>
      <c r="V954" s="22">
        <f t="shared" ca="1" si="73"/>
        <v>1.4302795883289887</v>
      </c>
      <c r="X954" s="33"/>
      <c r="Y954" s="33"/>
    </row>
    <row r="955" spans="1:25" hidden="1" x14ac:dyDescent="0.2">
      <c r="A955" s="93" t="s">
        <v>429</v>
      </c>
      <c r="B955" s="94">
        <f ca="1">IFERROR(VLOOKUP($A955,HeadJournal!$A$1:$NTR$890,COLUMN(HeadJournal!B$1),0),"")</f>
        <v>0</v>
      </c>
      <c r="C955" s="94" t="str">
        <f ca="1">IFERROR(VLOOKUP($A955,HeadJournal!$A$1:$NTR$890,COLUMN(HeadJournal!C$1),0),"")</f>
        <v>CoralClub_AV</v>
      </c>
      <c r="D955" s="125" t="str">
        <f ca="1"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ca="1" si="73"/>
        <v>0.36517412935323401</v>
      </c>
      <c r="X955" s="33"/>
      <c r="Y955" s="33"/>
    </row>
    <row r="956" spans="1:25" hidden="1" x14ac:dyDescent="0.2">
      <c r="A956" s="93" t="s">
        <v>429</v>
      </c>
      <c r="B956" s="94">
        <f ca="1">IFERROR(VLOOKUP($A956,HeadJournal!$A$1:$NTR$890,COLUMN(HeadJournal!B$1),0),"")</f>
        <v>0</v>
      </c>
      <c r="C956" s="94" t="str">
        <f ca="1">IFERROR(VLOOKUP($A956,HeadJournal!$A$1:$NTR$890,COLUMN(HeadJournal!C$1),0),"")</f>
        <v>CoralClub_AV</v>
      </c>
      <c r="D956" s="125" t="str">
        <f ca="1"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hidden="1" x14ac:dyDescent="0.2">
      <c r="A957" s="93" t="s">
        <v>429</v>
      </c>
      <c r="B957" s="94">
        <f ca="1">IFERROR(VLOOKUP($A957,HeadJournal!$A$1:$NTR$890,COLUMN(HeadJournal!B$1),0),"")</f>
        <v>0</v>
      </c>
      <c r="C957" s="94" t="str">
        <f ca="1">IFERROR(VLOOKUP($A957,HeadJournal!$A$1:$NTR$890,COLUMN(HeadJournal!C$1),0),"")</f>
        <v>CoralClub_AV</v>
      </c>
      <c r="D957" s="125" t="str">
        <f ca="1"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ca="1" si="73"/>
        <v>0.36517412935323401</v>
      </c>
      <c r="X957" s="33"/>
      <c r="Y957" s="33"/>
    </row>
    <row r="958" spans="1:25" hidden="1" x14ac:dyDescent="0.2">
      <c r="A958" s="93" t="s">
        <v>429</v>
      </c>
      <c r="B958" s="94">
        <f ca="1">IFERROR(VLOOKUP($A958,HeadJournal!$A$1:$NTR$890,COLUMN(HeadJournal!B$1),0),"")</f>
        <v>0</v>
      </c>
      <c r="C958" s="94" t="str">
        <f ca="1">IFERROR(VLOOKUP($A958,HeadJournal!$A$1:$NTR$890,COLUMN(HeadJournal!C$1),0),"")</f>
        <v>CoralClub_AV</v>
      </c>
      <c r="D958" s="125" t="str">
        <f ca="1"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ca="1" si="73"/>
        <v>-1.990049750201256E-7</v>
      </c>
      <c r="X958" s="33"/>
      <c r="Y958" s="33"/>
    </row>
    <row r="959" spans="1:25" hidden="1" x14ac:dyDescent="0.2">
      <c r="A959" s="93" t="s">
        <v>429</v>
      </c>
      <c r="B959" s="94">
        <f ca="1">IFERROR(VLOOKUP($A959,HeadJournal!$A$1:$NTR$890,COLUMN(HeadJournal!B$1),0),"")</f>
        <v>0</v>
      </c>
      <c r="C959" s="94" t="str">
        <f ca="1">IFERROR(VLOOKUP($A959,HeadJournal!$A$1:$NTR$890,COLUMN(HeadJournal!C$1),0),"")</f>
        <v>CoralClub_AV</v>
      </c>
      <c r="D959" s="125" t="str">
        <f ca="1"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ca="1" si="73"/>
        <v>0.24815920398009958</v>
      </c>
      <c r="X959" s="33"/>
      <c r="Y959" s="33"/>
    </row>
    <row r="960" spans="1:25" hidden="1" x14ac:dyDescent="0.2">
      <c r="A960" s="93" t="s">
        <v>429</v>
      </c>
      <c r="B960" s="94">
        <f ca="1">IFERROR(VLOOKUP($A960,HeadJournal!$A$1:$NTR$890,COLUMN(HeadJournal!B$1),0),"")</f>
        <v>0</v>
      </c>
      <c r="C960" s="94" t="str">
        <f ca="1">IFERROR(VLOOKUP($A960,HeadJournal!$A$1:$NTR$890,COLUMN(HeadJournal!C$1),0),"")</f>
        <v>CoralClub_AV</v>
      </c>
      <c r="D960" s="125" t="str">
        <f ca="1"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ca="1" si="73"/>
        <v>0.40417910447761202</v>
      </c>
      <c r="X960" s="33"/>
      <c r="Y960" s="33"/>
    </row>
    <row r="961" spans="1:25" hidden="1" x14ac:dyDescent="0.2">
      <c r="A961" s="93" t="s">
        <v>429</v>
      </c>
      <c r="B961" s="94">
        <f ca="1">IFERROR(VLOOKUP($A961,HeadJournal!$A$1:$NTR$890,COLUMN(HeadJournal!B$1),0),"")</f>
        <v>0</v>
      </c>
      <c r="C961" s="94" t="str">
        <f ca="1">IFERROR(VLOOKUP($A961,HeadJournal!$A$1:$NTR$890,COLUMN(HeadJournal!C$1),0),"")</f>
        <v>CoralClub_AV</v>
      </c>
      <c r="D961" s="125" t="str">
        <f ca="1"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ca="1" si="73"/>
        <v>0.40417910447761202</v>
      </c>
      <c r="X961" s="33"/>
      <c r="Y961" s="33"/>
    </row>
    <row r="962" spans="1:25" hidden="1" x14ac:dyDescent="0.2">
      <c r="A962" s="93" t="s">
        <v>429</v>
      </c>
      <c r="B962" s="94">
        <f ca="1">IFERROR(VLOOKUP($A962,HeadJournal!$A$1:$NTR$890,COLUMN(HeadJournal!B$1),0),"")</f>
        <v>0</v>
      </c>
      <c r="C962" s="94" t="str">
        <f ca="1">IFERROR(VLOOKUP($A962,HeadJournal!$A$1:$NTR$890,COLUMN(HeadJournal!C$1),0),"")</f>
        <v>CoralClub_AV</v>
      </c>
      <c r="D962" s="125" t="str">
        <f ca="1"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ca="1" si="77">Q962-P962</f>
        <v>366.77295918367349</v>
      </c>
      <c r="V962" s="22">
        <f t="shared" ref="V962:V1024" ca="1" si="78">IF(Q962&lt;&gt;0,IFERROR(U962/P962,""),"")</f>
        <v>0.44018369690011483</v>
      </c>
      <c r="X962" s="33"/>
      <c r="Y962" s="33"/>
    </row>
    <row r="963" spans="1:25" hidden="1" x14ac:dyDescent="0.2">
      <c r="A963" s="93" t="s">
        <v>429</v>
      </c>
      <c r="B963" s="94">
        <f ca="1">IFERROR(VLOOKUP($A963,HeadJournal!$A$1:$NTR$890,COLUMN(HeadJournal!B$1),0),"")</f>
        <v>0</v>
      </c>
      <c r="C963" s="94" t="str">
        <f ca="1">IFERROR(VLOOKUP($A963,HeadJournal!$A$1:$NTR$890,COLUMN(HeadJournal!C$1),0),"")</f>
        <v>CoralClub_AV</v>
      </c>
      <c r="D963" s="125" t="str">
        <f ca="1"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ca="1" si="78"/>
        <v>-0.21202070455801789</v>
      </c>
      <c r="X963" s="33"/>
      <c r="Y963" s="33"/>
    </row>
    <row r="964" spans="1:25" hidden="1" x14ac:dyDescent="0.2">
      <c r="A964" s="93" t="s">
        <v>429</v>
      </c>
      <c r="B964" s="94">
        <f ca="1">IFERROR(VLOOKUP($A964,HeadJournal!$A$1:$NTR$890,COLUMN(HeadJournal!B$1),0),"")</f>
        <v>0</v>
      </c>
      <c r="C964" s="94" t="str">
        <f ca="1">IFERROR(VLOOKUP($A964,HeadJournal!$A$1:$NTR$890,COLUMN(HeadJournal!C$1),0),"")</f>
        <v>CoralClub_AV</v>
      </c>
      <c r="D964" s="125" t="str">
        <f ca="1"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hidden="1" x14ac:dyDescent="0.2">
      <c r="A965" s="93" t="s">
        <v>431</v>
      </c>
      <c r="B965" s="94" t="str">
        <f ca="1">IFERROR(VLOOKUP($A965,HeadJournal!$A$1:$NTR$890,COLUMN(HeadJournal!B$1),0),"")</f>
        <v>710000613022</v>
      </c>
      <c r="C965" s="94" t="str">
        <f ca="1">IFERROR(VLOOKUP($A965,HeadJournal!$A$1:$NTR$890,COLUMN(HeadJournal!C$1),0),"")</f>
        <v>iHerb_MH DLE7202</v>
      </c>
      <c r="D965" s="125" t="str">
        <f ca="1"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 ca="1"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ca="1" si="77"/>
        <v>1142.0839568345323</v>
      </c>
      <c r="V965" s="22">
        <f t="shared" ca="1" si="78"/>
        <v>0.78336743887858451</v>
      </c>
      <c r="X965" s="33"/>
      <c r="Y965" s="33"/>
    </row>
    <row r="966" spans="1:25" hidden="1" x14ac:dyDescent="0.2">
      <c r="A966" s="93" t="s">
        <v>431</v>
      </c>
      <c r="B966" s="94" t="str">
        <f ca="1">IFERROR(VLOOKUP($A966,HeadJournal!$A$1:$NTR$890,COLUMN(HeadJournal!B$1),0),"")</f>
        <v>710000613022</v>
      </c>
      <c r="C966" s="94" t="str">
        <f ca="1">IFERROR(VLOOKUP($A966,HeadJournal!$A$1:$NTR$890,COLUMN(HeadJournal!C$1),0),"")</f>
        <v>iHerb_MH DLE7202</v>
      </c>
      <c r="D966" s="125" t="str">
        <f ca="1"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 ca="1"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ca="1" si="77"/>
        <v>1342.0839568345323</v>
      </c>
      <c r="V966" s="22">
        <f t="shared" ca="1" si="78"/>
        <v>0.92054954956155255</v>
      </c>
      <c r="X966" s="33"/>
      <c r="Y966" s="33"/>
    </row>
    <row r="967" spans="1:25" hidden="1" x14ac:dyDescent="0.2">
      <c r="A967" s="93" t="s">
        <v>431</v>
      </c>
      <c r="B967" s="94" t="str">
        <f ca="1">IFERROR(VLOOKUP($A967,HeadJournal!$A$1:$NTR$890,COLUMN(HeadJournal!B$1),0),"")</f>
        <v>710000613022</v>
      </c>
      <c r="C967" s="94" t="str">
        <f ca="1">IFERROR(VLOOKUP($A967,HeadJournal!$A$1:$NTR$890,COLUMN(HeadJournal!C$1),0),"")</f>
        <v>iHerb_MH DLE7202</v>
      </c>
      <c r="D967" s="125" t="str">
        <f ca="1"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 ca="1"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ca="1" si="77"/>
        <v>854.61331510791376</v>
      </c>
      <c r="V967" s="22">
        <f t="shared" ca="1" si="78"/>
        <v>0.90398281334527786</v>
      </c>
      <c r="X967" s="33"/>
      <c r="Y967" s="33"/>
    </row>
    <row r="968" spans="1:25" hidden="1" x14ac:dyDescent="0.2">
      <c r="A968" s="93" t="s">
        <v>431</v>
      </c>
      <c r="B968" s="94" t="str">
        <f ca="1">IFERROR(VLOOKUP($A968,HeadJournal!$A$1:$NTR$890,COLUMN(HeadJournal!B$1),0),"")</f>
        <v>710000613022</v>
      </c>
      <c r="C968" s="94" t="str">
        <f ca="1">IFERROR(VLOOKUP($A968,HeadJournal!$A$1:$NTR$890,COLUMN(HeadJournal!C$1),0),"")</f>
        <v>iHerb_MH DLE7202</v>
      </c>
      <c r="D968" s="125" t="str">
        <f ca="1"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 ca="1"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ca="1" si="77"/>
        <v>857.28345899280589</v>
      </c>
      <c r="V968" s="22">
        <f t="shared" ca="1" si="78"/>
        <v>1.0172856675723985</v>
      </c>
      <c r="X968" s="33"/>
      <c r="Y968" s="33"/>
    </row>
    <row r="969" spans="1:25" hidden="1" x14ac:dyDescent="0.2">
      <c r="A969" s="93" t="s">
        <v>431</v>
      </c>
      <c r="B969" s="94" t="str">
        <f ca="1">IFERROR(VLOOKUP($A969,HeadJournal!$A$1:$NTR$890,COLUMN(HeadJournal!B$1),0),"")</f>
        <v>710000613022</v>
      </c>
      <c r="C969" s="94" t="str">
        <f ca="1">IFERROR(VLOOKUP($A969,HeadJournal!$A$1:$NTR$890,COLUMN(HeadJournal!C$1),0),"")</f>
        <v>iHerb_MH DLE7202</v>
      </c>
      <c r="D969" s="125" t="str">
        <f ca="1"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 ca="1"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ca="1" si="77"/>
        <v>516.8278215827338</v>
      </c>
      <c r="V969" s="22">
        <f t="shared" ca="1" si="78"/>
        <v>0.37365400320163222</v>
      </c>
      <c r="X969" s="33"/>
      <c r="Y969" s="33"/>
    </row>
    <row r="970" spans="1:25" hidden="1" x14ac:dyDescent="0.2">
      <c r="A970" s="93" t="s">
        <v>431</v>
      </c>
      <c r="B970" s="94" t="str">
        <f ca="1">IFERROR(VLOOKUP($A970,HeadJournal!$A$1:$NTR$890,COLUMN(HeadJournal!B$1),0),"")</f>
        <v>710000613022</v>
      </c>
      <c r="C970" s="94" t="str">
        <f ca="1">IFERROR(VLOOKUP($A970,HeadJournal!$A$1:$NTR$890,COLUMN(HeadJournal!C$1),0),"")</f>
        <v>iHerb_MH DLE7202</v>
      </c>
      <c r="D970" s="125" t="str">
        <f ca="1"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 ca="1"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ca="1" si="77"/>
        <v>462.72821726618707</v>
      </c>
      <c r="V970" s="22">
        <f t="shared" ca="1" si="78"/>
        <v>1.1948410338592583</v>
      </c>
      <c r="X970" s="33"/>
      <c r="Y970" s="33"/>
    </row>
    <row r="971" spans="1:25" hidden="1" x14ac:dyDescent="0.2">
      <c r="A971" s="93" t="s">
        <v>431</v>
      </c>
      <c r="B971" s="94" t="str">
        <f ca="1">IFERROR(VLOOKUP($A971,HeadJournal!$A$1:$NTR$890,COLUMN(HeadJournal!B$1),0),"")</f>
        <v>710000613022</v>
      </c>
      <c r="C971" s="94" t="str">
        <f ca="1">IFERROR(VLOOKUP($A971,HeadJournal!$A$1:$NTR$890,COLUMN(HeadJournal!C$1),0),"")</f>
        <v>iHerb_MH DLE7202</v>
      </c>
      <c r="D971" s="125" t="str">
        <f ca="1"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 ca="1"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ca="1" si="77"/>
        <v>462.72821726618707</v>
      </c>
      <c r="V971" s="22">
        <f t="shared" ca="1" si="78"/>
        <v>1.1948410338592583</v>
      </c>
      <c r="X971" s="33"/>
      <c r="Y971" s="33"/>
    </row>
    <row r="972" spans="1:25" hidden="1" x14ac:dyDescent="0.2">
      <c r="A972" s="93" t="s">
        <v>431</v>
      </c>
      <c r="B972" s="94" t="str">
        <f ca="1">IFERROR(VLOOKUP($A972,HeadJournal!$A$1:$NTR$890,COLUMN(HeadJournal!B$1),0),"")</f>
        <v>710000613022</v>
      </c>
      <c r="C972" s="94" t="str">
        <f ca="1">IFERROR(VLOOKUP($A972,HeadJournal!$A$1:$NTR$890,COLUMN(HeadJournal!C$1),0),"")</f>
        <v>iHerb_MH DLE7202</v>
      </c>
      <c r="D972" s="125" t="str">
        <f ca="1"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 ca="1"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ca="1" si="77"/>
        <v>1622.5744690647484</v>
      </c>
      <c r="V972" s="22">
        <f t="shared" ca="1" si="78"/>
        <v>0.91287901564628526</v>
      </c>
      <c r="X972" s="33"/>
      <c r="Y972" s="33"/>
    </row>
    <row r="973" spans="1:25" hidden="1" x14ac:dyDescent="0.2">
      <c r="A973" s="93" t="s">
        <v>431</v>
      </c>
      <c r="B973" s="94" t="str">
        <f ca="1">IFERROR(VLOOKUP($A973,HeadJournal!$A$1:$NTR$890,COLUMN(HeadJournal!B$1),0),"")</f>
        <v>710000613022</v>
      </c>
      <c r="C973" s="94" t="str">
        <f ca="1">IFERROR(VLOOKUP($A973,HeadJournal!$A$1:$NTR$890,COLUMN(HeadJournal!C$1),0),"")</f>
        <v>iHerb_MH DLE7202</v>
      </c>
      <c r="D973" s="125" t="str">
        <f ca="1"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 ca="1"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ca="1" si="77"/>
        <v>1086.4345784172663</v>
      </c>
      <c r="V973" s="22">
        <f t="shared" ca="1" si="78"/>
        <v>0.59906004243790323</v>
      </c>
      <c r="X973" s="33"/>
      <c r="Y973" s="33"/>
    </row>
    <row r="974" spans="1:25" hidden="1" x14ac:dyDescent="0.2">
      <c r="A974" s="93" t="s">
        <v>431</v>
      </c>
      <c r="B974" s="94" t="str">
        <f ca="1">IFERROR(VLOOKUP($A974,HeadJournal!$A$1:$NTR$890,COLUMN(HeadJournal!B$1),0),"")</f>
        <v>710000613022</v>
      </c>
      <c r="C974" s="94" t="str">
        <f ca="1">IFERROR(VLOOKUP($A974,HeadJournal!$A$1:$NTR$890,COLUMN(HeadJournal!C$1),0),"")</f>
        <v>iHerb_MH DLE7202</v>
      </c>
      <c r="D974" s="125" t="str">
        <f ca="1"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 ca="1"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ca="1" si="77"/>
        <v>-1990.1580690647479</v>
      </c>
      <c r="V974" s="22" t="str">
        <f t="shared" ca="1" si="78"/>
        <v/>
      </c>
      <c r="X974" s="33"/>
      <c r="Y974" s="33"/>
    </row>
    <row r="975" spans="1:25" hidden="1" x14ac:dyDescent="0.2">
      <c r="A975" s="93" t="s">
        <v>431</v>
      </c>
      <c r="B975" s="94" t="str">
        <f ca="1">IFERROR(VLOOKUP($A975,HeadJournal!$A$1:$NTR$890,COLUMN(HeadJournal!B$1),0),"")</f>
        <v>710000613022</v>
      </c>
      <c r="C975" s="94" t="str">
        <f ca="1">IFERROR(VLOOKUP($A975,HeadJournal!$A$1:$NTR$890,COLUMN(HeadJournal!C$1),0),"")</f>
        <v>iHerb_MH DLE7202</v>
      </c>
      <c r="D975" s="125" t="str">
        <f ca="1"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 ca="1"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ca="1" si="77"/>
        <v>480.07839136690654</v>
      </c>
      <c r="V975" s="22">
        <f t="shared" ca="1" si="78"/>
        <v>0.92336687568932319</v>
      </c>
      <c r="X975" s="33"/>
      <c r="Y975" s="33"/>
    </row>
    <row r="976" spans="1:25" hidden="1" x14ac:dyDescent="0.2">
      <c r="A976" s="93" t="s">
        <v>431</v>
      </c>
      <c r="B976" s="94" t="str">
        <f ca="1">IFERROR(VLOOKUP($A976,HeadJournal!$A$1:$NTR$890,COLUMN(HeadJournal!B$1),0),"")</f>
        <v>710000613022</v>
      </c>
      <c r="C976" s="94" t="str">
        <f ca="1">IFERROR(VLOOKUP($A976,HeadJournal!$A$1:$NTR$890,COLUMN(HeadJournal!C$1),0),"")</f>
        <v>iHerb_MH DLE7202</v>
      </c>
      <c r="D976" s="125" t="str">
        <f ca="1"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 ca="1"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ca="1" si="77"/>
        <v>-1103.0880258992806</v>
      </c>
      <c r="V976" s="22" t="str">
        <f t="shared" ca="1" si="78"/>
        <v/>
      </c>
      <c r="X976" s="33"/>
      <c r="Y976" s="33"/>
    </row>
    <row r="977" spans="1:25" hidden="1" x14ac:dyDescent="0.2">
      <c r="A977" s="93" t="s">
        <v>431</v>
      </c>
      <c r="B977" s="94" t="str">
        <f ca="1">IFERROR(VLOOKUP($A977,HeadJournal!$A$1:$NTR$890,COLUMN(HeadJournal!B$1),0),"")</f>
        <v>710000613022</v>
      </c>
      <c r="C977" s="94" t="str">
        <f ca="1">IFERROR(VLOOKUP($A977,HeadJournal!$A$1:$NTR$890,COLUMN(HeadJournal!C$1),0),"")</f>
        <v>iHerb_MH DLE7202</v>
      </c>
      <c r="D977" s="125" t="str">
        <f ca="1"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 ca="1"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ca="1" si="77"/>
        <v>-2.7798561150120804E-3</v>
      </c>
      <c r="V977" s="22">
        <f t="shared" ca="1" si="78"/>
        <v>-2.347053014642355E-6</v>
      </c>
      <c r="X977" s="33"/>
      <c r="Y977" s="33"/>
    </row>
    <row r="978" spans="1:25" hidden="1" x14ac:dyDescent="0.2">
      <c r="A978" s="93" t="s">
        <v>431</v>
      </c>
      <c r="B978" s="94" t="str">
        <f ca="1">IFERROR(VLOOKUP($A978,HeadJournal!$A$1:$NTR$890,COLUMN(HeadJournal!B$1),0),"")</f>
        <v>710000613022</v>
      </c>
      <c r="C978" s="94" t="str">
        <f ca="1">IFERROR(VLOOKUP($A978,HeadJournal!$A$1:$NTR$890,COLUMN(HeadJournal!C$1),0),"")</f>
        <v>iHerb_MH DLE7202</v>
      </c>
      <c r="D978" s="125" t="str">
        <f ca="1"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 ca="1"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ca="1" si="77"/>
        <v>1524.8324920863308</v>
      </c>
      <c r="V978" s="22">
        <f t="shared" ca="1" si="78"/>
        <v>0.81317134904010535</v>
      </c>
      <c r="X978" s="33"/>
      <c r="Y978" s="33"/>
    </row>
    <row r="979" spans="1:25" hidden="1" x14ac:dyDescent="0.2">
      <c r="A979" s="93" t="s">
        <v>436</v>
      </c>
      <c r="B979" s="94">
        <f ca="1">IFERROR(VLOOKUP($A979,HeadJournal!$A$1:$NTR$890,COLUMN(HeadJournal!B$1),0),"")</f>
        <v>0</v>
      </c>
      <c r="C979" s="94" t="str">
        <f ca="1">IFERROR(VLOOKUP($A979,HeadJournal!$A$1:$NTR$890,COLUMN(HeadJournal!C$1),0),"")</f>
        <v>WBRS</v>
      </c>
      <c r="D979" s="125" t="str">
        <f ca="1"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hidden="1" x14ac:dyDescent="0.2">
      <c r="A980" s="93" t="s">
        <v>438</v>
      </c>
      <c r="B980" s="94">
        <f ca="1">IFERROR(VLOOKUP($A980,HeadJournal!$A$1:$NTR$890,COLUMN(HeadJournal!B$1),0),"")</f>
        <v>0</v>
      </c>
      <c r="C980" s="94" t="str">
        <f ca="1">IFERROR(VLOOKUP($A980,HeadJournal!$A$1:$NTR$890,COLUMN(HeadJournal!C$1),0),"")</f>
        <v>WBRS</v>
      </c>
      <c r="D980" s="125" t="str">
        <f ca="1"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hidden="1" x14ac:dyDescent="0.2">
      <c r="A981" s="93" t="s">
        <v>438</v>
      </c>
      <c r="B981" s="94">
        <f ca="1">IFERROR(VLOOKUP($A981,HeadJournal!$A$1:$NTR$890,COLUMN(HeadJournal!B$1),0),"")</f>
        <v>0</v>
      </c>
      <c r="C981" s="94" t="str">
        <f ca="1">IFERROR(VLOOKUP($A981,HeadJournal!$A$1:$NTR$890,COLUMN(HeadJournal!C$1),0),"")</f>
        <v>WBRS</v>
      </c>
      <c r="D981" s="125" t="str">
        <f ca="1"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 ca="1"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 ca="1"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ca="1" si="77"/>
        <v>275.7</v>
      </c>
      <c r="V981" s="22">
        <f t="shared" ca="1" si="78"/>
        <v>0.85013876040703051</v>
      </c>
      <c r="X981" s="33"/>
      <c r="Y981" s="33"/>
    </row>
    <row r="982" spans="1:25" hidden="1" x14ac:dyDescent="0.2">
      <c r="A982" s="93" t="s">
        <v>438</v>
      </c>
      <c r="B982" s="94">
        <f ca="1">IFERROR(VLOOKUP($A982,HeadJournal!$A$1:$NTR$890,COLUMN(HeadJournal!B$1),0),"")</f>
        <v>0</v>
      </c>
      <c r="C982" s="94" t="str">
        <f ca="1">IFERROR(VLOOKUP($A982,HeadJournal!$A$1:$NTR$890,COLUMN(HeadJournal!C$1),0),"")</f>
        <v>WBRS</v>
      </c>
      <c r="D982" s="125" t="str">
        <f ca="1"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 ca="1"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ca="1" si="77"/>
        <v>-324.3</v>
      </c>
      <c r="V982" s="22" t="str">
        <f t="shared" ca="1" si="78"/>
        <v/>
      </c>
      <c r="X982" s="33"/>
      <c r="Y982" s="33"/>
    </row>
    <row r="983" spans="1:25" hidden="1" x14ac:dyDescent="0.2">
      <c r="A983" s="93" t="s">
        <v>440</v>
      </c>
      <c r="B983" s="94">
        <f ca="1">IFERROR(VLOOKUP($A983,HeadJournal!$A$1:$NTR$890,COLUMN(HeadJournal!B$1),0),"")</f>
        <v>0</v>
      </c>
      <c r="C983" s="94" t="str">
        <f ca="1">IFERROR(VLOOKUP($A983,HeadJournal!$A$1:$NTR$890,COLUMN(HeadJournal!C$1),0),"")</f>
        <v>WBRS</v>
      </c>
      <c r="D983" s="125" t="str">
        <f ca="1"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ca="1" si="78"/>
        <v>0.22854650662800843</v>
      </c>
      <c r="X983" s="33"/>
      <c r="Y983" s="33"/>
    </row>
    <row r="984" spans="1:25" hidden="1" x14ac:dyDescent="0.2">
      <c r="A984" s="93" t="s">
        <v>440</v>
      </c>
      <c r="B984" s="94">
        <f ca="1">IFERROR(VLOOKUP($A984,HeadJournal!$A$1:$NTR$890,COLUMN(HeadJournal!B$1),0),"")</f>
        <v>0</v>
      </c>
      <c r="C984" s="94" t="str">
        <f ca="1">IFERROR(VLOOKUP($A984,HeadJournal!$A$1:$NTR$890,COLUMN(HeadJournal!C$1),0),"")</f>
        <v>WBRS</v>
      </c>
      <c r="D984" s="125" t="str">
        <f ca="1"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 ca="1"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 ca="1"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ca="1" si="77"/>
        <v>1930.15</v>
      </c>
      <c r="V984" s="22">
        <f t="shared" ca="1" si="78"/>
        <v>0.47425580795361011</v>
      </c>
      <c r="X984" s="33"/>
      <c r="Y984" s="33"/>
    </row>
    <row r="985" spans="1:25" hidden="1" x14ac:dyDescent="0.2">
      <c r="A985" s="93" t="s">
        <v>441</v>
      </c>
      <c r="B985" s="94">
        <f ca="1">IFERROR(VLOOKUP($A985,HeadJournal!$A$1:$NTR$890,COLUMN(HeadJournal!B$1),0),"")</f>
        <v>0</v>
      </c>
      <c r="C985" s="94" t="str">
        <f ca="1">IFERROR(VLOOKUP($A985,HeadJournal!$A$1:$NTR$890,COLUMN(HeadJournal!C$1),0),"")</f>
        <v>OZON_AV</v>
      </c>
      <c r="D985" s="125" t="str">
        <f ca="1"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ca="1" si="78"/>
        <v>1.0758851343558988</v>
      </c>
      <c r="X985" s="33"/>
      <c r="Y985" s="33"/>
    </row>
    <row r="986" spans="1:25" hidden="1" x14ac:dyDescent="0.2">
      <c r="A986" s="93" t="s">
        <v>443</v>
      </c>
      <c r="B986" s="94">
        <f ca="1">IFERROR(VLOOKUP($A986,HeadJournal!$A$1:$NTR$890,COLUMN(HeadJournal!B$1),0),"")</f>
        <v>0</v>
      </c>
      <c r="C986" s="94" t="str">
        <f ca="1">IFERROR(VLOOKUP($A986,HeadJournal!$A$1:$NTR$890,COLUMN(HeadJournal!C$1),0),"")</f>
        <v>OZON_AV</v>
      </c>
      <c r="D986" s="125" t="str">
        <f ca="1"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ca="1" si="78"/>
        <v>1.0060436624521514</v>
      </c>
      <c r="X986" s="33"/>
      <c r="Y986" s="33"/>
    </row>
    <row r="987" spans="1:25" hidden="1" x14ac:dyDescent="0.2">
      <c r="A987" s="93" t="s">
        <v>443</v>
      </c>
      <c r="B987" s="94">
        <f ca="1">IFERROR(VLOOKUP($A987,HeadJournal!$A$1:$NTR$890,COLUMN(HeadJournal!B$1),0),"")</f>
        <v>0</v>
      </c>
      <c r="C987" s="94" t="str">
        <f ca="1">IFERROR(VLOOKUP($A987,HeadJournal!$A$1:$NTR$890,COLUMN(HeadJournal!C$1),0),"")</f>
        <v>OZON_AV</v>
      </c>
      <c r="D987" s="125" t="str">
        <f ca="1"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 ca="1"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ca="1" si="77"/>
        <v>551.65700000000004</v>
      </c>
      <c r="V987" s="22">
        <f t="shared" ca="1" si="78"/>
        <v>1.0060436624521514</v>
      </c>
      <c r="X987" s="33"/>
      <c r="Y987" s="33"/>
    </row>
    <row r="988" spans="1:25" hidden="1" x14ac:dyDescent="0.2">
      <c r="A988" s="93" t="s">
        <v>441</v>
      </c>
      <c r="B988" s="94">
        <f ca="1">IFERROR(VLOOKUP($A988,HeadJournal!$A$1:$NTR$890,COLUMN(HeadJournal!B$1),0),"")</f>
        <v>0</v>
      </c>
      <c r="C988" s="94" t="str">
        <f ca="1">IFERROR(VLOOKUP($A988,HeadJournal!$A$1:$NTR$890,COLUMN(HeadJournal!C$1),0),"")</f>
        <v>OZON_AV</v>
      </c>
      <c r="D988" s="125" t="str">
        <f ca="1"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ca="1" si="77"/>
        <v>466.45</v>
      </c>
      <c r="V988" s="22">
        <f t="shared" ca="1" si="78"/>
        <v>1.0758851343558988</v>
      </c>
      <c r="X988" s="33"/>
      <c r="Y988" s="33"/>
    </row>
    <row r="989" spans="1:25" hidden="1" x14ac:dyDescent="0.2">
      <c r="A989" s="93" t="s">
        <v>445</v>
      </c>
      <c r="B989" s="94">
        <f ca="1">IFERROR(VLOOKUP($A989,HeadJournal!$A$1:$NTR$890,COLUMN(HeadJournal!B$1),0),"")</f>
        <v>0</v>
      </c>
      <c r="C989" s="94" t="str">
        <f ca="1">IFERROR(VLOOKUP($A989,HeadJournal!$A$1:$NTR$890,COLUMN(HeadJournal!C$1),0),"")</f>
        <v>OZON_AV</v>
      </c>
      <c r="D989" s="125" t="str">
        <f ca="1"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ca="1" si="78"/>
        <v>0.37934998132130232</v>
      </c>
      <c r="X989" s="33"/>
      <c r="Y989" s="33"/>
    </row>
    <row r="990" spans="1:25" hidden="1" x14ac:dyDescent="0.2">
      <c r="A990" s="93" t="s">
        <v>445</v>
      </c>
      <c r="B990" s="94">
        <f ca="1">IFERROR(VLOOKUP($A990,HeadJournal!$A$1:$NTR$890,COLUMN(HeadJournal!B$1),0),"")</f>
        <v>0</v>
      </c>
      <c r="C990" s="94" t="str">
        <f ca="1">IFERROR(VLOOKUP($A990,HeadJournal!$A$1:$NTR$890,COLUMN(HeadJournal!C$1),0),"")</f>
        <v>OZON_AV</v>
      </c>
      <c r="D990" s="125" t="str">
        <f ca="1"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hidden="1" x14ac:dyDescent="0.2">
      <c r="A991" s="93" t="s">
        <v>445</v>
      </c>
      <c r="B991" s="94">
        <f ca="1">IFERROR(VLOOKUP($A991,HeadJournal!$A$1:$NTR$890,COLUMN(HeadJournal!B$1),0),"")</f>
        <v>0</v>
      </c>
      <c r="C991" s="94" t="str">
        <f ca="1">IFERROR(VLOOKUP($A991,HeadJournal!$A$1:$NTR$890,COLUMN(HeadJournal!C$1),0),"")</f>
        <v>OZON_AV</v>
      </c>
      <c r="D991" s="125" t="str">
        <f ca="1"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 ca="1"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ca="1" si="77"/>
        <v>1038.3499999999999</v>
      </c>
      <c r="V991" s="22">
        <f t="shared" ca="1" si="78"/>
        <v>0.71039578558478422</v>
      </c>
      <c r="X991" s="33"/>
      <c r="Y991" s="33"/>
    </row>
    <row r="992" spans="1:25" hidden="1" x14ac:dyDescent="0.2">
      <c r="A992" s="93" t="s">
        <v>445</v>
      </c>
      <c r="B992" s="94">
        <f ca="1">IFERROR(VLOOKUP($A992,HeadJournal!$A$1:$NTR$890,COLUMN(HeadJournal!B$1),0),"")</f>
        <v>0</v>
      </c>
      <c r="C992" s="94" t="str">
        <f ca="1">IFERROR(VLOOKUP($A992,HeadJournal!$A$1:$NTR$890,COLUMN(HeadJournal!C$1),0),"")</f>
        <v>OZON_AV</v>
      </c>
      <c r="D992" s="125" t="str">
        <f ca="1"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 ca="1"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ca="1" si="77"/>
        <v>517.9</v>
      </c>
      <c r="V992" s="22">
        <f t="shared" ca="1" si="78"/>
        <v>0.52733937480908255</v>
      </c>
      <c r="X992" s="33"/>
      <c r="Y992" s="33"/>
    </row>
    <row r="993" spans="1:25" hidden="1" x14ac:dyDescent="0.2">
      <c r="A993" s="93" t="s">
        <v>448</v>
      </c>
      <c r="B993" s="94">
        <f ca="1">IFERROR(VLOOKUP($A993,HeadJournal!$A$1:$NTR$890,COLUMN(HeadJournal!B$1),0),"")</f>
        <v>0</v>
      </c>
      <c r="C993" s="94" t="str">
        <f ca="1">IFERROR(VLOOKUP($A993,HeadJournal!$A$1:$NTR$890,COLUMN(HeadJournal!C$1),0),"")</f>
        <v>Forever</v>
      </c>
      <c r="D993" s="125" t="str">
        <f ca="1"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 ca="1"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 ca="1"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ca="1" si="77"/>
        <v>151.4775850546398</v>
      </c>
      <c r="V993" s="22">
        <f t="shared" ca="1" si="78"/>
        <v>7.3944802336312315E-2</v>
      </c>
      <c r="X993" s="33"/>
      <c r="Y993" s="33"/>
    </row>
    <row r="994" spans="1:25" hidden="1" x14ac:dyDescent="0.2">
      <c r="A994" s="93" t="s">
        <v>448</v>
      </c>
      <c r="B994" s="94">
        <f ca="1">IFERROR(VLOOKUP($A994,HeadJournal!$A$1:$NTR$890,COLUMN(HeadJournal!B$1),0),"")</f>
        <v>0</v>
      </c>
      <c r="C994" s="94" t="str">
        <f ca="1">IFERROR(VLOOKUP($A994,HeadJournal!$A$1:$NTR$890,COLUMN(HeadJournal!C$1),0),"")</f>
        <v>Forever</v>
      </c>
      <c r="D994" s="125" t="str">
        <f ca="1"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 ca="1"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ca="1" si="77"/>
        <v>151.4775850546398</v>
      </c>
      <c r="V994" s="22">
        <f t="shared" ca="1" si="78"/>
        <v>7.3944802336312315E-2</v>
      </c>
      <c r="X994" s="33"/>
      <c r="Y994" s="33"/>
    </row>
    <row r="995" spans="1:25" hidden="1" x14ac:dyDescent="0.2">
      <c r="A995" s="93" t="s">
        <v>448</v>
      </c>
      <c r="B995" s="94">
        <f ca="1">IFERROR(VLOOKUP($A995,HeadJournal!$A$1:$NTR$890,COLUMN(HeadJournal!B$1),0),"")</f>
        <v>0</v>
      </c>
      <c r="C995" s="94" t="str">
        <f ca="1">IFERROR(VLOOKUP($A995,HeadJournal!$A$1:$NTR$890,COLUMN(HeadJournal!C$1),0),"")</f>
        <v>Forever</v>
      </c>
      <c r="D995" s="125" t="str">
        <f ca="1"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 ca="1"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ca="1" si="77"/>
        <v>-2.4149453602149151E-3</v>
      </c>
      <c r="V995" s="22">
        <f t="shared" ca="1" si="78"/>
        <v>-1.1788718261495461E-6</v>
      </c>
      <c r="X995" s="33"/>
      <c r="Y995" s="33"/>
    </row>
    <row r="996" spans="1:25" hidden="1" x14ac:dyDescent="0.2">
      <c r="A996" s="93" t="s">
        <v>448</v>
      </c>
      <c r="B996" s="94">
        <f ca="1">IFERROR(VLOOKUP($A996,HeadJournal!$A$1:$NTR$890,COLUMN(HeadJournal!B$1),0),"")</f>
        <v>0</v>
      </c>
      <c r="C996" s="94" t="str">
        <f ca="1">IFERROR(VLOOKUP($A996,HeadJournal!$A$1:$NTR$890,COLUMN(HeadJournal!C$1),0),"")</f>
        <v>Forever</v>
      </c>
      <c r="D996" s="125" t="str">
        <f ca="1"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 ca="1"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ca="1" si="77"/>
        <v>-6381.9035438134297</v>
      </c>
      <c r="V996" s="22" t="str">
        <f t="shared" ca="1" si="78"/>
        <v/>
      </c>
      <c r="X996" s="33"/>
      <c r="Y996" s="33"/>
    </row>
    <row r="997" spans="1:25" hidden="1" x14ac:dyDescent="0.2">
      <c r="A997" s="93" t="s">
        <v>448</v>
      </c>
      <c r="B997" s="94">
        <f ca="1">IFERROR(VLOOKUP($A997,HeadJournal!$A$1:$NTR$890,COLUMN(HeadJournal!B$1),0),"")</f>
        <v>0</v>
      </c>
      <c r="C997" s="94" t="str">
        <f ca="1">IFERROR(VLOOKUP($A997,HeadJournal!$A$1:$NTR$890,COLUMN(HeadJournal!C$1),0),"")</f>
        <v>Forever</v>
      </c>
      <c r="D997" s="125" t="str">
        <f ca="1"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 ca="1"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ca="1" si="77"/>
        <v>37.074933864405125</v>
      </c>
      <c r="V997" s="22">
        <f t="shared" ca="1" si="78"/>
        <v>6.586122397945357E-2</v>
      </c>
      <c r="X997" s="33"/>
      <c r="Y997" s="33"/>
    </row>
    <row r="998" spans="1:25" hidden="1" x14ac:dyDescent="0.2">
      <c r="A998" s="93" t="s">
        <v>448</v>
      </c>
      <c r="B998" s="94">
        <f ca="1">IFERROR(VLOOKUP($A998,HeadJournal!$A$1:$NTR$890,COLUMN(HeadJournal!B$1),0),"")</f>
        <v>0</v>
      </c>
      <c r="C998" s="94" t="str">
        <f ca="1">IFERROR(VLOOKUP($A998,HeadJournal!$A$1:$NTR$890,COLUMN(HeadJournal!C$1),0),"")</f>
        <v>Forever</v>
      </c>
      <c r="D998" s="125" t="str">
        <f ca="1"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 ca="1"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ca="1" si="77"/>
        <v>-2.7501894087436085E-3</v>
      </c>
      <c r="V998" s="22">
        <f t="shared" ca="1" si="78"/>
        <v>-2.9051416760544866E-6</v>
      </c>
      <c r="X998" s="33"/>
      <c r="Y998" s="33"/>
    </row>
    <row r="999" spans="1:25" hidden="1" x14ac:dyDescent="0.2">
      <c r="A999" s="93" t="s">
        <v>448</v>
      </c>
      <c r="B999" s="94">
        <f ca="1">IFERROR(VLOOKUP($A999,HeadJournal!$A$1:$NTR$890,COLUMN(HeadJournal!B$1),0),"")</f>
        <v>0</v>
      </c>
      <c r="C999" s="94" t="str">
        <f ca="1">IFERROR(VLOOKUP($A999,HeadJournal!$A$1:$NTR$890,COLUMN(HeadJournal!C$1),0),"")</f>
        <v>Forever</v>
      </c>
      <c r="D999" s="125" t="str">
        <f ca="1"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 ca="1"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ca="1" si="77"/>
        <v>-946.66275018940871</v>
      </c>
      <c r="V999" s="22" t="str">
        <f t="shared" ca="1" si="78"/>
        <v/>
      </c>
      <c r="X999" s="33"/>
      <c r="Y999" s="33"/>
    </row>
    <row r="1000" spans="1:25" hidden="1" x14ac:dyDescent="0.2">
      <c r="A1000" s="93" t="s">
        <v>448</v>
      </c>
      <c r="B1000" s="94">
        <f ca="1">IFERROR(VLOOKUP($A1000,HeadJournal!$A$1:$NTR$890,COLUMN(HeadJournal!B$1),0),"")</f>
        <v>0</v>
      </c>
      <c r="C1000" s="94" t="str">
        <f ca="1">IFERROR(VLOOKUP($A1000,HeadJournal!$A$1:$NTR$890,COLUMN(HeadJournal!C$1),0),"")</f>
        <v>Forever</v>
      </c>
      <c r="D1000" s="125" t="str">
        <f ca="1"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 ca="1"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ca="1" si="77"/>
        <v>563.60818879097997</v>
      </c>
      <c r="V1000" s="22">
        <f t="shared" ca="1" si="78"/>
        <v>0.36683883933712486</v>
      </c>
      <c r="X1000" s="33"/>
      <c r="Y1000" s="33"/>
    </row>
    <row r="1001" spans="1:25" hidden="1" x14ac:dyDescent="0.2">
      <c r="A1001" s="93" t="s">
        <v>448</v>
      </c>
      <c r="B1001" s="94">
        <f ca="1">IFERROR(VLOOKUP($A1001,HeadJournal!$A$1:$NTR$890,COLUMN(HeadJournal!B$1),0),"")</f>
        <v>0</v>
      </c>
      <c r="C1001" s="94" t="str">
        <f ca="1">IFERROR(VLOOKUP($A1001,HeadJournal!$A$1:$NTR$890,COLUMN(HeadJournal!C$1),0),"")</f>
        <v>Forever</v>
      </c>
      <c r="D1001" s="125" t="str">
        <f ca="1"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 ca="1"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ca="1" si="77"/>
        <v>1463.60818879098</v>
      </c>
      <c r="V1001" s="22">
        <f t="shared" ca="1" si="78"/>
        <v>0.95262691333874983</v>
      </c>
      <c r="X1001" s="33"/>
      <c r="Y1001" s="33"/>
    </row>
    <row r="1002" spans="1:25" hidden="1" x14ac:dyDescent="0.2">
      <c r="A1002" s="93" t="s">
        <v>448</v>
      </c>
      <c r="B1002" s="94">
        <f ca="1">IFERROR(VLOOKUP($A1002,HeadJournal!$A$1:$NTR$890,COLUMN(HeadJournal!B$1),0),"")</f>
        <v>0</v>
      </c>
      <c r="C1002" s="94" t="str">
        <f ca="1">IFERROR(VLOOKUP($A1002,HeadJournal!$A$1:$NTR$890,COLUMN(HeadJournal!C$1),0),"")</f>
        <v>Forever</v>
      </c>
      <c r="D1002" s="125" t="str">
        <f ca="1"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 ca="1"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ca="1" si="77"/>
        <v>-1.8112090199338127E-3</v>
      </c>
      <c r="V1002" s="22">
        <f t="shared" ca="1" si="78"/>
        <v>-1.1788718260015542E-6</v>
      </c>
      <c r="X1002" s="33"/>
      <c r="Y1002" s="33"/>
    </row>
    <row r="1003" spans="1:25" hidden="1" x14ac:dyDescent="0.2">
      <c r="A1003" s="93" t="s">
        <v>448</v>
      </c>
      <c r="B1003" s="94">
        <f ca="1">IFERROR(VLOOKUP($A1003,HeadJournal!$A$1:$NTR$890,COLUMN(HeadJournal!B$1),0),"")</f>
        <v>0</v>
      </c>
      <c r="C1003" s="94" t="str">
        <f ca="1">IFERROR(VLOOKUP($A1003,HeadJournal!$A$1:$NTR$890,COLUMN(HeadJournal!C$1),0),"")</f>
        <v>Forever</v>
      </c>
      <c r="D1003" s="125" t="str">
        <f ca="1"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 ca="1"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 ca="1"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ca="1" si="77"/>
        <v>-1.8112090199338127E-3</v>
      </c>
      <c r="V1003" s="22">
        <f t="shared" ca="1" si="78"/>
        <v>-1.1788718260015542E-6</v>
      </c>
      <c r="X1003" s="33"/>
      <c r="Y1003" s="33"/>
    </row>
    <row r="1004" spans="1:25" hidden="1" x14ac:dyDescent="0.2">
      <c r="A1004" s="93" t="s">
        <v>452</v>
      </c>
      <c r="B1004" s="94" t="str">
        <f ca="1">IFERROR(VLOOKUP($A1004,HeadJournal!$A$1:$NTR$890,COLUMN(HeadJournal!B$1),0),"")</f>
        <v>710000620367</v>
      </c>
      <c r="C1004" s="94" t="str">
        <f ca="1">IFERROR(VLOOKUP($A1004,HeadJournal!$A$1:$NTR$890,COLUMN(HeadJournal!C$1),0),"")</f>
        <v>iHerb_AV CYG0792</v>
      </c>
      <c r="D1004" s="125" t="str">
        <f ca="1"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 ca="1"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 ca="1"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ca="1" si="77"/>
        <v>1026.659959090686</v>
      </c>
      <c r="V1004" s="22">
        <f t="shared" ca="1" si="78"/>
        <v>0.57894139612628748</v>
      </c>
      <c r="X1004" s="33"/>
      <c r="Y1004" s="33"/>
    </row>
    <row r="1005" spans="1:25" hidden="1" x14ac:dyDescent="0.2">
      <c r="A1005" s="93" t="s">
        <v>452</v>
      </c>
      <c r="B1005" s="94" t="str">
        <f ca="1">IFERROR(VLOOKUP($A1005,HeadJournal!$A$1:$NTR$890,COLUMN(HeadJournal!B$1),0),"")</f>
        <v>710000620367</v>
      </c>
      <c r="C1005" s="94" t="str">
        <f ca="1">IFERROR(VLOOKUP($A1005,HeadJournal!$A$1:$NTR$890,COLUMN(HeadJournal!C$1),0),"")</f>
        <v>iHerb_AV CYG0792</v>
      </c>
      <c r="D1005" s="125" t="str">
        <f ca="1"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 ca="1"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 ca="1"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ca="1" si="77"/>
        <v>1026.659959090686</v>
      </c>
      <c r="V1005" s="22">
        <f t="shared" ca="1" si="78"/>
        <v>0.57894139612628748</v>
      </c>
      <c r="X1005" s="33"/>
      <c r="Y1005" s="33"/>
    </row>
    <row r="1006" spans="1:25" hidden="1" x14ac:dyDescent="0.2">
      <c r="A1006" s="93" t="s">
        <v>452</v>
      </c>
      <c r="B1006" s="94" t="str">
        <f ca="1">IFERROR(VLOOKUP($A1006,HeadJournal!$A$1:$NTR$890,COLUMN(HeadJournal!B$1),0),"")</f>
        <v>710000620367</v>
      </c>
      <c r="C1006" s="94" t="str">
        <f ca="1">IFERROR(VLOOKUP($A1006,HeadJournal!$A$1:$NTR$890,COLUMN(HeadJournal!C$1),0),"")</f>
        <v>iHerb_AV CYG0792</v>
      </c>
      <c r="D1006" s="125" t="str">
        <f ca="1"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 ca="1"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 ca="1"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ca="1" si="77"/>
        <v>1329.3101134192343</v>
      </c>
      <c r="V1006" s="22">
        <f t="shared" ca="1" si="78"/>
        <v>0.6123906144479907</v>
      </c>
      <c r="X1006" s="33"/>
      <c r="Y1006" s="33"/>
    </row>
    <row r="1007" spans="1:25" hidden="1" x14ac:dyDescent="0.2">
      <c r="A1007" s="93" t="s">
        <v>452</v>
      </c>
      <c r="B1007" s="94" t="str">
        <f ca="1">IFERROR(VLOOKUP($A1007,HeadJournal!$A$1:$NTR$890,COLUMN(HeadJournal!B$1),0),"")</f>
        <v>710000620367</v>
      </c>
      <c r="C1007" s="94" t="str">
        <f ca="1">IFERROR(VLOOKUP($A1007,HeadJournal!$A$1:$NTR$890,COLUMN(HeadJournal!C$1),0),"")</f>
        <v>iHerb_AV CYG0792</v>
      </c>
      <c r="D1007" s="125" t="str">
        <f ca="1"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 ca="1"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 ca="1"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ca="1" si="77"/>
        <v>1329.3101134192343</v>
      </c>
      <c r="V1007" s="22">
        <f t="shared" ca="1" si="78"/>
        <v>0.6123906144479907</v>
      </c>
      <c r="X1007" s="33"/>
      <c r="Y1007" s="33"/>
    </row>
    <row r="1008" spans="1:25" hidden="1" x14ac:dyDescent="0.2">
      <c r="A1008" s="93" t="s">
        <v>452</v>
      </c>
      <c r="B1008" s="94" t="str">
        <f ca="1">IFERROR(VLOOKUP($A1008,HeadJournal!$A$1:$NTR$890,COLUMN(HeadJournal!B$1),0),"")</f>
        <v>710000620367</v>
      </c>
      <c r="C1008" s="94" t="str">
        <f ca="1">IFERROR(VLOOKUP($A1008,HeadJournal!$A$1:$NTR$890,COLUMN(HeadJournal!C$1),0),"")</f>
        <v>iHerb_AV CYG0792</v>
      </c>
      <c r="D1008" s="125" t="str">
        <f ca="1"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 ca="1"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 ca="1"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ca="1" si="77"/>
        <v>1112.6890524717064</v>
      </c>
      <c r="V1008" s="22">
        <f t="shared" ca="1" si="78"/>
        <v>0.65944516871751546</v>
      </c>
      <c r="X1008" s="33"/>
      <c r="Y1008" s="33"/>
    </row>
    <row r="1009" spans="1:25" hidden="1" x14ac:dyDescent="0.2">
      <c r="A1009" s="93" t="s">
        <v>452</v>
      </c>
      <c r="B1009" s="94" t="str">
        <f ca="1">IFERROR(VLOOKUP($A1009,HeadJournal!$A$1:$NTR$890,COLUMN(HeadJournal!B$1),0),"")</f>
        <v>710000620367</v>
      </c>
      <c r="C1009" s="94" t="str">
        <f ca="1">IFERROR(VLOOKUP($A1009,HeadJournal!$A$1:$NTR$890,COLUMN(HeadJournal!C$1),0),"")</f>
        <v>iHerb_AV CYG0792</v>
      </c>
      <c r="D1009" s="125" t="str">
        <f ca="1"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 ca="1"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 ca="1"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ca="1" si="77"/>
        <v>1112.6890524717064</v>
      </c>
      <c r="V1009" s="22">
        <f t="shared" ca="1" si="78"/>
        <v>0.65944516871751546</v>
      </c>
      <c r="X1009" s="33"/>
      <c r="Y1009" s="33"/>
    </row>
    <row r="1010" spans="1:25" hidden="1" x14ac:dyDescent="0.2">
      <c r="A1010" s="93" t="s">
        <v>452</v>
      </c>
      <c r="B1010" s="94" t="str">
        <f ca="1">IFERROR(VLOOKUP($A1010,HeadJournal!$A$1:$NTR$890,COLUMN(HeadJournal!B$1),0),"")</f>
        <v>710000620367</v>
      </c>
      <c r="C1010" s="94" t="str">
        <f ca="1">IFERROR(VLOOKUP($A1010,HeadJournal!$A$1:$NTR$890,COLUMN(HeadJournal!C$1),0),"")</f>
        <v>iHerb_AV CYG0792</v>
      </c>
      <c r="D1010" s="125" t="str">
        <f ca="1"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 ca="1"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 ca="1"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ca="1" si="77"/>
        <v>1725.9974205085493</v>
      </c>
      <c r="V1010" s="22">
        <f t="shared" ca="1" si="78"/>
        <v>1.0310601916951014</v>
      </c>
      <c r="X1010" s="33"/>
      <c r="Y1010" s="33"/>
    </row>
    <row r="1011" spans="1:25" hidden="1" x14ac:dyDescent="0.2">
      <c r="A1011" s="93" t="s">
        <v>452</v>
      </c>
      <c r="B1011" s="94" t="str">
        <f ca="1">IFERROR(VLOOKUP($A1011,HeadJournal!$A$1:$NTR$890,COLUMN(HeadJournal!B$1),0),"")</f>
        <v>710000620367</v>
      </c>
      <c r="C1011" s="94" t="str">
        <f ca="1">IFERROR(VLOOKUP($A1011,HeadJournal!$A$1:$NTR$890,COLUMN(HeadJournal!C$1),0),"")</f>
        <v>iHerb_AV CYG0792</v>
      </c>
      <c r="D1011" s="125" t="str">
        <f ca="1"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 ca="1"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 ca="1"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ca="1" si="77"/>
        <v>1725.9974205085493</v>
      </c>
      <c r="V1011" s="22">
        <f t="shared" ca="1" si="78"/>
        <v>1.0310601916951014</v>
      </c>
      <c r="X1011" s="33"/>
      <c r="Y1011" s="33"/>
    </row>
    <row r="1012" spans="1:25" hidden="1" x14ac:dyDescent="0.2">
      <c r="A1012" s="93" t="s">
        <v>452</v>
      </c>
      <c r="B1012" s="94" t="str">
        <f ca="1">IFERROR(VLOOKUP($A1012,HeadJournal!$A$1:$NTR$890,COLUMN(HeadJournal!B$1),0),"")</f>
        <v>710000620367</v>
      </c>
      <c r="C1012" s="94" t="str">
        <f ca="1">IFERROR(VLOOKUP($A1012,HeadJournal!$A$1:$NTR$890,COLUMN(HeadJournal!C$1),0),"")</f>
        <v>iHerb_AV CYG0792</v>
      </c>
      <c r="D1012" s="125" t="str">
        <f ca="1"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 ca="1"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 ca="1"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ca="1" si="77"/>
        <v>1519.9193547596881</v>
      </c>
      <c r="V1012" s="22">
        <f t="shared" ca="1" si="78"/>
        <v>1.0269165802873585</v>
      </c>
      <c r="X1012" s="33"/>
      <c r="Y1012" s="33"/>
    </row>
    <row r="1013" spans="1:25" hidden="1" x14ac:dyDescent="0.2">
      <c r="A1013" s="93" t="s">
        <v>452</v>
      </c>
      <c r="B1013" s="94" t="str">
        <f ca="1">IFERROR(VLOOKUP($A1013,HeadJournal!$A$1:$NTR$890,COLUMN(HeadJournal!B$1),0),"")</f>
        <v>710000620367</v>
      </c>
      <c r="C1013" s="94" t="str">
        <f ca="1">IFERROR(VLOOKUP($A1013,HeadJournal!$A$1:$NTR$890,COLUMN(HeadJournal!C$1),0),"")</f>
        <v>iHerb_AV CYG0792</v>
      </c>
      <c r="D1013" s="125" t="str">
        <f ca="1"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 ca="1"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 ca="1"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ca="1" si="77"/>
        <v>674.69394199206306</v>
      </c>
      <c r="V1013" s="22">
        <f t="shared" ca="1" si="78"/>
        <v>0.93021964251218203</v>
      </c>
      <c r="X1013" s="33"/>
      <c r="Y1013" s="33"/>
    </row>
    <row r="1014" spans="1:25" hidden="1" x14ac:dyDescent="0.2">
      <c r="A1014" s="93" t="s">
        <v>452</v>
      </c>
      <c r="B1014" s="94" t="str">
        <f ca="1">IFERROR(VLOOKUP($A1014,HeadJournal!$A$1:$NTR$890,COLUMN(HeadJournal!B$1),0),"")</f>
        <v>710000620367</v>
      </c>
      <c r="C1014" s="94" t="str">
        <f ca="1">IFERROR(VLOOKUP($A1014,HeadJournal!$A$1:$NTR$890,COLUMN(HeadJournal!C$1),0),"")</f>
        <v>iHerb_AV CYG0792</v>
      </c>
      <c r="D1014" s="125" t="str">
        <f ca="1"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 ca="1"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 ca="1"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ca="1" si="77"/>
        <v>674.69394199206306</v>
      </c>
      <c r="V1014" s="22">
        <f t="shared" ca="1" si="78"/>
        <v>0.93021964251218203</v>
      </c>
      <c r="X1014" s="33"/>
      <c r="Y1014" s="33"/>
    </row>
    <row r="1015" spans="1:25" hidden="1" x14ac:dyDescent="0.2">
      <c r="A1015" s="93" t="s">
        <v>452</v>
      </c>
      <c r="B1015" s="94" t="str">
        <f ca="1">IFERROR(VLOOKUP($A1015,HeadJournal!$A$1:$NTR$890,COLUMN(HeadJournal!B$1),0),"")</f>
        <v>710000620367</v>
      </c>
      <c r="C1015" s="94" t="str">
        <f ca="1">IFERROR(VLOOKUP($A1015,HeadJournal!$A$1:$NTR$890,COLUMN(HeadJournal!C$1),0),"")</f>
        <v>iHerb_AV CYG0792</v>
      </c>
      <c r="D1015" s="125" t="str">
        <f ca="1"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 ca="1"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 ca="1"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ca="1" si="77"/>
        <v>958.53378080446805</v>
      </c>
      <c r="V1015" s="22">
        <f t="shared" ca="1" si="78"/>
        <v>1.2927544856250468</v>
      </c>
      <c r="X1015" s="33"/>
      <c r="Y1015" s="33"/>
    </row>
    <row r="1016" spans="1:25" hidden="1" x14ac:dyDescent="0.2">
      <c r="A1016" s="93" t="s">
        <v>452</v>
      </c>
      <c r="B1016" s="94" t="str">
        <f ca="1">IFERROR(VLOOKUP($A1016,HeadJournal!$A$1:$NTR$890,COLUMN(HeadJournal!B$1),0),"")</f>
        <v>710000620367</v>
      </c>
      <c r="C1016" s="94" t="str">
        <f ca="1">IFERROR(VLOOKUP($A1016,HeadJournal!$A$1:$NTR$890,COLUMN(HeadJournal!C$1),0),"")</f>
        <v>iHerb_AV CYG0792</v>
      </c>
      <c r="D1016" s="125" t="str">
        <f ca="1"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 ca="1"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 ca="1"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ca="1" si="77"/>
        <v>1080.1958894713632</v>
      </c>
      <c r="V1016" s="22">
        <f t="shared" ca="1" si="78"/>
        <v>0.96462933053659239</v>
      </c>
      <c r="X1016" s="33"/>
      <c r="Y1016" s="33"/>
    </row>
    <row r="1017" spans="1:25" hidden="1" x14ac:dyDescent="0.2">
      <c r="A1017" s="93" t="s">
        <v>455</v>
      </c>
      <c r="B1017" s="94" t="str">
        <f ca="1">IFERROR(VLOOKUP($A1017,HeadJournal!$A$1:$NTR$890,COLUMN(HeadJournal!B$1),0),"")</f>
        <v>710000620079</v>
      </c>
      <c r="C1017" s="94" t="str">
        <f ca="1">IFERROR(VLOOKUP($A1017,HeadJournal!$A$1:$NTR$890,COLUMN(HeadJournal!C$1),0),"")</f>
        <v>iHerb_OA CZN6870</v>
      </c>
      <c r="D1017" s="125" t="str">
        <f ca="1"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 ca="1"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ca="1" si="77"/>
        <v>1286.5969567299062</v>
      </c>
      <c r="V1017" s="22">
        <f t="shared" ca="1" si="78"/>
        <v>0.97959035752388224</v>
      </c>
      <c r="X1017" s="33"/>
      <c r="Y1017" s="33"/>
    </row>
    <row r="1018" spans="1:25" hidden="1" x14ac:dyDescent="0.2">
      <c r="A1018" s="93" t="s">
        <v>455</v>
      </c>
      <c r="B1018" s="94" t="str">
        <f ca="1">IFERROR(VLOOKUP($A1018,HeadJournal!$A$1:$NTR$890,COLUMN(HeadJournal!B$1),0),"")</f>
        <v>710000620079</v>
      </c>
      <c r="C1018" s="94" t="str">
        <f ca="1">IFERROR(VLOOKUP($A1018,HeadJournal!$A$1:$NTR$890,COLUMN(HeadJournal!C$1),0),"")</f>
        <v>iHerb_OA CZN6870</v>
      </c>
      <c r="D1018" s="125" t="str">
        <f ca="1"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 ca="1"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 ca="1"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ca="1" si="77"/>
        <v>1486.5969567299062</v>
      </c>
      <c r="V1018" s="22">
        <f t="shared" ca="1" si="78"/>
        <v>1.1318665388718732</v>
      </c>
      <c r="X1018" s="33"/>
      <c r="Y1018" s="33"/>
    </row>
    <row r="1019" spans="1:25" hidden="1" x14ac:dyDescent="0.2">
      <c r="A1019" s="93" t="s">
        <v>455</v>
      </c>
      <c r="B1019" s="94" t="str">
        <f ca="1">IFERROR(VLOOKUP($A1019,HeadJournal!$A$1:$NTR$890,COLUMN(HeadJournal!B$1),0),"")</f>
        <v>710000620079</v>
      </c>
      <c r="C1019" s="94" t="str">
        <f ca="1">IFERROR(VLOOKUP($A1019,HeadJournal!$A$1:$NTR$890,COLUMN(HeadJournal!C$1),0),"")</f>
        <v>iHerb_OA CZN6870</v>
      </c>
      <c r="D1019" s="125" t="str">
        <f ca="1"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hidden="1" x14ac:dyDescent="0.2">
      <c r="A1020" s="93" t="s">
        <v>455</v>
      </c>
      <c r="B1020" s="94" t="str">
        <f ca="1">IFERROR(VLOOKUP($A1020,HeadJournal!$A$1:$NTR$890,COLUMN(HeadJournal!B$1),0),"")</f>
        <v>710000620079</v>
      </c>
      <c r="C1020" s="94" t="str">
        <f ca="1">IFERROR(VLOOKUP($A1020,HeadJournal!$A$1:$NTR$890,COLUMN(HeadJournal!C$1),0),"")</f>
        <v>iHerb_OA CZN6870</v>
      </c>
      <c r="D1020" s="125" t="str">
        <f ca="1"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 ca="1"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ca="1" si="77"/>
        <v>460.8674995511401</v>
      </c>
      <c r="V1020" s="22">
        <f t="shared" ca="1" si="78"/>
        <v>0.72108287284322881</v>
      </c>
      <c r="X1020" s="33"/>
      <c r="Y1020" s="33"/>
    </row>
    <row r="1021" spans="1:25" hidden="1" x14ac:dyDescent="0.2">
      <c r="A1021" s="93" t="s">
        <v>455</v>
      </c>
      <c r="B1021" s="94" t="str">
        <f ca="1">IFERROR(VLOOKUP($A1021,HeadJournal!$A$1:$NTR$890,COLUMN(HeadJournal!B$1),0),"")</f>
        <v>710000620079</v>
      </c>
      <c r="C1021" s="94" t="str">
        <f ca="1">IFERROR(VLOOKUP($A1021,HeadJournal!$A$1:$NTR$890,COLUMN(HeadJournal!C$1),0),"")</f>
        <v>iHerb_OA CZN6870</v>
      </c>
      <c r="D1021" s="125" t="str">
        <f ca="1"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 ca="1"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ca="1" si="77"/>
        <v>460.8674995511401</v>
      </c>
      <c r="V1021" s="22">
        <f t="shared" ca="1" si="78"/>
        <v>0.72108287284322881</v>
      </c>
      <c r="X1021" s="33"/>
      <c r="Y1021" s="33"/>
    </row>
    <row r="1022" spans="1:25" hidden="1" x14ac:dyDescent="0.2">
      <c r="A1022" s="93" t="s">
        <v>455</v>
      </c>
      <c r="B1022" s="94" t="str">
        <f ca="1">IFERROR(VLOOKUP($A1022,HeadJournal!$A$1:$NTR$890,COLUMN(HeadJournal!B$1),0),"")</f>
        <v>710000620079</v>
      </c>
      <c r="C1022" s="94" t="str">
        <f ca="1">IFERROR(VLOOKUP($A1022,HeadJournal!$A$1:$NTR$890,COLUMN(HeadJournal!C$1),0),"")</f>
        <v>iHerb_OA CZN6870</v>
      </c>
      <c r="D1022" s="125" t="str">
        <f ca="1"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 ca="1"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ca="1" si="77"/>
        <v>771.2160691842721</v>
      </c>
      <c r="V1022" s="22">
        <f t="shared" ca="1" si="78"/>
        <v>0.83035035770583598</v>
      </c>
      <c r="X1022" s="33"/>
      <c r="Y1022" s="33"/>
    </row>
    <row r="1023" spans="1:25" hidden="1" x14ac:dyDescent="0.2">
      <c r="A1023" s="93" t="s">
        <v>455</v>
      </c>
      <c r="B1023" s="94" t="str">
        <f ca="1">IFERROR(VLOOKUP($A1023,HeadJournal!$A$1:$NTR$890,COLUMN(HeadJournal!B$1),0),"")</f>
        <v>710000620079</v>
      </c>
      <c r="C1023" s="94" t="str">
        <f ca="1">IFERROR(VLOOKUP($A1023,HeadJournal!$A$1:$NTR$890,COLUMN(HeadJournal!C$1),0),"")</f>
        <v>iHerb_OA CZN6870</v>
      </c>
      <c r="D1023" s="125" t="str">
        <f ca="1"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 ca="1"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ca="1" si="77"/>
        <v>671.2160691842721</v>
      </c>
      <c r="V1023" s="22">
        <f t="shared" ca="1" si="78"/>
        <v>0.72268268960549276</v>
      </c>
      <c r="X1023" s="33"/>
      <c r="Y1023" s="33"/>
    </row>
    <row r="1024" spans="1:25" hidden="1" x14ac:dyDescent="0.2">
      <c r="A1024" s="93" t="s">
        <v>455</v>
      </c>
      <c r="B1024" s="94" t="str">
        <f ca="1">IFERROR(VLOOKUP($A1024,HeadJournal!$A$1:$NTR$890,COLUMN(HeadJournal!B$1),0),"")</f>
        <v>710000620079</v>
      </c>
      <c r="C1024" s="94" t="str">
        <f ca="1">IFERROR(VLOOKUP($A1024,HeadJournal!$A$1:$NTR$890,COLUMN(HeadJournal!C$1),0),"")</f>
        <v>iHerb_OA CZN6870</v>
      </c>
      <c r="D1024" s="125" t="str">
        <f ca="1"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 ca="1"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 ca="1"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ca="1" si="77"/>
        <v>360.96537494763299</v>
      </c>
      <c r="V1024" s="22">
        <f t="shared" ca="1" si="78"/>
        <v>1.0646858706301121</v>
      </c>
      <c r="X1024" s="33"/>
      <c r="Y1024" s="33"/>
    </row>
    <row r="1025" spans="1:25" hidden="1" x14ac:dyDescent="0.2">
      <c r="A1025" s="93" t="s">
        <v>455</v>
      </c>
      <c r="B1025" s="94" t="str">
        <f ca="1">IFERROR(VLOOKUP($A1025,HeadJournal!$A$1:$NTR$890,COLUMN(HeadJournal!B$1),0),"")</f>
        <v>710000620079</v>
      </c>
      <c r="C1025" s="94" t="str">
        <f ca="1">IFERROR(VLOOKUP($A1025,HeadJournal!$A$1:$NTR$890,COLUMN(HeadJournal!C$1),0),"")</f>
        <v>iHerb_OA CZN6870</v>
      </c>
      <c r="D1025" s="125" t="str">
        <f ca="1"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ca="1" si="83">IF(Q1025&lt;&gt;0,IFERROR(U1025/P1025,""),"")</f>
        <v>1.0646858706301121</v>
      </c>
      <c r="X1025" s="33"/>
      <c r="Y1025" s="33"/>
    </row>
    <row r="1026" spans="1:25" hidden="1" x14ac:dyDescent="0.2">
      <c r="A1026" s="93" t="s">
        <v>455</v>
      </c>
      <c r="B1026" s="94" t="str">
        <f ca="1">IFERROR(VLOOKUP($A1026,HeadJournal!$A$1:$NTR$890,COLUMN(HeadJournal!B$1),0),"")</f>
        <v>710000620079</v>
      </c>
      <c r="C1026" s="94" t="str">
        <f ca="1">IFERROR(VLOOKUP($A1026,HeadJournal!$A$1:$NTR$890,COLUMN(HeadJournal!C$1),0),"")</f>
        <v>iHerb_OA CZN6870</v>
      </c>
      <c r="D1026" s="125" t="str">
        <f ca="1"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 ca="1"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ca="1" si="82"/>
        <v>800.93513824884758</v>
      </c>
      <c r="V1026" s="22">
        <f t="shared" ca="1" si="83"/>
        <v>0.53428984874825536</v>
      </c>
      <c r="X1026" s="33"/>
      <c r="Y1026" s="33"/>
    </row>
    <row r="1027" spans="1:25" hidden="1" x14ac:dyDescent="0.2">
      <c r="A1027" s="93" t="s">
        <v>455</v>
      </c>
      <c r="B1027" s="94" t="str">
        <f ca="1">IFERROR(VLOOKUP($A1027,HeadJournal!$A$1:$NTR$890,COLUMN(HeadJournal!B$1),0),"")</f>
        <v>710000620079</v>
      </c>
      <c r="C1027" s="94" t="str">
        <f ca="1">IFERROR(VLOOKUP($A1027,HeadJournal!$A$1:$NTR$890,COLUMN(HeadJournal!C$1),0),"")</f>
        <v>iHerb_OA CZN6870</v>
      </c>
      <c r="D1027" s="125" t="str">
        <f ca="1"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ca="1" si="83"/>
        <v>-3.2431893219056691E-6</v>
      </c>
      <c r="X1027" s="33"/>
      <c r="Y1027" s="33"/>
    </row>
    <row r="1028" spans="1:25" hidden="1" x14ac:dyDescent="0.2">
      <c r="A1028" s="93" t="s">
        <v>455</v>
      </c>
      <c r="B1028" s="94" t="str">
        <f ca="1">IFERROR(VLOOKUP($A1028,HeadJournal!$A$1:$NTR$890,COLUMN(HeadJournal!B$1),0),"")</f>
        <v>710000620079</v>
      </c>
      <c r="C1028" s="94" t="str">
        <f ca="1">IFERROR(VLOOKUP($A1028,HeadJournal!$A$1:$NTR$890,COLUMN(HeadJournal!C$1),0),"")</f>
        <v>iHerb_OA CZN6870</v>
      </c>
      <c r="D1028" s="125" t="str">
        <f ca="1"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 ca="1"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ca="1" si="82"/>
        <v>496.75946795140362</v>
      </c>
      <c r="V1028" s="22">
        <f t="shared" ca="1" si="83"/>
        <v>0.41285134162297366</v>
      </c>
      <c r="X1028" s="33"/>
      <c r="Y1028" s="33"/>
    </row>
    <row r="1029" spans="1:25" hidden="1" x14ac:dyDescent="0.2">
      <c r="A1029" s="93" t="s">
        <v>455</v>
      </c>
      <c r="B1029" s="94" t="str">
        <f ca="1">IFERROR(VLOOKUP($A1029,HeadJournal!$A$1:$NTR$890,COLUMN(HeadJournal!B$1),0),"")</f>
        <v>710000620079</v>
      </c>
      <c r="C1029" s="94" t="str">
        <f ca="1">IFERROR(VLOOKUP($A1029,HeadJournal!$A$1:$NTR$890,COLUMN(HeadJournal!C$1),0),"")</f>
        <v>iHerb_OA CZN6870</v>
      </c>
      <c r="D1029" s="125" t="str">
        <f ca="1"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 ca="1"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ca="1" si="82"/>
        <v>496.75946795140362</v>
      </c>
      <c r="V1029" s="22">
        <f t="shared" ca="1" si="83"/>
        <v>0.41285134162297366</v>
      </c>
      <c r="X1029" s="33"/>
      <c r="Y1029" s="33"/>
    </row>
    <row r="1030" spans="1:25" hidden="1" x14ac:dyDescent="0.2">
      <c r="A1030" s="93" t="s">
        <v>455</v>
      </c>
      <c r="B1030" s="94" t="str">
        <f ca="1">IFERROR(VLOOKUP($A1030,HeadJournal!$A$1:$NTR$890,COLUMN(HeadJournal!B$1),0),"")</f>
        <v>710000620079</v>
      </c>
      <c r="C1030" s="94" t="str">
        <f ca="1">IFERROR(VLOOKUP($A1030,HeadJournal!$A$1:$NTR$890,COLUMN(HeadJournal!C$1),0),"")</f>
        <v>iHerb_OA CZN6870</v>
      </c>
      <c r="D1030" s="125" t="str">
        <f ca="1"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 ca="1"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ca="1" si="82"/>
        <v>1407.8716559937759</v>
      </c>
      <c r="V1030" s="22">
        <f t="shared" ca="1" si="83"/>
        <v>1.289108247872516</v>
      </c>
      <c r="X1030" s="33"/>
      <c r="Y1030" s="33"/>
    </row>
    <row r="1031" spans="1:25" hidden="1" x14ac:dyDescent="0.2">
      <c r="A1031" s="93" t="s">
        <v>455</v>
      </c>
      <c r="B1031" s="94" t="str">
        <f ca="1">IFERROR(VLOOKUP($A1031,HeadJournal!$A$1:$NTR$890,COLUMN(HeadJournal!B$1),0),"")</f>
        <v>710000620079</v>
      </c>
      <c r="C1031" s="94" t="str">
        <f ca="1">IFERROR(VLOOKUP($A1031,HeadJournal!$A$1:$NTR$890,COLUMN(HeadJournal!C$1),0),"")</f>
        <v>iHerb_OA CZN6870</v>
      </c>
      <c r="D1031" s="125" t="str">
        <f ca="1"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 ca="1"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 ca="1"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ca="1" si="82"/>
        <v>75.680519480519592</v>
      </c>
      <c r="V1031" s="22">
        <f t="shared" ca="1" si="83"/>
        <v>9.1809694261776098E-2</v>
      </c>
      <c r="X1031" s="33"/>
      <c r="Y1031" s="33"/>
    </row>
    <row r="1032" spans="1:25" hidden="1" x14ac:dyDescent="0.2">
      <c r="A1032" s="93" t="s">
        <v>455</v>
      </c>
      <c r="B1032" s="94" t="str">
        <f ca="1">IFERROR(VLOOKUP($A1032,HeadJournal!$A$1:$NTR$890,COLUMN(HeadJournal!B$1),0),"")</f>
        <v>710000620079</v>
      </c>
      <c r="C1032" s="94" t="str">
        <f ca="1">IFERROR(VLOOKUP($A1032,HeadJournal!$A$1:$NTR$890,COLUMN(HeadJournal!C$1),0),"")</f>
        <v>iHerb_OA CZN6870</v>
      </c>
      <c r="D1032" s="125" t="str">
        <f ca="1"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 ca="1"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 ca="1"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ca="1" si="82"/>
        <v>800.65605063139651</v>
      </c>
      <c r="V1032" s="22">
        <f t="shared" ca="1" si="83"/>
        <v>0.89026678968987094</v>
      </c>
      <c r="X1032" s="33"/>
      <c r="Y1032" s="33"/>
    </row>
    <row r="1033" spans="1:25" hidden="1" x14ac:dyDescent="0.2">
      <c r="A1033" s="93" t="s">
        <v>455</v>
      </c>
      <c r="B1033" s="94" t="str">
        <f ca="1">IFERROR(VLOOKUP($A1033,HeadJournal!$A$1:$NTR$890,COLUMN(HeadJournal!B$1),0),"")</f>
        <v>710000620079</v>
      </c>
      <c r="C1033" s="94" t="str">
        <f ca="1">IFERROR(VLOOKUP($A1033,HeadJournal!$A$1:$NTR$890,COLUMN(HeadJournal!C$1),0),"")</f>
        <v>iHerb_OA CZN6870</v>
      </c>
      <c r="D1033" s="125" t="str">
        <f ca="1"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 ca="1"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ca="1" si="82"/>
        <v>432.09326111676353</v>
      </c>
      <c r="V1033" s="22">
        <f t="shared" ca="1" si="83"/>
        <v>0.76085249836347402</v>
      </c>
      <c r="X1033" s="33"/>
      <c r="Y1033" s="33"/>
    </row>
    <row r="1034" spans="1:25" hidden="1" x14ac:dyDescent="0.2">
      <c r="A1034" s="93" t="s">
        <v>459</v>
      </c>
      <c r="B1034" s="94" t="str">
        <f ca="1">IFERROR(VLOOKUP($A1034,HeadJournal!$A$1:$NTR$890,COLUMN(HeadJournal!B$1),0),"")</f>
        <v>710000606202</v>
      </c>
      <c r="C1034" s="94" t="str">
        <f ca="1">IFERROR(VLOOKUP($A1034,HeadJournal!$A$1:$NTR$890,COLUMN(HeadJournal!C$1),0),"")</f>
        <v>iHerb_OA CZN6870</v>
      </c>
      <c r="D1034" s="125" t="str">
        <f ca="1"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 ca="1"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 ca="1"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ca="1" si="82"/>
        <v>1044.5831132944429</v>
      </c>
      <c r="V1034" s="22">
        <f t="shared" ca="1" si="83"/>
        <v>0.90407464640132207</v>
      </c>
      <c r="X1034" s="33"/>
      <c r="Y1034" s="33"/>
    </row>
    <row r="1035" spans="1:25" hidden="1" x14ac:dyDescent="0.2">
      <c r="A1035" s="93" t="s">
        <v>459</v>
      </c>
      <c r="B1035" s="94" t="str">
        <f ca="1">IFERROR(VLOOKUP($A1035,HeadJournal!$A$1:$NTR$890,COLUMN(HeadJournal!B$1),0),"")</f>
        <v>710000606202</v>
      </c>
      <c r="C1035" s="94" t="str">
        <f ca="1">IFERROR(VLOOKUP($A1035,HeadJournal!$A$1:$NTR$890,COLUMN(HeadJournal!C$1),0),"")</f>
        <v>iHerb_OA CZN6870</v>
      </c>
      <c r="D1035" s="125" t="str">
        <f ca="1"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 ca="1"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 ca="1"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ca="1" si="82"/>
        <v>786.01240405280942</v>
      </c>
      <c r="V1035" s="22">
        <f t="shared" ca="1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 ca="1">IFERROR(VLOOKUP($A1036,HeadJournal!$A$1:$NTR$890,COLUMN(HeadJournal!B$1),0),"")</f>
        <v>710000606202</v>
      </c>
      <c r="C1036" s="94" t="str">
        <f ca="1">IFERROR(VLOOKUP($A1036,HeadJournal!$A$1:$NTR$890,COLUMN(HeadJournal!C$1),0),"")</f>
        <v>iHerb_OA CZN6870</v>
      </c>
      <c r="D1036" s="125" t="str">
        <f ca="1"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ca="1" si="83"/>
        <v>0.57957199552734306</v>
      </c>
      <c r="X1036" s="33"/>
      <c r="Y1036" s="33"/>
    </row>
    <row r="1037" spans="1:25" hidden="1" x14ac:dyDescent="0.2">
      <c r="A1037" s="93" t="s">
        <v>459</v>
      </c>
      <c r="B1037" s="94" t="str">
        <f ca="1">IFERROR(VLOOKUP($A1037,HeadJournal!$A$1:$NTR$890,COLUMN(HeadJournal!B$1),0),"")</f>
        <v>710000606202</v>
      </c>
      <c r="C1037" s="94" t="str">
        <f ca="1">IFERROR(VLOOKUP($A1037,HeadJournal!$A$1:$NTR$890,COLUMN(HeadJournal!C$1),0),"")</f>
        <v>iHerb_OA CZN6870</v>
      </c>
      <c r="D1037" s="125" t="str">
        <f ca="1"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 ca="1"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 ca="1"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ca="1" si="82"/>
        <v>502.84851089960091</v>
      </c>
      <c r="V1037" s="22">
        <f t="shared" ca="1" si="83"/>
        <v>1.0114593276377601</v>
      </c>
      <c r="X1037" s="33"/>
      <c r="Y1037" s="33"/>
    </row>
    <row r="1038" spans="1:25" hidden="1" x14ac:dyDescent="0.2">
      <c r="A1038" s="93" t="s">
        <v>459</v>
      </c>
      <c r="B1038" s="94" t="str">
        <f ca="1">IFERROR(VLOOKUP($A1038,HeadJournal!$A$1:$NTR$890,COLUMN(HeadJournal!B$1),0),"")</f>
        <v>710000606202</v>
      </c>
      <c r="C1038" s="94" t="str">
        <f ca="1">IFERROR(VLOOKUP($A1038,HeadJournal!$A$1:$NTR$890,COLUMN(HeadJournal!C$1),0),"")</f>
        <v>iHerb_OA CZN6870</v>
      </c>
      <c r="D1038" s="125" t="str">
        <f ca="1"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 ca="1"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 ca="1"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ca="1" si="82"/>
        <v>1133.3165489714463</v>
      </c>
      <c r="V1038" s="22">
        <f t="shared" ca="1" si="83"/>
        <v>1.1723760738487812</v>
      </c>
      <c r="X1038" s="33"/>
      <c r="Y1038" s="33"/>
    </row>
    <row r="1039" spans="1:25" hidden="1" x14ac:dyDescent="0.2">
      <c r="A1039" s="93" t="s">
        <v>459</v>
      </c>
      <c r="B1039" s="94" t="str">
        <f ca="1">IFERROR(VLOOKUP($A1039,HeadJournal!$A$1:$NTR$890,COLUMN(HeadJournal!B$1),0),"")</f>
        <v>710000606202</v>
      </c>
      <c r="C1039" s="94" t="str">
        <f ca="1">IFERROR(VLOOKUP($A1039,HeadJournal!$A$1:$NTR$890,COLUMN(HeadJournal!C$1),0),"")</f>
        <v>iHerb_OA CZN6870</v>
      </c>
      <c r="D1039" s="125" t="str">
        <f ca="1"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 ca="1"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 ca="1"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ca="1" si="82"/>
        <v>448.88105618667493</v>
      </c>
      <c r="V1039" s="22">
        <f t="shared" ca="1" si="83"/>
        <v>0.99503925149377859</v>
      </c>
      <c r="X1039" s="33"/>
      <c r="Y1039" s="33"/>
    </row>
    <row r="1040" spans="1:25" hidden="1" x14ac:dyDescent="0.2">
      <c r="A1040" s="93" t="s">
        <v>459</v>
      </c>
      <c r="B1040" s="94" t="str">
        <f ca="1">IFERROR(VLOOKUP($A1040,HeadJournal!$A$1:$NTR$890,COLUMN(HeadJournal!B$1),0),"")</f>
        <v>710000606202</v>
      </c>
      <c r="C1040" s="94" t="str">
        <f ca="1">IFERROR(VLOOKUP($A1040,HeadJournal!$A$1:$NTR$890,COLUMN(HeadJournal!C$1),0),"")</f>
        <v>iHerb_OA CZN6870</v>
      </c>
      <c r="D1040" s="125" t="str">
        <f ca="1"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 ca="1"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 ca="1"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ca="1" si="82"/>
        <v>448.88105618667493</v>
      </c>
      <c r="V1040" s="22">
        <f t="shared" ca="1" si="83"/>
        <v>0.99503925149377859</v>
      </c>
      <c r="X1040" s="33"/>
      <c r="Y1040" s="33"/>
    </row>
    <row r="1041" spans="1:25" hidden="1" x14ac:dyDescent="0.2">
      <c r="A1041" s="93" t="s">
        <v>459</v>
      </c>
      <c r="B1041" s="94" t="str">
        <f ca="1">IFERROR(VLOOKUP($A1041,HeadJournal!$A$1:$NTR$890,COLUMN(HeadJournal!B$1),0),"")</f>
        <v>710000606202</v>
      </c>
      <c r="C1041" s="94" t="str">
        <f ca="1">IFERROR(VLOOKUP($A1041,HeadJournal!$A$1:$NTR$890,COLUMN(HeadJournal!C$1),0),"")</f>
        <v>iHerb_OA CZN6870</v>
      </c>
      <c r="D1041" s="125" t="str">
        <f ca="1"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 ca="1"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 ca="1"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ca="1" si="82"/>
        <v>1085.707092416334</v>
      </c>
      <c r="V1041" s="22">
        <f t="shared" ca="1" si="83"/>
        <v>2.6206267897479685</v>
      </c>
      <c r="X1041" s="33"/>
      <c r="Y1041" s="33"/>
    </row>
    <row r="1042" spans="1:25" hidden="1" x14ac:dyDescent="0.2">
      <c r="A1042" s="93" t="s">
        <v>459</v>
      </c>
      <c r="B1042" s="94" t="str">
        <f ca="1">IFERROR(VLOOKUP($A1042,HeadJournal!$A$1:$NTR$890,COLUMN(HeadJournal!B$1),0),"")</f>
        <v>710000606202</v>
      </c>
      <c r="C1042" s="94" t="str">
        <f ca="1">IFERROR(VLOOKUP($A1042,HeadJournal!$A$1:$NTR$890,COLUMN(HeadJournal!C$1),0),"")</f>
        <v>iHerb_OA CZN6870</v>
      </c>
      <c r="D1042" s="125" t="str">
        <f ca="1"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 ca="1"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 ca="1"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ca="1" si="82"/>
        <v>1085.707092416334</v>
      </c>
      <c r="V1042" s="22">
        <f t="shared" ca="1" si="83"/>
        <v>2.6206267897479685</v>
      </c>
      <c r="X1042" s="33"/>
      <c r="Y1042" s="33"/>
    </row>
    <row r="1043" spans="1:25" hidden="1" x14ac:dyDescent="0.2">
      <c r="A1043" s="93" t="s">
        <v>459</v>
      </c>
      <c r="B1043" s="94" t="str">
        <f ca="1">IFERROR(VLOOKUP($A1043,HeadJournal!$A$1:$NTR$890,COLUMN(HeadJournal!B$1),0),"")</f>
        <v>710000606202</v>
      </c>
      <c r="C1043" s="94" t="str">
        <f ca="1">IFERROR(VLOOKUP($A1043,HeadJournal!$A$1:$NTR$890,COLUMN(HeadJournal!C$1),0),"")</f>
        <v>iHerb_OA CZN6870</v>
      </c>
      <c r="D1043" s="125" t="str">
        <f ca="1"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 ca="1"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 ca="1"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ca="1" si="82"/>
        <v>1517.7520417562173</v>
      </c>
      <c r="V1043" s="22">
        <f t="shared" ca="1" si="83"/>
        <v>1.0239528638342676</v>
      </c>
      <c r="X1043" s="33"/>
      <c r="Y1043" s="33"/>
    </row>
    <row r="1044" spans="1:25" hidden="1" x14ac:dyDescent="0.2">
      <c r="A1044" s="93" t="s">
        <v>459</v>
      </c>
      <c r="B1044" s="94" t="str">
        <f ca="1">IFERROR(VLOOKUP($A1044,HeadJournal!$A$1:$NTR$890,COLUMN(HeadJournal!B$1),0),"")</f>
        <v>710000606202</v>
      </c>
      <c r="C1044" s="94" t="str">
        <f ca="1">IFERROR(VLOOKUP($A1044,HeadJournal!$A$1:$NTR$890,COLUMN(HeadJournal!C$1),0),"")</f>
        <v>iHerb_OA CZN6870</v>
      </c>
      <c r="D1044" s="125" t="str">
        <f ca="1"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 ca="1"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 ca="1"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ca="1" si="82"/>
        <v>1126.653239177157</v>
      </c>
      <c r="V1044" s="22">
        <f t="shared" ca="1" si="83"/>
        <v>1.4568538930432642</v>
      </c>
      <c r="X1044" s="33"/>
      <c r="Y1044" s="33"/>
    </row>
    <row r="1045" spans="1:25" hidden="1" x14ac:dyDescent="0.2">
      <c r="A1045" s="93" t="s">
        <v>459</v>
      </c>
      <c r="B1045" s="94" t="str">
        <f ca="1">IFERROR(VLOOKUP($A1045,HeadJournal!$A$1:$NTR$890,COLUMN(HeadJournal!B$1),0),"")</f>
        <v>710000606202</v>
      </c>
      <c r="C1045" s="94" t="str">
        <f ca="1">IFERROR(VLOOKUP($A1045,HeadJournal!$A$1:$NTR$890,COLUMN(HeadJournal!C$1),0),"")</f>
        <v>iHerb_OA CZN6870</v>
      </c>
      <c r="D1045" s="125" t="str">
        <f ca="1"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 ca="1"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 ca="1"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ca="1" si="82"/>
        <v>885.44270187288942</v>
      </c>
      <c r="V1045" s="22">
        <f t="shared" ca="1" si="83"/>
        <v>0.87273799469722524</v>
      </c>
      <c r="X1045" s="33"/>
      <c r="Y1045" s="33"/>
    </row>
    <row r="1046" spans="1:25" hidden="1" x14ac:dyDescent="0.2">
      <c r="A1046" s="93" t="s">
        <v>459</v>
      </c>
      <c r="B1046" s="94" t="str">
        <f ca="1">IFERROR(VLOOKUP($A1046,HeadJournal!$A$1:$NTR$890,COLUMN(HeadJournal!B$1),0),"")</f>
        <v>710000606202</v>
      </c>
      <c r="C1046" s="94" t="str">
        <f ca="1">IFERROR(VLOOKUP($A1046,HeadJournal!$A$1:$NTR$890,COLUMN(HeadJournal!C$1),0),"")</f>
        <v>iHerb_OA CZN6870</v>
      </c>
      <c r="D1046" s="125" t="str">
        <f ca="1"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 ca="1"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 ca="1"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ca="1" si="82"/>
        <v>264.53212158428016</v>
      </c>
      <c r="V1046" s="22">
        <f t="shared" ca="1" si="83"/>
        <v>0.60746643942298839</v>
      </c>
      <c r="X1046" s="33"/>
      <c r="Y1046" s="33"/>
    </row>
    <row r="1047" spans="1:25" hidden="1" x14ac:dyDescent="0.2">
      <c r="A1047" s="93" t="s">
        <v>459</v>
      </c>
      <c r="B1047" s="94" t="str">
        <f ca="1">IFERROR(VLOOKUP($A1047,HeadJournal!$A$1:$NTR$890,COLUMN(HeadJournal!B$1),0),"")</f>
        <v>710000606202</v>
      </c>
      <c r="C1047" s="94" t="str">
        <f ca="1">IFERROR(VLOOKUP($A1047,HeadJournal!$A$1:$NTR$890,COLUMN(HeadJournal!C$1),0),"")</f>
        <v>iHerb_OA CZN6870</v>
      </c>
      <c r="D1047" s="125" t="str">
        <f ca="1"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 ca="1"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 ca="1"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ca="1" si="82"/>
        <v>441.05552348787228</v>
      </c>
      <c r="V1047" s="22">
        <f t="shared" ca="1" si="83"/>
        <v>0.96102153105707389</v>
      </c>
      <c r="X1047" s="33"/>
      <c r="Y1047" s="33"/>
    </row>
    <row r="1048" spans="1:25" hidden="1" x14ac:dyDescent="0.2">
      <c r="A1048" s="93" t="s">
        <v>459</v>
      </c>
      <c r="B1048" s="94" t="str">
        <f ca="1">IFERROR(VLOOKUP($A1048,HeadJournal!$A$1:$NTR$890,COLUMN(HeadJournal!B$1),0),"")</f>
        <v>710000606202</v>
      </c>
      <c r="C1048" s="94" t="str">
        <f ca="1">IFERROR(VLOOKUP($A1048,HeadJournal!$A$1:$NTR$890,COLUMN(HeadJournal!C$1),0),"")</f>
        <v>iHerb_OA CZN6870</v>
      </c>
      <c r="D1048" s="125" t="str">
        <f ca="1"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 ca="1"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 ca="1"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ca="1" si="82"/>
        <v>541.05552348787228</v>
      </c>
      <c r="V1048" s="22">
        <f t="shared" ca="1" si="83"/>
        <v>1.1789128122856376</v>
      </c>
      <c r="X1048" s="33"/>
      <c r="Y1048" s="33"/>
    </row>
    <row r="1049" spans="1:25" hidden="1" x14ac:dyDescent="0.2">
      <c r="A1049" s="93" t="s">
        <v>459</v>
      </c>
      <c r="B1049" s="94" t="str">
        <f ca="1">IFERROR(VLOOKUP($A1049,HeadJournal!$A$1:$NTR$890,COLUMN(HeadJournal!B$1),0),"")</f>
        <v>710000606202</v>
      </c>
      <c r="C1049" s="94" t="str">
        <f ca="1">IFERROR(VLOOKUP($A1049,HeadJournal!$A$1:$NTR$890,COLUMN(HeadJournal!C$1),0),"")</f>
        <v>iHerb_OA CZN6870</v>
      </c>
      <c r="D1049" s="125" t="str">
        <f ca="1"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 ca="1"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 ca="1"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ca="1" si="82"/>
        <v>1243.0927602087811</v>
      </c>
      <c r="V1049" s="22">
        <f t="shared" ca="1" si="83"/>
        <v>1.1761607011551376</v>
      </c>
      <c r="X1049" s="33"/>
      <c r="Y1049" s="33"/>
    </row>
    <row r="1050" spans="1:25" hidden="1" x14ac:dyDescent="0.2">
      <c r="A1050" s="93" t="s">
        <v>459</v>
      </c>
      <c r="B1050" s="94" t="str">
        <f ca="1">IFERROR(VLOOKUP($A1050,HeadJournal!$A$1:$NTR$890,COLUMN(HeadJournal!B$1),0),"")</f>
        <v>710000606202</v>
      </c>
      <c r="C1050" s="94" t="str">
        <f ca="1">IFERROR(VLOOKUP($A1050,HeadJournal!$A$1:$NTR$890,COLUMN(HeadJournal!C$1),0),"")</f>
        <v>iHerb_OA CZN6870</v>
      </c>
      <c r="D1050" s="125" t="str">
        <f ca="1"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 ca="1"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 ca="1"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ca="1" si="82"/>
        <v>-1059.6691925084433</v>
      </c>
      <c r="V1050" s="22" t="str">
        <f t="shared" ca="1" si="83"/>
        <v/>
      </c>
      <c r="X1050" s="33"/>
      <c r="Y1050" s="33"/>
    </row>
    <row r="1051" spans="1:25" hidden="1" x14ac:dyDescent="0.2">
      <c r="A1051" s="93" t="s">
        <v>459</v>
      </c>
      <c r="B1051" s="94" t="str">
        <f ca="1">IFERROR(VLOOKUP($A1051,HeadJournal!$A$1:$NTR$890,COLUMN(HeadJournal!B$1),0),"")</f>
        <v>710000606202</v>
      </c>
      <c r="C1051" s="94" t="str">
        <f ca="1">IFERROR(VLOOKUP($A1051,HeadJournal!$A$1:$NTR$890,COLUMN(HeadJournal!C$1),0),"")</f>
        <v>iHerb_OA CZN6870</v>
      </c>
      <c r="D1051" s="125" t="str">
        <f ca="1"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 ca="1"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 ca="1"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ca="1" si="82"/>
        <v>677.77218299048207</v>
      </c>
      <c r="V1051" s="22">
        <f t="shared" ca="1" si="83"/>
        <v>2.1033943912125443</v>
      </c>
      <c r="X1051" s="33"/>
      <c r="Y1051" s="33"/>
    </row>
    <row r="1052" spans="1:25" hidden="1" x14ac:dyDescent="0.2">
      <c r="A1052" s="93" t="s">
        <v>459</v>
      </c>
      <c r="B1052" s="94" t="str">
        <f ca="1">IFERROR(VLOOKUP($A1052,HeadJournal!$A$1:$NTR$890,COLUMN(HeadJournal!B$1),0),"")</f>
        <v>710000606202</v>
      </c>
      <c r="C1052" s="94" t="str">
        <f ca="1">IFERROR(VLOOKUP($A1052,HeadJournal!$A$1:$NTR$890,COLUMN(HeadJournal!C$1),0),"")</f>
        <v>iHerb_OA CZN6870</v>
      </c>
      <c r="D1052" s="125" t="str">
        <f ca="1"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 ca="1"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 ca="1"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ca="1" si="82"/>
        <v>677.77218299048207</v>
      </c>
      <c r="V1052" s="22">
        <f t="shared" ca="1" si="83"/>
        <v>2.1033943912125443</v>
      </c>
      <c r="X1052" s="33"/>
      <c r="Y1052" s="33"/>
    </row>
    <row r="1053" spans="1:25" hidden="1" x14ac:dyDescent="0.2">
      <c r="A1053" s="93" t="s">
        <v>459</v>
      </c>
      <c r="B1053" s="94" t="str">
        <f ca="1">IFERROR(VLOOKUP($A1053,HeadJournal!$A$1:$NTR$890,COLUMN(HeadJournal!B$1),0),"")</f>
        <v>710000606202</v>
      </c>
      <c r="C1053" s="94" t="str">
        <f ca="1">IFERROR(VLOOKUP($A1053,HeadJournal!$A$1:$NTR$890,COLUMN(HeadJournal!C$1),0),"")</f>
        <v>iHerb_OA CZN6870</v>
      </c>
      <c r="D1053" s="125" t="str">
        <f ca="1"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 ca="1"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 ca="1"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ca="1" si="82"/>
        <v>1562.7773779551735</v>
      </c>
      <c r="V1053" s="22">
        <f t="shared" ca="1" si="83"/>
        <v>1.6674558863565581</v>
      </c>
      <c r="X1053" s="33"/>
      <c r="Y1053" s="33"/>
    </row>
    <row r="1054" spans="1:25" hidden="1" x14ac:dyDescent="0.2">
      <c r="A1054" s="93" t="s">
        <v>459</v>
      </c>
      <c r="B1054" s="94" t="str">
        <f ca="1">IFERROR(VLOOKUP($A1054,HeadJournal!$A$1:$NTR$890,COLUMN(HeadJournal!B$1),0),"")</f>
        <v>710000606202</v>
      </c>
      <c r="C1054" s="94" t="str">
        <f ca="1">IFERROR(VLOOKUP($A1054,HeadJournal!$A$1:$NTR$890,COLUMN(HeadJournal!C$1),0),"")</f>
        <v>iHerb_OA CZN6870</v>
      </c>
      <c r="D1054" s="125" t="str">
        <f ca="1"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 ca="1"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 ca="1"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ca="1" si="82"/>
        <v>1269.0897390236414</v>
      </c>
      <c r="V1054" s="22">
        <f t="shared" ca="1" si="83"/>
        <v>1.031017271735958</v>
      </c>
      <c r="X1054" s="33"/>
      <c r="Y1054" s="33"/>
    </row>
    <row r="1055" spans="1:25" hidden="1" x14ac:dyDescent="0.2">
      <c r="A1055" s="93" t="s">
        <v>459</v>
      </c>
      <c r="B1055" s="94" t="str">
        <f ca="1">IFERROR(VLOOKUP($A1055,HeadJournal!$A$1:$NTR$890,COLUMN(HeadJournal!B$1),0),"")</f>
        <v>710000606202</v>
      </c>
      <c r="C1055" s="94" t="str">
        <f ca="1">IFERROR(VLOOKUP($A1055,HeadJournal!$A$1:$NTR$890,COLUMN(HeadJournal!C$1),0),"")</f>
        <v>iHerb_OA CZN6870</v>
      </c>
      <c r="D1055" s="125" t="str">
        <f ca="1"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 ca="1"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 ca="1"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ca="1" si="82"/>
        <v>1101.6178323610688</v>
      </c>
      <c r="V1055" s="22">
        <f t="shared" ca="1" si="83"/>
        <v>0.58029297321686313</v>
      </c>
      <c r="X1055" s="33"/>
      <c r="Y1055" s="33"/>
    </row>
    <row r="1056" spans="1:25" hidden="1" x14ac:dyDescent="0.2">
      <c r="A1056" s="93" t="s">
        <v>462</v>
      </c>
      <c r="B1056" s="94">
        <f ca="1">IFERROR(VLOOKUP($A1056,HeadJournal!$A$1:$NTR$890,COLUMN(HeadJournal!B$1),0),"")</f>
        <v>0</v>
      </c>
      <c r="C1056" s="94" t="str">
        <f ca="1">IFERROR(VLOOKUP($A1056,HeadJournal!$A$1:$NTR$890,COLUMN(HeadJournal!C$1),0),"")</f>
        <v>CoralClub_AV</v>
      </c>
      <c r="D1056" s="125" t="str">
        <f ca="1"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ca="1" si="83"/>
        <v>-3.0769230769052868E-6</v>
      </c>
      <c r="X1056" s="33"/>
      <c r="Y1056" s="33"/>
    </row>
    <row r="1057" spans="1:25" hidden="1" x14ac:dyDescent="0.2">
      <c r="A1057" s="93" t="s">
        <v>462</v>
      </c>
      <c r="B1057" s="94">
        <f ca="1">IFERROR(VLOOKUP($A1057,HeadJournal!$A$1:$NTR$890,COLUMN(HeadJournal!B$1),0),"")</f>
        <v>0</v>
      </c>
      <c r="C1057" s="94" t="str">
        <f ca="1">IFERROR(VLOOKUP($A1057,HeadJournal!$A$1:$NTR$890,COLUMN(HeadJournal!C$1),0),"")</f>
        <v>CoralClub_AV</v>
      </c>
      <c r="D1057" s="125" t="str">
        <f ca="1"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ca="1" si="83"/>
        <v/>
      </c>
      <c r="X1057" s="33"/>
      <c r="Y1057" s="33"/>
    </row>
    <row r="1058" spans="1:25" hidden="1" x14ac:dyDescent="0.2">
      <c r="A1058" s="93" t="s">
        <v>462</v>
      </c>
      <c r="B1058" s="94">
        <f ca="1">IFERROR(VLOOKUP($A1058,HeadJournal!$A$1:$NTR$890,COLUMN(HeadJournal!B$1),0),"")</f>
        <v>0</v>
      </c>
      <c r="C1058" s="94" t="str">
        <f ca="1">IFERROR(VLOOKUP($A1058,HeadJournal!$A$1:$NTR$890,COLUMN(HeadJournal!C$1),0),"")</f>
        <v>CoralClub_AV</v>
      </c>
      <c r="D1058" s="125" t="str">
        <f ca="1"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ca="1" si="83"/>
        <v>0.21224489795918369</v>
      </c>
      <c r="X1058" s="33"/>
      <c r="Y1058" s="33"/>
    </row>
    <row r="1059" spans="1:25" hidden="1" x14ac:dyDescent="0.2">
      <c r="A1059" s="93" t="s">
        <v>464</v>
      </c>
      <c r="B1059" s="94">
        <f ca="1">IFERROR(VLOOKUP($A1059,HeadJournal!$A$1:$NTR$890,COLUMN(HeadJournal!B$1),0),"")</f>
        <v>0</v>
      </c>
      <c r="C1059" s="94" t="str">
        <f ca="1">IFERROR(VLOOKUP($A1059,HeadJournal!$A$1:$NTR$890,COLUMN(HeadJournal!C$1),0),"")</f>
        <v>Roman</v>
      </c>
      <c r="D1059" s="125" t="str">
        <f ca="1"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hidden="1" x14ac:dyDescent="0.2">
      <c r="A1060" s="93" t="s">
        <v>464</v>
      </c>
      <c r="B1060" s="94">
        <f ca="1">IFERROR(VLOOKUP($A1060,HeadJournal!$A$1:$NTR$890,COLUMN(HeadJournal!B$1),0),"")</f>
        <v>0</v>
      </c>
      <c r="C1060" s="94" t="str">
        <f ca="1">IFERROR(VLOOKUP($A1060,HeadJournal!$A$1:$NTR$890,COLUMN(HeadJournal!C$1),0),"")</f>
        <v>Roman</v>
      </c>
      <c r="D1060" s="125" t="str">
        <f ca="1"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ca="1" si="83"/>
        <v>1.7384336326120018</v>
      </c>
      <c r="X1060" s="33"/>
      <c r="Y1060" s="33"/>
    </row>
    <row r="1061" spans="1:25" hidden="1" x14ac:dyDescent="0.2">
      <c r="A1061" s="93" t="s">
        <v>464</v>
      </c>
      <c r="B1061" s="94">
        <f ca="1">IFERROR(VLOOKUP($A1061,HeadJournal!$A$1:$NTR$890,COLUMN(HeadJournal!B$1),0),"")</f>
        <v>0</v>
      </c>
      <c r="C1061" s="94" t="str">
        <f ca="1">IFERROR(VLOOKUP($A1061,HeadJournal!$A$1:$NTR$890,COLUMN(HeadJournal!C$1),0),"")</f>
        <v>Roman</v>
      </c>
      <c r="D1061" s="125" t="str">
        <f ca="1"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ca="1" si="83"/>
        <v>1.7384336326120018</v>
      </c>
      <c r="X1061" s="33"/>
      <c r="Y1061" s="33"/>
    </row>
    <row r="1062" spans="1:25" hidden="1" x14ac:dyDescent="0.2">
      <c r="A1062" s="93" t="s">
        <v>464</v>
      </c>
      <c r="B1062" s="94">
        <f ca="1">IFERROR(VLOOKUP($A1062,HeadJournal!$A$1:$NTR$890,COLUMN(HeadJournal!B$1),0),"")</f>
        <v>0</v>
      </c>
      <c r="C1062" s="94" t="str">
        <f ca="1">IFERROR(VLOOKUP($A1062,HeadJournal!$A$1:$NTR$890,COLUMN(HeadJournal!C$1),0),"")</f>
        <v>Roman</v>
      </c>
      <c r="D1062" s="125" t="str">
        <f ca="1"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ca="1" si="83"/>
        <v>1.4645902693508017</v>
      </c>
      <c r="X1062" s="33"/>
      <c r="Y1062" s="33"/>
    </row>
    <row r="1063" spans="1:25" hidden="1" x14ac:dyDescent="0.2">
      <c r="A1063" s="93" t="s">
        <v>464</v>
      </c>
      <c r="B1063" s="94">
        <f ca="1">IFERROR(VLOOKUP($A1063,HeadJournal!$A$1:$NTR$890,COLUMN(HeadJournal!B$1),0),"")</f>
        <v>0</v>
      </c>
      <c r="C1063" s="94" t="str">
        <f ca="1">IFERROR(VLOOKUP($A1063,HeadJournal!$A$1:$NTR$890,COLUMN(HeadJournal!C$1),0),"")</f>
        <v>Roman</v>
      </c>
      <c r="D1063" s="125" t="str">
        <f ca="1"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ca="1" si="82"/>
        <v>534.82773944527935</v>
      </c>
      <c r="V1063" s="22">
        <f t="shared" ca="1" si="83"/>
        <v>1.4645902693508017</v>
      </c>
      <c r="X1063" s="33"/>
      <c r="Y1063" s="33"/>
    </row>
    <row r="1064" spans="1:25" hidden="1" x14ac:dyDescent="0.2">
      <c r="A1064" s="93" t="s">
        <v>464</v>
      </c>
      <c r="B1064" s="94">
        <f ca="1">IFERROR(VLOOKUP($A1064,HeadJournal!$A$1:$NTR$890,COLUMN(HeadJournal!B$1),0),"")</f>
        <v>0</v>
      </c>
      <c r="C1064" s="94" t="str">
        <f ca="1">IFERROR(VLOOKUP($A1064,HeadJournal!$A$1:$NTR$890,COLUMN(HeadJournal!C$1),0),"")</f>
        <v>Roman</v>
      </c>
      <c r="D1064" s="125" t="str">
        <f ca="1"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ca="1" si="83"/>
        <v>1.4645902693508017</v>
      </c>
      <c r="X1064" s="33"/>
      <c r="Y1064" s="33"/>
    </row>
    <row r="1065" spans="1:25" hidden="1" x14ac:dyDescent="0.2">
      <c r="A1065" s="93" t="s">
        <v>464</v>
      </c>
      <c r="B1065" s="94">
        <f ca="1">IFERROR(VLOOKUP($A1065,HeadJournal!$A$1:$NTR$890,COLUMN(HeadJournal!B$1),0),"")</f>
        <v>0</v>
      </c>
      <c r="C1065" s="94" t="str">
        <f ca="1">IFERROR(VLOOKUP($A1065,HeadJournal!$A$1:$NTR$890,COLUMN(HeadJournal!C$1),0),"")</f>
        <v>Roman</v>
      </c>
      <c r="D1065" s="125" t="str">
        <f ca="1"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ca="1" si="83"/>
        <v>1.8169825530455956</v>
      </c>
      <c r="X1065" s="33"/>
      <c r="Y1065" s="33"/>
    </row>
    <row r="1066" spans="1:25" hidden="1" x14ac:dyDescent="0.2">
      <c r="A1066" s="93" t="s">
        <v>464</v>
      </c>
      <c r="B1066" s="94">
        <f ca="1">IFERROR(VLOOKUP($A1066,HeadJournal!$A$1:$NTR$890,COLUMN(HeadJournal!B$1),0),"")</f>
        <v>0</v>
      </c>
      <c r="C1066" s="94" t="str">
        <f ca="1">IFERROR(VLOOKUP($A1066,HeadJournal!$A$1:$NTR$890,COLUMN(HeadJournal!C$1),0),"")</f>
        <v>Roman</v>
      </c>
      <c r="D1066" s="125" t="str">
        <f ca="1"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ca="1" si="83"/>
        <v>2.0699823265765001</v>
      </c>
      <c r="X1066" s="33"/>
      <c r="Y1066" s="33"/>
    </row>
    <row r="1067" spans="1:25" hidden="1" x14ac:dyDescent="0.2">
      <c r="A1067" s="93" t="s">
        <v>464</v>
      </c>
      <c r="B1067" s="94">
        <f ca="1">IFERROR(VLOOKUP($A1067,HeadJournal!$A$1:$NTR$890,COLUMN(HeadJournal!B$1),0),"")</f>
        <v>0</v>
      </c>
      <c r="C1067" s="94" t="str">
        <f ca="1">IFERROR(VLOOKUP($A1067,HeadJournal!$A$1:$NTR$890,COLUMN(HeadJournal!C$1),0),"")</f>
        <v>Roman</v>
      </c>
      <c r="D1067" s="125" t="str">
        <f ca="1"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ca="1" si="83"/>
        <v>1.8781084311654688</v>
      </c>
      <c r="X1067" s="33"/>
      <c r="Y1067" s="33"/>
    </row>
    <row r="1068" spans="1:25" hidden="1" x14ac:dyDescent="0.2">
      <c r="A1068" s="93" t="s">
        <v>464</v>
      </c>
      <c r="B1068" s="94">
        <f ca="1">IFERROR(VLOOKUP($A1068,HeadJournal!$A$1:$NTR$890,COLUMN(HeadJournal!B$1),0),"")</f>
        <v>0</v>
      </c>
      <c r="C1068" s="94" t="str">
        <f ca="1">IFERROR(VLOOKUP($A1068,HeadJournal!$A$1:$NTR$890,COLUMN(HeadJournal!C$1),0),"")</f>
        <v>Roman</v>
      </c>
      <c r="D1068" s="125" t="str">
        <f ca="1"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ca="1" si="83"/>
        <v>1.765950260417958</v>
      </c>
      <c r="X1068" s="33"/>
      <c r="Y1068" s="33"/>
    </row>
    <row r="1069" spans="1:25" hidden="1" x14ac:dyDescent="0.2">
      <c r="A1069" s="93" t="s">
        <v>466</v>
      </c>
      <c r="B1069" s="94">
        <f ca="1">IFERROR(VLOOKUP($A1069,HeadJournal!$A$1:$NTR$890,COLUMN(HeadJournal!B$1),0),"")</f>
        <v>0</v>
      </c>
      <c r="C1069" s="94" t="str">
        <f ca="1">IFERROR(VLOOKUP($A1069,HeadJournal!$A$1:$NTR$890,COLUMN(HeadJournal!C$1),0),"")</f>
        <v>Forever</v>
      </c>
      <c r="D1069" s="125" t="str">
        <f ca="1"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ca="1" si="83"/>
        <v>1.3601510594087365E-6</v>
      </c>
      <c r="X1069" s="33"/>
      <c r="Y1069" s="33"/>
    </row>
    <row r="1070" spans="1:25" hidden="1" x14ac:dyDescent="0.2">
      <c r="A1070" s="93" t="s">
        <v>466</v>
      </c>
      <c r="B1070" s="94">
        <f ca="1">IFERROR(VLOOKUP($A1070,HeadJournal!$A$1:$NTR$890,COLUMN(HeadJournal!B$1),0),"")</f>
        <v>0</v>
      </c>
      <c r="C1070" s="94" t="str">
        <f ca="1">IFERROR(VLOOKUP($A1070,HeadJournal!$A$1:$NTR$890,COLUMN(HeadJournal!C$1),0),"")</f>
        <v>Forever</v>
      </c>
      <c r="D1070" s="125" t="str">
        <f ca="1"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ca="1" si="83"/>
        <v>0.44575202065508684</v>
      </c>
      <c r="X1070" s="33"/>
      <c r="Y1070" s="33"/>
    </row>
    <row r="1071" spans="1:25" hidden="1" x14ac:dyDescent="0.2">
      <c r="A1071" s="93" t="s">
        <v>466</v>
      </c>
      <c r="B1071" s="94">
        <f ca="1">IFERROR(VLOOKUP($A1071,HeadJournal!$A$1:$NTR$890,COLUMN(HeadJournal!B$1),0),"")</f>
        <v>0</v>
      </c>
      <c r="C1071" s="94" t="str">
        <f ca="1">IFERROR(VLOOKUP($A1071,HeadJournal!$A$1:$NTR$890,COLUMN(HeadJournal!C$1),0),"")</f>
        <v>Forever</v>
      </c>
      <c r="D1071" s="125" t="str">
        <f ca="1"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 ca="1"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ca="1" si="82"/>
        <v>-3.7873754075690158E-4</v>
      </c>
      <c r="V1071" s="22">
        <f t="shared" ca="1" si="83"/>
        <v>-7.4750282757913223E-7</v>
      </c>
      <c r="X1071" s="33"/>
      <c r="Y1071" s="33"/>
    </row>
    <row r="1072" spans="1:25" hidden="1" x14ac:dyDescent="0.2">
      <c r="A1072" s="93" t="s">
        <v>466</v>
      </c>
      <c r="B1072" s="94">
        <f ca="1">IFERROR(VLOOKUP($A1072,HeadJournal!$A$1:$NTR$890,COLUMN(HeadJournal!B$1),0),"")</f>
        <v>0</v>
      </c>
      <c r="C1072" s="94" t="str">
        <f ca="1">IFERROR(VLOOKUP($A1072,HeadJournal!$A$1:$NTR$890,COLUMN(HeadJournal!C$1),0),"")</f>
        <v>Forever</v>
      </c>
      <c r="D1072" s="125" t="str">
        <f ca="1"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 ca="1"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ca="1" si="82"/>
        <v>-3.7873754075690158E-4</v>
      </c>
      <c r="V1072" s="22">
        <f t="shared" ca="1" si="83"/>
        <v>-7.4750282757913223E-7</v>
      </c>
      <c r="X1072" s="33"/>
      <c r="Y1072" s="33"/>
    </row>
    <row r="1073" spans="1:25" hidden="1" x14ac:dyDescent="0.2">
      <c r="A1073" s="93" t="s">
        <v>466</v>
      </c>
      <c r="B1073" s="94">
        <f ca="1">IFERROR(VLOOKUP($A1073,HeadJournal!$A$1:$NTR$890,COLUMN(HeadJournal!B$1),0),"")</f>
        <v>0</v>
      </c>
      <c r="C1073" s="94" t="str">
        <f ca="1">IFERROR(VLOOKUP($A1073,HeadJournal!$A$1:$NTR$890,COLUMN(HeadJournal!C$1),0),"")</f>
        <v>Forever</v>
      </c>
      <c r="D1073" s="125" t="str">
        <f ca="1"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 ca="1"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 ca="1"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ca="1" si="82"/>
        <v>719.07297756337607</v>
      </c>
      <c r="V1073" s="22">
        <f t="shared" ca="1" si="83"/>
        <v>0.3822971167865204</v>
      </c>
      <c r="X1073" s="33"/>
      <c r="Y1073" s="33"/>
    </row>
    <row r="1074" spans="1:25" hidden="1" x14ac:dyDescent="0.2">
      <c r="A1074" s="93" t="s">
        <v>466</v>
      </c>
      <c r="B1074" s="94">
        <f ca="1">IFERROR(VLOOKUP($A1074,HeadJournal!$A$1:$NTR$890,COLUMN(HeadJournal!B$1),0),"")</f>
        <v>0</v>
      </c>
      <c r="C1074" s="94" t="str">
        <f ca="1">IFERROR(VLOOKUP($A1074,HeadJournal!$A$1:$NTR$890,COLUMN(HeadJournal!C$1),0),"")</f>
        <v>Forever</v>
      </c>
      <c r="D1074" s="125" t="str">
        <f ca="1"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 ca="1"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 ca="1"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ca="1" si="82"/>
        <v>2.9775633761346398E-3</v>
      </c>
      <c r="V1074" s="22">
        <f t="shared" ca="1" si="83"/>
        <v>1.5830297191846346E-6</v>
      </c>
      <c r="X1074" s="33"/>
      <c r="Y1074" s="33"/>
    </row>
    <row r="1075" spans="1:25" hidden="1" x14ac:dyDescent="0.2">
      <c r="A1075" s="93" t="s">
        <v>466</v>
      </c>
      <c r="B1075" s="94">
        <f ca="1">IFERROR(VLOOKUP($A1075,HeadJournal!$A$1:$NTR$890,COLUMN(HeadJournal!B$1),0),"")</f>
        <v>0</v>
      </c>
      <c r="C1075" s="94" t="str">
        <f ca="1">IFERROR(VLOOKUP($A1075,HeadJournal!$A$1:$NTR$890,COLUMN(HeadJournal!C$1),0),"")</f>
        <v>Forever</v>
      </c>
      <c r="D1075" s="125" t="str">
        <f ca="1"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 ca="1"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ca="1" si="82"/>
        <v>709.14745296500564</v>
      </c>
      <c r="V1075" s="22">
        <f t="shared" ca="1" si="83"/>
        <v>0.35620290112452035</v>
      </c>
      <c r="X1075" s="33"/>
      <c r="Y1075" s="33"/>
    </row>
    <row r="1076" spans="1:25" hidden="1" x14ac:dyDescent="0.2">
      <c r="A1076" s="93" t="s">
        <v>466</v>
      </c>
      <c r="B1076" s="94">
        <f ca="1">IFERROR(VLOOKUP($A1076,HeadJournal!$A$1:$NTR$890,COLUMN(HeadJournal!B$1),0),"")</f>
        <v>0</v>
      </c>
      <c r="C1076" s="94" t="str">
        <f ca="1">IFERROR(VLOOKUP($A1076,HeadJournal!$A$1:$NTR$890,COLUMN(HeadJournal!C$1),0),"")</f>
        <v>Forever</v>
      </c>
      <c r="D1076" s="125" t="str">
        <f ca="1"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 ca="1"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ca="1" si="82"/>
        <v>-2.5470349944498594E-3</v>
      </c>
      <c r="V1076" s="22">
        <f t="shared" ca="1" si="83"/>
        <v>-1.2793689810142873E-6</v>
      </c>
      <c r="X1076" s="33"/>
      <c r="Y1076" s="33"/>
    </row>
    <row r="1077" spans="1:25" hidden="1" x14ac:dyDescent="0.2">
      <c r="A1077" s="93" t="s">
        <v>466</v>
      </c>
      <c r="B1077" s="94">
        <f ca="1">IFERROR(VLOOKUP($A1077,HeadJournal!$A$1:$NTR$890,COLUMN(HeadJournal!B$1),0),"")</f>
        <v>0</v>
      </c>
      <c r="C1077" s="94" t="str">
        <f ca="1">IFERROR(VLOOKUP($A1077,HeadJournal!$A$1:$NTR$890,COLUMN(HeadJournal!C$1),0),"")</f>
        <v>Forever</v>
      </c>
      <c r="D1077" s="125" t="str">
        <f ca="1"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 ca="1"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ca="1" si="82"/>
        <v>1315.3708882719734</v>
      </c>
      <c r="V1077" s="22">
        <f t="shared" ca="1" si="83"/>
        <v>0.60210260918455127</v>
      </c>
      <c r="X1077" s="33"/>
      <c r="Y1077" s="33"/>
    </row>
    <row r="1078" spans="1:25" hidden="1" x14ac:dyDescent="0.2">
      <c r="A1078" s="93" t="s">
        <v>466</v>
      </c>
      <c r="B1078" s="94">
        <f ca="1">IFERROR(VLOOKUP($A1078,HeadJournal!$A$1:$NTR$890,COLUMN(HeadJournal!B$1),0),"")</f>
        <v>0</v>
      </c>
      <c r="C1078" s="94" t="str">
        <f ca="1">IFERROR(VLOOKUP($A1078,HeadJournal!$A$1:$NTR$890,COLUMN(HeadJournal!C$1),0),"")</f>
        <v>Forever</v>
      </c>
      <c r="D1078" s="125" t="str">
        <f ca="1"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 ca="1"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ca="1" si="82"/>
        <v>901.11433559368652</v>
      </c>
      <c r="V1078" s="22">
        <f t="shared" ca="1" si="83"/>
        <v>0.40980499813162508</v>
      </c>
      <c r="X1078" s="33"/>
      <c r="Y1078" s="33"/>
    </row>
    <row r="1079" spans="1:25" hidden="1" x14ac:dyDescent="0.2">
      <c r="A1079" s="93" t="s">
        <v>466</v>
      </c>
      <c r="B1079" s="94">
        <f ca="1">IFERROR(VLOOKUP($A1079,HeadJournal!$A$1:$NTR$890,COLUMN(HeadJournal!B$1),0),"")</f>
        <v>0</v>
      </c>
      <c r="C1079" s="94" t="str">
        <f ca="1">IFERROR(VLOOKUP($A1079,HeadJournal!$A$1:$NTR$890,COLUMN(HeadJournal!C$1),0),"")</f>
        <v>Forever</v>
      </c>
      <c r="D1079" s="125" t="str">
        <f ca="1"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 ca="1"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 ca="1"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ca="1" si="82"/>
        <v>-0.99560870158620673</v>
      </c>
      <c r="V1079" s="22">
        <f t="shared" ca="1" si="83"/>
        <v>-7.2854804427001764E-4</v>
      </c>
      <c r="X1079" s="33"/>
      <c r="Y1079" s="33"/>
    </row>
    <row r="1080" spans="1:25" hidden="1" x14ac:dyDescent="0.2">
      <c r="A1080" s="93" t="s">
        <v>466</v>
      </c>
      <c r="B1080" s="94">
        <f ca="1">IFERROR(VLOOKUP($A1080,HeadJournal!$A$1:$NTR$890,COLUMN(HeadJournal!B$1),0),"")</f>
        <v>0</v>
      </c>
      <c r="C1080" s="94" t="str">
        <f ca="1">IFERROR(VLOOKUP($A1080,HeadJournal!$A$1:$NTR$890,COLUMN(HeadJournal!C$1),0),"")</f>
        <v>Forever</v>
      </c>
      <c r="D1080" s="125" t="str">
        <f ca="1"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 ca="1"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 ca="1"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ca="1" si="82"/>
        <v>-3.8908660606011836E-3</v>
      </c>
      <c r="V1080" s="22">
        <f t="shared" ca="1" si="83"/>
        <v>-2.6636378363853198E-6</v>
      </c>
      <c r="X1080" s="33"/>
      <c r="Y1080" s="33"/>
    </row>
    <row r="1081" spans="1:25" hidden="1" x14ac:dyDescent="0.2">
      <c r="A1081" s="93" t="s">
        <v>466</v>
      </c>
      <c r="B1081" s="94">
        <f ca="1">IFERROR(VLOOKUP($A1081,HeadJournal!$A$1:$NTR$890,COLUMN(HeadJournal!B$1),0),"")</f>
        <v>0</v>
      </c>
      <c r="C1081" s="94" t="str">
        <f ca="1">IFERROR(VLOOKUP($A1081,HeadJournal!$A$1:$NTR$890,COLUMN(HeadJournal!C$1),0),"")</f>
        <v>Forever</v>
      </c>
      <c r="D1081" s="125" t="str">
        <f ca="1"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 ca="1"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ca="1" si="82"/>
        <v>177.47031320256747</v>
      </c>
      <c r="V1081" s="22">
        <f t="shared" ca="1" si="83"/>
        <v>0.37557494938650643</v>
      </c>
      <c r="X1081" s="33"/>
      <c r="Y1081" s="33"/>
    </row>
    <row r="1082" spans="1:25" hidden="1" x14ac:dyDescent="0.2">
      <c r="A1082" s="93" t="s">
        <v>466</v>
      </c>
      <c r="B1082" s="94">
        <f ca="1">IFERROR(VLOOKUP($A1082,HeadJournal!$A$1:$NTR$890,COLUMN(HeadJournal!B$1),0),"")</f>
        <v>0</v>
      </c>
      <c r="C1082" s="94" t="str">
        <f ca="1">IFERROR(VLOOKUP($A1082,HeadJournal!$A$1:$NTR$890,COLUMN(HeadJournal!C$1),0),"")</f>
        <v>Forever</v>
      </c>
      <c r="D1082" s="125" t="str">
        <f ca="1"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hidden="1" x14ac:dyDescent="0.2">
      <c r="A1083" s="93" t="s">
        <v>474</v>
      </c>
      <c r="B1083" s="94">
        <f ca="1">IFERROR(VLOOKUP($A1083,HeadJournal!$A$1:$NTR$890,COLUMN(HeadJournal!B$1),0),"")</f>
        <v>0</v>
      </c>
      <c r="C1083" s="94" t="str">
        <f ca="1">IFERROR(VLOOKUP($A1083,HeadJournal!$A$1:$NTR$890,COLUMN(HeadJournal!C$1),0),"")</f>
        <v>WBRS</v>
      </c>
      <c r="D1083" s="125" t="str">
        <f ca="1"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 ca="1"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ca="1" si="82"/>
        <v>252.14999999999998</v>
      </c>
      <c r="V1083" s="22">
        <f t="shared" ca="1" si="83"/>
        <v>0.84656706395836812</v>
      </c>
      <c r="X1083" s="33"/>
      <c r="Y1083" s="33"/>
    </row>
    <row r="1084" spans="1:25" hidden="1" x14ac:dyDescent="0.2">
      <c r="A1084" s="93" t="s">
        <v>475</v>
      </c>
      <c r="B1084" s="94">
        <f ca="1">IFERROR(VLOOKUP($A1084,HeadJournal!$A$1:$NTR$890,COLUMN(HeadJournal!B$1),0),"")</f>
        <v>0</v>
      </c>
      <c r="C1084" s="94" t="str">
        <f ca="1">IFERROR(VLOOKUP($A1084,HeadJournal!$A$1:$NTR$890,COLUMN(HeadJournal!C$1),0),"")</f>
        <v>OZON_AV</v>
      </c>
      <c r="D1084" s="125" t="str">
        <f ca="1"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 ca="1"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ca="1" si="82"/>
        <v>562.25</v>
      </c>
      <c r="V1084" s="22">
        <f t="shared" ca="1" si="83"/>
        <v>0.29015610888917559</v>
      </c>
      <c r="X1084" s="33"/>
      <c r="Y1084" s="33"/>
    </row>
    <row r="1085" spans="1:25" hidden="1" x14ac:dyDescent="0.2">
      <c r="A1085" s="93" t="s">
        <v>475</v>
      </c>
      <c r="B1085" s="94">
        <f ca="1">IFERROR(VLOOKUP($A1085,HeadJournal!$A$1:$NTR$890,COLUMN(HeadJournal!B$1),0),"")</f>
        <v>0</v>
      </c>
      <c r="C1085" s="94" t="str">
        <f ca="1">IFERROR(VLOOKUP($A1085,HeadJournal!$A$1:$NTR$890,COLUMN(HeadJournal!C$1),0),"")</f>
        <v>OZON_AV</v>
      </c>
      <c r="D1085" s="125" t="str">
        <f ca="1"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ca="1" si="83"/>
        <v>0.29015610888917559</v>
      </c>
      <c r="X1085" s="33"/>
      <c r="Y1085" s="33"/>
    </row>
    <row r="1086" spans="1:25" hidden="1" x14ac:dyDescent="0.2">
      <c r="A1086" s="93" t="s">
        <v>477</v>
      </c>
      <c r="B1086" s="94">
        <f ca="1">IFERROR(VLOOKUP($A1086,HeadJournal!$A$1:$NTR$890,COLUMN(HeadJournal!B$1),0),"")</f>
        <v>0</v>
      </c>
      <c r="C1086" s="94" t="str">
        <f ca="1">IFERROR(VLOOKUP($A1086,HeadJournal!$A$1:$NTR$890,COLUMN(HeadJournal!C$1),0),"")</f>
        <v>OZON_AV</v>
      </c>
      <c r="D1086" s="125" t="str">
        <f ca="1"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ca="1" si="83"/>
        <v>0.27502231289047552</v>
      </c>
      <c r="X1086" s="33"/>
      <c r="Y1086" s="33"/>
    </row>
    <row r="1087" spans="1:25" hidden="1" x14ac:dyDescent="0.2">
      <c r="A1087" s="93" t="s">
        <v>477</v>
      </c>
      <c r="B1087" s="94">
        <f ca="1">IFERROR(VLOOKUP($A1087,HeadJournal!$A$1:$NTR$890,COLUMN(HeadJournal!B$1),0),"")</f>
        <v>0</v>
      </c>
      <c r="C1087" s="94" t="str">
        <f ca="1">IFERROR(VLOOKUP($A1087,HeadJournal!$A$1:$NTR$890,COLUMN(HeadJournal!C$1),0),"")</f>
        <v>OZON_AV</v>
      </c>
      <c r="D1087" s="125" t="str">
        <f ca="1"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 ca="1"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ca="1" si="82"/>
        <v>323.54999999999995</v>
      </c>
      <c r="V1087" s="22">
        <f t="shared" ca="1" si="83"/>
        <v>0.27502231289047552</v>
      </c>
      <c r="X1087" s="33"/>
      <c r="Y1087" s="33"/>
    </row>
    <row r="1088" spans="1:25" hidden="1" x14ac:dyDescent="0.2">
      <c r="A1088" s="93" t="s">
        <v>479</v>
      </c>
      <c r="B1088" s="94">
        <f ca="1">IFERROR(VLOOKUP($A1088,HeadJournal!$A$1:$NTR$890,COLUMN(HeadJournal!B$1),0),"")</f>
        <v>0</v>
      </c>
      <c r="C1088" s="94" t="str">
        <f ca="1">IFERROR(VLOOKUP($A1088,HeadJournal!$A$1:$NTR$890,COLUMN(HeadJournal!C$1),0),"")</f>
        <v>OZON_AV</v>
      </c>
      <c r="D1088" s="125" t="str">
        <f ca="1"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ca="1" si="83"/>
        <v>0.63657192733620649</v>
      </c>
      <c r="X1088" s="33"/>
      <c r="Y1088" s="33"/>
    </row>
    <row r="1089" spans="1:25" hidden="1" x14ac:dyDescent="0.2">
      <c r="A1089" s="93" t="s">
        <v>479</v>
      </c>
      <c r="B1089" s="94">
        <f ca="1">IFERROR(VLOOKUP($A1089,HeadJournal!$A$1:$NTR$890,COLUMN(HeadJournal!B$1),0),"")</f>
        <v>0</v>
      </c>
      <c r="C1089" s="94" t="str">
        <f ca="1">IFERROR(VLOOKUP($A1089,HeadJournal!$A$1:$NTR$890,COLUMN(HeadJournal!C$1),0),"")</f>
        <v>OZON_AV</v>
      </c>
      <c r="D1089" s="125" t="str">
        <f ca="1"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ca="1" si="88">IF(Q1089&lt;&gt;0,IFERROR(U1089/P1089,""),"")</f>
        <v>0.68031926065952542</v>
      </c>
      <c r="X1089" s="33"/>
      <c r="Y1089" s="33"/>
    </row>
    <row r="1090" spans="1:25" hidden="1" x14ac:dyDescent="0.2">
      <c r="A1090" s="93" t="s">
        <v>479</v>
      </c>
      <c r="B1090" s="94">
        <f ca="1">IFERROR(VLOOKUP($A1090,HeadJournal!$A$1:$NTR$890,COLUMN(HeadJournal!B$1),0),"")</f>
        <v>0</v>
      </c>
      <c r="C1090" s="94" t="str">
        <f ca="1">IFERROR(VLOOKUP($A1090,HeadJournal!$A$1:$NTR$890,COLUMN(HeadJournal!C$1),0),"")</f>
        <v>OZON_AV</v>
      </c>
      <c r="D1090" s="125" t="str">
        <f ca="1"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 ca="1"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ca="1" si="87"/>
        <v>670.9</v>
      </c>
      <c r="V1090" s="22">
        <f t="shared" ca="1" si="88"/>
        <v>0.92017555890824299</v>
      </c>
      <c r="X1090" s="33"/>
      <c r="Y1090" s="33"/>
    </row>
    <row r="1091" spans="1:25" hidden="1" x14ac:dyDescent="0.2">
      <c r="A1091" s="93" t="s">
        <v>479</v>
      </c>
      <c r="B1091" s="94">
        <f ca="1">IFERROR(VLOOKUP($A1091,HeadJournal!$A$1:$NTR$890,COLUMN(HeadJournal!B$1),0),"")</f>
        <v>0</v>
      </c>
      <c r="C1091" s="94" t="str">
        <f ca="1">IFERROR(VLOOKUP($A1091,HeadJournal!$A$1:$NTR$890,COLUMN(HeadJournal!C$1),0),"")</f>
        <v>OZON_AV</v>
      </c>
      <c r="D1091" s="125" t="str">
        <f ca="1"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 ca="1"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ca="1" si="87"/>
        <v>996.95</v>
      </c>
      <c r="V1091" s="22">
        <f t="shared" ca="1" si="88"/>
        <v>0.66328465453577734</v>
      </c>
      <c r="X1091" s="33"/>
      <c r="Y1091" s="33"/>
    </row>
    <row r="1092" spans="1:25" hidden="1" x14ac:dyDescent="0.2">
      <c r="A1092" s="93" t="s">
        <v>479</v>
      </c>
      <c r="B1092" s="94">
        <f ca="1">IFERROR(VLOOKUP($A1092,HeadJournal!$A$1:$NTR$890,COLUMN(HeadJournal!B$1),0),"")</f>
        <v>0</v>
      </c>
      <c r="C1092" s="94" t="str">
        <f ca="1">IFERROR(VLOOKUP($A1092,HeadJournal!$A$1:$NTR$890,COLUMN(HeadJournal!C$1),0),"")</f>
        <v>OZON_AV</v>
      </c>
      <c r="D1092" s="125" t="str">
        <f ca="1"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 ca="1"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ca="1" si="87"/>
        <v>1110.8</v>
      </c>
      <c r="V1092" s="22">
        <f t="shared" ca="1" si="88"/>
        <v>0.79959689029657355</v>
      </c>
      <c r="X1092" s="33"/>
      <c r="Y1092" s="33"/>
    </row>
    <row r="1093" spans="1:25" hidden="1" x14ac:dyDescent="0.2">
      <c r="A1093" s="93" t="s">
        <v>483</v>
      </c>
      <c r="B1093" s="94">
        <f ca="1">IFERROR(VLOOKUP($A1093,HeadJournal!$A$1:$NTR$890,COLUMN(HeadJournal!B$1),0),"")</f>
        <v>0</v>
      </c>
      <c r="C1093" s="94" t="str">
        <f ca="1">IFERROR(VLOOKUP($A1093,HeadJournal!$A$1:$NTR$890,COLUMN(HeadJournal!C$1),0),"")</f>
        <v>OZON_AV</v>
      </c>
      <c r="D1093" s="125" t="str">
        <f ca="1"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 ca="1"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ca="1" si="87"/>
        <v>164.85</v>
      </c>
      <c r="V1093" s="22">
        <f t="shared" ca="1" si="88"/>
        <v>0.89035916824196593</v>
      </c>
      <c r="X1093" s="33"/>
      <c r="Y1093" s="33"/>
    </row>
    <row r="1094" spans="1:25" hidden="1" x14ac:dyDescent="0.2">
      <c r="A1094" s="93" t="s">
        <v>483</v>
      </c>
      <c r="B1094" s="94">
        <f ca="1">IFERROR(VLOOKUP($A1094,HeadJournal!$A$1:$NTR$890,COLUMN(HeadJournal!B$1),0),"")</f>
        <v>0</v>
      </c>
      <c r="C1094" s="94" t="str">
        <f ca="1">IFERROR(VLOOKUP($A1094,HeadJournal!$A$1:$NTR$890,COLUMN(HeadJournal!C$1),0),"")</f>
        <v>OZON_AV</v>
      </c>
      <c r="D1094" s="125" t="str">
        <f ca="1"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ca="1" si="88"/>
        <v>0.89035916824196593</v>
      </c>
      <c r="X1094" s="33"/>
      <c r="Y1094" s="33"/>
    </row>
    <row r="1095" spans="1:25" hidden="1" x14ac:dyDescent="0.2">
      <c r="A1095" s="93" t="s">
        <v>483</v>
      </c>
      <c r="B1095" s="94">
        <f ca="1">IFERROR(VLOOKUP($A1095,HeadJournal!$A$1:$NTR$890,COLUMN(HeadJournal!B$1),0),"")</f>
        <v>0</v>
      </c>
      <c r="C1095" s="94" t="str">
        <f ca="1">IFERROR(VLOOKUP($A1095,HeadJournal!$A$1:$NTR$890,COLUMN(HeadJournal!C$1),0),"")</f>
        <v>OZON_AV</v>
      </c>
      <c r="D1095" s="125" t="str">
        <f ca="1"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 ca="1"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ca="1" si="87"/>
        <v>-185.15</v>
      </c>
      <c r="V1095" s="22" t="str">
        <f t="shared" ca="1" si="88"/>
        <v/>
      </c>
      <c r="X1095" s="33"/>
      <c r="Y1095" s="33"/>
    </row>
    <row r="1096" spans="1:25" hidden="1" x14ac:dyDescent="0.2">
      <c r="A1096" s="93" t="s">
        <v>485</v>
      </c>
      <c r="B1096" s="94">
        <f ca="1">IFERROR(VLOOKUP($A1096,HeadJournal!$A$1:$NTR$890,COLUMN(HeadJournal!B$1),0),"")</f>
        <v>0</v>
      </c>
      <c r="C1096" s="94" t="str">
        <f ca="1">IFERROR(VLOOKUP($A1096,HeadJournal!$A$1:$NTR$890,COLUMN(HeadJournal!C$1),0),"")</f>
        <v>WBRS</v>
      </c>
      <c r="D1096" s="125" t="str">
        <f ca="1"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ca="1" si="88"/>
        <v>1.6755852842809364</v>
      </c>
      <c r="X1096" s="33"/>
      <c r="Y1096" s="33"/>
    </row>
    <row r="1097" spans="1:25" hidden="1" x14ac:dyDescent="0.2">
      <c r="A1097" s="93" t="s">
        <v>487</v>
      </c>
      <c r="B1097" s="94">
        <f ca="1">IFERROR(VLOOKUP($A1097,HeadJournal!$A$1:$NTR$890,COLUMN(HeadJournal!B$1),0),"")</f>
        <v>0</v>
      </c>
      <c r="C1097" s="94" t="str">
        <f ca="1">IFERROR(VLOOKUP($A1097,HeadJournal!$A$1:$NTR$890,COLUMN(HeadJournal!C$1),0),"")</f>
        <v>WBRS</v>
      </c>
      <c r="D1097" s="125" t="str">
        <f ca="1"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ca="1" si="88"/>
        <v>1.3629489603024574</v>
      </c>
      <c r="X1097" s="33"/>
      <c r="Y1097" s="33"/>
    </row>
    <row r="1098" spans="1:25" hidden="1" x14ac:dyDescent="0.2">
      <c r="A1098" s="93" t="s">
        <v>487</v>
      </c>
      <c r="B1098" s="94">
        <f ca="1">IFERROR(VLOOKUP($A1098,HeadJournal!$A$1:$NTR$890,COLUMN(HeadJournal!B$1),0),"")</f>
        <v>0</v>
      </c>
      <c r="C1098" s="94" t="str">
        <f ca="1">IFERROR(VLOOKUP($A1098,HeadJournal!$A$1:$NTR$890,COLUMN(HeadJournal!C$1),0),"")</f>
        <v>WBRS</v>
      </c>
      <c r="D1098" s="125" t="str">
        <f ca="1"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ca="1" si="87"/>
        <v>-211.6</v>
      </c>
      <c r="V1098" s="22" t="str">
        <f t="shared" ca="1" si="88"/>
        <v/>
      </c>
      <c r="X1098" s="33"/>
      <c r="Y1098" s="33"/>
    </row>
    <row r="1099" spans="1:25" hidden="1" x14ac:dyDescent="0.2">
      <c r="A1099" s="93" t="s">
        <v>489</v>
      </c>
      <c r="B1099" s="94" t="str">
        <f ca="1">IFERROR(VLOOKUP($A1099,HeadJournal!$A$1:$NTR$890,COLUMN(HeadJournal!B$1),0),"")</f>
        <v>710000638956</v>
      </c>
      <c r="C1099" s="94" t="str">
        <f ca="1">IFERROR(VLOOKUP($A1099,HeadJournal!$A$1:$NTR$890,COLUMN(HeadJournal!C$1),0),"")</f>
        <v>iHerb_OA CZN6870</v>
      </c>
      <c r="D1099" s="125" t="str">
        <f ca="1"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 ca="1"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ca="1" si="87"/>
        <v>880.88698140138445</v>
      </c>
      <c r="V1099" s="22">
        <f t="shared" ca="1" si="88"/>
        <v>0.45900735020005762</v>
      </c>
      <c r="X1099" s="33"/>
      <c r="Y1099" s="33"/>
    </row>
    <row r="1100" spans="1:25" hidden="1" x14ac:dyDescent="0.2">
      <c r="A1100" s="93" t="s">
        <v>489</v>
      </c>
      <c r="B1100" s="94" t="str">
        <f ca="1">IFERROR(VLOOKUP($A1100,HeadJournal!$A$1:$NTR$890,COLUMN(HeadJournal!B$1),0),"")</f>
        <v>710000638956</v>
      </c>
      <c r="C1100" s="94" t="str">
        <f ca="1">IFERROR(VLOOKUP($A1100,HeadJournal!$A$1:$NTR$890,COLUMN(HeadJournal!C$1),0),"")</f>
        <v>iHerb_OA CZN6870</v>
      </c>
      <c r="D1100" s="125" t="str">
        <f ca="1"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 ca="1"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ca="1" si="87"/>
        <v>880.88698140138445</v>
      </c>
      <c r="V1100" s="22">
        <f t="shared" ca="1" si="88"/>
        <v>0.45900735020005762</v>
      </c>
      <c r="X1100" s="33"/>
      <c r="Y1100" s="33"/>
    </row>
    <row r="1101" spans="1:25" hidden="1" x14ac:dyDescent="0.2">
      <c r="A1101" s="93" t="s">
        <v>489</v>
      </c>
      <c r="B1101" s="94" t="str">
        <f ca="1">IFERROR(VLOOKUP($A1101,HeadJournal!$A$1:$NTR$890,COLUMN(HeadJournal!B$1),0),"")</f>
        <v>710000638956</v>
      </c>
      <c r="C1101" s="94" t="str">
        <f ca="1">IFERROR(VLOOKUP($A1101,HeadJournal!$A$1:$NTR$890,COLUMN(HeadJournal!C$1),0),"")</f>
        <v>iHerb_OA CZN6870</v>
      </c>
      <c r="D1101" s="125" t="str">
        <f ca="1"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 ca="1"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ca="1" si="87"/>
        <v>385.05940224913525</v>
      </c>
      <c r="V1101" s="22">
        <f t="shared" ca="1" si="88"/>
        <v>0.34536315479578344</v>
      </c>
      <c r="X1101" s="33"/>
      <c r="Y1101" s="33"/>
    </row>
    <row r="1102" spans="1:25" hidden="1" x14ac:dyDescent="0.2">
      <c r="A1102" s="93" t="s">
        <v>489</v>
      </c>
      <c r="B1102" s="94" t="str">
        <f ca="1">IFERROR(VLOOKUP($A1102,HeadJournal!$A$1:$NTR$890,COLUMN(HeadJournal!B$1),0),"")</f>
        <v>710000638956</v>
      </c>
      <c r="C1102" s="94" t="str">
        <f ca="1">IFERROR(VLOOKUP($A1102,HeadJournal!$A$1:$NTR$890,COLUMN(HeadJournal!C$1),0),"")</f>
        <v>iHerb_OA CZN6870</v>
      </c>
      <c r="D1102" s="125" t="str">
        <f ca="1"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ca="1" si="88"/>
        <v>0.20321644371381267</v>
      </c>
      <c r="X1102" s="33"/>
      <c r="Y1102" s="33"/>
    </row>
    <row r="1103" spans="1:25" hidden="1" x14ac:dyDescent="0.2">
      <c r="A1103" s="93" t="s">
        <v>489</v>
      </c>
      <c r="B1103" s="94" t="str">
        <f ca="1">IFERROR(VLOOKUP($A1103,HeadJournal!$A$1:$NTR$890,COLUMN(HeadJournal!B$1),0),"")</f>
        <v>710000638956</v>
      </c>
      <c r="C1103" s="94" t="str">
        <f ca="1">IFERROR(VLOOKUP($A1103,HeadJournal!$A$1:$NTR$890,COLUMN(HeadJournal!C$1),0),"")</f>
        <v>iHerb_OA CZN6870</v>
      </c>
      <c r="D1103" s="125" t="str">
        <f ca="1"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 ca="1"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ca="1" si="87"/>
        <v>1012.0294206314884</v>
      </c>
      <c r="V1103" s="22">
        <f t="shared" ca="1" si="88"/>
        <v>0.22549822970851291</v>
      </c>
      <c r="X1103" s="33"/>
      <c r="Y1103" s="33"/>
    </row>
    <row r="1104" spans="1:25" hidden="1" x14ac:dyDescent="0.2">
      <c r="A1104" s="93" t="s">
        <v>489</v>
      </c>
      <c r="B1104" s="94" t="str">
        <f ca="1">IFERROR(VLOOKUP($A1104,HeadJournal!$A$1:$NTR$890,COLUMN(HeadJournal!B$1),0),"")</f>
        <v>710000638956</v>
      </c>
      <c r="C1104" s="94" t="str">
        <f ca="1">IFERROR(VLOOKUP($A1104,HeadJournal!$A$1:$NTR$890,COLUMN(HeadJournal!C$1),0),"")</f>
        <v>iHerb_OA CZN6870</v>
      </c>
      <c r="D1104" s="125" t="str">
        <f ca="1"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 ca="1"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ca="1" si="87"/>
        <v>688.24316252162657</v>
      </c>
      <c r="V1104" s="22">
        <f t="shared" ca="1" si="88"/>
        <v>0.56797134642445113</v>
      </c>
      <c r="X1104" s="33"/>
      <c r="Y1104" s="33"/>
    </row>
    <row r="1105" spans="1:25" hidden="1" x14ac:dyDescent="0.2">
      <c r="A1105" s="93" t="s">
        <v>489</v>
      </c>
      <c r="B1105" s="94" t="str">
        <f ca="1">IFERROR(VLOOKUP($A1105,HeadJournal!$A$1:$NTR$890,COLUMN(HeadJournal!B$1),0),"")</f>
        <v>710000638956</v>
      </c>
      <c r="C1105" s="94" t="str">
        <f ca="1">IFERROR(VLOOKUP($A1105,HeadJournal!$A$1:$NTR$890,COLUMN(HeadJournal!C$1),0),"")</f>
        <v>iHerb_OA CZN6870</v>
      </c>
      <c r="D1105" s="125" t="str">
        <f ca="1"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ca="1" si="88"/>
        <v>0.56797134642445113</v>
      </c>
      <c r="X1105" s="33"/>
      <c r="Y1105" s="33"/>
    </row>
    <row r="1106" spans="1:25" hidden="1" x14ac:dyDescent="0.2">
      <c r="A1106" s="93" t="s">
        <v>489</v>
      </c>
      <c r="B1106" s="94" t="str">
        <f ca="1">IFERROR(VLOOKUP($A1106,HeadJournal!$A$1:$NTR$890,COLUMN(HeadJournal!B$1),0),"")</f>
        <v>710000638956</v>
      </c>
      <c r="C1106" s="94" t="str">
        <f ca="1">IFERROR(VLOOKUP($A1106,HeadJournal!$A$1:$NTR$890,COLUMN(HeadJournal!C$1),0),"")</f>
        <v>iHerb_OA CZN6870</v>
      </c>
      <c r="D1106" s="125" t="str">
        <f ca="1"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 ca="1"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ca="1" si="87"/>
        <v>688.24316252162657</v>
      </c>
      <c r="V1106" s="22">
        <f t="shared" ca="1" si="88"/>
        <v>0.56797134642445113</v>
      </c>
      <c r="X1106" s="33"/>
      <c r="Y1106" s="33"/>
    </row>
    <row r="1107" spans="1:25" hidden="1" x14ac:dyDescent="0.2">
      <c r="A1107" s="93" t="s">
        <v>489</v>
      </c>
      <c r="B1107" s="94" t="str">
        <f ca="1">IFERROR(VLOOKUP($A1107,HeadJournal!$A$1:$NTR$890,COLUMN(HeadJournal!B$1),0),"")</f>
        <v>710000638956</v>
      </c>
      <c r="C1107" s="94" t="str">
        <f ca="1">IFERROR(VLOOKUP($A1107,HeadJournal!$A$1:$NTR$890,COLUMN(HeadJournal!C$1),0),"")</f>
        <v>iHerb_OA CZN6870</v>
      </c>
      <c r="D1107" s="125" t="str">
        <f ca="1"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ca="1" si="88"/>
        <v>0.65049615413100115</v>
      </c>
      <c r="X1107" s="33"/>
      <c r="Y1107" s="33"/>
    </row>
    <row r="1108" spans="1:25" hidden="1" x14ac:dyDescent="0.2">
      <c r="A1108" s="93" t="s">
        <v>489</v>
      </c>
      <c r="B1108" s="94" t="str">
        <f ca="1">IFERROR(VLOOKUP($A1108,HeadJournal!$A$1:$NTR$890,COLUMN(HeadJournal!B$1),0),"")</f>
        <v>710000638956</v>
      </c>
      <c r="C1108" s="94" t="str">
        <f ca="1">IFERROR(VLOOKUP($A1108,HeadJournal!$A$1:$NTR$890,COLUMN(HeadJournal!C$1),0),"")</f>
        <v>iHerb_OA CZN6870</v>
      </c>
      <c r="D1108" s="125" t="str">
        <f ca="1"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 ca="1"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ca="1" si="87"/>
        <v>882.34292993079589</v>
      </c>
      <c r="V1108" s="22">
        <f t="shared" ca="1" si="88"/>
        <v>0.66963017159271554</v>
      </c>
      <c r="X1108" s="33"/>
      <c r="Y1108" s="33"/>
    </row>
    <row r="1109" spans="1:25" hidden="1" x14ac:dyDescent="0.2">
      <c r="A1109" s="93" t="s">
        <v>489</v>
      </c>
      <c r="B1109" s="94" t="str">
        <f ca="1">IFERROR(VLOOKUP($A1109,HeadJournal!$A$1:$NTR$890,COLUMN(HeadJournal!B$1),0),"")</f>
        <v>710000638956</v>
      </c>
      <c r="C1109" s="94" t="str">
        <f ca="1">IFERROR(VLOOKUP($A1109,HeadJournal!$A$1:$NTR$890,COLUMN(HeadJournal!C$1),0),"")</f>
        <v>iHerb_OA CZN6870</v>
      </c>
      <c r="D1109" s="125" t="str">
        <f ca="1"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 ca="1"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ca="1" si="87"/>
        <v>793.1111068339103</v>
      </c>
      <c r="V1109" s="22">
        <f t="shared" ca="1" si="88"/>
        <v>0.78768483019018065</v>
      </c>
      <c r="X1109" s="33"/>
      <c r="Y1109" s="33"/>
    </row>
    <row r="1110" spans="1:25" hidden="1" x14ac:dyDescent="0.2">
      <c r="A1110" s="93" t="s">
        <v>489</v>
      </c>
      <c r="B1110" s="94" t="str">
        <f ca="1">IFERROR(VLOOKUP($A1110,HeadJournal!$A$1:$NTR$890,COLUMN(HeadJournal!B$1),0),"")</f>
        <v>710000638956</v>
      </c>
      <c r="C1110" s="94" t="str">
        <f ca="1">IFERROR(VLOOKUP($A1110,HeadJournal!$A$1:$NTR$890,COLUMN(HeadJournal!C$1),0),"")</f>
        <v>iHerb_OA CZN6870</v>
      </c>
      <c r="D1110" s="125" t="str">
        <f ca="1"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 ca="1"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ca="1" si="87"/>
        <v>793.1111068339103</v>
      </c>
      <c r="V1110" s="22">
        <f t="shared" ca="1" si="88"/>
        <v>0.78768483019018065</v>
      </c>
      <c r="X1110" s="33"/>
      <c r="Y1110" s="33"/>
    </row>
    <row r="1111" spans="1:25" hidden="1" x14ac:dyDescent="0.2">
      <c r="A1111" s="93" t="s">
        <v>492</v>
      </c>
      <c r="B1111" s="94">
        <f ca="1">IFERROR(VLOOKUP($A1111,HeadJournal!$A$1:$NTR$890,COLUMN(HeadJournal!B$1),0),"")</f>
        <v>0</v>
      </c>
      <c r="C1111" s="94" t="str">
        <f ca="1">IFERROR(VLOOKUP($A1111,HeadJournal!$A$1:$NTR$890,COLUMN(HeadJournal!C$1),0),"")</f>
        <v>CoralClub_OA</v>
      </c>
      <c r="D1111" s="125" t="str">
        <f ca="1"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ca="1" si="88"/>
        <v>0.21935483870967745</v>
      </c>
      <c r="X1111" s="33"/>
      <c r="Y1111" s="33"/>
    </row>
    <row r="1112" spans="1:25" hidden="1" x14ac:dyDescent="0.2">
      <c r="A1112" s="93" t="s">
        <v>492</v>
      </c>
      <c r="B1112" s="94">
        <f ca="1">IFERROR(VLOOKUP($A1112,HeadJournal!$A$1:$NTR$890,COLUMN(HeadJournal!B$1),0),"")</f>
        <v>0</v>
      </c>
      <c r="C1112" s="94" t="str">
        <f ca="1">IFERROR(VLOOKUP($A1112,HeadJournal!$A$1:$NTR$890,COLUMN(HeadJournal!C$1),0),"")</f>
        <v>CoralClub_OA</v>
      </c>
      <c r="D1112" s="125" t="str">
        <f ca="1"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ca="1" si="87"/>
        <v>161.90476190476193</v>
      </c>
      <c r="V1112" s="22">
        <f t="shared" ca="1" si="88"/>
        <v>0.21935483870967745</v>
      </c>
      <c r="X1112" s="33"/>
      <c r="Y1112" s="33"/>
    </row>
    <row r="1113" spans="1:25" hidden="1" x14ac:dyDescent="0.2">
      <c r="A1113" s="93" t="s">
        <v>492</v>
      </c>
      <c r="B1113" s="94">
        <f ca="1">IFERROR(VLOOKUP($A1113,HeadJournal!$A$1:$NTR$890,COLUMN(HeadJournal!B$1),0),"")</f>
        <v>0</v>
      </c>
      <c r="C1113" s="94" t="str">
        <f ca="1">IFERROR(VLOOKUP($A1113,HeadJournal!$A$1:$NTR$890,COLUMN(HeadJournal!C$1),0),"")</f>
        <v>CoralClub_OA</v>
      </c>
      <c r="D1113" s="125" t="str">
        <f ca="1"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ca="1" si="88"/>
        <v>0.23167155425219937</v>
      </c>
      <c r="X1113" s="33"/>
      <c r="Y1113" s="33"/>
    </row>
    <row r="1114" spans="1:25" hidden="1" x14ac:dyDescent="0.2">
      <c r="A1114" s="93" t="s">
        <v>492</v>
      </c>
      <c r="B1114" s="94">
        <f ca="1">IFERROR(VLOOKUP($A1114,HeadJournal!$A$1:$NTR$890,COLUMN(HeadJournal!B$1),0),"")</f>
        <v>0</v>
      </c>
      <c r="C1114" s="94" t="str">
        <f ca="1">IFERROR(VLOOKUP($A1114,HeadJournal!$A$1:$NTR$890,COLUMN(HeadJournal!C$1),0),"")</f>
        <v>CoralClub_OA</v>
      </c>
      <c r="D1114" s="125" t="str">
        <f ca="1"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ca="1" si="88"/>
        <v>0.35483870967741932</v>
      </c>
      <c r="X1114" s="33"/>
      <c r="Y1114" s="33"/>
    </row>
    <row r="1115" spans="1:25" hidden="1" x14ac:dyDescent="0.2">
      <c r="A1115" s="93" t="s">
        <v>495</v>
      </c>
      <c r="B1115" s="94" t="str">
        <f ca="1">IFERROR(VLOOKUP($A1115,HeadJournal!$A$1:$NTR$890,COLUMN(HeadJournal!B$1),0),"")</f>
        <v>710000630817</v>
      </c>
      <c r="C1115" s="94" t="str">
        <f ca="1">IFERROR(VLOOKUP($A1115,HeadJournal!$A$1:$NTR$890,COLUMN(HeadJournal!C$1),0),"")</f>
        <v>iHerb_AV CYG0792</v>
      </c>
      <c r="D1115" s="125" t="str">
        <f ca="1"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 ca="1"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 ca="1"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 ca="1"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ca="1" si="87"/>
        <v>964.76060860960001</v>
      </c>
      <c r="V1115" s="22">
        <f t="shared" ca="1" si="88"/>
        <v>0.84983010273101622</v>
      </c>
      <c r="X1115" s="33"/>
      <c r="Y1115" s="33"/>
    </row>
    <row r="1116" spans="1:25" hidden="1" x14ac:dyDescent="0.2">
      <c r="A1116" s="93" t="s">
        <v>495</v>
      </c>
      <c r="B1116" s="94" t="str">
        <f ca="1">IFERROR(VLOOKUP($A1116,HeadJournal!$A$1:$NTR$890,COLUMN(HeadJournal!B$1),0),"")</f>
        <v>710000630817</v>
      </c>
      <c r="C1116" s="94" t="str">
        <f ca="1">IFERROR(VLOOKUP($A1116,HeadJournal!$A$1:$NTR$890,COLUMN(HeadJournal!C$1),0),"")</f>
        <v>iHerb_AV CYG0792</v>
      </c>
      <c r="D1116" s="125" t="str">
        <f ca="1"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 ca="1"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 ca="1"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 ca="1"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ca="1" si="87"/>
        <v>964.76060860960001</v>
      </c>
      <c r="V1116" s="22">
        <f t="shared" ca="1" si="88"/>
        <v>0.84983010273101622</v>
      </c>
      <c r="X1116" s="33"/>
      <c r="Y1116" s="33"/>
    </row>
    <row r="1117" spans="1:25" hidden="1" x14ac:dyDescent="0.2">
      <c r="A1117" s="93" t="s">
        <v>495</v>
      </c>
      <c r="B1117" s="94" t="str">
        <f ca="1">IFERROR(VLOOKUP($A1117,HeadJournal!$A$1:$NTR$890,COLUMN(HeadJournal!B$1),0),"")</f>
        <v>710000630817</v>
      </c>
      <c r="C1117" s="94" t="str">
        <f ca="1">IFERROR(VLOOKUP($A1117,HeadJournal!$A$1:$NTR$890,COLUMN(HeadJournal!C$1),0),"")</f>
        <v>iHerb_AV CYG0792</v>
      </c>
      <c r="D1117" s="125" t="str">
        <f ca="1"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 ca="1"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 ca="1"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 ca="1"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ca="1" si="87"/>
        <v>6.086096000217367E-4</v>
      </c>
      <c r="V1117" s="22">
        <f t="shared" ca="1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 ca="1">IFERROR(VLOOKUP($A1118,HeadJournal!$A$1:$NTR$890,COLUMN(HeadJournal!B$1),0),"")</f>
        <v>710000630817</v>
      </c>
      <c r="C1118" s="94" t="str">
        <f ca="1">IFERROR(VLOOKUP($A1118,HeadJournal!$A$1:$NTR$890,COLUMN(HeadJournal!C$1),0),"")</f>
        <v>iHerb_AV CYG0792</v>
      </c>
      <c r="D1118" s="125" t="str">
        <f ca="1"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 ca="1"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 ca="1"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 ca="1"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ca="1" si="87"/>
        <v>784.7942449282541</v>
      </c>
      <c r="V1118" s="22">
        <f t="shared" ca="1" si="88"/>
        <v>0.70372148041664739</v>
      </c>
      <c r="X1118" s="33"/>
      <c r="Y1118" s="33"/>
    </row>
    <row r="1119" spans="1:25" hidden="1" x14ac:dyDescent="0.2">
      <c r="A1119" s="93" t="s">
        <v>495</v>
      </c>
      <c r="B1119" s="94" t="str">
        <f ca="1">IFERROR(VLOOKUP($A1119,HeadJournal!$A$1:$NTR$890,COLUMN(HeadJournal!B$1),0),"")</f>
        <v>710000630817</v>
      </c>
      <c r="C1119" s="94" t="str">
        <f ca="1">IFERROR(VLOOKUP($A1119,HeadJournal!$A$1:$NTR$890,COLUMN(HeadJournal!C$1),0),"")</f>
        <v>iHerb_AV CYG0792</v>
      </c>
      <c r="D1119" s="125" t="str">
        <f ca="1"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 ca="1"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 ca="1"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 ca="1"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ca="1" si="87"/>
        <v>557.801473527957</v>
      </c>
      <c r="V1119" s="22">
        <f t="shared" ca="1" si="88"/>
        <v>0.75155292503665216</v>
      </c>
      <c r="X1119" s="33"/>
      <c r="Y1119" s="33"/>
    </row>
    <row r="1120" spans="1:25" hidden="1" x14ac:dyDescent="0.2">
      <c r="A1120" s="93" t="s">
        <v>495</v>
      </c>
      <c r="B1120" s="94" t="str">
        <f ca="1">IFERROR(VLOOKUP($A1120,HeadJournal!$A$1:$NTR$890,COLUMN(HeadJournal!B$1),0),"")</f>
        <v>710000630817</v>
      </c>
      <c r="C1120" s="94" t="str">
        <f ca="1">IFERROR(VLOOKUP($A1120,HeadJournal!$A$1:$NTR$890,COLUMN(HeadJournal!C$1),0),"")</f>
        <v>iHerb_AV CYG0792</v>
      </c>
      <c r="D1120" s="125" t="str">
        <f ca="1"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 ca="1"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 ca="1"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 ca="1"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ca="1" si="87"/>
        <v>569.24926571004494</v>
      </c>
      <c r="V1120" s="22">
        <f t="shared" ca="1" si="88"/>
        <v>0.77899239644714768</v>
      </c>
      <c r="X1120" s="33"/>
      <c r="Y1120" s="33"/>
    </row>
    <row r="1121" spans="1:25" hidden="1" x14ac:dyDescent="0.2">
      <c r="A1121" s="93" t="s">
        <v>495</v>
      </c>
      <c r="B1121" s="94" t="str">
        <f ca="1">IFERROR(VLOOKUP($A1121,HeadJournal!$A$1:$NTR$890,COLUMN(HeadJournal!B$1),0),"")</f>
        <v>710000630817</v>
      </c>
      <c r="C1121" s="94" t="str">
        <f ca="1">IFERROR(VLOOKUP($A1121,HeadJournal!$A$1:$NTR$890,COLUMN(HeadJournal!C$1),0),"")</f>
        <v>iHerb_AV CYG0792</v>
      </c>
      <c r="D1121" s="125" t="str">
        <f ca="1"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 ca="1"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 ca="1"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 ca="1"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ca="1" si="87"/>
        <v>995.23294755071834</v>
      </c>
      <c r="V1121" s="22">
        <f t="shared" ca="1" si="88"/>
        <v>0.5837941002677417</v>
      </c>
      <c r="X1121" s="33"/>
      <c r="Y1121" s="33"/>
    </row>
    <row r="1122" spans="1:25" hidden="1" x14ac:dyDescent="0.2">
      <c r="A1122" s="93" t="s">
        <v>495</v>
      </c>
      <c r="B1122" s="94" t="str">
        <f ca="1">IFERROR(VLOOKUP($A1122,HeadJournal!$A$1:$NTR$890,COLUMN(HeadJournal!B$1),0),"")</f>
        <v>710000630817</v>
      </c>
      <c r="C1122" s="94" t="str">
        <f ca="1">IFERROR(VLOOKUP($A1122,HeadJournal!$A$1:$NTR$890,COLUMN(HeadJournal!C$1),0),"")</f>
        <v>iHerb_AV CYG0792</v>
      </c>
      <c r="D1122" s="125" t="str">
        <f ca="1"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 ca="1"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 ca="1"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 ca="1"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ca="1" si="87"/>
        <v>2044.448576942109</v>
      </c>
      <c r="V1122" s="22">
        <f t="shared" ca="1" si="88"/>
        <v>0.83258226960531867</v>
      </c>
      <c r="X1122" s="33"/>
      <c r="Y1122" s="33"/>
    </row>
    <row r="1123" spans="1:25" hidden="1" x14ac:dyDescent="0.2">
      <c r="A1123" s="93" t="s">
        <v>495</v>
      </c>
      <c r="B1123" s="94" t="str">
        <f ca="1">IFERROR(VLOOKUP($A1123,HeadJournal!$A$1:$NTR$890,COLUMN(HeadJournal!B$1),0),"")</f>
        <v>710000630817</v>
      </c>
      <c r="C1123" s="94" t="str">
        <f ca="1">IFERROR(VLOOKUP($A1123,HeadJournal!$A$1:$NTR$890,COLUMN(HeadJournal!C$1),0),"")</f>
        <v>iHerb_AV CYG0792</v>
      </c>
      <c r="D1123" s="125" t="str">
        <f ca="1"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 ca="1"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 ca="1"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 ca="1"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ca="1" si="87"/>
        <v>1222.0575373577449</v>
      </c>
      <c r="V1123" s="22">
        <f t="shared" ca="1" si="88"/>
        <v>0.56110643798879722</v>
      </c>
      <c r="X1123" s="33"/>
      <c r="Y1123" s="33"/>
    </row>
    <row r="1124" spans="1:25" hidden="1" x14ac:dyDescent="0.2">
      <c r="A1124" s="93" t="s">
        <v>495</v>
      </c>
      <c r="B1124" s="94" t="str">
        <f ca="1">IFERROR(VLOOKUP($A1124,HeadJournal!$A$1:$NTR$890,COLUMN(HeadJournal!B$1),0),"")</f>
        <v>710000630817</v>
      </c>
      <c r="C1124" s="94" t="str">
        <f ca="1">IFERROR(VLOOKUP($A1124,HeadJournal!$A$1:$NTR$890,COLUMN(HeadJournal!C$1),0),"")</f>
        <v>iHerb_AV CYG0792</v>
      </c>
      <c r="D1124" s="125" t="str">
        <f ca="1"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 ca="1"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 ca="1"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 ca="1"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ca="1" si="87"/>
        <v>1019.7552409698176</v>
      </c>
      <c r="V1124" s="22">
        <f t="shared" ca="1" si="88"/>
        <v>0.79653147085898468</v>
      </c>
      <c r="X1124" s="33"/>
      <c r="Y1124" s="33"/>
    </row>
    <row r="1125" spans="1:25" hidden="1" x14ac:dyDescent="0.2">
      <c r="A1125" s="93" t="s">
        <v>495</v>
      </c>
      <c r="B1125" s="94" t="str">
        <f ca="1">IFERROR(VLOOKUP($A1125,HeadJournal!$A$1:$NTR$890,COLUMN(HeadJournal!B$1),0),"")</f>
        <v>710000630817</v>
      </c>
      <c r="C1125" s="94" t="str">
        <f ca="1">IFERROR(VLOOKUP($A1125,HeadJournal!$A$1:$NTR$890,COLUMN(HeadJournal!C$1),0),"")</f>
        <v>iHerb_AV CYG0792</v>
      </c>
      <c r="D1125" s="125" t="str">
        <f ca="1"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 ca="1"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 ca="1"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 ca="1"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ca="1" si="87"/>
        <v>591.30394210786812</v>
      </c>
      <c r="V1125" s="22">
        <f t="shared" ca="1" si="88"/>
        <v>0.48920813321676115</v>
      </c>
      <c r="X1125" s="33"/>
      <c r="Y1125" s="33"/>
    </row>
    <row r="1126" spans="1:25" hidden="1" x14ac:dyDescent="0.2">
      <c r="A1126" s="93" t="s">
        <v>495</v>
      </c>
      <c r="B1126" s="94" t="str">
        <f ca="1">IFERROR(VLOOKUP($A1126,HeadJournal!$A$1:$NTR$890,COLUMN(HeadJournal!B$1),0),"")</f>
        <v>710000630817</v>
      </c>
      <c r="C1126" s="94" t="str">
        <f ca="1">IFERROR(VLOOKUP($A1126,HeadJournal!$A$1:$NTR$890,COLUMN(HeadJournal!C$1),0),"")</f>
        <v>iHerb_AV CYG0792</v>
      </c>
      <c r="D1126" s="125" t="str">
        <f ca="1"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 ca="1"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 ca="1"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 ca="1"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ca="1" si="87"/>
        <v>591.30394210786812</v>
      </c>
      <c r="V1126" s="22">
        <f t="shared" ca="1" si="88"/>
        <v>0.48920813321676115</v>
      </c>
      <c r="X1126" s="33"/>
      <c r="Y1126" s="33"/>
    </row>
    <row r="1127" spans="1:25" hidden="1" x14ac:dyDescent="0.2">
      <c r="A1127" s="93" t="s">
        <v>495</v>
      </c>
      <c r="B1127" s="94" t="str">
        <f ca="1">IFERROR(VLOOKUP($A1127,HeadJournal!$A$1:$NTR$890,COLUMN(HeadJournal!B$1),0),"")</f>
        <v>710000630817</v>
      </c>
      <c r="C1127" s="94" t="str">
        <f ca="1">IFERROR(VLOOKUP($A1127,HeadJournal!$A$1:$NTR$890,COLUMN(HeadJournal!C$1),0),"")</f>
        <v>iHerb_AV CYG0792</v>
      </c>
      <c r="D1127" s="125" t="str">
        <f ca="1"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 ca="1"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 ca="1"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 ca="1"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ca="1" si="87"/>
        <v>1299.1619529935688</v>
      </c>
      <c r="V1127" s="22">
        <f t="shared" ca="1" si="88"/>
        <v>0.59030329594705178</v>
      </c>
      <c r="X1127" s="33"/>
      <c r="Y1127" s="33"/>
    </row>
    <row r="1128" spans="1:25" hidden="1" x14ac:dyDescent="0.2">
      <c r="A1128" s="93" t="s">
        <v>495</v>
      </c>
      <c r="B1128" s="94" t="str">
        <f ca="1">IFERROR(VLOOKUP($A1128,HeadJournal!$A$1:$NTR$890,COLUMN(HeadJournal!B$1),0),"")</f>
        <v>710000630817</v>
      </c>
      <c r="C1128" s="94" t="str">
        <f ca="1">IFERROR(VLOOKUP($A1128,HeadJournal!$A$1:$NTR$890,COLUMN(HeadJournal!C$1),0),"")</f>
        <v>iHerb_AV CYG0792</v>
      </c>
      <c r="D1128" s="125" t="str">
        <f ca="1"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 ca="1"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 ca="1"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 ca="1"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ca="1" si="87"/>
        <v>1350.6190499752604</v>
      </c>
      <c r="V1128" s="22">
        <f t="shared" ca="1" si="88"/>
        <v>1.2870626724674381</v>
      </c>
      <c r="X1128" s="33"/>
      <c r="Y1128" s="33"/>
    </row>
    <row r="1129" spans="1:25" hidden="1" x14ac:dyDescent="0.2">
      <c r="A1129" s="93" t="s">
        <v>501</v>
      </c>
      <c r="B1129" s="94" t="str">
        <f ca="1">IFERROR(VLOOKUP($A1129,HeadJournal!$A$1:$NTR$890,COLUMN(HeadJournal!B$1),0),"")</f>
        <v>710000646999</v>
      </c>
      <c r="C1129" s="94" t="str">
        <f ca="1">IFERROR(VLOOKUP($A1129,HeadJournal!$A$1:$NTR$890,COLUMN(HeadJournal!C$1),0),"")</f>
        <v>iHerb_VP DFD1605</v>
      </c>
      <c r="D1129" s="125" t="str">
        <f ca="1"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 ca="1"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 ca="1"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 ca="1"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ca="1" si="87"/>
        <v>-1114.805674010767</v>
      </c>
      <c r="V1129" s="22" t="str">
        <f t="shared" ca="1" si="88"/>
        <v/>
      </c>
      <c r="X1129" s="33"/>
      <c r="Y1129" s="33"/>
    </row>
    <row r="1130" spans="1:25" hidden="1" x14ac:dyDescent="0.2">
      <c r="A1130" s="93" t="s">
        <v>501</v>
      </c>
      <c r="B1130" s="94" t="str">
        <f ca="1">IFERROR(VLOOKUP($A1130,HeadJournal!$A$1:$NTR$890,COLUMN(HeadJournal!B$1),0),"")</f>
        <v>710000646999</v>
      </c>
      <c r="C1130" s="94" t="str">
        <f ca="1">IFERROR(VLOOKUP($A1130,HeadJournal!$A$1:$NTR$890,COLUMN(HeadJournal!C$1),0),"")</f>
        <v>iHerb_VP DFD1605</v>
      </c>
      <c r="D1130" s="125" t="str">
        <f ca="1"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 ca="1"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 ca="1"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 ca="1"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ca="1" si="87"/>
        <v>1588.2345346578604</v>
      </c>
      <c r="V1130" s="22">
        <f t="shared" ca="1" si="88"/>
        <v>1.7419331999615453</v>
      </c>
      <c r="X1130" s="33"/>
      <c r="Y1130" s="33"/>
    </row>
    <row r="1131" spans="1:25" hidden="1" x14ac:dyDescent="0.2">
      <c r="A1131" s="93" t="s">
        <v>501</v>
      </c>
      <c r="B1131" s="94" t="str">
        <f ca="1">IFERROR(VLOOKUP($A1131,HeadJournal!$A$1:$NTR$890,COLUMN(HeadJournal!B$1),0),"")</f>
        <v>710000646999</v>
      </c>
      <c r="C1131" s="94" t="str">
        <f ca="1">IFERROR(VLOOKUP($A1131,HeadJournal!$A$1:$NTR$890,COLUMN(HeadJournal!C$1),0),"")</f>
        <v>iHerb_VP DFD1605</v>
      </c>
      <c r="D1131" s="125" t="str">
        <f ca="1"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 ca="1"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 ca="1"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 ca="1"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ca="1" si="87"/>
        <v>763.89574449192457</v>
      </c>
      <c r="V1131" s="22">
        <f t="shared" ca="1" si="88"/>
        <v>0.91363695311863724</v>
      </c>
      <c r="X1131" s="33"/>
      <c r="Y1131" s="33"/>
    </row>
    <row r="1132" spans="1:25" hidden="1" x14ac:dyDescent="0.2">
      <c r="A1132" s="93" t="s">
        <v>501</v>
      </c>
      <c r="B1132" s="94" t="str">
        <f ca="1">IFERROR(VLOOKUP($A1132,HeadJournal!$A$1:$NTR$890,COLUMN(HeadJournal!B$1),0),"")</f>
        <v>710000646999</v>
      </c>
      <c r="C1132" s="94" t="str">
        <f ca="1">IFERROR(VLOOKUP($A1132,HeadJournal!$A$1:$NTR$890,COLUMN(HeadJournal!C$1),0),"")</f>
        <v>iHerb_VP DFD1605</v>
      </c>
      <c r="D1132" s="125" t="str">
        <f ca="1"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 ca="1"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 ca="1"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 ca="1"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ca="1" si="87"/>
        <v>1013.1356923247677</v>
      </c>
      <c r="V1132" s="22">
        <f t="shared" ca="1" si="88"/>
        <v>1.1423795991751373</v>
      </c>
      <c r="X1132" s="33"/>
      <c r="Y1132" s="33"/>
    </row>
    <row r="1133" spans="1:25" hidden="1" x14ac:dyDescent="0.2">
      <c r="A1133" s="93" t="s">
        <v>501</v>
      </c>
      <c r="B1133" s="94" t="str">
        <f ca="1">IFERROR(VLOOKUP($A1133,HeadJournal!$A$1:$NTR$890,COLUMN(HeadJournal!B$1),0),"")</f>
        <v>710000646999</v>
      </c>
      <c r="C1133" s="94" t="str">
        <f ca="1">IFERROR(VLOOKUP($A1133,HeadJournal!$A$1:$NTR$890,COLUMN(HeadJournal!C$1),0),"")</f>
        <v>iHerb_VP DFD1605</v>
      </c>
      <c r="D1133" s="125" t="str">
        <f ca="1"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 ca="1"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 ca="1"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 ca="1"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ca="1" si="87"/>
        <v>-1597.5050380154289</v>
      </c>
      <c r="V1133" s="22" t="str">
        <f t="shared" ca="1" si="88"/>
        <v/>
      </c>
      <c r="X1133" s="33"/>
      <c r="Y1133" s="33"/>
    </row>
    <row r="1134" spans="1:25" hidden="1" x14ac:dyDescent="0.2">
      <c r="A1134" s="93" t="s">
        <v>501</v>
      </c>
      <c r="B1134" s="94" t="str">
        <f ca="1">IFERROR(VLOOKUP($A1134,HeadJournal!$A$1:$NTR$890,COLUMN(HeadJournal!B$1),0),"")</f>
        <v>710000646999</v>
      </c>
      <c r="C1134" s="94" t="str">
        <f ca="1">IFERROR(VLOOKUP($A1134,HeadJournal!$A$1:$NTR$890,COLUMN(HeadJournal!C$1),0),"")</f>
        <v>iHerb_VP DFD1605</v>
      </c>
      <c r="D1134" s="125" t="str">
        <f ca="1"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 ca="1"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 ca="1"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 ca="1"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ca="1" si="87"/>
        <v>1103.8480681502847</v>
      </c>
      <c r="V1134" s="22">
        <f t="shared" ca="1" si="88"/>
        <v>0.65079551390570201</v>
      </c>
      <c r="X1134" s="33"/>
      <c r="Y1134" s="33"/>
    </row>
    <row r="1135" spans="1:25" hidden="1" x14ac:dyDescent="0.2">
      <c r="A1135" s="93" t="s">
        <v>501</v>
      </c>
      <c r="B1135" s="94" t="str">
        <f ca="1">IFERROR(VLOOKUP($A1135,HeadJournal!$A$1:$NTR$890,COLUMN(HeadJournal!B$1),0),"")</f>
        <v>710000646999</v>
      </c>
      <c r="C1135" s="94" t="str">
        <f ca="1">IFERROR(VLOOKUP($A1135,HeadJournal!$A$1:$NTR$890,COLUMN(HeadJournal!C$1),0),"")</f>
        <v>iHerb_VP DFD1605</v>
      </c>
      <c r="D1135" s="125" t="str">
        <f ca="1"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 ca="1"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 ca="1"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 ca="1"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ca="1" si="87"/>
        <v>1508.8037504855977</v>
      </c>
      <c r="V1135" s="22">
        <f t="shared" ca="1" si="88"/>
        <v>1.0118076349621514</v>
      </c>
      <c r="X1135" s="33"/>
      <c r="Y1135" s="33"/>
    </row>
    <row r="1136" spans="1:25" hidden="1" x14ac:dyDescent="0.2">
      <c r="A1136" s="93" t="s">
        <v>501</v>
      </c>
      <c r="B1136" s="94" t="str">
        <f ca="1">IFERROR(VLOOKUP($A1136,HeadJournal!$A$1:$NTR$890,COLUMN(HeadJournal!B$1),0),"")</f>
        <v>710000646999</v>
      </c>
      <c r="C1136" s="94" t="str">
        <f ca="1">IFERROR(VLOOKUP($A1136,HeadJournal!$A$1:$NTR$890,COLUMN(HeadJournal!C$1),0),"")</f>
        <v>iHerb_VP DFD1605</v>
      </c>
      <c r="D1136" s="125" t="str">
        <f ca="1"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 ca="1"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 ca="1"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 ca="1"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ca="1" si="87"/>
        <v>1042.7199089849594</v>
      </c>
      <c r="V1136" s="22">
        <f t="shared" ca="1" si="88"/>
        <v>0.66957762768630202</v>
      </c>
      <c r="X1136" s="33"/>
      <c r="Y1136" s="33"/>
    </row>
    <row r="1137" spans="1:25" hidden="1" x14ac:dyDescent="0.2">
      <c r="A1137" s="93" t="s">
        <v>501</v>
      </c>
      <c r="B1137" s="94" t="str">
        <f ca="1">IFERROR(VLOOKUP($A1137,HeadJournal!$A$1:$NTR$890,COLUMN(HeadJournal!B$1),0),"")</f>
        <v>710000646999</v>
      </c>
      <c r="C1137" s="94" t="str">
        <f ca="1">IFERROR(VLOOKUP($A1137,HeadJournal!$A$1:$NTR$890,COLUMN(HeadJournal!C$1),0),"")</f>
        <v>iHerb_VP DFD1605</v>
      </c>
      <c r="D1137" s="125" t="str">
        <f ca="1"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 ca="1"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 ca="1"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 ca="1"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ca="1" si="87"/>
        <v>1022.0450679837938</v>
      </c>
      <c r="V1137" s="22">
        <f t="shared" ca="1" si="88"/>
        <v>0.60910162036099469</v>
      </c>
      <c r="X1137" s="33"/>
      <c r="Y1137" s="33"/>
    </row>
    <row r="1138" spans="1:25" hidden="1" x14ac:dyDescent="0.2">
      <c r="A1138" s="93" t="s">
        <v>501</v>
      </c>
      <c r="B1138" s="94" t="str">
        <f ca="1">IFERROR(VLOOKUP($A1138,HeadJournal!$A$1:$NTR$890,COLUMN(HeadJournal!B$1),0),"")</f>
        <v>710000646999</v>
      </c>
      <c r="C1138" s="94" t="str">
        <f ca="1">IFERROR(VLOOKUP($A1138,HeadJournal!$A$1:$NTR$890,COLUMN(HeadJournal!C$1),0),"")</f>
        <v>iHerb_VP DFD1605</v>
      </c>
      <c r="D1138" s="125" t="str">
        <f ca="1"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 ca="1"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 ca="1"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 ca="1"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ca="1" si="87"/>
        <v>1061.3565303290968</v>
      </c>
      <c r="V1138" s="22">
        <f t="shared" ca="1" si="88"/>
        <v>2.419633720126714</v>
      </c>
      <c r="X1138" s="33"/>
      <c r="Y1138" s="33"/>
    </row>
    <row r="1139" spans="1:25" hidden="1" x14ac:dyDescent="0.2">
      <c r="A1139" s="93" t="s">
        <v>501</v>
      </c>
      <c r="B1139" s="94" t="str">
        <f ca="1">IFERROR(VLOOKUP($A1139,HeadJournal!$A$1:$NTR$890,COLUMN(HeadJournal!B$1),0),"")</f>
        <v>710000646999</v>
      </c>
      <c r="C1139" s="94" t="str">
        <f ca="1">IFERROR(VLOOKUP($A1139,HeadJournal!$A$1:$NTR$890,COLUMN(HeadJournal!C$1),0),"")</f>
        <v>iHerb_VP DFD1605</v>
      </c>
      <c r="D1139" s="125" t="str">
        <f ca="1"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 ca="1"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 ca="1"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 ca="1"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ca="1" si="87"/>
        <v>733.33166490926214</v>
      </c>
      <c r="V1139" s="22">
        <f t="shared" ca="1" si="88"/>
        <v>0.95651748134670234</v>
      </c>
      <c r="X1139" s="33"/>
      <c r="Y1139" s="33"/>
    </row>
    <row r="1140" spans="1:25" hidden="1" x14ac:dyDescent="0.2">
      <c r="A1140" s="93" t="s">
        <v>501</v>
      </c>
      <c r="B1140" s="94" t="str">
        <f ca="1">IFERROR(VLOOKUP($A1140,HeadJournal!$A$1:$NTR$890,COLUMN(HeadJournal!B$1),0),"")</f>
        <v>710000646999</v>
      </c>
      <c r="C1140" s="94" t="str">
        <f ca="1">IFERROR(VLOOKUP($A1140,HeadJournal!$A$1:$NTR$890,COLUMN(HeadJournal!C$1),0),"")</f>
        <v>iHerb_VP DFD1605</v>
      </c>
      <c r="D1140" s="125" t="str">
        <f ca="1"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 ca="1"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 ca="1"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 ca="1"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ca="1" si="87"/>
        <v>833.33166490926214</v>
      </c>
      <c r="V1140" s="22">
        <f t="shared" ca="1" si="88"/>
        <v>1.0869519801031491</v>
      </c>
      <c r="X1140" s="33"/>
      <c r="Y1140" s="33"/>
    </row>
    <row r="1141" spans="1:25" hidden="1" x14ac:dyDescent="0.2">
      <c r="A1141" s="93" t="s">
        <v>501</v>
      </c>
      <c r="B1141" s="94" t="str">
        <f ca="1">IFERROR(VLOOKUP($A1141,HeadJournal!$A$1:$NTR$890,COLUMN(HeadJournal!B$1),0),"")</f>
        <v>710000646999</v>
      </c>
      <c r="C1141" s="94" t="str">
        <f ca="1">IFERROR(VLOOKUP($A1141,HeadJournal!$A$1:$NTR$890,COLUMN(HeadJournal!C$1),0),"")</f>
        <v>iHerb_VP DFD1605</v>
      </c>
      <c r="D1141" s="125" t="str">
        <f ca="1"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 ca="1"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 ca="1"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 ca="1"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ca="1" si="87"/>
        <v>1194.8330673178305</v>
      </c>
      <c r="V1141" s="22">
        <f t="shared" ca="1" si="88"/>
        <v>0.74436685866766039</v>
      </c>
      <c r="X1141" s="33"/>
      <c r="Y1141" s="33"/>
    </row>
    <row r="1142" spans="1:25" hidden="1" x14ac:dyDescent="0.2">
      <c r="A1142" s="93" t="s">
        <v>501</v>
      </c>
      <c r="B1142" s="94" t="str">
        <f ca="1">IFERROR(VLOOKUP($A1142,HeadJournal!$A$1:$NTR$890,COLUMN(HeadJournal!B$1),0),"")</f>
        <v>710000646999</v>
      </c>
      <c r="C1142" s="94" t="str">
        <f ca="1">IFERROR(VLOOKUP($A1142,HeadJournal!$A$1:$NTR$890,COLUMN(HeadJournal!C$1),0),"")</f>
        <v>iHerb_VP DFD1605</v>
      </c>
      <c r="D1142" s="125" t="str">
        <f ca="1"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 ca="1"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 ca="1"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 ca="1"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ca="1" si="87"/>
        <v>420.65271491203697</v>
      </c>
      <c r="V1142" s="22">
        <f t="shared" ca="1" si="88"/>
        <v>0.87755313944219948</v>
      </c>
      <c r="X1142" s="33"/>
      <c r="Y1142" s="33"/>
    </row>
    <row r="1143" spans="1:25" hidden="1" x14ac:dyDescent="0.2">
      <c r="A1143" s="93" t="s">
        <v>501</v>
      </c>
      <c r="B1143" s="94" t="str">
        <f ca="1">IFERROR(VLOOKUP($A1143,HeadJournal!$A$1:$NTR$890,COLUMN(HeadJournal!B$1),0),"")</f>
        <v>710000646999</v>
      </c>
      <c r="C1143" s="94" t="str">
        <f ca="1">IFERROR(VLOOKUP($A1143,HeadJournal!$A$1:$NTR$890,COLUMN(HeadJournal!C$1),0),"")</f>
        <v>iHerb_VP DFD1605</v>
      </c>
      <c r="D1143" s="125" t="str">
        <f ca="1"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 ca="1"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 ca="1"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 ca="1"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ca="1" si="87"/>
        <v>420.65271491203697</v>
      </c>
      <c r="V1143" s="22">
        <f t="shared" ca="1" si="88"/>
        <v>0.87755313944219948</v>
      </c>
      <c r="X1143" s="33"/>
      <c r="Y1143" s="33"/>
    </row>
    <row r="1144" spans="1:25" hidden="1" x14ac:dyDescent="0.2">
      <c r="A1144" s="93" t="s">
        <v>501</v>
      </c>
      <c r="B1144" s="94" t="str">
        <f ca="1">IFERROR(VLOOKUP($A1144,HeadJournal!$A$1:$NTR$890,COLUMN(HeadJournal!B$1),0),"")</f>
        <v>710000646999</v>
      </c>
      <c r="C1144" s="94" t="str">
        <f ca="1">IFERROR(VLOOKUP($A1144,HeadJournal!$A$1:$NTR$890,COLUMN(HeadJournal!C$1),0),"")</f>
        <v>iHerb_VP DFD1605</v>
      </c>
      <c r="D1144" s="125" t="str">
        <f ca="1"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 ca="1"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 ca="1"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 ca="1"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ca="1" si="87"/>
        <v>848.00958765747214</v>
      </c>
      <c r="V1144" s="22">
        <f t="shared" ca="1" si="88"/>
        <v>0.89077534464953911</v>
      </c>
      <c r="X1144" s="33"/>
      <c r="Y1144" s="33"/>
    </row>
    <row r="1145" spans="1:25" hidden="1" x14ac:dyDescent="0.2">
      <c r="A1145" s="93" t="s">
        <v>509</v>
      </c>
      <c r="B1145" s="94">
        <f ca="1">IFERROR(VLOOKUP($A1145,HeadJournal!$A$1:$NTR$890,COLUMN(HeadJournal!B$1),0),"")</f>
        <v>0</v>
      </c>
      <c r="C1145" s="94" t="str">
        <f ca="1">IFERROR(VLOOKUP($A1145,HeadJournal!$A$1:$NTR$890,COLUMN(HeadJournal!C$1),0),"")</f>
        <v>OZON_AV</v>
      </c>
      <c r="D1145" s="125" t="str">
        <f ca="1"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 ca="1"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ca="1" si="87"/>
        <v>581.29999999999995</v>
      </c>
      <c r="V1145" s="22">
        <f t="shared" ca="1" si="88"/>
        <v>0.93955067076127352</v>
      </c>
      <c r="X1145" s="33"/>
      <c r="Y1145" s="33"/>
    </row>
    <row r="1146" spans="1:25" hidden="1" x14ac:dyDescent="0.2">
      <c r="A1146" s="93" t="s">
        <v>509</v>
      </c>
      <c r="B1146" s="94">
        <f ca="1">IFERROR(VLOOKUP($A1146,HeadJournal!$A$1:$NTR$890,COLUMN(HeadJournal!B$1),0),"")</f>
        <v>0</v>
      </c>
      <c r="C1146" s="94" t="str">
        <f ca="1">IFERROR(VLOOKUP($A1146,HeadJournal!$A$1:$NTR$890,COLUMN(HeadJournal!C$1),0),"")</f>
        <v>OZON_AV</v>
      </c>
      <c r="D1146" s="125" t="str">
        <f ca="1"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ca="1" si="88"/>
        <v>0.93955067076127352</v>
      </c>
      <c r="X1146" s="33"/>
      <c r="Y1146" s="33"/>
    </row>
    <row r="1147" spans="1:25" hidden="1" x14ac:dyDescent="0.2">
      <c r="A1147" s="93" t="s">
        <v>511</v>
      </c>
      <c r="B1147" s="94">
        <f ca="1">IFERROR(VLOOKUP($A1147,HeadJournal!$A$1:$NTR$890,COLUMN(HeadJournal!B$1),0),"")</f>
        <v>0</v>
      </c>
      <c r="C1147" s="94" t="str">
        <f ca="1">IFERROR(VLOOKUP($A1147,HeadJournal!$A$1:$NTR$890,COLUMN(HeadJournal!C$1),0),"")</f>
        <v>OZON_AV</v>
      </c>
      <c r="D1147" s="125" t="str">
        <f ca="1"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ca="1" si="88"/>
        <v>0.93955067076127352</v>
      </c>
      <c r="X1147" s="33"/>
      <c r="Y1147" s="33"/>
    </row>
    <row r="1148" spans="1:25" hidden="1" x14ac:dyDescent="0.2">
      <c r="A1148" s="93" t="s">
        <v>512</v>
      </c>
      <c r="B1148" s="94">
        <f ca="1">IFERROR(VLOOKUP($A1148,HeadJournal!$A$1:$NTR$890,COLUMN(HeadJournal!B$1),0),"")</f>
        <v>0</v>
      </c>
      <c r="C1148" s="94" t="str">
        <f ca="1">IFERROR(VLOOKUP($A1148,HeadJournal!$A$1:$NTR$890,COLUMN(HeadJournal!C$1),0),"")</f>
        <v>OZON_AV</v>
      </c>
      <c r="D1148" s="125" t="str">
        <f ca="1"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 ca="1"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ca="1" si="87"/>
        <v>478.85</v>
      </c>
      <c r="V1148" s="22">
        <f t="shared" ca="1" si="88"/>
        <v>0.51983933127069426</v>
      </c>
      <c r="X1148" s="33"/>
      <c r="Y1148" s="33"/>
    </row>
    <row r="1149" spans="1:25" hidden="1" x14ac:dyDescent="0.2">
      <c r="A1149" s="93" t="s">
        <v>512</v>
      </c>
      <c r="B1149" s="94">
        <f ca="1">IFERROR(VLOOKUP($A1149,HeadJournal!$A$1:$NTR$890,COLUMN(HeadJournal!B$1),0),"")</f>
        <v>0</v>
      </c>
      <c r="C1149" s="94" t="str">
        <f ca="1">IFERROR(VLOOKUP($A1149,HeadJournal!$A$1:$NTR$890,COLUMN(HeadJournal!C$1),0),"")</f>
        <v>OZON_AV</v>
      </c>
      <c r="D1149" s="125" t="str">
        <f ca="1"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 ca="1"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ca="1" si="87"/>
        <v>1157.75</v>
      </c>
      <c r="V1149" s="22">
        <f t="shared" ca="1" si="88"/>
        <v>0.66451427751470804</v>
      </c>
      <c r="X1149" s="33"/>
      <c r="Y1149" s="33"/>
    </row>
    <row r="1150" spans="1:25" hidden="1" x14ac:dyDescent="0.2">
      <c r="A1150" s="93" t="s">
        <v>515</v>
      </c>
      <c r="B1150" s="94">
        <f ca="1">IFERROR(VLOOKUP($A1150,HeadJournal!$A$1:$NTR$890,COLUMN(HeadJournal!B$1),0),"")</f>
        <v>0</v>
      </c>
      <c r="C1150" s="94" t="str">
        <f ca="1">IFERROR(VLOOKUP($A1150,HeadJournal!$A$1:$NTR$890,COLUMN(HeadJournal!C$1),0),"")</f>
        <v>OZON_AV</v>
      </c>
      <c r="D1150" s="125" t="str">
        <f ca="1"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hidden="1" x14ac:dyDescent="0.2">
      <c r="A1151" s="93" t="s">
        <v>515</v>
      </c>
      <c r="B1151" s="94">
        <f ca="1">IFERROR(VLOOKUP($A1151,HeadJournal!$A$1:$NTR$890,COLUMN(HeadJournal!B$1),0),"")</f>
        <v>0</v>
      </c>
      <c r="C1151" s="94" t="str">
        <f ca="1">IFERROR(VLOOKUP($A1151,HeadJournal!$A$1:$NTR$890,COLUMN(HeadJournal!C$1),0),"")</f>
        <v>OZON_AV</v>
      </c>
      <c r="D1151" s="125" t="str">
        <f ca="1"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 ca="1"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ca="1" si="87"/>
        <v>-658.95</v>
      </c>
      <c r="V1151" s="22" t="str">
        <f t="shared" ca="1" si="88"/>
        <v/>
      </c>
      <c r="X1151" s="33"/>
      <c r="Y1151" s="33"/>
    </row>
    <row r="1152" spans="1:25" hidden="1" x14ac:dyDescent="0.2">
      <c r="A1152" s="93" t="s">
        <v>517</v>
      </c>
      <c r="B1152" s="94">
        <f ca="1">IFERROR(VLOOKUP($A1152,HeadJournal!$A$1:$NTR$890,COLUMN(HeadJournal!B$1),0),"")</f>
        <v>0</v>
      </c>
      <c r="C1152" s="94" t="str">
        <f ca="1">IFERROR(VLOOKUP($A1152,HeadJournal!$A$1:$NTR$890,COLUMN(HeadJournal!C$1),0),"")</f>
        <v>WBRS</v>
      </c>
      <c r="D1152" s="125" t="str">
        <f ca="1"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ca="1" si="88"/>
        <v>0.9352341633337633</v>
      </c>
      <c r="X1152" s="33"/>
      <c r="Y1152" s="33"/>
    </row>
    <row r="1153" spans="1:25" hidden="1" x14ac:dyDescent="0.2">
      <c r="A1153" s="93" t="s">
        <v>517</v>
      </c>
      <c r="B1153" s="94">
        <f ca="1">IFERROR(VLOOKUP($A1153,HeadJournal!$A$1:$NTR$890,COLUMN(HeadJournal!B$1),0),"")</f>
        <v>0</v>
      </c>
      <c r="C1153" s="94" t="str">
        <f ca="1">IFERROR(VLOOKUP($A1153,HeadJournal!$A$1:$NTR$890,COLUMN(HeadJournal!C$1),0),"")</f>
        <v>WBRS</v>
      </c>
      <c r="D1153" s="125" t="str">
        <f ca="1"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 ca="1"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ca="1" si="92">Q1153-P1153</f>
        <v>362.45</v>
      </c>
      <c r="V1153" s="22">
        <f t="shared" ref="V1153:V1216" ca="1" si="93">IF(Q1153&lt;&gt;0,IFERROR(U1153/P1153,""),"")</f>
        <v>0.9352341633337633</v>
      </c>
      <c r="X1153" s="33"/>
      <c r="Y1153" s="33"/>
    </row>
    <row r="1154" spans="1:25" hidden="1" x14ac:dyDescent="0.2">
      <c r="A1154" s="93" t="s">
        <v>518</v>
      </c>
      <c r="B1154" s="94">
        <f ca="1">IFERROR(VLOOKUP($A1154,HeadJournal!$A$1:$NTR$890,COLUMN(HeadJournal!B$1),0),"")</f>
        <v>0</v>
      </c>
      <c r="C1154" s="94" t="str">
        <f ca="1">IFERROR(VLOOKUP($A1154,HeadJournal!$A$1:$NTR$890,COLUMN(HeadJournal!C$1),0),"")</f>
        <v>WBRS</v>
      </c>
      <c r="D1154" s="125" t="str">
        <f ca="1"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ca="1" si="93"/>
        <v>1.1500238891543237</v>
      </c>
      <c r="X1154" s="33"/>
      <c r="Y1154" s="33"/>
    </row>
    <row r="1155" spans="1:25" hidden="1" x14ac:dyDescent="0.2">
      <c r="A1155" s="93" t="s">
        <v>518</v>
      </c>
      <c r="B1155" s="94">
        <f ca="1">IFERROR(VLOOKUP($A1155,HeadJournal!$A$1:$NTR$890,COLUMN(HeadJournal!B$1),0),"")</f>
        <v>0</v>
      </c>
      <c r="C1155" s="94" t="str">
        <f ca="1">IFERROR(VLOOKUP($A1155,HeadJournal!$A$1:$NTR$890,COLUMN(HeadJournal!C$1),0),"")</f>
        <v>WBRS</v>
      </c>
      <c r="D1155" s="125" t="str">
        <f ca="1"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 ca="1"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 ca="1"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ca="1" si="92"/>
        <v>-209.3</v>
      </c>
      <c r="V1155" s="22" t="str">
        <f t="shared" ca="1" si="93"/>
        <v/>
      </c>
      <c r="X1155" s="33"/>
      <c r="Y1155" s="33"/>
    </row>
    <row r="1156" spans="1:25" hidden="1" x14ac:dyDescent="0.2">
      <c r="A1156" s="93" t="s">
        <v>519</v>
      </c>
      <c r="B1156" s="94">
        <f ca="1">IFERROR(VLOOKUP($A1156,HeadJournal!$A$1:$NTR$890,COLUMN(HeadJournal!B$1),0),"")</f>
        <v>0</v>
      </c>
      <c r="C1156" s="94" t="str">
        <f ca="1">IFERROR(VLOOKUP($A1156,HeadJournal!$A$1:$NTR$890,COLUMN(HeadJournal!C$1),0),"")</f>
        <v>WBRS</v>
      </c>
      <c r="D1156" s="125" t="str">
        <f ca="1"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 ca="1"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ca="1" si="92"/>
        <v>1079.45</v>
      </c>
      <c r="V1156" s="22">
        <f t="shared" ca="1" si="93"/>
        <v>0.53423572789586993</v>
      </c>
      <c r="X1156" s="33"/>
      <c r="Y1156" s="33"/>
    </row>
    <row r="1157" spans="1:25" hidden="1" x14ac:dyDescent="0.2">
      <c r="A1157" s="93" t="s">
        <v>519</v>
      </c>
      <c r="B1157" s="94">
        <f ca="1">IFERROR(VLOOKUP($A1157,HeadJournal!$A$1:$NTR$890,COLUMN(HeadJournal!B$1),0),"")</f>
        <v>0</v>
      </c>
      <c r="C1157" s="94" t="str">
        <f ca="1">IFERROR(VLOOKUP($A1157,HeadJournal!$A$1:$NTR$890,COLUMN(HeadJournal!C$1),0),"")</f>
        <v>WBRS</v>
      </c>
      <c r="D1157" s="125" t="str">
        <f ca="1"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 ca="1"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ca="1" si="92"/>
        <v>1079.45</v>
      </c>
      <c r="V1157" s="22">
        <f t="shared" ca="1" si="93"/>
        <v>0.53423572789586993</v>
      </c>
      <c r="X1157" s="33"/>
      <c r="Y1157" s="33"/>
    </row>
    <row r="1158" spans="1:25" hidden="1" x14ac:dyDescent="0.2">
      <c r="A1158" s="93" t="s">
        <v>520</v>
      </c>
      <c r="B1158" s="94" t="str">
        <f ca="1">IFERROR(VLOOKUP($A1158,HeadJournal!$A$1:$NTR$890,COLUMN(HeadJournal!B$1),0),"")</f>
        <v>710000652834</v>
      </c>
      <c r="C1158" s="94" t="str">
        <f ca="1">IFERROR(VLOOKUP($A1158,HeadJournal!$A$1:$NTR$890,COLUMN(HeadJournal!C$1),0),"")</f>
        <v>iHerb_AV CYG0792</v>
      </c>
      <c r="D1158" s="125" t="str">
        <f ca="1"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 ca="1"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 ca="1"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ca="1" si="92"/>
        <v>625.84919738633221</v>
      </c>
      <c r="V1158" s="22">
        <f t="shared" ca="1" si="93"/>
        <v>0.71595106418145926</v>
      </c>
      <c r="X1158" s="33"/>
      <c r="Y1158" s="33"/>
    </row>
    <row r="1159" spans="1:25" hidden="1" x14ac:dyDescent="0.2">
      <c r="A1159" s="93" t="s">
        <v>520</v>
      </c>
      <c r="B1159" s="94" t="str">
        <f ca="1">IFERROR(VLOOKUP($A1159,HeadJournal!$A$1:$NTR$890,COLUMN(HeadJournal!B$1),0),"")</f>
        <v>710000652834</v>
      </c>
      <c r="C1159" s="94" t="str">
        <f ca="1">IFERROR(VLOOKUP($A1159,HeadJournal!$A$1:$NTR$890,COLUMN(HeadJournal!C$1),0),"")</f>
        <v>iHerb_AV CYG0792</v>
      </c>
      <c r="D1159" s="125" t="str">
        <f ca="1"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 ca="1"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 ca="1"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ca="1" si="92"/>
        <v>863.70478137762007</v>
      </c>
      <c r="V1159" s="22">
        <f t="shared" ca="1" si="93"/>
        <v>0.76010597177796568</v>
      </c>
      <c r="X1159" s="33"/>
      <c r="Y1159" s="33"/>
    </row>
    <row r="1160" spans="1:25" hidden="1" x14ac:dyDescent="0.2">
      <c r="A1160" s="93" t="s">
        <v>520</v>
      </c>
      <c r="B1160" s="94" t="str">
        <f ca="1">IFERROR(VLOOKUP($A1160,HeadJournal!$A$1:$NTR$890,COLUMN(HeadJournal!B$1),0),"")</f>
        <v>710000652834</v>
      </c>
      <c r="C1160" s="94" t="str">
        <f ca="1">IFERROR(VLOOKUP($A1160,HeadJournal!$A$1:$NTR$890,COLUMN(HeadJournal!C$1),0),"")</f>
        <v>iHerb_AV CYG0792</v>
      </c>
      <c r="D1160" s="125" t="str">
        <f ca="1"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 ca="1"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 ca="1"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ca="1" si="92"/>
        <v>770.39557092295092</v>
      </c>
      <c r="V1160" s="22">
        <f t="shared" ca="1" si="93"/>
        <v>0.82873483260813685</v>
      </c>
      <c r="X1160" s="33"/>
      <c r="Y1160" s="33"/>
    </row>
    <row r="1161" spans="1:25" hidden="1" x14ac:dyDescent="0.2">
      <c r="A1161" s="93" t="s">
        <v>520</v>
      </c>
      <c r="B1161" s="94" t="str">
        <f ca="1">IFERROR(VLOOKUP($A1161,HeadJournal!$A$1:$NTR$890,COLUMN(HeadJournal!B$1),0),"")</f>
        <v>710000652834</v>
      </c>
      <c r="C1161" s="94" t="str">
        <f ca="1">IFERROR(VLOOKUP($A1161,HeadJournal!$A$1:$NTR$890,COLUMN(HeadJournal!C$1),0),"")</f>
        <v>iHerb_AV CYG0792</v>
      </c>
      <c r="D1161" s="125" t="str">
        <f ca="1"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 ca="1"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 ca="1"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ca="1" si="92"/>
        <v>865.72127688537944</v>
      </c>
      <c r="V1161" s="22">
        <f t="shared" ca="1" si="93"/>
        <v>0.7632350490611266</v>
      </c>
      <c r="X1161" s="33"/>
      <c r="Y1161" s="33"/>
    </row>
    <row r="1162" spans="1:25" hidden="1" x14ac:dyDescent="0.2">
      <c r="A1162" s="93" t="s">
        <v>520</v>
      </c>
      <c r="B1162" s="94" t="str">
        <f ca="1">IFERROR(VLOOKUP($A1162,HeadJournal!$A$1:$NTR$890,COLUMN(HeadJournal!B$1),0),"")</f>
        <v>710000652834</v>
      </c>
      <c r="C1162" s="94" t="str">
        <f ca="1">IFERROR(VLOOKUP($A1162,HeadJournal!$A$1:$NTR$890,COLUMN(HeadJournal!C$1),0),"")</f>
        <v>iHerb_AV CYG0792</v>
      </c>
      <c r="D1162" s="125" t="str">
        <f ca="1"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 ca="1"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 ca="1"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ca="1" si="92"/>
        <v>1485.9788184045733</v>
      </c>
      <c r="V1162" s="22">
        <f t="shared" ca="1" si="93"/>
        <v>0.8669547578294281</v>
      </c>
      <c r="X1162" s="33"/>
      <c r="Y1162" s="33"/>
    </row>
    <row r="1163" spans="1:25" hidden="1" x14ac:dyDescent="0.2">
      <c r="A1163" s="93" t="s">
        <v>520</v>
      </c>
      <c r="B1163" s="94" t="str">
        <f ca="1">IFERROR(VLOOKUP($A1163,HeadJournal!$A$1:$NTR$890,COLUMN(HeadJournal!B$1),0),"")</f>
        <v>710000652834</v>
      </c>
      <c r="C1163" s="94" t="str">
        <f ca="1">IFERROR(VLOOKUP($A1163,HeadJournal!$A$1:$NTR$890,COLUMN(HeadJournal!C$1),0),"")</f>
        <v>iHerb_AV CYG0792</v>
      </c>
      <c r="D1163" s="125" t="str">
        <f ca="1"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 ca="1"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 ca="1"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ca="1" si="92"/>
        <v>1088.2696722025587</v>
      </c>
      <c r="V1163" s="22">
        <f t="shared" ca="1" si="93"/>
        <v>0.8296443629765724</v>
      </c>
      <c r="X1163" s="33"/>
      <c r="Y1163" s="33"/>
    </row>
    <row r="1164" spans="1:25" hidden="1" x14ac:dyDescent="0.2">
      <c r="A1164" s="93" t="s">
        <v>520</v>
      </c>
      <c r="B1164" s="94" t="str">
        <f ca="1">IFERROR(VLOOKUP($A1164,HeadJournal!$A$1:$NTR$890,COLUMN(HeadJournal!B$1),0),"")</f>
        <v>710000652834</v>
      </c>
      <c r="C1164" s="94" t="str">
        <f ca="1">IFERROR(VLOOKUP($A1164,HeadJournal!$A$1:$NTR$890,COLUMN(HeadJournal!C$1),0),"")</f>
        <v>iHerb_AV CYG0792</v>
      </c>
      <c r="D1164" s="125" t="str">
        <f ca="1"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 ca="1"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 ca="1"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ca="1" si="92"/>
        <v>1126.4922009256734</v>
      </c>
      <c r="V1164" s="22">
        <f t="shared" ca="1" si="93"/>
        <v>0.63517747230299204</v>
      </c>
      <c r="X1164" s="33"/>
      <c r="Y1164" s="33"/>
    </row>
    <row r="1165" spans="1:25" hidden="1" x14ac:dyDescent="0.2">
      <c r="A1165" s="93" t="s">
        <v>520</v>
      </c>
      <c r="B1165" s="94" t="str">
        <f ca="1">IFERROR(VLOOKUP($A1165,HeadJournal!$A$1:$NTR$890,COLUMN(HeadJournal!B$1),0),"")</f>
        <v>710000652834</v>
      </c>
      <c r="C1165" s="94" t="str">
        <f ca="1">IFERROR(VLOOKUP($A1165,HeadJournal!$A$1:$NTR$890,COLUMN(HeadJournal!C$1),0),"")</f>
        <v>iHerb_AV CYG0792</v>
      </c>
      <c r="D1165" s="125" t="str">
        <f ca="1"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 ca="1"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 ca="1"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ca="1" si="92"/>
        <v>1126.2178426354467</v>
      </c>
      <c r="V1165" s="22">
        <f t="shared" ca="1" si="93"/>
        <v>0.51809140065849513</v>
      </c>
      <c r="X1165" s="33"/>
      <c r="Y1165" s="33"/>
    </row>
    <row r="1166" spans="1:25" hidden="1" x14ac:dyDescent="0.2">
      <c r="A1166" s="93" t="s">
        <v>520</v>
      </c>
      <c r="B1166" s="94" t="str">
        <f ca="1">IFERROR(VLOOKUP($A1166,HeadJournal!$A$1:$NTR$890,COLUMN(HeadJournal!B$1),0),"")</f>
        <v>710000652834</v>
      </c>
      <c r="C1166" s="94" t="str">
        <f ca="1">IFERROR(VLOOKUP($A1166,HeadJournal!$A$1:$NTR$890,COLUMN(HeadJournal!C$1),0),"")</f>
        <v>iHerb_AV CYG0792</v>
      </c>
      <c r="D1166" s="125" t="str">
        <f ca="1"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 ca="1"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 ca="1"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ca="1" si="92"/>
        <v>1219.2509942826023</v>
      </c>
      <c r="V1166" s="22">
        <f t="shared" ca="1" si="93"/>
        <v>0.72542122002457277</v>
      </c>
      <c r="X1166" s="33"/>
      <c r="Y1166" s="33"/>
    </row>
    <row r="1167" spans="1:25" hidden="1" x14ac:dyDescent="0.2">
      <c r="A1167" s="93" t="s">
        <v>520</v>
      </c>
      <c r="B1167" s="94" t="str">
        <f ca="1">IFERROR(VLOOKUP($A1167,HeadJournal!$A$1:$NTR$890,COLUMN(HeadJournal!B$1),0),"")</f>
        <v>710000652834</v>
      </c>
      <c r="C1167" s="94" t="str">
        <f ca="1">IFERROR(VLOOKUP($A1167,HeadJournal!$A$1:$NTR$890,COLUMN(HeadJournal!C$1),0),"")</f>
        <v>iHerb_AV CYG0792</v>
      </c>
      <c r="D1167" s="125" t="str">
        <f ca="1"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 ca="1"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 ca="1"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ca="1" si="92"/>
        <v>1219.2509942826023</v>
      </c>
      <c r="V1167" s="22">
        <f t="shared" ca="1" si="93"/>
        <v>0.72542122002457277</v>
      </c>
      <c r="X1167" s="33"/>
      <c r="Y1167" s="33"/>
    </row>
    <row r="1168" spans="1:25" hidden="1" x14ac:dyDescent="0.2">
      <c r="A1168" s="93" t="s">
        <v>520</v>
      </c>
      <c r="B1168" s="94" t="str">
        <f ca="1">IFERROR(VLOOKUP($A1168,HeadJournal!$A$1:$NTR$890,COLUMN(HeadJournal!B$1),0),"")</f>
        <v>710000652834</v>
      </c>
      <c r="C1168" s="94" t="str">
        <f ca="1">IFERROR(VLOOKUP($A1168,HeadJournal!$A$1:$NTR$890,COLUMN(HeadJournal!C$1),0),"")</f>
        <v>iHerb_AV CYG0792</v>
      </c>
      <c r="D1168" s="125" t="str">
        <f ca="1"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 ca="1"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 ca="1"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ca="1" si="92"/>
        <v>816.95843996732879</v>
      </c>
      <c r="V1168" s="22">
        <f t="shared" ca="1" si="93"/>
        <v>0.83105178171732363</v>
      </c>
      <c r="X1168" s="33"/>
      <c r="Y1168" s="33"/>
    </row>
    <row r="1169" spans="1:25" hidden="1" x14ac:dyDescent="0.2">
      <c r="A1169" s="93" t="s">
        <v>520</v>
      </c>
      <c r="B1169" s="94" t="str">
        <f ca="1">IFERROR(VLOOKUP($A1169,HeadJournal!$A$1:$NTR$890,COLUMN(HeadJournal!B$1),0),"")</f>
        <v>710000652834</v>
      </c>
      <c r="C1169" s="94" t="str">
        <f ca="1">IFERROR(VLOOKUP($A1169,HeadJournal!$A$1:$NTR$890,COLUMN(HeadJournal!C$1),0),"")</f>
        <v>iHerb_AV CYG0792</v>
      </c>
      <c r="D1169" s="125" t="str">
        <f ca="1"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 ca="1"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 ca="1"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ca="1" si="92"/>
        <v>754.90490988292925</v>
      </c>
      <c r="V1169" s="22">
        <f t="shared" ca="1" si="93"/>
        <v>1.0131658628488844</v>
      </c>
      <c r="X1169" s="33"/>
      <c r="Y1169" s="33"/>
    </row>
    <row r="1170" spans="1:25" hidden="1" x14ac:dyDescent="0.2">
      <c r="A1170" s="93" t="s">
        <v>520</v>
      </c>
      <c r="B1170" s="94" t="str">
        <f ca="1">IFERROR(VLOOKUP($A1170,HeadJournal!$A$1:$NTR$890,COLUMN(HeadJournal!B$1),0),"")</f>
        <v>710000652834</v>
      </c>
      <c r="C1170" s="94" t="str">
        <f ca="1">IFERROR(VLOOKUP($A1170,HeadJournal!$A$1:$NTR$890,COLUMN(HeadJournal!C$1),0),"")</f>
        <v>iHerb_AV CYG0792</v>
      </c>
      <c r="D1170" s="125" t="str">
        <f ca="1"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 ca="1"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 ca="1"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ca="1" si="92"/>
        <v>1010.267650421998</v>
      </c>
      <c r="V1170" s="22">
        <f t="shared" ca="1" si="93"/>
        <v>0.84915540102808829</v>
      </c>
      <c r="X1170" s="33"/>
      <c r="Y1170" s="33"/>
    </row>
    <row r="1171" spans="1:25" hidden="1" x14ac:dyDescent="0.2">
      <c r="A1171" s="93" t="s">
        <v>520</v>
      </c>
      <c r="B1171" s="94" t="str">
        <f ca="1">IFERROR(VLOOKUP($A1171,HeadJournal!$A$1:$NTR$890,COLUMN(HeadJournal!B$1),0),"")</f>
        <v>710000652834</v>
      </c>
      <c r="C1171" s="94" t="str">
        <f ca="1">IFERROR(VLOOKUP($A1171,HeadJournal!$A$1:$NTR$890,COLUMN(HeadJournal!C$1),0),"")</f>
        <v>iHerb_AV CYG0792</v>
      </c>
      <c r="D1171" s="125" t="str">
        <f ca="1"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 ca="1"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 ca="1"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ca="1" si="92"/>
        <v>810.26765042199804</v>
      </c>
      <c r="V1171" s="22">
        <f t="shared" ca="1" si="93"/>
        <v>0.68105036457098944</v>
      </c>
      <c r="X1171" s="33"/>
      <c r="Y1171" s="33"/>
    </row>
    <row r="1172" spans="1:25" hidden="1" x14ac:dyDescent="0.2">
      <c r="A1172" s="93" t="s">
        <v>525</v>
      </c>
      <c r="B1172" s="94">
        <f ca="1">IFERROR(VLOOKUP($A1172,HeadJournal!$A$1:$NTR$890,COLUMN(HeadJournal!B$1),0),"")</f>
        <v>0</v>
      </c>
      <c r="C1172" s="94" t="str">
        <f ca="1">IFERROR(VLOOKUP($A1172,HeadJournal!$A$1:$NTR$890,COLUMN(HeadJournal!C$1),0),"")</f>
        <v>OZON_AV</v>
      </c>
      <c r="D1172" s="125" t="str">
        <f ca="1"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 ca="1"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ca="1" si="92"/>
        <v>957.09999999999991</v>
      </c>
      <c r="V1172" s="22">
        <f t="shared" ca="1" si="93"/>
        <v>0.31453547602615922</v>
      </c>
      <c r="X1172" s="33"/>
      <c r="Y1172" s="33"/>
    </row>
    <row r="1173" spans="1:25" hidden="1" x14ac:dyDescent="0.2">
      <c r="A1173" s="93" t="s">
        <v>525</v>
      </c>
      <c r="B1173" s="94">
        <f ca="1">IFERROR(VLOOKUP($A1173,HeadJournal!$A$1:$NTR$890,COLUMN(HeadJournal!B$1),0),"")</f>
        <v>0</v>
      </c>
      <c r="C1173" s="94" t="str">
        <f ca="1">IFERROR(VLOOKUP($A1173,HeadJournal!$A$1:$NTR$890,COLUMN(HeadJournal!C$1),0),"")</f>
        <v>OZON_AV</v>
      </c>
      <c r="D1173" s="125" t="str">
        <f ca="1"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ca="1" si="93"/>
        <v>0.31453547602615922</v>
      </c>
      <c r="X1173" s="33"/>
      <c r="Y1173" s="33"/>
    </row>
    <row r="1174" spans="1:25" hidden="1" x14ac:dyDescent="0.2">
      <c r="A1174" s="93" t="s">
        <v>525</v>
      </c>
      <c r="B1174" s="94">
        <f ca="1">IFERROR(VLOOKUP($A1174,HeadJournal!$A$1:$NTR$890,COLUMN(HeadJournal!B$1),0),"")</f>
        <v>0</v>
      </c>
      <c r="C1174" s="94" t="str">
        <f ca="1">IFERROR(VLOOKUP($A1174,HeadJournal!$A$1:$NTR$890,COLUMN(HeadJournal!C$1),0),"")</f>
        <v>OZON_AV</v>
      </c>
      <c r="D1174" s="125" t="str">
        <f ca="1"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 ca="1"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ca="1" si="92"/>
        <v>559.45000000000005</v>
      </c>
      <c r="V1174" s="22">
        <f t="shared" ca="1" si="93"/>
        <v>0.87339005542112258</v>
      </c>
      <c r="X1174" s="33"/>
      <c r="Y1174" s="33"/>
    </row>
    <row r="1175" spans="1:25" hidden="1" x14ac:dyDescent="0.2">
      <c r="A1175" s="93" t="s">
        <v>528</v>
      </c>
      <c r="B1175" s="94">
        <f ca="1">IFERROR(VLOOKUP($A1175,HeadJournal!$A$1:$NTR$890,COLUMN(HeadJournal!B$1),0),"")</f>
        <v>0</v>
      </c>
      <c r="C1175" s="94" t="str">
        <f ca="1">IFERROR(VLOOKUP($A1175,HeadJournal!$A$1:$NTR$890,COLUMN(HeadJournal!C$1),0),"")</f>
        <v>NSP</v>
      </c>
      <c r="D1175" s="125" t="str">
        <f ca="1"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ca="1" si="93"/>
        <v>0.38099936027547099</v>
      </c>
      <c r="X1175" s="33"/>
      <c r="Y1175" s="33"/>
    </row>
    <row r="1176" spans="1:25" hidden="1" x14ac:dyDescent="0.2">
      <c r="A1176" s="93" t="s">
        <v>528</v>
      </c>
      <c r="B1176" s="94">
        <f ca="1">IFERROR(VLOOKUP($A1176,HeadJournal!$A$1:$NTR$890,COLUMN(HeadJournal!B$1),0),"")</f>
        <v>0</v>
      </c>
      <c r="C1176" s="94" t="str">
        <f ca="1">IFERROR(VLOOKUP($A1176,HeadJournal!$A$1:$NTR$890,COLUMN(HeadJournal!C$1),0),"")</f>
        <v>NSP</v>
      </c>
      <c r="D1176" s="125" t="str">
        <f ca="1"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ca="1" si="93"/>
        <v>0.38082132126072005</v>
      </c>
      <c r="X1176" s="33"/>
      <c r="Y1176" s="33"/>
    </row>
    <row r="1177" spans="1:25" hidden="1" x14ac:dyDescent="0.2">
      <c r="A1177" s="93" t="s">
        <v>528</v>
      </c>
      <c r="B1177" s="94">
        <f ca="1">IFERROR(VLOOKUP($A1177,HeadJournal!$A$1:$NTR$890,COLUMN(HeadJournal!B$1),0),"")</f>
        <v>0</v>
      </c>
      <c r="C1177" s="94" t="str">
        <f ca="1">IFERROR(VLOOKUP($A1177,HeadJournal!$A$1:$NTR$890,COLUMN(HeadJournal!C$1),0),"")</f>
        <v>NSP</v>
      </c>
      <c r="D1177" s="125" t="str">
        <f ca="1"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ca="1" si="93"/>
        <v>0.38082132126072005</v>
      </c>
      <c r="X1177" s="33"/>
      <c r="Y1177" s="33"/>
    </row>
    <row r="1178" spans="1:25" hidden="1" x14ac:dyDescent="0.2">
      <c r="A1178" s="93" t="s">
        <v>528</v>
      </c>
      <c r="B1178" s="94">
        <f ca="1">IFERROR(VLOOKUP($A1178,HeadJournal!$A$1:$NTR$890,COLUMN(HeadJournal!B$1),0),"")</f>
        <v>0</v>
      </c>
      <c r="C1178" s="94" t="str">
        <f ca="1">IFERROR(VLOOKUP($A1178,HeadJournal!$A$1:$NTR$890,COLUMN(HeadJournal!C$1),0),"")</f>
        <v>NSP</v>
      </c>
      <c r="D1178" s="125" t="str">
        <f ca="1"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ca="1" si="93"/>
        <v>0.38082132126072005</v>
      </c>
      <c r="X1178" s="33"/>
      <c r="Y1178" s="33"/>
    </row>
    <row r="1179" spans="1:25" hidden="1" x14ac:dyDescent="0.2">
      <c r="A1179" s="93" t="s">
        <v>528</v>
      </c>
      <c r="B1179" s="94">
        <f ca="1">IFERROR(VLOOKUP($A1179,HeadJournal!$A$1:$NTR$890,COLUMN(HeadJournal!B$1),0),"")</f>
        <v>0</v>
      </c>
      <c r="C1179" s="94" t="str">
        <f ca="1">IFERROR(VLOOKUP($A1179,HeadJournal!$A$1:$NTR$890,COLUMN(HeadJournal!C$1),0),"")</f>
        <v>NSP</v>
      </c>
      <c r="D1179" s="125" t="str">
        <f ca="1"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ca="1" si="93"/>
        <v>0.37736454002348307</v>
      </c>
      <c r="X1179" s="33"/>
      <c r="Y1179" s="33"/>
    </row>
    <row r="1180" spans="1:25" hidden="1" x14ac:dyDescent="0.2">
      <c r="A1180" s="93" t="s">
        <v>532</v>
      </c>
      <c r="B1180" s="94">
        <f ca="1">IFERROR(VLOOKUP($A1180,HeadJournal!$A$1:$NTR$890,COLUMN(HeadJournal!B$1),0),"")</f>
        <v>0</v>
      </c>
      <c r="C1180" s="94" t="str">
        <f ca="1">IFERROR(VLOOKUP($A1180,HeadJournal!$A$1:$NTR$890,COLUMN(HeadJournal!C$1),0),"")</f>
        <v>OZON_AV</v>
      </c>
      <c r="D1180" s="125" t="str">
        <f ca="1"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 ca="1"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ca="1" si="92"/>
        <v>1262.3499999999999</v>
      </c>
      <c r="V1180" s="22">
        <f t="shared" ca="1" si="93"/>
        <v>0.72646965729577295</v>
      </c>
      <c r="X1180" s="33"/>
      <c r="Y1180" s="33"/>
    </row>
    <row r="1181" spans="1:25" hidden="1" x14ac:dyDescent="0.2">
      <c r="A1181" s="93" t="s">
        <v>532</v>
      </c>
      <c r="B1181" s="94">
        <f ca="1">IFERROR(VLOOKUP($A1181,HeadJournal!$A$1:$NTR$890,COLUMN(HeadJournal!B$1),0),"")</f>
        <v>0</v>
      </c>
      <c r="C1181" s="94" t="str">
        <f ca="1">IFERROR(VLOOKUP($A1181,HeadJournal!$A$1:$NTR$890,COLUMN(HeadJournal!C$1),0),"")</f>
        <v>OZON_AV</v>
      </c>
      <c r="D1181" s="125" t="str">
        <f ca="1"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ca="1" si="93"/>
        <v>0.78401864587229875</v>
      </c>
      <c r="X1181" s="33"/>
      <c r="Y1181" s="33"/>
    </row>
    <row r="1182" spans="1:25" hidden="1" x14ac:dyDescent="0.2">
      <c r="A1182" s="93" t="s">
        <v>533</v>
      </c>
      <c r="B1182" s="94">
        <f ca="1">IFERROR(VLOOKUP($A1182,HeadJournal!$A$1:$NTR$890,COLUMN(HeadJournal!B$1),0),"")</f>
        <v>0</v>
      </c>
      <c r="C1182" s="94" t="str">
        <f ca="1">IFERROR(VLOOKUP($A1182,HeadJournal!$A$1:$NTR$890,COLUMN(HeadJournal!C$1),0),"")</f>
        <v>OZON_AV</v>
      </c>
      <c r="D1182" s="125" t="str">
        <f ca="1"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ca="1" si="93"/>
        <v>0.40664961636828645</v>
      </c>
      <c r="X1182" s="33"/>
      <c r="Y1182" s="33"/>
    </row>
    <row r="1183" spans="1:25" hidden="1" x14ac:dyDescent="0.2">
      <c r="A1183" s="93" t="s">
        <v>533</v>
      </c>
      <c r="B1183" s="94">
        <f ca="1">IFERROR(VLOOKUP($A1183,HeadJournal!$A$1:$NTR$890,COLUMN(HeadJournal!B$1),0),"")</f>
        <v>0</v>
      </c>
      <c r="C1183" s="94" t="str">
        <f ca="1">IFERROR(VLOOKUP($A1183,HeadJournal!$A$1:$NTR$890,COLUMN(HeadJournal!C$1),0),"")</f>
        <v>OZON_AV</v>
      </c>
      <c r="D1183" s="125" t="str">
        <f ca="1"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 ca="1"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ca="1" si="92"/>
        <v>159</v>
      </c>
      <c r="V1183" s="22">
        <f t="shared" ca="1" si="93"/>
        <v>0.40664961636828645</v>
      </c>
      <c r="X1183" s="33"/>
      <c r="Y1183" s="33"/>
    </row>
    <row r="1184" spans="1:25" hidden="1" x14ac:dyDescent="0.2">
      <c r="A1184" s="93" t="s">
        <v>533</v>
      </c>
      <c r="B1184" s="94">
        <f ca="1">IFERROR(VLOOKUP($A1184,HeadJournal!$A$1:$NTR$890,COLUMN(HeadJournal!B$1),0),"")</f>
        <v>0</v>
      </c>
      <c r="C1184" s="94" t="str">
        <f ca="1">IFERROR(VLOOKUP($A1184,HeadJournal!$A$1:$NTR$890,COLUMN(HeadJournal!C$1),0),"")</f>
        <v>OZON_AV</v>
      </c>
      <c r="D1184" s="125" t="str">
        <f ca="1"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ca="1" si="93"/>
        <v>0.56294401818698503</v>
      </c>
      <c r="X1184" s="33"/>
      <c r="Y1184" s="33"/>
    </row>
    <row r="1185" spans="1:25" hidden="1" x14ac:dyDescent="0.2">
      <c r="A1185" s="93" t="s">
        <v>533</v>
      </c>
      <c r="B1185" s="94">
        <f ca="1">IFERROR(VLOOKUP($A1185,HeadJournal!$A$1:$NTR$890,COLUMN(HeadJournal!B$1),0),"")</f>
        <v>0</v>
      </c>
      <c r="C1185" s="94" t="str">
        <f ca="1">IFERROR(VLOOKUP($A1185,HeadJournal!$A$1:$NTR$890,COLUMN(HeadJournal!C$1),0),"")</f>
        <v>OZON_AV</v>
      </c>
      <c r="D1185" s="125" t="str">
        <f ca="1"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ca="1" si="93"/>
        <v>0.56294401818698503</v>
      </c>
      <c r="X1185" s="33"/>
      <c r="Y1185" s="33"/>
    </row>
    <row r="1186" spans="1:25" hidden="1" x14ac:dyDescent="0.2">
      <c r="A1186" s="93" t="s">
        <v>533</v>
      </c>
      <c r="B1186" s="94">
        <f ca="1">IFERROR(VLOOKUP($A1186,HeadJournal!$A$1:$NTR$890,COLUMN(HeadJournal!B$1),0),"")</f>
        <v>0</v>
      </c>
      <c r="C1186" s="94" t="str">
        <f ca="1">IFERROR(VLOOKUP($A1186,HeadJournal!$A$1:$NTR$890,COLUMN(HeadJournal!C$1),0),"")</f>
        <v>OZON_AV</v>
      </c>
      <c r="D1186" s="125" t="str">
        <f ca="1"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ca="1" si="93"/>
        <v>0.40664961636828645</v>
      </c>
      <c r="X1186" s="33"/>
      <c r="Y1186" s="33"/>
    </row>
    <row r="1187" spans="1:25" hidden="1" x14ac:dyDescent="0.2">
      <c r="A1187" s="93" t="s">
        <v>533</v>
      </c>
      <c r="B1187" s="94">
        <f ca="1">IFERROR(VLOOKUP($A1187,HeadJournal!$A$1:$NTR$890,COLUMN(HeadJournal!B$1),0),"")</f>
        <v>0</v>
      </c>
      <c r="C1187" s="94" t="str">
        <f ca="1">IFERROR(VLOOKUP($A1187,HeadJournal!$A$1:$NTR$890,COLUMN(HeadJournal!C$1),0),"")</f>
        <v>OZON_AV</v>
      </c>
      <c r="D1187" s="125" t="str">
        <f ca="1"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 ca="1"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ca="1" si="92"/>
        <v>109</v>
      </c>
      <c r="V1187" s="22">
        <f t="shared" ca="1" si="93"/>
        <v>0.27877237851662406</v>
      </c>
      <c r="X1187" s="33"/>
      <c r="Y1187" s="33"/>
    </row>
    <row r="1188" spans="1:25" hidden="1" x14ac:dyDescent="0.2">
      <c r="A1188" s="93" t="s">
        <v>533</v>
      </c>
      <c r="B1188" s="94">
        <f ca="1">IFERROR(VLOOKUP($A1188,HeadJournal!$A$1:$NTR$890,COLUMN(HeadJournal!B$1),0),"")</f>
        <v>0</v>
      </c>
      <c r="C1188" s="94" t="str">
        <f ca="1">IFERROR(VLOOKUP($A1188,HeadJournal!$A$1:$NTR$890,COLUMN(HeadJournal!C$1),0),"")</f>
        <v>OZON_AV</v>
      </c>
      <c r="D1188" s="125" t="str">
        <f ca="1"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ca="1" si="93"/>
        <v>0.56294401818698503</v>
      </c>
      <c r="X1188" s="33"/>
      <c r="Y1188" s="33"/>
    </row>
    <row r="1189" spans="1:25" hidden="1" x14ac:dyDescent="0.2">
      <c r="A1189" s="93" t="s">
        <v>533</v>
      </c>
      <c r="B1189" s="94">
        <f ca="1">IFERROR(VLOOKUP($A1189,HeadJournal!$A$1:$NTR$890,COLUMN(HeadJournal!B$1),0),"")</f>
        <v>0</v>
      </c>
      <c r="C1189" s="94" t="str">
        <f ca="1">IFERROR(VLOOKUP($A1189,HeadJournal!$A$1:$NTR$890,COLUMN(HeadJournal!C$1),0),"")</f>
        <v>OZON_AV</v>
      </c>
      <c r="D1189" s="125" t="str">
        <f ca="1"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 ca="1"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ca="1" si="92"/>
        <v>148.10000000000002</v>
      </c>
      <c r="V1189" s="22">
        <f t="shared" ca="1" si="93"/>
        <v>0.4208581983518046</v>
      </c>
      <c r="X1189" s="33"/>
      <c r="Y1189" s="33"/>
    </row>
    <row r="1190" spans="1:25" hidden="1" x14ac:dyDescent="0.2">
      <c r="A1190" s="93" t="s">
        <v>538</v>
      </c>
      <c r="B1190" s="94">
        <f ca="1">IFERROR(VLOOKUP($A1190,HeadJournal!$A$1:$NTR$890,COLUMN(HeadJournal!B$1),0),"")</f>
        <v>0</v>
      </c>
      <c r="C1190" s="94" t="str">
        <f ca="1">IFERROR(VLOOKUP($A1190,HeadJournal!$A$1:$NTR$890,COLUMN(HeadJournal!C$1),0),"")</f>
        <v>OZON_AV</v>
      </c>
      <c r="D1190" s="125" t="str">
        <f ca="1"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ca="1" si="93"/>
        <v>0.38172439204126762</v>
      </c>
      <c r="X1190" s="33"/>
      <c r="Y1190" s="33"/>
    </row>
    <row r="1191" spans="1:25" hidden="1" x14ac:dyDescent="0.2">
      <c r="A1191" s="93" t="s">
        <v>538</v>
      </c>
      <c r="B1191" s="94">
        <f ca="1">IFERROR(VLOOKUP($A1191,HeadJournal!$A$1:$NTR$890,COLUMN(HeadJournal!B$1),0),"")</f>
        <v>0</v>
      </c>
      <c r="C1191" s="94" t="str">
        <f ca="1">IFERROR(VLOOKUP($A1191,HeadJournal!$A$1:$NTR$890,COLUMN(HeadJournal!C$1),0),"")</f>
        <v>OZON_AV</v>
      </c>
      <c r="D1191" s="125" t="str">
        <f ca="1"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 ca="1"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ca="1" si="92"/>
        <v>414.40000000000009</v>
      </c>
      <c r="V1191" s="22">
        <f t="shared" ca="1" si="93"/>
        <v>0.38172439204126762</v>
      </c>
      <c r="X1191" s="33"/>
      <c r="Y1191" s="33"/>
    </row>
    <row r="1192" spans="1:25" hidden="1" x14ac:dyDescent="0.2">
      <c r="A1192" s="93" t="s">
        <v>538</v>
      </c>
      <c r="B1192" s="94">
        <f ca="1">IFERROR(VLOOKUP($A1192,HeadJournal!$A$1:$NTR$890,COLUMN(HeadJournal!B$1),0),"")</f>
        <v>0</v>
      </c>
      <c r="C1192" s="94" t="str">
        <f ca="1">IFERROR(VLOOKUP($A1192,HeadJournal!$A$1:$NTR$890,COLUMN(HeadJournal!C$1),0),"")</f>
        <v>OZON_AV</v>
      </c>
      <c r="D1192" s="125" t="str">
        <f ca="1"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 ca="1"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ca="1" si="92"/>
        <v>1124.875</v>
      </c>
      <c r="V1192" s="22">
        <f t="shared" ca="1" si="93"/>
        <v>0.56952091639769631</v>
      </c>
      <c r="X1192" s="33"/>
      <c r="Y1192" s="33"/>
    </row>
    <row r="1193" spans="1:25" hidden="1" x14ac:dyDescent="0.2">
      <c r="A1193" s="93" t="s">
        <v>538</v>
      </c>
      <c r="B1193" s="94">
        <f ca="1">IFERROR(VLOOKUP($A1193,HeadJournal!$A$1:$NTR$890,COLUMN(HeadJournal!B$1),0),"")</f>
        <v>0</v>
      </c>
      <c r="C1193" s="94" t="str">
        <f ca="1">IFERROR(VLOOKUP($A1193,HeadJournal!$A$1:$NTR$890,COLUMN(HeadJournal!C$1),0),"")</f>
        <v>OZON_AV</v>
      </c>
      <c r="D1193" s="125" t="str">
        <f ca="1"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 ca="1"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ca="1" si="92"/>
        <v>1124.875</v>
      </c>
      <c r="V1193" s="22">
        <f t="shared" ca="1" si="93"/>
        <v>0.56952091639769631</v>
      </c>
      <c r="X1193" s="33"/>
      <c r="Y1193" s="33"/>
    </row>
    <row r="1194" spans="1:25" hidden="1" x14ac:dyDescent="0.2">
      <c r="A1194" s="93" t="s">
        <v>539</v>
      </c>
      <c r="B1194" s="94">
        <f ca="1">IFERROR(VLOOKUP($A1194,HeadJournal!$A$1:$NTR$890,COLUMN(HeadJournal!B$1),0),"")</f>
        <v>0</v>
      </c>
      <c r="C1194" s="94" t="str">
        <f ca="1">IFERROR(VLOOKUP($A1194,HeadJournal!$A$1:$NTR$890,COLUMN(HeadJournal!C$1),0),"")</f>
        <v>OZON_AV</v>
      </c>
      <c r="D1194" s="125" t="str">
        <f ca="1"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 ca="1"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 ca="1"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ca="1" si="92"/>
        <v>555.95000000000005</v>
      </c>
      <c r="V1194" s="22">
        <f t="shared" ca="1" si="93"/>
        <v>0.74719440897789136</v>
      </c>
      <c r="X1194" s="33"/>
      <c r="Y1194" s="33"/>
    </row>
    <row r="1195" spans="1:25" hidden="1" x14ac:dyDescent="0.2">
      <c r="A1195" s="93" t="s">
        <v>539</v>
      </c>
      <c r="B1195" s="94">
        <f ca="1">IFERROR(VLOOKUP($A1195,HeadJournal!$A$1:$NTR$890,COLUMN(HeadJournal!B$1),0),"")</f>
        <v>0</v>
      </c>
      <c r="C1195" s="94" t="str">
        <f ca="1">IFERROR(VLOOKUP($A1195,HeadJournal!$A$1:$NTR$890,COLUMN(HeadJournal!C$1),0),"")</f>
        <v>OZON_AV</v>
      </c>
      <c r="D1195" s="125" t="str">
        <f ca="1"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 ca="1"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ca="1" si="92"/>
        <v>555.95000000000005</v>
      </c>
      <c r="V1195" s="22">
        <f t="shared" ca="1" si="93"/>
        <v>0.74719440897789136</v>
      </c>
      <c r="X1195" s="33"/>
      <c r="Y1195" s="33"/>
    </row>
    <row r="1196" spans="1:25" hidden="1" x14ac:dyDescent="0.2">
      <c r="A1196" s="93" t="s">
        <v>541</v>
      </c>
      <c r="B1196" s="94">
        <f ca="1">IFERROR(VLOOKUP($A1196,HeadJournal!$A$1:$NTR$890,COLUMN(HeadJournal!B$1),0),"")</f>
        <v>0</v>
      </c>
      <c r="C1196" s="94" t="str">
        <f ca="1">IFERROR(VLOOKUP($A1196,HeadJournal!$A$1:$NTR$890,COLUMN(HeadJournal!C$1),0),"")</f>
        <v>OZON_AV</v>
      </c>
      <c r="D1196" s="125" t="str">
        <f ca="1"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 ca="1"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ca="1" si="92"/>
        <v>368.8</v>
      </c>
      <c r="V1196" s="22">
        <f t="shared" ca="1" si="93"/>
        <v>1.1135265700483092</v>
      </c>
      <c r="X1196" s="33"/>
      <c r="Y1196" s="33"/>
    </row>
    <row r="1197" spans="1:25" hidden="1" x14ac:dyDescent="0.2">
      <c r="A1197" s="93" t="s">
        <v>541</v>
      </c>
      <c r="B1197" s="94">
        <f ca="1">IFERROR(VLOOKUP($A1197,HeadJournal!$A$1:$NTR$890,COLUMN(HeadJournal!B$1),0),"")</f>
        <v>0</v>
      </c>
      <c r="C1197" s="94" t="str">
        <f ca="1">IFERROR(VLOOKUP($A1197,HeadJournal!$A$1:$NTR$890,COLUMN(HeadJournal!C$1),0),"")</f>
        <v>OZON_AV</v>
      </c>
      <c r="D1197" s="125" t="str">
        <f ca="1"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 ca="1"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ca="1" si="92"/>
        <v>369.95</v>
      </c>
      <c r="V1197" s="22">
        <f t="shared" ca="1" si="93"/>
        <v>1.1208907741251324</v>
      </c>
      <c r="X1197" s="33"/>
      <c r="Y1197" s="33"/>
    </row>
    <row r="1198" spans="1:25" hidden="1" x14ac:dyDescent="0.2">
      <c r="A1198" s="93" t="s">
        <v>541</v>
      </c>
      <c r="B1198" s="94">
        <f ca="1">IFERROR(VLOOKUP($A1198,HeadJournal!$A$1:$NTR$890,COLUMN(HeadJournal!B$1),0),"")</f>
        <v>0</v>
      </c>
      <c r="C1198" s="94" t="str">
        <f ca="1">IFERROR(VLOOKUP($A1198,HeadJournal!$A$1:$NTR$890,COLUMN(HeadJournal!C$1),0),"")</f>
        <v>OZON_AV</v>
      </c>
      <c r="D1198" s="125" t="str">
        <f ca="1"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 ca="1"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ca="1" si="92"/>
        <v>342.35</v>
      </c>
      <c r="V1198" s="22">
        <f t="shared" ca="1" si="93"/>
        <v>0.9572207465399134</v>
      </c>
      <c r="X1198" s="33"/>
      <c r="Y1198" s="33"/>
    </row>
    <row r="1199" spans="1:25" hidden="1" x14ac:dyDescent="0.2">
      <c r="A1199" s="93" t="s">
        <v>541</v>
      </c>
      <c r="B1199" s="94">
        <f ca="1">IFERROR(VLOOKUP($A1199,HeadJournal!$A$1:$NTR$890,COLUMN(HeadJournal!B$1),0),"")</f>
        <v>0</v>
      </c>
      <c r="C1199" s="94" t="str">
        <f ca="1">IFERROR(VLOOKUP($A1199,HeadJournal!$A$1:$NTR$890,COLUMN(HeadJournal!C$1),0),"")</f>
        <v>OZON_AV</v>
      </c>
      <c r="D1199" s="125" t="str">
        <f ca="1"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 ca="1"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ca="1" si="92"/>
        <v>188.35000000000002</v>
      </c>
      <c r="V1199" s="22">
        <f t="shared" ca="1" si="93"/>
        <v>0.60436386972565392</v>
      </c>
      <c r="X1199" s="33"/>
      <c r="Y1199" s="33"/>
    </row>
    <row r="1200" spans="1:25" hidden="1" x14ac:dyDescent="0.2">
      <c r="A1200" s="93" t="s">
        <v>541</v>
      </c>
      <c r="B1200" s="94">
        <f ca="1">IFERROR(VLOOKUP($A1200,HeadJournal!$A$1:$NTR$890,COLUMN(HeadJournal!B$1),0),"")</f>
        <v>0</v>
      </c>
      <c r="C1200" s="94" t="str">
        <f ca="1">IFERROR(VLOOKUP($A1200,HeadJournal!$A$1:$NTR$890,COLUMN(HeadJournal!C$1),0),"")</f>
        <v>OZON_AV</v>
      </c>
      <c r="D1200" s="125" t="str">
        <f ca="1"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ca="1" si="93"/>
        <v/>
      </c>
      <c r="X1200" s="33"/>
      <c r="Y1200" s="33"/>
    </row>
    <row r="1201" spans="1:25" hidden="1" x14ac:dyDescent="0.2">
      <c r="A1201" s="93" t="s">
        <v>546</v>
      </c>
      <c r="B1201" s="94" t="str">
        <f ca="1">IFERROR(VLOOKUP($A1201,HeadJournal!$A$1:$NTR$890,COLUMN(HeadJournal!B$1),0),"")</f>
        <v>710000669496</v>
      </c>
      <c r="C1201" s="94" t="str">
        <f ca="1">IFERROR(VLOOKUP($A1201,HeadJournal!$A$1:$NTR$890,COLUMN(HeadJournal!C$1),0),"")</f>
        <v>iHerb_AV CYG0792</v>
      </c>
      <c r="D1201" s="125" t="str">
        <f ca="1"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 ca="1"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 ca="1"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ca="1" si="92"/>
        <v>1034.5054993766444</v>
      </c>
      <c r="V1201" s="22">
        <f t="shared" ca="1" si="93"/>
        <v>0.38811016084809541</v>
      </c>
      <c r="X1201" s="33"/>
      <c r="Y1201" s="33"/>
    </row>
    <row r="1202" spans="1:25" hidden="1" x14ac:dyDescent="0.2">
      <c r="A1202" s="93" t="s">
        <v>546</v>
      </c>
      <c r="B1202" s="94" t="str">
        <f ca="1">IFERROR(VLOOKUP($A1202,HeadJournal!$A$1:$NTR$890,COLUMN(HeadJournal!B$1),0),"")</f>
        <v>710000669496</v>
      </c>
      <c r="C1202" s="94" t="str">
        <f ca="1">IFERROR(VLOOKUP($A1202,HeadJournal!$A$1:$NTR$890,COLUMN(HeadJournal!C$1),0),"")</f>
        <v>iHerb_AV CYG0792</v>
      </c>
      <c r="D1202" s="125" t="str">
        <f ca="1"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 ca="1"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 ca="1"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ca="1" si="92"/>
        <v>986.43573902202513</v>
      </c>
      <c r="V1202" s="22">
        <f t="shared" ca="1" si="93"/>
        <v>2.1279374232624315</v>
      </c>
      <c r="X1202" s="33"/>
      <c r="Y1202" s="33"/>
    </row>
    <row r="1203" spans="1:25" hidden="1" x14ac:dyDescent="0.2">
      <c r="A1203" s="93" t="s">
        <v>546</v>
      </c>
      <c r="B1203" s="94" t="str">
        <f ca="1">IFERROR(VLOOKUP($A1203,HeadJournal!$A$1:$NTR$890,COLUMN(HeadJournal!B$1),0),"")</f>
        <v>710000669496</v>
      </c>
      <c r="C1203" s="94" t="str">
        <f ca="1">IFERROR(VLOOKUP($A1203,HeadJournal!$A$1:$NTR$890,COLUMN(HeadJournal!C$1),0),"")</f>
        <v>iHerb_AV CYG0792</v>
      </c>
      <c r="D1203" s="125" t="str">
        <f ca="1"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 ca="1"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 ca="1"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ca="1" si="92"/>
        <v>1036.4357390220252</v>
      </c>
      <c r="V1203" s="22">
        <f t="shared" ca="1" si="93"/>
        <v>2.235797334409412</v>
      </c>
      <c r="X1203" s="33"/>
      <c r="Y1203" s="33"/>
    </row>
    <row r="1204" spans="1:25" hidden="1" x14ac:dyDescent="0.2">
      <c r="A1204" s="93" t="s">
        <v>546</v>
      </c>
      <c r="B1204" s="94" t="str">
        <f ca="1">IFERROR(VLOOKUP($A1204,HeadJournal!$A$1:$NTR$890,COLUMN(HeadJournal!B$1),0),"")</f>
        <v>710000669496</v>
      </c>
      <c r="C1204" s="94" t="str">
        <f ca="1">IFERROR(VLOOKUP($A1204,HeadJournal!$A$1:$NTR$890,COLUMN(HeadJournal!C$1),0),"")</f>
        <v>iHerb_AV CYG0792</v>
      </c>
      <c r="D1204" s="125" t="str">
        <f ca="1"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 ca="1"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 ca="1"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 ca="1"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ca="1" si="92"/>
        <v>996.75299071893551</v>
      </c>
      <c r="V1204" s="22">
        <f t="shared" ca="1" si="93"/>
        <v>0.39818403338678277</v>
      </c>
      <c r="X1204" s="33"/>
      <c r="Y1204" s="33"/>
    </row>
    <row r="1205" spans="1:25" hidden="1" x14ac:dyDescent="0.2">
      <c r="A1205" s="93" t="s">
        <v>546</v>
      </c>
      <c r="B1205" s="94" t="str">
        <f ca="1">IFERROR(VLOOKUP($A1205,HeadJournal!$A$1:$NTR$890,COLUMN(HeadJournal!B$1),0),"")</f>
        <v>710000669496</v>
      </c>
      <c r="C1205" s="94" t="str">
        <f ca="1">IFERROR(VLOOKUP($A1205,HeadJournal!$A$1:$NTR$890,COLUMN(HeadJournal!C$1),0),"")</f>
        <v>iHerb_AV CYG0792</v>
      </c>
      <c r="D1205" s="125" t="str">
        <f ca="1"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 ca="1"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 ca="1"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ca="1" si="92"/>
        <v>950.74693632543722</v>
      </c>
      <c r="V1205" s="22">
        <f t="shared" ca="1" si="93"/>
        <v>0.82727378884296188</v>
      </c>
      <c r="X1205" s="33"/>
      <c r="Y1205" s="33"/>
    </row>
    <row r="1206" spans="1:25" hidden="1" x14ac:dyDescent="0.2">
      <c r="A1206" s="93" t="s">
        <v>546</v>
      </c>
      <c r="B1206" s="94" t="str">
        <f ca="1">IFERROR(VLOOKUP($A1206,HeadJournal!$A$1:$NTR$890,COLUMN(HeadJournal!B$1),0),"")</f>
        <v>710000669496</v>
      </c>
      <c r="C1206" s="94" t="str">
        <f ca="1">IFERROR(VLOOKUP($A1206,HeadJournal!$A$1:$NTR$890,COLUMN(HeadJournal!C$1),0),"")</f>
        <v>iHerb_AV CYG0792</v>
      </c>
      <c r="D1206" s="125" t="str">
        <f ca="1"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 ca="1"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 ca="1"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 ca="1"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ca="1" si="92"/>
        <v>1050.7469363254372</v>
      </c>
      <c r="V1206" s="22">
        <f t="shared" ca="1" si="93"/>
        <v>0.91428682640691239</v>
      </c>
      <c r="X1206" s="33"/>
      <c r="Y1206" s="33"/>
    </row>
    <row r="1207" spans="1:25" hidden="1" x14ac:dyDescent="0.2">
      <c r="A1207" s="93" t="s">
        <v>546</v>
      </c>
      <c r="B1207" s="94" t="str">
        <f ca="1">IFERROR(VLOOKUP($A1207,HeadJournal!$A$1:$NTR$890,COLUMN(HeadJournal!B$1),0),"")</f>
        <v>710000669496</v>
      </c>
      <c r="C1207" s="94" t="str">
        <f ca="1">IFERROR(VLOOKUP($A1207,HeadJournal!$A$1:$NTR$890,COLUMN(HeadJournal!C$1),0),"")</f>
        <v>iHerb_AV CYG0792</v>
      </c>
      <c r="D1207" s="125" t="str">
        <f ca="1"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 ca="1"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 ca="1"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ca="1" si="92"/>
        <v>950.74693632543722</v>
      </c>
      <c r="V1207" s="22">
        <f t="shared" ca="1" si="93"/>
        <v>0.82727378884296188</v>
      </c>
      <c r="X1207" s="33"/>
      <c r="Y1207" s="33"/>
    </row>
    <row r="1208" spans="1:25" hidden="1" x14ac:dyDescent="0.2">
      <c r="A1208" s="93" t="s">
        <v>546</v>
      </c>
      <c r="B1208" s="94" t="str">
        <f ca="1">IFERROR(VLOOKUP($A1208,HeadJournal!$A$1:$NTR$890,COLUMN(HeadJournal!B$1),0),"")</f>
        <v>710000669496</v>
      </c>
      <c r="C1208" s="94" t="str">
        <f ca="1">IFERROR(VLOOKUP($A1208,HeadJournal!$A$1:$NTR$890,COLUMN(HeadJournal!C$1),0),"")</f>
        <v>iHerb_AV CYG0792</v>
      </c>
      <c r="D1208" s="125" t="str">
        <f ca="1"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 ca="1"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 ca="1"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ca="1" si="92"/>
        <v>1307.55088516415</v>
      </c>
      <c r="V1208" s="22">
        <f t="shared" ca="1" si="93"/>
        <v>1.8882988759024038</v>
      </c>
      <c r="X1208" s="33"/>
      <c r="Y1208" s="33"/>
    </row>
    <row r="1209" spans="1:25" hidden="1" x14ac:dyDescent="0.2">
      <c r="A1209" s="93" t="s">
        <v>546</v>
      </c>
      <c r="B1209" s="94" t="str">
        <f ca="1">IFERROR(VLOOKUP($A1209,HeadJournal!$A$1:$NTR$890,COLUMN(HeadJournal!B$1),0),"")</f>
        <v>710000669496</v>
      </c>
      <c r="C1209" s="94" t="str">
        <f ca="1">IFERROR(VLOOKUP($A1209,HeadJournal!$A$1:$NTR$890,COLUMN(HeadJournal!C$1),0),"")</f>
        <v>iHerb_AV CYG0792</v>
      </c>
      <c r="D1209" s="125" t="str">
        <f ca="1"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 ca="1"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 ca="1"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ca="1" si="92"/>
        <v>585.3823872189131</v>
      </c>
      <c r="V1209" s="22">
        <f t="shared" ca="1" si="93"/>
        <v>0.71859775437512363</v>
      </c>
      <c r="X1209" s="33"/>
      <c r="Y1209" s="33"/>
    </row>
    <row r="1210" spans="1:25" hidden="1" x14ac:dyDescent="0.2">
      <c r="A1210" s="93" t="s">
        <v>546</v>
      </c>
      <c r="B1210" s="94" t="str">
        <f ca="1">IFERROR(VLOOKUP($A1210,HeadJournal!$A$1:$NTR$890,COLUMN(HeadJournal!B$1),0),"")</f>
        <v>710000669496</v>
      </c>
      <c r="C1210" s="94" t="str">
        <f ca="1">IFERROR(VLOOKUP($A1210,HeadJournal!$A$1:$NTR$890,COLUMN(HeadJournal!C$1),0),"")</f>
        <v>iHerb_AV CYG0792</v>
      </c>
      <c r="D1210" s="125" t="str">
        <f ca="1"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 ca="1"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 ca="1"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ca="1" si="92"/>
        <v>685.3823872189131</v>
      </c>
      <c r="V1210" s="22">
        <f t="shared" ca="1" si="93"/>
        <v>0.84135473683048967</v>
      </c>
      <c r="X1210" s="33"/>
      <c r="Y1210" s="33"/>
    </row>
    <row r="1211" spans="1:25" hidden="1" x14ac:dyDescent="0.2">
      <c r="A1211" s="93" t="s">
        <v>546</v>
      </c>
      <c r="B1211" s="94" t="str">
        <f ca="1">IFERROR(VLOOKUP($A1211,HeadJournal!$A$1:$NTR$890,COLUMN(HeadJournal!B$1),0),"")</f>
        <v>710000669496</v>
      </c>
      <c r="C1211" s="94" t="str">
        <f ca="1">IFERROR(VLOOKUP($A1211,HeadJournal!$A$1:$NTR$890,COLUMN(HeadJournal!C$1),0),"")</f>
        <v>iHerb_AV CYG0792</v>
      </c>
      <c r="D1211" s="125" t="str">
        <f ca="1"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 ca="1"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 ca="1"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ca="1" si="92"/>
        <v>-944.99506118114243</v>
      </c>
      <c r="V1211" s="22" t="str">
        <f t="shared" ca="1" si="93"/>
        <v/>
      </c>
      <c r="X1211" s="33"/>
      <c r="Y1211" s="33"/>
    </row>
    <row r="1212" spans="1:25" hidden="1" x14ac:dyDescent="0.2">
      <c r="A1212" s="93" t="s">
        <v>546</v>
      </c>
      <c r="B1212" s="94" t="str">
        <f ca="1">IFERROR(VLOOKUP($A1212,HeadJournal!$A$1:$NTR$890,COLUMN(HeadJournal!B$1),0),"")</f>
        <v>710000669496</v>
      </c>
      <c r="C1212" s="94" t="str">
        <f ca="1">IFERROR(VLOOKUP($A1212,HeadJournal!$A$1:$NTR$890,COLUMN(HeadJournal!C$1),0),"")</f>
        <v>iHerb_AV CYG0792</v>
      </c>
      <c r="D1212" s="125" t="str">
        <f ca="1"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 ca="1"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 ca="1"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ca="1" si="92"/>
        <v>-944.99506118114243</v>
      </c>
      <c r="V1212" s="22" t="str">
        <f t="shared" ca="1" si="93"/>
        <v/>
      </c>
      <c r="X1212" s="33"/>
      <c r="Y1212" s="33"/>
    </row>
    <row r="1213" spans="1:25" hidden="1" x14ac:dyDescent="0.2">
      <c r="A1213" s="93" t="s">
        <v>546</v>
      </c>
      <c r="B1213" s="94" t="str">
        <f ca="1">IFERROR(VLOOKUP($A1213,HeadJournal!$A$1:$NTR$890,COLUMN(HeadJournal!B$1),0),"")</f>
        <v>710000669496</v>
      </c>
      <c r="C1213" s="94" t="str">
        <f ca="1">IFERROR(VLOOKUP($A1213,HeadJournal!$A$1:$NTR$890,COLUMN(HeadJournal!C$1),0),"")</f>
        <v>iHerb_AV CYG0792</v>
      </c>
      <c r="D1213" s="125" t="str">
        <f ca="1"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 ca="1"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 ca="1"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ca="1" si="92"/>
        <v>1433.8907512582532</v>
      </c>
      <c r="V1213" s="22">
        <f t="shared" ca="1" si="93"/>
        <v>0.60601206475177338</v>
      </c>
      <c r="X1213" s="33"/>
      <c r="Y1213" s="33"/>
    </row>
    <row r="1214" spans="1:25" hidden="1" x14ac:dyDescent="0.2">
      <c r="A1214" s="93" t="s">
        <v>546</v>
      </c>
      <c r="B1214" s="94" t="str">
        <f ca="1">IFERROR(VLOOKUP($A1214,HeadJournal!$A$1:$NTR$890,COLUMN(HeadJournal!B$1),0),"")</f>
        <v>710000669496</v>
      </c>
      <c r="C1214" s="94" t="str">
        <f ca="1">IFERROR(VLOOKUP($A1214,HeadJournal!$A$1:$NTR$890,COLUMN(HeadJournal!C$1),0),"")</f>
        <v>iHerb_AV CYG0792</v>
      </c>
      <c r="D1214" s="125" t="str">
        <f ca="1"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 ca="1"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 ca="1"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ca="1" si="92"/>
        <v>1722.917031906542</v>
      </c>
      <c r="V1214" s="22">
        <f t="shared" ca="1" si="93"/>
        <v>0.45615016838674621</v>
      </c>
      <c r="X1214" s="33"/>
      <c r="Y1214" s="33"/>
    </row>
    <row r="1215" spans="1:25" hidden="1" x14ac:dyDescent="0.2">
      <c r="A1215" s="93" t="s">
        <v>546</v>
      </c>
      <c r="B1215" s="94" t="str">
        <f ca="1">IFERROR(VLOOKUP($A1215,HeadJournal!$A$1:$NTR$890,COLUMN(HeadJournal!B$1),0),"")</f>
        <v>710000669496</v>
      </c>
      <c r="C1215" s="94" t="str">
        <f ca="1">IFERROR(VLOOKUP($A1215,HeadJournal!$A$1:$NTR$890,COLUMN(HeadJournal!C$1),0),"")</f>
        <v>iHerb_AV CYG0792</v>
      </c>
      <c r="D1215" s="125" t="str">
        <f ca="1"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 ca="1"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 ca="1"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ca="1" si="92"/>
        <v>783.05590247956752</v>
      </c>
      <c r="V1215" s="22">
        <f t="shared" ca="1" si="93"/>
        <v>0.7700087983094217</v>
      </c>
      <c r="X1215" s="33"/>
      <c r="Y1215" s="33"/>
    </row>
    <row r="1216" spans="1:25" hidden="1" x14ac:dyDescent="0.2">
      <c r="A1216" s="93" t="s">
        <v>550</v>
      </c>
      <c r="B1216" s="94">
        <f ca="1">IFERROR(VLOOKUP($A1216,HeadJournal!$A$1:$NTR$890,COLUMN(HeadJournal!B$1),0),"")</f>
        <v>0</v>
      </c>
      <c r="C1216" s="94" t="str">
        <f ca="1">IFERROR(VLOOKUP($A1216,HeadJournal!$A$1:$NTR$890,COLUMN(HeadJournal!C$1),0),"")</f>
        <v>OZON_AV</v>
      </c>
      <c r="D1216" s="125" t="str">
        <f ca="1"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 ca="1"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 ca="1"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ca="1" si="92"/>
        <v>-248.4</v>
      </c>
      <c r="V1216" s="22" t="str">
        <f t="shared" ca="1" si="93"/>
        <v/>
      </c>
      <c r="X1216" s="33"/>
      <c r="Y1216" s="33"/>
    </row>
    <row r="1217" spans="1:25" hidden="1" x14ac:dyDescent="0.2">
      <c r="A1217" s="93" t="s">
        <v>550</v>
      </c>
      <c r="B1217" s="94">
        <f ca="1">IFERROR(VLOOKUP($A1217,HeadJournal!$A$1:$NTR$890,COLUMN(HeadJournal!B$1),0),"")</f>
        <v>0</v>
      </c>
      <c r="C1217" s="94" t="str">
        <f ca="1">IFERROR(VLOOKUP($A1217,HeadJournal!$A$1:$NTR$890,COLUMN(HeadJournal!C$1),0),"")</f>
        <v>OZON_AV</v>
      </c>
      <c r="D1217" s="125" t="str">
        <f ca="1"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 ca="1"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 ca="1"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ca="1" si="97">Q1217-P1217</f>
        <v>-248.4</v>
      </c>
      <c r="V1217" s="22" t="str">
        <f t="shared" ref="V1217:V1280" ca="1" si="98">IF(Q1217&lt;&gt;0,IFERROR(U1217/P1217,""),"")</f>
        <v/>
      </c>
      <c r="X1217" s="33"/>
      <c r="Y1217" s="33"/>
    </row>
    <row r="1218" spans="1:25" hidden="1" x14ac:dyDescent="0.2">
      <c r="A1218" s="93" t="s">
        <v>552</v>
      </c>
      <c r="B1218" s="94">
        <f ca="1">IFERROR(VLOOKUP($A1218,HeadJournal!$A$1:$NTR$890,COLUMN(HeadJournal!B$1),0),"")</f>
        <v>0</v>
      </c>
      <c r="C1218" s="94" t="str">
        <f ca="1">IFERROR(VLOOKUP($A1218,HeadJournal!$A$1:$NTR$890,COLUMN(HeadJournal!C$1),0),"")</f>
        <v>CoralClub_OA</v>
      </c>
      <c r="D1218" s="125" t="str">
        <f ca="1"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ca="1" si="98"/>
        <v>0.2413793103448276</v>
      </c>
      <c r="X1218" s="33"/>
      <c r="Y1218" s="33"/>
    </row>
    <row r="1219" spans="1:25" hidden="1" x14ac:dyDescent="0.2">
      <c r="A1219" s="93" t="s">
        <v>552</v>
      </c>
      <c r="B1219" s="94">
        <f ca="1">IFERROR(VLOOKUP($A1219,HeadJournal!$A$1:$NTR$890,COLUMN(HeadJournal!B$1),0),"")</f>
        <v>0</v>
      </c>
      <c r="C1219" s="94" t="str">
        <f ca="1">IFERROR(VLOOKUP($A1219,HeadJournal!$A$1:$NTR$890,COLUMN(HeadJournal!C$1),0),"")</f>
        <v>CoralClub_OA</v>
      </c>
      <c r="D1219" s="125" t="str">
        <f ca="1"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ca="1" si="98"/>
        <v>0</v>
      </c>
      <c r="X1219" s="33"/>
      <c r="Y1219" s="33"/>
    </row>
    <row r="1220" spans="1:25" hidden="1" x14ac:dyDescent="0.2">
      <c r="A1220" s="93" t="s">
        <v>541</v>
      </c>
      <c r="B1220" s="94">
        <f ca="1">IFERROR(VLOOKUP($A1220,HeadJournal!$A$1:$NTR$890,COLUMN(HeadJournal!B$1),0),"")</f>
        <v>0</v>
      </c>
      <c r="C1220" s="94" t="str">
        <f ca="1">IFERROR(VLOOKUP($A1220,HeadJournal!$A$1:$NTR$890,COLUMN(HeadJournal!C$1),0),"")</f>
        <v>OZON_AV</v>
      </c>
      <c r="D1220" s="125" t="str">
        <f ca="1"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 ca="1"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ca="1" si="97"/>
        <v>440.79999999999995</v>
      </c>
      <c r="V1220" s="22">
        <f t="shared" ca="1" si="98"/>
        <v>0.38026224982746715</v>
      </c>
      <c r="X1220" s="33"/>
      <c r="Y1220" s="33"/>
    </row>
    <row r="1221" spans="1:25" hidden="1" x14ac:dyDescent="0.2">
      <c r="A1221" s="93" t="s">
        <v>541</v>
      </c>
      <c r="B1221" s="94">
        <f ca="1">IFERROR(VLOOKUP($A1221,HeadJournal!$A$1:$NTR$890,COLUMN(HeadJournal!B$1),0),"")</f>
        <v>0</v>
      </c>
      <c r="C1221" s="94" t="str">
        <f ca="1">IFERROR(VLOOKUP($A1221,HeadJournal!$A$1:$NTR$890,COLUMN(HeadJournal!C$1),0),"")</f>
        <v>OZON_AV</v>
      </c>
      <c r="D1221" s="125" t="str">
        <f ca="1"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 ca="1"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ca="1" si="97"/>
        <v>505.15000000000009</v>
      </c>
      <c r="V1221" s="22">
        <f t="shared" ca="1" si="98"/>
        <v>0.42277273297903512</v>
      </c>
      <c r="X1221" s="33"/>
      <c r="Y1221" s="33"/>
    </row>
    <row r="1222" spans="1:25" hidden="1" x14ac:dyDescent="0.2">
      <c r="A1222" s="93" t="s">
        <v>555</v>
      </c>
      <c r="B1222" s="94">
        <f ca="1">IFERROR(VLOOKUP($A1222,HeadJournal!$A$1:$NTR$890,COLUMN(HeadJournal!B$1),0),"")</f>
        <v>0</v>
      </c>
      <c r="C1222" s="94" t="str">
        <f ca="1">IFERROR(VLOOKUP($A1222,HeadJournal!$A$1:$NTR$890,COLUMN(HeadJournal!C$1),0),"")</f>
        <v>OZON_AV</v>
      </c>
      <c r="D1222" s="125" t="str">
        <f ca="1"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 ca="1"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 ca="1"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ca="1" si="97"/>
        <v>187.75</v>
      </c>
      <c r="V1222" s="22">
        <f t="shared" ca="1" si="98"/>
        <v>0.51828847481021389</v>
      </c>
      <c r="X1222" s="33"/>
      <c r="Y1222" s="33"/>
    </row>
    <row r="1223" spans="1:25" hidden="1" x14ac:dyDescent="0.2">
      <c r="A1223" s="93" t="s">
        <v>555</v>
      </c>
      <c r="B1223" s="94">
        <f ca="1">IFERROR(VLOOKUP($A1223,HeadJournal!$A$1:$NTR$890,COLUMN(HeadJournal!B$1),0),"")</f>
        <v>0</v>
      </c>
      <c r="C1223" s="94" t="str">
        <f ca="1">IFERROR(VLOOKUP($A1223,HeadJournal!$A$1:$NTR$890,COLUMN(HeadJournal!C$1),0),"")</f>
        <v>OZON_AV</v>
      </c>
      <c r="D1223" s="125" t="str">
        <f ca="1"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 ca="1"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ca="1" si="97"/>
        <v>137.75</v>
      </c>
      <c r="V1223" s="22">
        <f t="shared" ca="1" si="98"/>
        <v>0.3802622498274672</v>
      </c>
      <c r="X1223" s="33"/>
      <c r="Y1223" s="33"/>
    </row>
    <row r="1224" spans="1:25" hidden="1" x14ac:dyDescent="0.2">
      <c r="A1224" s="93" t="s">
        <v>555</v>
      </c>
      <c r="B1224" s="94">
        <f ca="1">IFERROR(VLOOKUP($A1224,HeadJournal!$A$1:$NTR$890,COLUMN(HeadJournal!B$1),0),"")</f>
        <v>0</v>
      </c>
      <c r="C1224" s="94" t="str">
        <f ca="1">IFERROR(VLOOKUP($A1224,HeadJournal!$A$1:$NTR$890,COLUMN(HeadJournal!C$1),0),"")</f>
        <v>OZON_AV</v>
      </c>
      <c r="D1224" s="125" t="str">
        <f ca="1"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 ca="1"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ca="1" si="97"/>
        <v>187.75</v>
      </c>
      <c r="V1224" s="22">
        <f t="shared" ca="1" si="98"/>
        <v>0.51828847481021389</v>
      </c>
      <c r="X1224" s="33"/>
      <c r="Y1224" s="33"/>
    </row>
    <row r="1225" spans="1:25" hidden="1" x14ac:dyDescent="0.2">
      <c r="A1225" s="93" t="s">
        <v>555</v>
      </c>
      <c r="B1225" s="94">
        <f ca="1">IFERROR(VLOOKUP($A1225,HeadJournal!$A$1:$NTR$890,COLUMN(HeadJournal!B$1),0),"")</f>
        <v>0</v>
      </c>
      <c r="C1225" s="94" t="str">
        <f ca="1">IFERROR(VLOOKUP($A1225,HeadJournal!$A$1:$NTR$890,COLUMN(HeadJournal!C$1),0),"")</f>
        <v>OZON_AV</v>
      </c>
      <c r="D1225" s="125" t="str">
        <f ca="1"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 ca="1"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ca="1" si="97"/>
        <v>187.75</v>
      </c>
      <c r="V1225" s="22">
        <f t="shared" ca="1" si="98"/>
        <v>0.51828847481021389</v>
      </c>
      <c r="X1225" s="33"/>
      <c r="Y1225" s="33"/>
    </row>
    <row r="1226" spans="1:25" hidden="1" x14ac:dyDescent="0.2">
      <c r="A1226" s="93" t="s">
        <v>558</v>
      </c>
      <c r="B1226" s="94">
        <f ca="1">IFERROR(VLOOKUP($A1226,HeadJournal!$A$1:$NTR$890,COLUMN(HeadJournal!B$1),0),"")</f>
        <v>0</v>
      </c>
      <c r="C1226" s="94" t="str">
        <f ca="1">IFERROR(VLOOKUP($A1226,HeadJournal!$A$1:$NTR$890,COLUMN(HeadJournal!C$1),0),"")</f>
        <v>OZON_AV</v>
      </c>
      <c r="D1226" s="125" t="str">
        <f ca="1"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 ca="1"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ca="1" si="97"/>
        <v>476.5</v>
      </c>
      <c r="V1226" s="22">
        <f t="shared" ca="1" si="98"/>
        <v>0.46555935515388375</v>
      </c>
      <c r="X1226" s="33"/>
      <c r="Y1226" s="33"/>
    </row>
    <row r="1227" spans="1:25" hidden="1" x14ac:dyDescent="0.2">
      <c r="A1227" s="93" t="s">
        <v>558</v>
      </c>
      <c r="B1227" s="94">
        <f ca="1">IFERROR(VLOOKUP($A1227,HeadJournal!$A$1:$NTR$890,COLUMN(HeadJournal!B$1),0),"")</f>
        <v>0</v>
      </c>
      <c r="C1227" s="94" t="str">
        <f ca="1">IFERROR(VLOOKUP($A1227,HeadJournal!$A$1:$NTR$890,COLUMN(HeadJournal!C$1),0),"")</f>
        <v>OZON_AV</v>
      </c>
      <c r="D1227" s="125" t="str">
        <f ca="1"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 ca="1"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ca="1" si="97"/>
        <v>476.5</v>
      </c>
      <c r="V1227" s="22">
        <f t="shared" ca="1" si="98"/>
        <v>0.46555935515388375</v>
      </c>
      <c r="X1227" s="33"/>
      <c r="Y1227" s="33"/>
    </row>
    <row r="1228" spans="1:25" hidden="1" x14ac:dyDescent="0.2">
      <c r="A1228" s="93" t="s">
        <v>559</v>
      </c>
      <c r="B1228" s="94">
        <f ca="1">IFERROR(VLOOKUP($A1228,HeadJournal!$A$1:$NTR$890,COLUMN(HeadJournal!B$1),0),"")</f>
        <v>0</v>
      </c>
      <c r="C1228" s="94" t="str">
        <f ca="1">IFERROR(VLOOKUP($A1228,HeadJournal!$A$1:$NTR$890,COLUMN(HeadJournal!C$1),0),"")</f>
        <v>OZON_AV</v>
      </c>
      <c r="D1228" s="125" t="str">
        <f ca="1"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 ca="1"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ca="1" si="97"/>
        <v>468.45000000000005</v>
      </c>
      <c r="V1228" s="22">
        <f t="shared" ca="1" si="98"/>
        <v>0.45412243710920464</v>
      </c>
      <c r="X1228" s="33"/>
      <c r="Y1228" s="33"/>
    </row>
    <row r="1229" spans="1:25" hidden="1" x14ac:dyDescent="0.2">
      <c r="A1229" s="93" t="s">
        <v>559</v>
      </c>
      <c r="B1229" s="94">
        <f ca="1">IFERROR(VLOOKUP($A1229,HeadJournal!$A$1:$NTR$890,COLUMN(HeadJournal!B$1),0),"")</f>
        <v>0</v>
      </c>
      <c r="C1229" s="94" t="str">
        <f ca="1">IFERROR(VLOOKUP($A1229,HeadJournal!$A$1:$NTR$890,COLUMN(HeadJournal!C$1),0),"")</f>
        <v>OZON_AV</v>
      </c>
      <c r="D1229" s="125" t="str">
        <f ca="1"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 ca="1"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ca="1" si="97"/>
        <v>468.45000000000005</v>
      </c>
      <c r="V1229" s="22">
        <f t="shared" ca="1" si="98"/>
        <v>0.45412243710920464</v>
      </c>
      <c r="X1229" s="33"/>
      <c r="Y1229" s="33"/>
    </row>
    <row r="1230" spans="1:25" hidden="1" x14ac:dyDescent="0.2">
      <c r="A1230" s="93" t="s">
        <v>559</v>
      </c>
      <c r="B1230" s="94">
        <f ca="1">IFERROR(VLOOKUP($A1230,HeadJournal!$A$1:$NTR$890,COLUMN(HeadJournal!B$1),0),"")</f>
        <v>0</v>
      </c>
      <c r="C1230" s="94" t="str">
        <f ca="1">IFERROR(VLOOKUP($A1230,HeadJournal!$A$1:$NTR$890,COLUMN(HeadJournal!C$1),0),"")</f>
        <v>OZON_AV</v>
      </c>
      <c r="D1230" s="125" t="str">
        <f ca="1"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ca="1" si="98"/>
        <v>0.89035916824196581</v>
      </c>
      <c r="X1230" s="33"/>
      <c r="Y1230" s="33"/>
    </row>
    <row r="1231" spans="1:25" hidden="1" x14ac:dyDescent="0.2">
      <c r="A1231" s="93" t="s">
        <v>559</v>
      </c>
      <c r="B1231" s="94">
        <f ca="1">IFERROR(VLOOKUP($A1231,HeadJournal!$A$1:$NTR$890,COLUMN(HeadJournal!B$1),0),"")</f>
        <v>0</v>
      </c>
      <c r="C1231" s="94" t="str">
        <f ca="1">IFERROR(VLOOKUP($A1231,HeadJournal!$A$1:$NTR$890,COLUMN(HeadJournal!C$1),0),"")</f>
        <v>OZON_AV</v>
      </c>
      <c r="D1231" s="125" t="str">
        <f ca="1"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 ca="1"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ca="1" si="97"/>
        <v>612.29999999999995</v>
      </c>
      <c r="V1231" s="22">
        <f t="shared" ca="1" si="98"/>
        <v>0.89035916824196581</v>
      </c>
      <c r="X1231" s="33"/>
      <c r="Y1231" s="33"/>
    </row>
    <row r="1232" spans="1:25" hidden="1" x14ac:dyDescent="0.2">
      <c r="A1232" s="93" t="s">
        <v>563</v>
      </c>
      <c r="B1232" s="94">
        <f ca="1">IFERROR(VLOOKUP($A1232,HeadJournal!$A$1:$NTR$890,COLUMN(HeadJournal!B$1),0),"")</f>
        <v>0</v>
      </c>
      <c r="C1232" s="94" t="str">
        <f ca="1">IFERROR(VLOOKUP($A1232,HeadJournal!$A$1:$NTR$890,COLUMN(HeadJournal!C$1),0),"")</f>
        <v>OZON_AV</v>
      </c>
      <c r="D1232" s="125" t="str">
        <f ca="1"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ca="1" si="98"/>
        <v>0.92760762475904912</v>
      </c>
      <c r="X1232" s="33"/>
      <c r="Y1232" s="33"/>
    </row>
    <row r="1233" spans="1:25" hidden="1" x14ac:dyDescent="0.2">
      <c r="A1233" s="93" t="s">
        <v>563</v>
      </c>
      <c r="B1233" s="94">
        <f ca="1">IFERROR(VLOOKUP($A1233,HeadJournal!$A$1:$NTR$890,COLUMN(HeadJournal!B$1),0),"")</f>
        <v>0</v>
      </c>
      <c r="C1233" s="94" t="str">
        <f ca="1">IFERROR(VLOOKUP($A1233,HeadJournal!$A$1:$NTR$890,COLUMN(HeadJournal!C$1),0),"")</f>
        <v>OZON_AV</v>
      </c>
      <c r="D1233" s="125" t="str">
        <f ca="1"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 ca="1"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ca="1" si="97"/>
        <v>310.91666666666669</v>
      </c>
      <c r="V1233" s="22">
        <f t="shared" ca="1" si="98"/>
        <v>0.79910044977511252</v>
      </c>
      <c r="X1233" s="33"/>
      <c r="Y1233" s="33"/>
    </row>
    <row r="1234" spans="1:25" hidden="1" x14ac:dyDescent="0.2">
      <c r="A1234" s="93" t="s">
        <v>563</v>
      </c>
      <c r="B1234" s="94">
        <f ca="1">IFERROR(VLOOKUP($A1234,HeadJournal!$A$1:$NTR$890,COLUMN(HeadJournal!B$1),0),"")</f>
        <v>0</v>
      </c>
      <c r="C1234" s="94" t="str">
        <f ca="1">IFERROR(VLOOKUP($A1234,HeadJournal!$A$1:$NTR$890,COLUMN(HeadJournal!C$1),0),"")</f>
        <v>OZON_AV</v>
      </c>
      <c r="D1234" s="125" t="str">
        <f ca="1"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 ca="1"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ca="1" si="97"/>
        <v>-389.08333333333331</v>
      </c>
      <c r="V1234" s="22" t="str">
        <f t="shared" ca="1" si="98"/>
        <v/>
      </c>
      <c r="X1234" s="33"/>
      <c r="Y1234" s="33"/>
    </row>
    <row r="1235" spans="1:25" hidden="1" x14ac:dyDescent="0.2">
      <c r="A1235" s="93" t="s">
        <v>563</v>
      </c>
      <c r="B1235" s="94">
        <f ca="1">IFERROR(VLOOKUP($A1235,HeadJournal!$A$1:$NTR$890,COLUMN(HeadJournal!B$1),0),"")</f>
        <v>0</v>
      </c>
      <c r="C1235" s="94" t="str">
        <f ca="1">IFERROR(VLOOKUP($A1235,HeadJournal!$A$1:$NTR$890,COLUMN(HeadJournal!C$1),0),"")</f>
        <v>OZON_AV</v>
      </c>
      <c r="D1235" s="125" t="str">
        <f ca="1"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 ca="1"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ca="1" si="97"/>
        <v>376.8</v>
      </c>
      <c r="V1235" s="22">
        <f t="shared" ca="1" si="98"/>
        <v>0.89035916824196604</v>
      </c>
      <c r="X1235" s="33"/>
      <c r="Y1235" s="33"/>
    </row>
    <row r="1236" spans="1:25" hidden="1" x14ac:dyDescent="0.2">
      <c r="A1236" s="93" t="s">
        <v>565</v>
      </c>
      <c r="B1236" s="94">
        <f ca="1">IFERROR(VLOOKUP($A1236,HeadJournal!$A$1:$NTR$890,COLUMN(HeadJournal!B$1),0),"")</f>
        <v>0</v>
      </c>
      <c r="C1236" s="94" t="str">
        <f ca="1">IFERROR(VLOOKUP($A1236,HeadJournal!$A$1:$NTR$890,COLUMN(HeadJournal!C$1),0),"")</f>
        <v>CoralClub_AV</v>
      </c>
      <c r="D1236" s="125" t="str">
        <f ca="1"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ca="1" si="98"/>
        <v>1.236757993411688E-6</v>
      </c>
      <c r="X1236" s="33"/>
      <c r="Y1236" s="33"/>
    </row>
    <row r="1237" spans="1:25" hidden="1" x14ac:dyDescent="0.2">
      <c r="A1237" s="93" t="s">
        <v>565</v>
      </c>
      <c r="B1237" s="94">
        <f ca="1">IFERROR(VLOOKUP($A1237,HeadJournal!$A$1:$NTR$890,COLUMN(HeadJournal!B$1),0),"")</f>
        <v>0</v>
      </c>
      <c r="C1237" s="94" t="str">
        <f ca="1">IFERROR(VLOOKUP($A1237,HeadJournal!$A$1:$NTR$890,COLUMN(HeadJournal!C$1),0),"")</f>
        <v>CoralClub_AV</v>
      </c>
      <c r="D1237" s="125" t="str">
        <f ca="1"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 ca="1"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 ca="1"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ca="1" si="97"/>
        <v>412.02906976744191</v>
      </c>
      <c r="V1237" s="22">
        <f t="shared" ca="1" si="98"/>
        <v>0.52289882019611755</v>
      </c>
      <c r="X1237" s="33"/>
      <c r="Y1237" s="33"/>
    </row>
    <row r="1238" spans="1:25" hidden="1" x14ac:dyDescent="0.2">
      <c r="A1238" s="93" t="s">
        <v>565</v>
      </c>
      <c r="B1238" s="94">
        <f ca="1">IFERROR(VLOOKUP($A1238,HeadJournal!$A$1:$NTR$890,COLUMN(HeadJournal!B$1),0),"")</f>
        <v>0</v>
      </c>
      <c r="C1238" s="94" t="str">
        <f ca="1">IFERROR(VLOOKUP($A1238,HeadJournal!$A$1:$NTR$890,COLUMN(HeadJournal!C$1),0),"")</f>
        <v>CoralClub_AV</v>
      </c>
      <c r="D1238" s="125" t="str">
        <f ca="1"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ca="1" si="98"/>
        <v/>
      </c>
      <c r="X1238" s="33"/>
      <c r="Y1238" s="33"/>
    </row>
    <row r="1239" spans="1:25" hidden="1" x14ac:dyDescent="0.2">
      <c r="A1239" s="93" t="s">
        <v>568</v>
      </c>
      <c r="B1239" s="94">
        <f ca="1">IFERROR(VLOOKUP($A1239,HeadJournal!$A$1:$NTR$890,COLUMN(HeadJournal!B$1),0),"")</f>
        <v>0</v>
      </c>
      <c r="C1239" s="94" t="str">
        <f ca="1">IFERROR(VLOOKUP($A1239,HeadJournal!$A$1:$NTR$890,COLUMN(HeadJournal!C$1),0),"")</f>
        <v>CoralClub_OA</v>
      </c>
      <c r="D1239" s="125" t="str">
        <f ca="1"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 ca="1"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 ca="1"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ca="1" si="97"/>
        <v>-4819.75</v>
      </c>
      <c r="V1239" s="22" t="str">
        <f t="shared" ca="1" si="98"/>
        <v/>
      </c>
      <c r="X1239" s="33"/>
      <c r="Y1239" s="33"/>
    </row>
    <row r="1240" spans="1:25" hidden="1" x14ac:dyDescent="0.2">
      <c r="A1240" s="93" t="s">
        <v>570</v>
      </c>
      <c r="B1240" s="94" t="str">
        <f ca="1">IFERROR(VLOOKUP($A1240,HeadJournal!$A$1:$NTR$890,COLUMN(HeadJournal!B$1),0),"")</f>
        <v>710000681685</v>
      </c>
      <c r="C1240" s="94" t="str">
        <f ca="1">IFERROR(VLOOKUP($A1240,HeadJournal!$A$1:$NTR$890,COLUMN(HeadJournal!C$1),0),"")</f>
        <v>iHerb_AV CYG0792</v>
      </c>
      <c r="D1240" s="125" t="str">
        <f ca="1"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 ca="1"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 ca="1"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 ca="1"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ca="1" si="97"/>
        <v>882.85311337683538</v>
      </c>
      <c r="V1240" s="22">
        <f t="shared" ca="1" si="98"/>
        <v>1.0804093215421768</v>
      </c>
      <c r="X1240" s="33"/>
      <c r="Y1240" s="33"/>
    </row>
    <row r="1241" spans="1:25" hidden="1" x14ac:dyDescent="0.2">
      <c r="A1241" s="93" t="s">
        <v>570</v>
      </c>
      <c r="B1241" s="94" t="str">
        <f ca="1">IFERROR(VLOOKUP($A1241,HeadJournal!$A$1:$NTR$890,COLUMN(HeadJournal!B$1),0),"")</f>
        <v>710000681685</v>
      </c>
      <c r="C1241" s="94" t="str">
        <f ca="1">IFERROR(VLOOKUP($A1241,HeadJournal!$A$1:$NTR$890,COLUMN(HeadJournal!C$1),0),"")</f>
        <v>iHerb_AV CYG0792</v>
      </c>
      <c r="D1241" s="125" t="str">
        <f ca="1"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 ca="1"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 ca="1"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 ca="1"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ca="1" si="97"/>
        <v>3.1133768353583946E-3</v>
      </c>
      <c r="V1241" s="22">
        <f t="shared" ca="1" si="98"/>
        <v>3.8100577586782867E-6</v>
      </c>
      <c r="X1241" s="33"/>
      <c r="Y1241" s="33"/>
    </row>
    <row r="1242" spans="1:25" hidden="1" x14ac:dyDescent="0.2">
      <c r="A1242" s="93" t="s">
        <v>570</v>
      </c>
      <c r="B1242" s="94" t="str">
        <f ca="1">IFERROR(VLOOKUP($A1242,HeadJournal!$A$1:$NTR$890,COLUMN(HeadJournal!B$1),0),"")</f>
        <v>710000681685</v>
      </c>
      <c r="C1242" s="94" t="str">
        <f ca="1">IFERROR(VLOOKUP($A1242,HeadJournal!$A$1:$NTR$890,COLUMN(HeadJournal!C$1),0),"")</f>
        <v>iHerb_AV CYG0792</v>
      </c>
      <c r="D1242" s="125" t="str">
        <f ca="1"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 ca="1"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 ca="1"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 ca="1"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ca="1" si="97"/>
        <v>882.85311337683538</v>
      </c>
      <c r="V1242" s="22">
        <f t="shared" ca="1" si="98"/>
        <v>1.0804093215421768</v>
      </c>
      <c r="X1242" s="33"/>
      <c r="Y1242" s="33"/>
    </row>
    <row r="1243" spans="1:25" hidden="1" x14ac:dyDescent="0.2">
      <c r="A1243" s="93" t="s">
        <v>570</v>
      </c>
      <c r="B1243" s="94" t="str">
        <f ca="1">IFERROR(VLOOKUP($A1243,HeadJournal!$A$1:$NTR$890,COLUMN(HeadJournal!B$1),0),"")</f>
        <v>710000681685</v>
      </c>
      <c r="C1243" s="94" t="str">
        <f ca="1">IFERROR(VLOOKUP($A1243,HeadJournal!$A$1:$NTR$890,COLUMN(HeadJournal!C$1),0),"")</f>
        <v>iHerb_AV CYG0792</v>
      </c>
      <c r="D1243" s="125" t="str">
        <f ca="1"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 ca="1"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 ca="1"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 ca="1"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ca="1" si="97"/>
        <v>674.03485725938071</v>
      </c>
      <c r="V1243" s="22">
        <f t="shared" ca="1" si="98"/>
        <v>0.59862852913791609</v>
      </c>
      <c r="X1243" s="33"/>
      <c r="Y1243" s="33"/>
    </row>
    <row r="1244" spans="1:25" hidden="1" x14ac:dyDescent="0.2">
      <c r="A1244" s="93" t="s">
        <v>570</v>
      </c>
      <c r="B1244" s="94" t="str">
        <f ca="1">IFERROR(VLOOKUP($A1244,HeadJournal!$A$1:$NTR$890,COLUMN(HeadJournal!B$1),0),"")</f>
        <v>710000681685</v>
      </c>
      <c r="C1244" s="94" t="str">
        <f ca="1">IFERROR(VLOOKUP($A1244,HeadJournal!$A$1:$NTR$890,COLUMN(HeadJournal!C$1),0),"")</f>
        <v>iHerb_AV CYG0792</v>
      </c>
      <c r="D1244" s="125" t="str">
        <f ca="1"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 ca="1"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 ca="1"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 ca="1"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ca="1" si="97"/>
        <v>674.03485725938071</v>
      </c>
      <c r="V1244" s="22">
        <f t="shared" ca="1" si="98"/>
        <v>0.59862852913791609</v>
      </c>
      <c r="X1244" s="33"/>
      <c r="Y1244" s="33"/>
    </row>
    <row r="1245" spans="1:25" hidden="1" x14ac:dyDescent="0.2">
      <c r="A1245" s="93" t="s">
        <v>570</v>
      </c>
      <c r="B1245" s="94" t="str">
        <f ca="1">IFERROR(VLOOKUP($A1245,HeadJournal!$A$1:$NTR$890,COLUMN(HeadJournal!B$1),0),"")</f>
        <v>710000681685</v>
      </c>
      <c r="C1245" s="94" t="str">
        <f ca="1">IFERROR(VLOOKUP($A1245,HeadJournal!$A$1:$NTR$890,COLUMN(HeadJournal!C$1),0),"")</f>
        <v>iHerb_AV CYG0792</v>
      </c>
      <c r="D1245" s="125" t="str">
        <f ca="1"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 ca="1"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 ca="1"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 ca="1"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ca="1" si="97"/>
        <v>574.03485725938071</v>
      </c>
      <c r="V1245" s="22">
        <f t="shared" ca="1" si="98"/>
        <v>0.50981583307469858</v>
      </c>
      <c r="X1245" s="33"/>
      <c r="Y1245" s="33"/>
    </row>
    <row r="1246" spans="1:25" hidden="1" x14ac:dyDescent="0.2">
      <c r="A1246" s="93" t="s">
        <v>570</v>
      </c>
      <c r="B1246" s="94" t="str">
        <f ca="1">IFERROR(VLOOKUP($A1246,HeadJournal!$A$1:$NTR$890,COLUMN(HeadJournal!B$1),0),"")</f>
        <v>710000681685</v>
      </c>
      <c r="C1246" s="94" t="str">
        <f ca="1">IFERROR(VLOOKUP($A1246,HeadJournal!$A$1:$NTR$890,COLUMN(HeadJournal!C$1),0),"")</f>
        <v>iHerb_AV CYG0792</v>
      </c>
      <c r="D1246" s="125" t="str">
        <f ca="1"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 ca="1"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 ca="1"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 ca="1"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ca="1" si="97"/>
        <v>1306.3958474714527</v>
      </c>
      <c r="V1246" s="22">
        <f t="shared" ca="1" si="98"/>
        <v>0.35369135227366677</v>
      </c>
      <c r="X1246" s="33"/>
      <c r="Y1246" s="33"/>
    </row>
    <row r="1247" spans="1:25" hidden="1" x14ac:dyDescent="0.2">
      <c r="A1247" s="93" t="s">
        <v>570</v>
      </c>
      <c r="B1247" s="94" t="str">
        <f ca="1">IFERROR(VLOOKUP($A1247,HeadJournal!$A$1:$NTR$890,COLUMN(HeadJournal!B$1),0),"")</f>
        <v>710000681685</v>
      </c>
      <c r="C1247" s="94" t="str">
        <f ca="1">IFERROR(VLOOKUP($A1247,HeadJournal!$A$1:$NTR$890,COLUMN(HeadJournal!C$1),0),"")</f>
        <v>iHerb_AV CYG0792</v>
      </c>
      <c r="D1247" s="125" t="str">
        <f ca="1"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 ca="1"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 ca="1"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 ca="1"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ca="1" si="97"/>
        <v>1961.4403091354002</v>
      </c>
      <c r="V1247" s="22">
        <f t="shared" ca="1" si="98"/>
        <v>0.6909984367945291</v>
      </c>
      <c r="X1247" s="33"/>
      <c r="Y1247" s="33"/>
    </row>
    <row r="1248" spans="1:25" hidden="1" x14ac:dyDescent="0.2">
      <c r="A1248" s="93" t="s">
        <v>570</v>
      </c>
      <c r="B1248" s="94" t="str">
        <f ca="1">IFERROR(VLOOKUP($A1248,HeadJournal!$A$1:$NTR$890,COLUMN(HeadJournal!B$1),0),"")</f>
        <v>710000681685</v>
      </c>
      <c r="C1248" s="94" t="str">
        <f ca="1">IFERROR(VLOOKUP($A1248,HeadJournal!$A$1:$NTR$890,COLUMN(HeadJournal!C$1),0),"")</f>
        <v>iHerb_AV CYG0792</v>
      </c>
      <c r="D1248" s="125" t="str">
        <f ca="1"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 ca="1"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 ca="1"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 ca="1"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ca="1" si="97"/>
        <v>1273.7325477161505</v>
      </c>
      <c r="V1248" s="22">
        <f t="shared" ca="1" si="98"/>
        <v>0.6286102786088279</v>
      </c>
      <c r="X1248" s="33"/>
      <c r="Y1248" s="33"/>
    </row>
    <row r="1249" spans="1:25" hidden="1" x14ac:dyDescent="0.2">
      <c r="A1249" s="93" t="s">
        <v>570</v>
      </c>
      <c r="B1249" s="94" t="str">
        <f ca="1">IFERROR(VLOOKUP($A1249,HeadJournal!$A$1:$NTR$890,COLUMN(HeadJournal!B$1),0),"")</f>
        <v>710000681685</v>
      </c>
      <c r="C1249" s="94" t="str">
        <f ca="1">IFERROR(VLOOKUP($A1249,HeadJournal!$A$1:$NTR$890,COLUMN(HeadJournal!C$1),0),"")</f>
        <v>iHerb_AV CYG0792</v>
      </c>
      <c r="D1249" s="125" t="str">
        <f ca="1"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 ca="1"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 ca="1"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 ca="1"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ca="1" si="97"/>
        <v>1173.7325477161505</v>
      </c>
      <c r="V1249" s="22">
        <f t="shared" ca="1" si="98"/>
        <v>0.57925845198431791</v>
      </c>
      <c r="X1249" s="33"/>
      <c r="Y1249" s="33"/>
    </row>
    <row r="1250" spans="1:25" hidden="1" x14ac:dyDescent="0.2">
      <c r="A1250" s="93" t="s">
        <v>570</v>
      </c>
      <c r="B1250" s="94" t="str">
        <f ca="1">IFERROR(VLOOKUP($A1250,HeadJournal!$A$1:$NTR$890,COLUMN(HeadJournal!B$1),0),"")</f>
        <v>710000681685</v>
      </c>
      <c r="C1250" s="94" t="str">
        <f ca="1">IFERROR(VLOOKUP($A1250,HeadJournal!$A$1:$NTR$890,COLUMN(HeadJournal!C$1),0),"")</f>
        <v>iHerb_AV CYG0792</v>
      </c>
      <c r="D1250" s="125" t="str">
        <f ca="1"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 ca="1"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 ca="1"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 ca="1"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ca="1" si="97"/>
        <v>646.16870880913552</v>
      </c>
      <c r="V1250" s="22">
        <f t="shared" ca="1" si="98"/>
        <v>1.4238081889716616</v>
      </c>
      <c r="X1250" s="33"/>
      <c r="Y1250" s="33"/>
    </row>
    <row r="1251" spans="1:25" hidden="1" x14ac:dyDescent="0.2">
      <c r="A1251" s="93" t="s">
        <v>570</v>
      </c>
      <c r="B1251" s="94" t="str">
        <f ca="1">IFERROR(VLOOKUP($A1251,HeadJournal!$A$1:$NTR$890,COLUMN(HeadJournal!B$1),0),"")</f>
        <v>710000681685</v>
      </c>
      <c r="C1251" s="94" t="str">
        <f ca="1">IFERROR(VLOOKUP($A1251,HeadJournal!$A$1:$NTR$890,COLUMN(HeadJournal!C$1),0),"")</f>
        <v>iHerb_AV CYG0792</v>
      </c>
      <c r="D1251" s="125" t="str">
        <f ca="1"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 ca="1"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 ca="1"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 ca="1"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ca="1" si="97"/>
        <v>546.16870880913552</v>
      </c>
      <c r="V1251" s="22">
        <f t="shared" ca="1" si="98"/>
        <v>1.2034619899742378</v>
      </c>
      <c r="X1251" s="33"/>
      <c r="Y1251" s="33"/>
    </row>
    <row r="1252" spans="1:25" hidden="1" x14ac:dyDescent="0.2">
      <c r="A1252" s="93" t="s">
        <v>570</v>
      </c>
      <c r="B1252" s="94" t="str">
        <f ca="1">IFERROR(VLOOKUP($A1252,HeadJournal!$A$1:$NTR$890,COLUMN(HeadJournal!B$1),0),"")</f>
        <v>710000681685</v>
      </c>
      <c r="C1252" s="94" t="str">
        <f ca="1">IFERROR(VLOOKUP($A1252,HeadJournal!$A$1:$NTR$890,COLUMN(HeadJournal!C$1),0),"")</f>
        <v>iHerb_AV CYG0792</v>
      </c>
      <c r="D1252" s="125" t="str">
        <f ca="1"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 ca="1"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 ca="1"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 ca="1"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ca="1" si="97"/>
        <v>638.37827324632997</v>
      </c>
      <c r="V1252" s="22">
        <f t="shared" ca="1" si="98"/>
        <v>0.74090317528498983</v>
      </c>
      <c r="X1252" s="33"/>
      <c r="Y1252" s="33"/>
    </row>
    <row r="1253" spans="1:25" hidden="1" x14ac:dyDescent="0.2">
      <c r="A1253" s="93" t="s">
        <v>570</v>
      </c>
      <c r="B1253" s="94" t="str">
        <f ca="1">IFERROR(VLOOKUP($A1253,HeadJournal!$A$1:$NTR$890,COLUMN(HeadJournal!B$1),0),"")</f>
        <v>710000681685</v>
      </c>
      <c r="C1253" s="94" t="str">
        <f ca="1">IFERROR(VLOOKUP($A1253,HeadJournal!$A$1:$NTR$890,COLUMN(HeadJournal!C$1),0),"")</f>
        <v>iHerb_AV CYG0792</v>
      </c>
      <c r="D1253" s="125" t="str">
        <f ca="1"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 ca="1"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 ca="1"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 ca="1"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ca="1" si="97"/>
        <v>743.21310032626445</v>
      </c>
      <c r="V1253" s="22">
        <f t="shared" ca="1" si="98"/>
        <v>1.1315894100437476</v>
      </c>
      <c r="X1253" s="33"/>
      <c r="Y1253" s="33"/>
    </row>
    <row r="1254" spans="1:25" hidden="1" x14ac:dyDescent="0.2">
      <c r="A1254" s="93" t="s">
        <v>570</v>
      </c>
      <c r="B1254" s="94" t="str">
        <f ca="1">IFERROR(VLOOKUP($A1254,HeadJournal!$A$1:$NTR$890,COLUMN(HeadJournal!B$1),0),"")</f>
        <v>710000681685</v>
      </c>
      <c r="C1254" s="94" t="str">
        <f ca="1">IFERROR(VLOOKUP($A1254,HeadJournal!$A$1:$NTR$890,COLUMN(HeadJournal!C$1),0),"")</f>
        <v>iHerb_AV CYG0792</v>
      </c>
      <c r="D1254" s="125" t="str">
        <f ca="1"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 ca="1"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 ca="1"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 ca="1"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ca="1" si="97"/>
        <v>961.26192047308359</v>
      </c>
      <c r="V1254" s="22">
        <f t="shared" ca="1" si="98"/>
        <v>0.92541319069662042</v>
      </c>
      <c r="X1254" s="33"/>
      <c r="Y1254" s="33"/>
    </row>
    <row r="1255" spans="1:25" hidden="1" x14ac:dyDescent="0.2">
      <c r="A1255" s="93" t="s">
        <v>570</v>
      </c>
      <c r="B1255" s="94" t="str">
        <f ca="1">IFERROR(VLOOKUP($A1255,HeadJournal!$A$1:$NTR$890,COLUMN(HeadJournal!B$1),0),"")</f>
        <v>710000681685</v>
      </c>
      <c r="C1255" s="94" t="str">
        <f ca="1">IFERROR(VLOOKUP($A1255,HeadJournal!$A$1:$NTR$890,COLUMN(HeadJournal!C$1),0),"")</f>
        <v>iHerb_AV CYG0792</v>
      </c>
      <c r="D1255" s="125" t="str">
        <f ca="1"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 ca="1"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 ca="1"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 ca="1"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ca="1" si="97"/>
        <v>1061.2619204730836</v>
      </c>
      <c r="V1255" s="22">
        <f t="shared" ca="1" si="98"/>
        <v>1.0216838502314514</v>
      </c>
      <c r="X1255" s="33"/>
      <c r="Y1255" s="33"/>
    </row>
    <row r="1256" spans="1:25" hidden="1" x14ac:dyDescent="0.2">
      <c r="A1256" s="93" t="s">
        <v>570</v>
      </c>
      <c r="B1256" s="94" t="str">
        <f ca="1">IFERROR(VLOOKUP($A1256,HeadJournal!$A$1:$NTR$890,COLUMN(HeadJournal!B$1),0),"")</f>
        <v>710000681685</v>
      </c>
      <c r="C1256" s="94" t="str">
        <f ca="1">IFERROR(VLOOKUP($A1256,HeadJournal!$A$1:$NTR$890,COLUMN(HeadJournal!C$1),0),"")</f>
        <v>iHerb_AV CYG0792</v>
      </c>
      <c r="D1256" s="125" t="str">
        <f ca="1"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 ca="1"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 ca="1"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 ca="1"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ca="1" si="97"/>
        <v>-2121.6377960848281</v>
      </c>
      <c r="V1256" s="22" t="str">
        <f t="shared" ca="1" si="98"/>
        <v/>
      </c>
      <c r="X1256" s="33"/>
      <c r="Y1256" s="33"/>
    </row>
    <row r="1257" spans="1:25" hidden="1" x14ac:dyDescent="0.2">
      <c r="A1257" s="93" t="s">
        <v>571</v>
      </c>
      <c r="B1257" s="94" t="str">
        <f ca="1">IFERROR(VLOOKUP($A1257,HeadJournal!$A$1:$NTR$890,COLUMN(HeadJournal!B$1),0),"")</f>
        <v>710000688854</v>
      </c>
      <c r="C1257" s="94" t="str">
        <f ca="1">IFERROR(VLOOKUP($A1257,HeadJournal!$A$1:$NTR$890,COLUMN(HeadJournal!C$1),0),"")</f>
        <v>iHerb_AV CYG0792</v>
      </c>
      <c r="D1257" s="125" t="str">
        <f ca="1"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 ca="1"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 ca="1"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 ca="1"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ca="1" si="97"/>
        <v>1020.54817728029</v>
      </c>
      <c r="V1257" s="22">
        <f t="shared" ca="1" si="98"/>
        <v>0.86527330546405667</v>
      </c>
      <c r="X1257" s="33"/>
      <c r="Y1257" s="33"/>
    </row>
    <row r="1258" spans="1:25" hidden="1" x14ac:dyDescent="0.2">
      <c r="A1258" s="93" t="s">
        <v>571</v>
      </c>
      <c r="B1258" s="94" t="str">
        <f ca="1">IFERROR(VLOOKUP($A1258,HeadJournal!$A$1:$NTR$890,COLUMN(HeadJournal!B$1),0),"")</f>
        <v>710000688854</v>
      </c>
      <c r="C1258" s="94" t="str">
        <f ca="1">IFERROR(VLOOKUP($A1258,HeadJournal!$A$1:$NTR$890,COLUMN(HeadJournal!C$1),0),"")</f>
        <v>iHerb_AV CYG0792</v>
      </c>
      <c r="D1258" s="125" t="str">
        <f ca="1"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 ca="1"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 ca="1"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 ca="1"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ca="1" si="97"/>
        <v>1020.54817728029</v>
      </c>
      <c r="V1258" s="22">
        <f t="shared" ca="1" si="98"/>
        <v>0.86527330546405667</v>
      </c>
      <c r="X1258" s="33"/>
      <c r="Y1258" s="33"/>
    </row>
    <row r="1259" spans="1:25" hidden="1" x14ac:dyDescent="0.2">
      <c r="A1259" s="93" t="s">
        <v>571</v>
      </c>
      <c r="B1259" s="94" t="str">
        <f ca="1">IFERROR(VLOOKUP($A1259,HeadJournal!$A$1:$NTR$890,COLUMN(HeadJournal!B$1),0),"")</f>
        <v>710000688854</v>
      </c>
      <c r="C1259" s="94" t="str">
        <f ca="1">IFERROR(VLOOKUP($A1259,HeadJournal!$A$1:$NTR$890,COLUMN(HeadJournal!C$1),0),"")</f>
        <v>iHerb_AV CYG0792</v>
      </c>
      <c r="D1259" s="125" t="str">
        <f ca="1"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 ca="1"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 ca="1"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 ca="1"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ca="1" si="97"/>
        <v>1020.54817728029</v>
      </c>
      <c r="V1259" s="22">
        <f t="shared" ca="1" si="98"/>
        <v>0.86527330546405667</v>
      </c>
      <c r="X1259" s="33"/>
      <c r="Y1259" s="33"/>
    </row>
    <row r="1260" spans="1:25" hidden="1" x14ac:dyDescent="0.2">
      <c r="A1260" s="93" t="s">
        <v>571</v>
      </c>
      <c r="B1260" s="94" t="str">
        <f ca="1">IFERROR(VLOOKUP($A1260,HeadJournal!$A$1:$NTR$890,COLUMN(HeadJournal!B$1),0),"")</f>
        <v>710000688854</v>
      </c>
      <c r="C1260" s="94" t="str">
        <f ca="1">IFERROR(VLOOKUP($A1260,HeadJournal!$A$1:$NTR$890,COLUMN(HeadJournal!C$1),0),"")</f>
        <v>iHerb_AV CYG0792</v>
      </c>
      <c r="D1260" s="125" t="str">
        <f ca="1"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 ca="1"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 ca="1"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 ca="1"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ca="1" si="97"/>
        <v>1020.54817728029</v>
      </c>
      <c r="V1260" s="22">
        <f t="shared" ca="1" si="98"/>
        <v>0.86527330546405667</v>
      </c>
      <c r="X1260" s="33"/>
      <c r="Y1260" s="33"/>
    </row>
    <row r="1261" spans="1:25" hidden="1" x14ac:dyDescent="0.2">
      <c r="A1261" s="93" t="s">
        <v>571</v>
      </c>
      <c r="B1261" s="94" t="str">
        <f ca="1">IFERROR(VLOOKUP($A1261,HeadJournal!$A$1:$NTR$890,COLUMN(HeadJournal!B$1),0),"")</f>
        <v>710000688854</v>
      </c>
      <c r="C1261" s="94" t="str">
        <f ca="1">IFERROR(VLOOKUP($A1261,HeadJournal!$A$1:$NTR$890,COLUMN(HeadJournal!C$1),0),"")</f>
        <v>iHerb_AV CYG0792</v>
      </c>
      <c r="D1261" s="125" t="str">
        <f ca="1"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 ca="1"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 ca="1"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 ca="1"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ca="1" si="97"/>
        <v>1020.54817728029</v>
      </c>
      <c r="V1261" s="22">
        <f t="shared" ca="1" si="98"/>
        <v>0.86527330546405667</v>
      </c>
      <c r="X1261" s="33"/>
      <c r="Y1261" s="33"/>
    </row>
    <row r="1262" spans="1:25" hidden="1" x14ac:dyDescent="0.2">
      <c r="A1262" s="93" t="s">
        <v>571</v>
      </c>
      <c r="B1262" s="94" t="str">
        <f ca="1">IFERROR(VLOOKUP($A1262,HeadJournal!$A$1:$NTR$890,COLUMN(HeadJournal!B$1),0),"")</f>
        <v>710000688854</v>
      </c>
      <c r="C1262" s="94" t="str">
        <f ca="1">IFERROR(VLOOKUP($A1262,HeadJournal!$A$1:$NTR$890,COLUMN(HeadJournal!C$1),0),"")</f>
        <v>iHerb_AV CYG0792</v>
      </c>
      <c r="D1262" s="125" t="str">
        <f ca="1"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 ca="1"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 ca="1"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 ca="1"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ca="1" si="97"/>
        <v>1073.6505823627283</v>
      </c>
      <c r="V1262" s="22">
        <f t="shared" ca="1" si="98"/>
        <v>0.70341074589899399</v>
      </c>
      <c r="X1262" s="33"/>
      <c r="Y1262" s="33"/>
    </row>
    <row r="1263" spans="1:25" hidden="1" x14ac:dyDescent="0.2">
      <c r="A1263" s="93" t="s">
        <v>571</v>
      </c>
      <c r="B1263" s="94" t="str">
        <f ca="1">IFERROR(VLOOKUP($A1263,HeadJournal!$A$1:$NTR$890,COLUMN(HeadJournal!B$1),0),"")</f>
        <v>710000688854</v>
      </c>
      <c r="C1263" s="94" t="str">
        <f ca="1">IFERROR(VLOOKUP($A1263,HeadJournal!$A$1:$NTR$890,COLUMN(HeadJournal!C$1),0),"")</f>
        <v>iHerb_AV CYG0792</v>
      </c>
      <c r="D1263" s="125" t="str">
        <f ca="1"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 ca="1"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 ca="1"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 ca="1"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ca="1" si="97"/>
        <v>1073.6505823627283</v>
      </c>
      <c r="V1263" s="22">
        <f t="shared" ca="1" si="98"/>
        <v>0.70341074589899399</v>
      </c>
      <c r="X1263" s="33"/>
      <c r="Y1263" s="33"/>
    </row>
    <row r="1264" spans="1:25" hidden="1" x14ac:dyDescent="0.2">
      <c r="A1264" s="93" t="s">
        <v>571</v>
      </c>
      <c r="B1264" s="94" t="str">
        <f ca="1">IFERROR(VLOOKUP($A1264,HeadJournal!$A$1:$NTR$890,COLUMN(HeadJournal!B$1),0),"")</f>
        <v>710000688854</v>
      </c>
      <c r="C1264" s="94" t="str">
        <f ca="1">IFERROR(VLOOKUP($A1264,HeadJournal!$A$1:$NTR$890,COLUMN(HeadJournal!C$1),0),"")</f>
        <v>iHerb_AV CYG0792</v>
      </c>
      <c r="D1264" s="125" t="str">
        <f ca="1"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 ca="1"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 ca="1"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 ca="1"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ca="1" si="97"/>
        <v>1028.6867342308269</v>
      </c>
      <c r="V1264" s="22">
        <f t="shared" ca="1" si="98"/>
        <v>1.0590679346031793</v>
      </c>
      <c r="X1264" s="33"/>
      <c r="Y1264" s="33"/>
    </row>
    <row r="1265" spans="1:25" hidden="1" x14ac:dyDescent="0.2">
      <c r="A1265" s="93" t="s">
        <v>571</v>
      </c>
      <c r="B1265" s="94" t="str">
        <f ca="1">IFERROR(VLOOKUP($A1265,HeadJournal!$A$1:$NTR$890,COLUMN(HeadJournal!B$1),0),"")</f>
        <v>710000688854</v>
      </c>
      <c r="C1265" s="94" t="str">
        <f ca="1">IFERROR(VLOOKUP($A1265,HeadJournal!$A$1:$NTR$890,COLUMN(HeadJournal!C$1),0),"")</f>
        <v>iHerb_AV CYG0792</v>
      </c>
      <c r="D1265" s="125" t="str">
        <f ca="1"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 ca="1"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 ca="1"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 ca="1"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ca="1" si="97"/>
        <v>1228.6867342308269</v>
      </c>
      <c r="V1265" s="22">
        <f t="shared" ca="1" si="98"/>
        <v>1.2649747280634971</v>
      </c>
      <c r="X1265" s="33"/>
      <c r="Y1265" s="33"/>
    </row>
    <row r="1266" spans="1:25" hidden="1" x14ac:dyDescent="0.2">
      <c r="A1266" s="93" t="s">
        <v>571</v>
      </c>
      <c r="B1266" s="94" t="str">
        <f ca="1">IFERROR(VLOOKUP($A1266,HeadJournal!$A$1:$NTR$890,COLUMN(HeadJournal!B$1),0),"")</f>
        <v>710000688854</v>
      </c>
      <c r="C1266" s="94" t="str">
        <f ca="1">IFERROR(VLOOKUP($A1266,HeadJournal!$A$1:$NTR$890,COLUMN(HeadJournal!C$1),0),"")</f>
        <v>iHerb_AV CYG0792</v>
      </c>
      <c r="D1266" s="125" t="str">
        <f ca="1"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 ca="1"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 ca="1"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 ca="1"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ca="1" si="97"/>
        <v>262.59482680381154</v>
      </c>
      <c r="V1266" s="22">
        <f t="shared" ca="1" si="98"/>
        <v>0.35610656983273908</v>
      </c>
      <c r="X1266" s="33"/>
      <c r="Y1266" s="33"/>
    </row>
    <row r="1267" spans="1:25" hidden="1" x14ac:dyDescent="0.2">
      <c r="A1267" s="93" t="s">
        <v>571</v>
      </c>
      <c r="B1267" s="94" t="str">
        <f ca="1">IFERROR(VLOOKUP($A1267,HeadJournal!$A$1:$NTR$890,COLUMN(HeadJournal!B$1),0),"")</f>
        <v>710000688854</v>
      </c>
      <c r="C1267" s="94" t="str">
        <f ca="1">IFERROR(VLOOKUP($A1267,HeadJournal!$A$1:$NTR$890,COLUMN(HeadJournal!C$1),0),"")</f>
        <v>iHerb_AV CYG0792</v>
      </c>
      <c r="D1267" s="125" t="str">
        <f ca="1"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 ca="1"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 ca="1"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 ca="1"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ca="1" si="97"/>
        <v>762.59482680381154</v>
      </c>
      <c r="V1267" s="22">
        <f t="shared" ca="1" si="98"/>
        <v>1.0341598547491087</v>
      </c>
      <c r="X1267" s="33"/>
      <c r="Y1267" s="33"/>
    </row>
    <row r="1268" spans="1:25" hidden="1" x14ac:dyDescent="0.2">
      <c r="A1268" s="93" t="s">
        <v>571</v>
      </c>
      <c r="B1268" s="94" t="str">
        <f ca="1">IFERROR(VLOOKUP($A1268,HeadJournal!$A$1:$NTR$890,COLUMN(HeadJournal!B$1),0),"")</f>
        <v>710000688854</v>
      </c>
      <c r="C1268" s="94" t="str">
        <f ca="1">IFERROR(VLOOKUP($A1268,HeadJournal!$A$1:$NTR$890,COLUMN(HeadJournal!C$1),0),"")</f>
        <v>iHerb_AV CYG0792</v>
      </c>
      <c r="D1268" s="125" t="str">
        <f ca="1"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 ca="1"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 ca="1"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 ca="1"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ca="1" si="97"/>
        <v>-737.40517319618846</v>
      </c>
      <c r="V1268" s="22" t="str">
        <f t="shared" ca="1" si="98"/>
        <v/>
      </c>
      <c r="X1268" s="33"/>
      <c r="Y1268" s="33"/>
    </row>
    <row r="1269" spans="1:25" hidden="1" x14ac:dyDescent="0.2">
      <c r="A1269" s="93" t="s">
        <v>572</v>
      </c>
      <c r="B1269" s="94" t="str">
        <f ca="1">IFERROR(VLOOKUP($A1269,HeadJournal!$A$1:$NTR$890,COLUMN(HeadJournal!B$1),0),"")</f>
        <v>710000677963</v>
      </c>
      <c r="C1269" s="94" t="str">
        <f ca="1">IFERROR(VLOOKUP($A1269,HeadJournal!$A$1:$NTR$890,COLUMN(HeadJournal!C$1),0),"")</f>
        <v>iHerb_OA CZN6870</v>
      </c>
      <c r="D1269" s="125" t="str">
        <f ca="1"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 ca="1"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 ca="1"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 ca="1"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ca="1" si="97"/>
        <v>760.63547411473473</v>
      </c>
      <c r="V1269" s="22">
        <f t="shared" ca="1" si="98"/>
        <v>0.90620398010328562</v>
      </c>
      <c r="X1269" s="33"/>
      <c r="Y1269" s="33"/>
    </row>
    <row r="1270" spans="1:25" hidden="1" x14ac:dyDescent="0.2">
      <c r="A1270" s="93" t="s">
        <v>572</v>
      </c>
      <c r="B1270" s="94" t="str">
        <f ca="1">IFERROR(VLOOKUP($A1270,HeadJournal!$A$1:$NTR$890,COLUMN(HeadJournal!B$1),0),"")</f>
        <v>710000677963</v>
      </c>
      <c r="C1270" s="94" t="str">
        <f ca="1">IFERROR(VLOOKUP($A1270,HeadJournal!$A$1:$NTR$890,COLUMN(HeadJournal!C$1),0),"")</f>
        <v>iHerb_OA CZN6870</v>
      </c>
      <c r="D1270" s="125" t="str">
        <f ca="1"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 ca="1"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 ca="1"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 ca="1"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ca="1" si="97"/>
        <v>760.63547411473473</v>
      </c>
      <c r="V1270" s="22">
        <f t="shared" ca="1" si="98"/>
        <v>0.90620398010328562</v>
      </c>
      <c r="X1270" s="33"/>
      <c r="Y1270" s="33"/>
    </row>
    <row r="1271" spans="1:25" hidden="1" x14ac:dyDescent="0.2">
      <c r="A1271" s="93" t="s">
        <v>572</v>
      </c>
      <c r="B1271" s="94" t="str">
        <f ca="1">IFERROR(VLOOKUP($A1271,HeadJournal!$A$1:$NTR$890,COLUMN(HeadJournal!B$1),0),"")</f>
        <v>710000677963</v>
      </c>
      <c r="C1271" s="94" t="str">
        <f ca="1">IFERROR(VLOOKUP($A1271,HeadJournal!$A$1:$NTR$890,COLUMN(HeadJournal!C$1),0),"")</f>
        <v>iHerb_OA CZN6870</v>
      </c>
      <c r="D1271" s="125" t="str">
        <f ca="1"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 ca="1"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 ca="1"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 ca="1"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ca="1" si="97"/>
        <v>760.63547411473473</v>
      </c>
      <c r="V1271" s="22">
        <f t="shared" ca="1" si="98"/>
        <v>0.90620398010328562</v>
      </c>
      <c r="X1271" s="33"/>
      <c r="Y1271" s="33"/>
    </row>
    <row r="1272" spans="1:25" hidden="1" x14ac:dyDescent="0.2">
      <c r="A1272" s="93" t="s">
        <v>572</v>
      </c>
      <c r="B1272" s="94" t="str">
        <f ca="1">IFERROR(VLOOKUP($A1272,HeadJournal!$A$1:$NTR$890,COLUMN(HeadJournal!B$1),0),"")</f>
        <v>710000677963</v>
      </c>
      <c r="C1272" s="94" t="str">
        <f ca="1">IFERROR(VLOOKUP($A1272,HeadJournal!$A$1:$NTR$890,COLUMN(HeadJournal!C$1),0),"")</f>
        <v>iHerb_OA CZN6870</v>
      </c>
      <c r="D1272" s="125" t="str">
        <f ca="1"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 ca="1"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 ca="1"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 ca="1"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ca="1" si="97"/>
        <v>883.747508879561</v>
      </c>
      <c r="V1272" s="22">
        <f t="shared" ca="1" si="98"/>
        <v>1.4340672396679097</v>
      </c>
      <c r="X1272" s="33"/>
      <c r="Y1272" s="33"/>
    </row>
    <row r="1273" spans="1:25" hidden="1" x14ac:dyDescent="0.2">
      <c r="A1273" s="93" t="s">
        <v>572</v>
      </c>
      <c r="B1273" s="94" t="str">
        <f ca="1">IFERROR(VLOOKUP($A1273,HeadJournal!$A$1:$NTR$890,COLUMN(HeadJournal!B$1),0),"")</f>
        <v>710000677963</v>
      </c>
      <c r="C1273" s="94" t="str">
        <f ca="1">IFERROR(VLOOKUP($A1273,HeadJournal!$A$1:$NTR$890,COLUMN(HeadJournal!C$1),0),"")</f>
        <v>iHerb_OA CZN6870</v>
      </c>
      <c r="D1273" s="125" t="str">
        <f ca="1"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 ca="1"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 ca="1"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 ca="1"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ca="1" si="97"/>
        <v>783.747508879561</v>
      </c>
      <c r="V1273" s="22">
        <f t="shared" ca="1" si="98"/>
        <v>1.2717960903567158</v>
      </c>
      <c r="X1273" s="33"/>
      <c r="Y1273" s="33"/>
    </row>
    <row r="1274" spans="1:25" hidden="1" x14ac:dyDescent="0.2">
      <c r="A1274" s="93" t="s">
        <v>572</v>
      </c>
      <c r="B1274" s="94" t="str">
        <f ca="1">IFERROR(VLOOKUP($A1274,HeadJournal!$A$1:$NTR$890,COLUMN(HeadJournal!B$1),0),"")</f>
        <v>710000677963</v>
      </c>
      <c r="C1274" s="94" t="str">
        <f ca="1">IFERROR(VLOOKUP($A1274,HeadJournal!$A$1:$NTR$890,COLUMN(HeadJournal!C$1),0),"")</f>
        <v>iHerb_OA CZN6870</v>
      </c>
      <c r="D1274" s="125" t="str">
        <f ca="1"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 ca="1"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 ca="1"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 ca="1"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ca="1" si="97"/>
        <v>1418.8006447099347</v>
      </c>
      <c r="V1274" s="22">
        <f t="shared" ca="1" si="98"/>
        <v>0.68172260437404886</v>
      </c>
      <c r="X1274" s="33"/>
      <c r="Y1274" s="33"/>
    </row>
    <row r="1275" spans="1:25" hidden="1" x14ac:dyDescent="0.2">
      <c r="A1275" s="93" t="s">
        <v>572</v>
      </c>
      <c r="B1275" s="94" t="str">
        <f ca="1">IFERROR(VLOOKUP($A1275,HeadJournal!$A$1:$NTR$890,COLUMN(HeadJournal!B$1),0),"")</f>
        <v>710000677963</v>
      </c>
      <c r="C1275" s="94" t="str">
        <f ca="1">IFERROR(VLOOKUP($A1275,HeadJournal!$A$1:$NTR$890,COLUMN(HeadJournal!C$1),0),"")</f>
        <v>iHerb_OA CZN6870</v>
      </c>
      <c r="D1275" s="125" t="str">
        <f ca="1"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 ca="1"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 ca="1"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 ca="1"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ca="1" si="97"/>
        <v>1318.8006447099347</v>
      </c>
      <c r="V1275" s="22">
        <f t="shared" ca="1" si="98"/>
        <v>0.63367338710621879</v>
      </c>
      <c r="X1275" s="33"/>
      <c r="Y1275" s="33"/>
    </row>
    <row r="1276" spans="1:25" hidden="1" x14ac:dyDescent="0.2">
      <c r="A1276" s="93" t="s">
        <v>572</v>
      </c>
      <c r="B1276" s="94" t="str">
        <f ca="1">IFERROR(VLOOKUP($A1276,HeadJournal!$A$1:$NTR$890,COLUMN(HeadJournal!B$1),0),"")</f>
        <v>710000677963</v>
      </c>
      <c r="C1276" s="94" t="str">
        <f ca="1">IFERROR(VLOOKUP($A1276,HeadJournal!$A$1:$NTR$890,COLUMN(HeadJournal!C$1),0),"")</f>
        <v>iHerb_OA CZN6870</v>
      </c>
      <c r="D1276" s="125" t="str">
        <f ca="1"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 ca="1"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 ca="1"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 ca="1"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ca="1" si="97"/>
        <v>1418.8006447099347</v>
      </c>
      <c r="V1276" s="22">
        <f t="shared" ca="1" si="98"/>
        <v>0.68172260437404886</v>
      </c>
      <c r="X1276" s="33"/>
      <c r="Y1276" s="33"/>
    </row>
    <row r="1277" spans="1:25" hidden="1" x14ac:dyDescent="0.2">
      <c r="A1277" s="93" t="s">
        <v>572</v>
      </c>
      <c r="B1277" s="94" t="str">
        <f ca="1">IFERROR(VLOOKUP($A1277,HeadJournal!$A$1:$NTR$890,COLUMN(HeadJournal!B$1),0),"")</f>
        <v>710000677963</v>
      </c>
      <c r="C1277" s="94" t="str">
        <f ca="1">IFERROR(VLOOKUP($A1277,HeadJournal!$A$1:$NTR$890,COLUMN(HeadJournal!C$1),0),"")</f>
        <v>iHerb_OA CZN6870</v>
      </c>
      <c r="D1277" s="125" t="str">
        <f ca="1"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 ca="1"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 ca="1"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 ca="1"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ca="1" si="97"/>
        <v>817.25799483371043</v>
      </c>
      <c r="V1277" s="22">
        <f t="shared" ca="1" si="98"/>
        <v>1.0440962532221432</v>
      </c>
      <c r="X1277" s="33"/>
      <c r="Y1277" s="33"/>
    </row>
    <row r="1278" spans="1:25" hidden="1" x14ac:dyDescent="0.2">
      <c r="A1278" s="93" t="s">
        <v>572</v>
      </c>
      <c r="B1278" s="94" t="str">
        <f ca="1">IFERROR(VLOOKUP($A1278,HeadJournal!$A$1:$NTR$890,COLUMN(HeadJournal!B$1),0),"")</f>
        <v>710000677963</v>
      </c>
      <c r="C1278" s="94" t="str">
        <f ca="1">IFERROR(VLOOKUP($A1278,HeadJournal!$A$1:$NTR$890,COLUMN(HeadJournal!C$1),0),"")</f>
        <v>iHerb_OA CZN6870</v>
      </c>
      <c r="D1278" s="125" t="str">
        <f ca="1"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 ca="1"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 ca="1"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 ca="1"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ca="1" si="97"/>
        <v>1017.2579948337104</v>
      </c>
      <c r="V1278" s="22">
        <f t="shared" ca="1" si="98"/>
        <v>1.2996082848749111</v>
      </c>
      <c r="X1278" s="33"/>
      <c r="Y1278" s="33"/>
    </row>
    <row r="1279" spans="1:25" hidden="1" x14ac:dyDescent="0.2">
      <c r="A1279" s="93" t="s">
        <v>572</v>
      </c>
      <c r="B1279" s="94" t="str">
        <f ca="1">IFERROR(VLOOKUP($A1279,HeadJournal!$A$1:$NTR$890,COLUMN(HeadJournal!B$1),0),"")</f>
        <v>710000677963</v>
      </c>
      <c r="C1279" s="94" t="str">
        <f ca="1">IFERROR(VLOOKUP($A1279,HeadJournal!$A$1:$NTR$890,COLUMN(HeadJournal!C$1),0),"")</f>
        <v>iHerb_OA CZN6870</v>
      </c>
      <c r="D1279" s="125" t="str">
        <f ca="1"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 ca="1"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 ca="1"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 ca="1"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ca="1" si="97"/>
        <v>1171.0282370035522</v>
      </c>
      <c r="V1279" s="22">
        <f t="shared" ca="1" si="98"/>
        <v>0.64026589185009009</v>
      </c>
      <c r="X1279" s="33"/>
      <c r="Y1279" s="33"/>
    </row>
    <row r="1280" spans="1:25" hidden="1" x14ac:dyDescent="0.2">
      <c r="A1280" s="93" t="s">
        <v>572</v>
      </c>
      <c r="B1280" s="94" t="str">
        <f ca="1">IFERROR(VLOOKUP($A1280,HeadJournal!$A$1:$NTR$890,COLUMN(HeadJournal!B$1),0),"")</f>
        <v>710000677963</v>
      </c>
      <c r="C1280" s="94" t="str">
        <f ca="1">IFERROR(VLOOKUP($A1280,HeadJournal!$A$1:$NTR$890,COLUMN(HeadJournal!C$1),0),"")</f>
        <v>iHerb_OA CZN6870</v>
      </c>
      <c r="D1280" s="125" t="str">
        <f ca="1"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 ca="1"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 ca="1"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 ca="1"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ca="1" si="97"/>
        <v>1203.6309783661611</v>
      </c>
      <c r="V1280" s="22">
        <f t="shared" ca="1" si="98"/>
        <v>0.753980415589798</v>
      </c>
      <c r="X1280" s="33"/>
      <c r="Y1280" s="33"/>
    </row>
    <row r="1281" spans="1:25" hidden="1" x14ac:dyDescent="0.2">
      <c r="A1281" s="93" t="s">
        <v>572</v>
      </c>
      <c r="B1281" s="94" t="str">
        <f ca="1">IFERROR(VLOOKUP($A1281,HeadJournal!$A$1:$NTR$890,COLUMN(HeadJournal!B$1),0),"")</f>
        <v>710000677963</v>
      </c>
      <c r="C1281" s="94" t="str">
        <f ca="1">IFERROR(VLOOKUP($A1281,HeadJournal!$A$1:$NTR$890,COLUMN(HeadJournal!C$1),0),"")</f>
        <v>iHerb_OA CZN6870</v>
      </c>
      <c r="D1281" s="125" t="str">
        <f ca="1"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 ca="1"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 ca="1"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 ca="1"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ca="1" si="102">Q1281-P1281</f>
        <v>1172.7459670649021</v>
      </c>
      <c r="V1281" s="22">
        <f t="shared" ref="V1281:V1344" ca="1" si="103">IF(Q1281&lt;&gt;0,IFERROR(U1281/P1281,""),"")</f>
        <v>0.72069015859165264</v>
      </c>
      <c r="X1281" s="33"/>
      <c r="Y1281" s="33"/>
    </row>
    <row r="1282" spans="1:25" hidden="1" x14ac:dyDescent="0.2">
      <c r="A1282" s="93" t="s">
        <v>572</v>
      </c>
      <c r="B1282" s="94" t="str">
        <f ca="1">IFERROR(VLOOKUP($A1282,HeadJournal!$A$1:$NTR$890,COLUMN(HeadJournal!B$1),0),"")</f>
        <v>710000677963</v>
      </c>
      <c r="C1282" s="94" t="str">
        <f ca="1">IFERROR(VLOOKUP($A1282,HeadJournal!$A$1:$NTR$890,COLUMN(HeadJournal!C$1),0),"")</f>
        <v>iHerb_OA CZN6870</v>
      </c>
      <c r="D1282" s="125" t="str">
        <f ca="1"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 ca="1"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 ca="1"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 ca="1"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ca="1" si="102"/>
        <v>729.05245721666142</v>
      </c>
      <c r="V1282" s="22">
        <f t="shared" ca="1" si="103"/>
        <v>0.75086698826874243</v>
      </c>
      <c r="X1282" s="33"/>
      <c r="Y1282" s="33"/>
    </row>
    <row r="1283" spans="1:25" hidden="1" x14ac:dyDescent="0.2">
      <c r="A1283" s="93" t="s">
        <v>572</v>
      </c>
      <c r="B1283" s="94" t="str">
        <f ca="1">IFERROR(VLOOKUP($A1283,HeadJournal!$A$1:$NTR$890,COLUMN(HeadJournal!B$1),0),"")</f>
        <v>710000677963</v>
      </c>
      <c r="C1283" s="94" t="str">
        <f ca="1">IFERROR(VLOOKUP($A1283,HeadJournal!$A$1:$NTR$890,COLUMN(HeadJournal!C$1),0),"")</f>
        <v>iHerb_OA CZN6870</v>
      </c>
      <c r="D1283" s="125" t="str">
        <f ca="1"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 ca="1"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 ca="1"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 ca="1"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ca="1" si="102"/>
        <v>1207.9827155311593</v>
      </c>
      <c r="V1283" s="22">
        <f t="shared" ca="1" si="103"/>
        <v>1.7455961616021614</v>
      </c>
      <c r="X1283" s="33"/>
      <c r="Y1283" s="33"/>
    </row>
    <row r="1284" spans="1:25" hidden="1" x14ac:dyDescent="0.2">
      <c r="A1284" s="93" t="s">
        <v>572</v>
      </c>
      <c r="B1284" s="94" t="str">
        <f ca="1">IFERROR(VLOOKUP($A1284,HeadJournal!$A$1:$NTR$890,COLUMN(HeadJournal!B$1),0),"")</f>
        <v>710000677963</v>
      </c>
      <c r="C1284" s="94" t="str">
        <f ca="1">IFERROR(VLOOKUP($A1284,HeadJournal!$A$1:$NTR$890,COLUMN(HeadJournal!C$1),0),"")</f>
        <v>iHerb_OA CZN6870</v>
      </c>
      <c r="D1284" s="125" t="str">
        <f ca="1"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 ca="1"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 ca="1"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 ca="1"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ca="1" si="102"/>
        <v>776.13254762673569</v>
      </c>
      <c r="V1284" s="22">
        <f t="shared" ca="1" si="103"/>
        <v>1.0722025767039471</v>
      </c>
      <c r="X1284" s="33"/>
      <c r="Y1284" s="33"/>
    </row>
    <row r="1285" spans="1:25" hidden="1" x14ac:dyDescent="0.2">
      <c r="A1285" s="93" t="s">
        <v>572</v>
      </c>
      <c r="B1285" s="94" t="str">
        <f ca="1">IFERROR(VLOOKUP($A1285,HeadJournal!$A$1:$NTR$890,COLUMN(HeadJournal!B$1),0),"")</f>
        <v>710000677963</v>
      </c>
      <c r="C1285" s="94" t="str">
        <f ca="1">IFERROR(VLOOKUP($A1285,HeadJournal!$A$1:$NTR$890,COLUMN(HeadJournal!C$1),0),"")</f>
        <v>iHerb_OA CZN6870</v>
      </c>
      <c r="D1285" s="125" t="str">
        <f ca="1"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 ca="1"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 ca="1"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 ca="1"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ca="1" si="102"/>
        <v>731.73534388117571</v>
      </c>
      <c r="V1285" s="22">
        <f t="shared" ca="1" si="103"/>
        <v>0.95245217654266434</v>
      </c>
      <c r="X1285" s="33"/>
      <c r="Y1285" s="33"/>
    </row>
    <row r="1286" spans="1:25" hidden="1" x14ac:dyDescent="0.2">
      <c r="A1286" s="93" t="s">
        <v>572</v>
      </c>
      <c r="B1286" s="94" t="str">
        <f ca="1">IFERROR(VLOOKUP($A1286,HeadJournal!$A$1:$NTR$890,COLUMN(HeadJournal!B$1),0),"")</f>
        <v>710000677963</v>
      </c>
      <c r="C1286" s="94" t="str">
        <f ca="1">IFERROR(VLOOKUP($A1286,HeadJournal!$A$1:$NTR$890,COLUMN(HeadJournal!C$1),0),"")</f>
        <v>iHerb_OA CZN6870</v>
      </c>
      <c r="D1286" s="125" t="str">
        <f ca="1"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 ca="1"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 ca="1"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 ca="1"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ca="1" si="102"/>
        <v>543.74238940910573</v>
      </c>
      <c r="V1286" s="22">
        <f t="shared" ca="1" si="103"/>
        <v>0.47026059281999572</v>
      </c>
      <c r="X1286" s="33"/>
      <c r="Y1286" s="33"/>
    </row>
    <row r="1287" spans="1:25" hidden="1" x14ac:dyDescent="0.2">
      <c r="A1287" s="93" t="s">
        <v>575</v>
      </c>
      <c r="B1287" s="94" t="str">
        <f ca="1">IFERROR(VLOOKUP($A1287,HeadJournal!$A$1:$NTR$890,COLUMN(HeadJournal!B$1),0),"")</f>
        <v>710000688945</v>
      </c>
      <c r="C1287" s="94" t="str">
        <f ca="1">IFERROR(VLOOKUP($A1287,HeadJournal!$A$1:$NTR$890,COLUMN(HeadJournal!C$1),0),"")</f>
        <v>iHerb_OA CZN6870</v>
      </c>
      <c r="D1287" s="125" t="str">
        <f ca="1"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 ca="1"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 ca="1"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 ca="1"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ca="1" si="102"/>
        <v>833.65722360764721</v>
      </c>
      <c r="V1287" s="22">
        <f t="shared" ca="1" si="103"/>
        <v>0.96227180086753239</v>
      </c>
      <c r="X1287" s="33"/>
      <c r="Y1287" s="33"/>
    </row>
    <row r="1288" spans="1:25" hidden="1" x14ac:dyDescent="0.2">
      <c r="A1288" s="93" t="s">
        <v>575</v>
      </c>
      <c r="B1288" s="94" t="str">
        <f ca="1">IFERROR(VLOOKUP($A1288,HeadJournal!$A$1:$NTR$890,COLUMN(HeadJournal!B$1),0),"")</f>
        <v>710000688945</v>
      </c>
      <c r="C1288" s="94" t="str">
        <f ca="1">IFERROR(VLOOKUP($A1288,HeadJournal!$A$1:$NTR$890,COLUMN(HeadJournal!C$1),0),"")</f>
        <v>iHerb_OA CZN6870</v>
      </c>
      <c r="D1288" s="125" t="str">
        <f ca="1"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 ca="1"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 ca="1"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 ca="1"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ca="1" si="102"/>
        <v>356.09386533665821</v>
      </c>
      <c r="V1288" s="22">
        <f t="shared" ca="1" si="103"/>
        <v>1.0354391197041231</v>
      </c>
      <c r="X1288" s="33"/>
      <c r="Y1288" s="33"/>
    </row>
    <row r="1289" spans="1:25" hidden="1" x14ac:dyDescent="0.2">
      <c r="A1289" s="93" t="s">
        <v>575</v>
      </c>
      <c r="B1289" s="94" t="str">
        <f ca="1">IFERROR(VLOOKUP($A1289,HeadJournal!$A$1:$NTR$890,COLUMN(HeadJournal!B$1),0),"")</f>
        <v>710000688945</v>
      </c>
      <c r="C1289" s="94" t="str">
        <f ca="1">IFERROR(VLOOKUP($A1289,HeadJournal!$A$1:$NTR$890,COLUMN(HeadJournal!C$1),0),"")</f>
        <v>iHerb_OA CZN6870</v>
      </c>
      <c r="D1289" s="125" t="str">
        <f ca="1"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 ca="1"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 ca="1"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 ca="1"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ca="1" si="102"/>
        <v>363.07007481296739</v>
      </c>
      <c r="V1289" s="22">
        <f t="shared" ca="1" si="103"/>
        <v>0.83095721735596684</v>
      </c>
      <c r="X1289" s="33"/>
      <c r="Y1289" s="33"/>
    </row>
    <row r="1290" spans="1:25" hidden="1" x14ac:dyDescent="0.2">
      <c r="A1290" s="93" t="s">
        <v>575</v>
      </c>
      <c r="B1290" s="94" t="str">
        <f ca="1">IFERROR(VLOOKUP($A1290,HeadJournal!$A$1:$NTR$890,COLUMN(HeadJournal!B$1),0),"")</f>
        <v>710000688945</v>
      </c>
      <c r="C1290" s="94" t="str">
        <f ca="1">IFERROR(VLOOKUP($A1290,HeadJournal!$A$1:$NTR$890,COLUMN(HeadJournal!C$1),0),"")</f>
        <v>iHerb_OA CZN6870</v>
      </c>
      <c r="D1290" s="125" t="str">
        <f ca="1"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 ca="1"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 ca="1"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 ca="1"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ca="1" si="102"/>
        <v>641.65862565807674</v>
      </c>
      <c r="V1290" s="22">
        <f t="shared" ca="1" si="103"/>
        <v>0.60628700834554461</v>
      </c>
      <c r="X1290" s="33"/>
      <c r="Y1290" s="33"/>
    </row>
    <row r="1291" spans="1:25" hidden="1" x14ac:dyDescent="0.2">
      <c r="A1291" s="93" t="s">
        <v>575</v>
      </c>
      <c r="B1291" s="94" t="str">
        <f ca="1">IFERROR(VLOOKUP($A1291,HeadJournal!$A$1:$NTR$890,COLUMN(HeadJournal!B$1),0),"")</f>
        <v>710000688945</v>
      </c>
      <c r="C1291" s="94" t="str">
        <f ca="1">IFERROR(VLOOKUP($A1291,HeadJournal!$A$1:$NTR$890,COLUMN(HeadJournal!C$1),0),"")</f>
        <v>iHerb_OA CZN6870</v>
      </c>
      <c r="D1291" s="125" t="str">
        <f ca="1"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 ca="1"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 ca="1"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 ca="1"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ca="1" si="102"/>
        <v>741.65862565807674</v>
      </c>
      <c r="V1291" s="22">
        <f t="shared" ca="1" si="103"/>
        <v>0.70077447942469429</v>
      </c>
      <c r="X1291" s="33"/>
      <c r="Y1291" s="33"/>
    </row>
    <row r="1292" spans="1:25" hidden="1" x14ac:dyDescent="0.2">
      <c r="A1292" s="93" t="s">
        <v>575</v>
      </c>
      <c r="B1292" s="94" t="str">
        <f ca="1">IFERROR(VLOOKUP($A1292,HeadJournal!$A$1:$NTR$890,COLUMN(HeadJournal!B$1),0),"")</f>
        <v>710000688945</v>
      </c>
      <c r="C1292" s="94" t="str">
        <f ca="1">IFERROR(VLOOKUP($A1292,HeadJournal!$A$1:$NTR$890,COLUMN(HeadJournal!C$1),0),"")</f>
        <v>iHerb_OA CZN6870</v>
      </c>
      <c r="D1292" s="125" t="str">
        <f ca="1"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 ca="1"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 ca="1"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 ca="1"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ca="1" si="102"/>
        <v>741.65862565807674</v>
      </c>
      <c r="V1292" s="22">
        <f t="shared" ca="1" si="103"/>
        <v>0.70077447942469429</v>
      </c>
      <c r="X1292" s="33"/>
      <c r="Y1292" s="33"/>
    </row>
    <row r="1293" spans="1:25" hidden="1" x14ac:dyDescent="0.2">
      <c r="A1293" s="93" t="s">
        <v>575</v>
      </c>
      <c r="B1293" s="94" t="str">
        <f ca="1">IFERROR(VLOOKUP($A1293,HeadJournal!$A$1:$NTR$890,COLUMN(HeadJournal!B$1),0),"")</f>
        <v>710000688945</v>
      </c>
      <c r="C1293" s="94" t="str">
        <f ca="1">IFERROR(VLOOKUP($A1293,HeadJournal!$A$1:$NTR$890,COLUMN(HeadJournal!C$1),0),"")</f>
        <v>iHerb_OA CZN6870</v>
      </c>
      <c r="D1293" s="125" t="str">
        <f ca="1"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 ca="1"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 ca="1"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 ca="1"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ca="1" si="102"/>
        <v>1167.1013050706561</v>
      </c>
      <c r="V1293" s="22">
        <f t="shared" ca="1" si="103"/>
        <v>0.57410696754430268</v>
      </c>
      <c r="X1293" s="33"/>
      <c r="Y1293" s="33"/>
    </row>
    <row r="1294" spans="1:25" hidden="1" x14ac:dyDescent="0.2">
      <c r="A1294" s="93" t="s">
        <v>575</v>
      </c>
      <c r="B1294" s="94" t="str">
        <f ca="1">IFERROR(VLOOKUP($A1294,HeadJournal!$A$1:$NTR$890,COLUMN(HeadJournal!B$1),0),"")</f>
        <v>710000688945</v>
      </c>
      <c r="C1294" s="94" t="str">
        <f ca="1">IFERROR(VLOOKUP($A1294,HeadJournal!$A$1:$NTR$890,COLUMN(HeadJournal!C$1),0),"")</f>
        <v>iHerb_OA CZN6870</v>
      </c>
      <c r="D1294" s="125" t="str">
        <f ca="1"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 ca="1"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 ca="1"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 ca="1"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ca="1" si="102"/>
        <v>1167.1013050706561</v>
      </c>
      <c r="V1294" s="22">
        <f t="shared" ca="1" si="103"/>
        <v>0.57410696754430268</v>
      </c>
      <c r="X1294" s="33"/>
      <c r="Y1294" s="33"/>
    </row>
    <row r="1295" spans="1:25" hidden="1" x14ac:dyDescent="0.2">
      <c r="A1295" s="93" t="s">
        <v>575</v>
      </c>
      <c r="B1295" s="94" t="str">
        <f ca="1">IFERROR(VLOOKUP($A1295,HeadJournal!$A$1:$NTR$890,COLUMN(HeadJournal!B$1),0),"")</f>
        <v>710000688945</v>
      </c>
      <c r="C1295" s="94" t="str">
        <f ca="1">IFERROR(VLOOKUP($A1295,HeadJournal!$A$1:$NTR$890,COLUMN(HeadJournal!C$1),0),"")</f>
        <v>iHerb_OA CZN6870</v>
      </c>
      <c r="D1295" s="125" t="str">
        <f ca="1"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 ca="1"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 ca="1"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 ca="1"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ca="1" si="102"/>
        <v>633.79931837073957</v>
      </c>
      <c r="V1295" s="22">
        <f t="shared" ca="1" si="103"/>
        <v>0.95136395961156917</v>
      </c>
      <c r="X1295" s="33"/>
      <c r="Y1295" s="33"/>
    </row>
    <row r="1296" spans="1:25" hidden="1" x14ac:dyDescent="0.2">
      <c r="A1296" s="93" t="s">
        <v>575</v>
      </c>
      <c r="B1296" s="94" t="str">
        <f ca="1">IFERROR(VLOOKUP($A1296,HeadJournal!$A$1:$NTR$890,COLUMN(HeadJournal!B$1),0),"")</f>
        <v>710000688945</v>
      </c>
      <c r="C1296" s="94" t="str">
        <f ca="1">IFERROR(VLOOKUP($A1296,HeadJournal!$A$1:$NTR$890,COLUMN(HeadJournal!C$1),0),"")</f>
        <v>iHerb_OA CZN6870</v>
      </c>
      <c r="D1296" s="125" t="str">
        <f ca="1"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 ca="1"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 ca="1"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 ca="1"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ca="1" si="102"/>
        <v>533.79931837073957</v>
      </c>
      <c r="V1296" s="22">
        <f t="shared" ca="1" si="103"/>
        <v>0.80125903964144851</v>
      </c>
      <c r="X1296" s="33"/>
      <c r="Y1296" s="33"/>
    </row>
    <row r="1297" spans="1:25" hidden="1" x14ac:dyDescent="0.2">
      <c r="A1297" s="93" t="s">
        <v>575</v>
      </c>
      <c r="B1297" s="94" t="str">
        <f ca="1">IFERROR(VLOOKUP($A1297,HeadJournal!$A$1:$NTR$890,COLUMN(HeadJournal!B$1),0),"")</f>
        <v>710000688945</v>
      </c>
      <c r="C1297" s="94" t="str">
        <f ca="1">IFERROR(VLOOKUP($A1297,HeadJournal!$A$1:$NTR$890,COLUMN(HeadJournal!C$1),0),"")</f>
        <v>iHerb_OA CZN6870</v>
      </c>
      <c r="D1297" s="125" t="str">
        <f ca="1"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 ca="1"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 ca="1"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 ca="1"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ca="1" si="102"/>
        <v>642.39812136325838</v>
      </c>
      <c r="V1297" s="22">
        <f t="shared" ca="1" si="103"/>
        <v>1.4038362851067177</v>
      </c>
      <c r="X1297" s="33"/>
      <c r="Y1297" s="33"/>
    </row>
    <row r="1298" spans="1:25" hidden="1" x14ac:dyDescent="0.2">
      <c r="A1298" s="93" t="s">
        <v>575</v>
      </c>
      <c r="B1298" s="94" t="str">
        <f ca="1">IFERROR(VLOOKUP($A1298,HeadJournal!$A$1:$NTR$890,COLUMN(HeadJournal!B$1),0),"")</f>
        <v>710000688945</v>
      </c>
      <c r="C1298" s="94" t="str">
        <f ca="1">IFERROR(VLOOKUP($A1298,HeadJournal!$A$1:$NTR$890,COLUMN(HeadJournal!C$1),0),"")</f>
        <v>iHerb_OA CZN6870</v>
      </c>
      <c r="D1298" s="125" t="str">
        <f ca="1"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 ca="1"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 ca="1"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 ca="1"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ca="1" si="102"/>
        <v>742.39812136325838</v>
      </c>
      <c r="V1298" s="22">
        <f t="shared" ca="1" si="103"/>
        <v>1.6223668564800555</v>
      </c>
      <c r="X1298" s="33"/>
      <c r="Y1298" s="33"/>
    </row>
    <row r="1299" spans="1:25" hidden="1" x14ac:dyDescent="0.2">
      <c r="A1299" s="93" t="s">
        <v>575</v>
      </c>
      <c r="B1299" s="94" t="str">
        <f ca="1">IFERROR(VLOOKUP($A1299,HeadJournal!$A$1:$NTR$890,COLUMN(HeadJournal!B$1),0),"")</f>
        <v>710000688945</v>
      </c>
      <c r="C1299" s="94" t="str">
        <f ca="1">IFERROR(VLOOKUP($A1299,HeadJournal!$A$1:$NTR$890,COLUMN(HeadJournal!C$1),0),"")</f>
        <v>iHerb_OA CZN6870</v>
      </c>
      <c r="D1299" s="125" t="str">
        <f ca="1"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 ca="1"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 ca="1"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 ca="1"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ca="1" si="102"/>
        <v>642.39812136325838</v>
      </c>
      <c r="V1299" s="22">
        <f t="shared" ca="1" si="103"/>
        <v>1.4038362851067177</v>
      </c>
      <c r="X1299" s="33"/>
      <c r="Y1299" s="33"/>
    </row>
    <row r="1300" spans="1:25" hidden="1" x14ac:dyDescent="0.2">
      <c r="A1300" s="93" t="s">
        <v>575</v>
      </c>
      <c r="B1300" s="94" t="str">
        <f ca="1">IFERROR(VLOOKUP($A1300,HeadJournal!$A$1:$NTR$890,COLUMN(HeadJournal!B$1),0),"")</f>
        <v>710000688945</v>
      </c>
      <c r="C1300" s="94" t="str">
        <f ca="1">IFERROR(VLOOKUP($A1300,HeadJournal!$A$1:$NTR$890,COLUMN(HeadJournal!C$1),0),"")</f>
        <v>iHerb_OA CZN6870</v>
      </c>
      <c r="D1300" s="125" t="str">
        <f ca="1"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 ca="1"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 ca="1"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 ca="1"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ca="1" si="102"/>
        <v>524.14630091438062</v>
      </c>
      <c r="V1300" s="22">
        <f t="shared" ca="1" si="103"/>
        <v>1.3945487358233506</v>
      </c>
      <c r="X1300" s="33"/>
      <c r="Y1300" s="33"/>
    </row>
    <row r="1301" spans="1:25" hidden="1" x14ac:dyDescent="0.2">
      <c r="A1301" s="93" t="s">
        <v>575</v>
      </c>
      <c r="B1301" s="94" t="str">
        <f ca="1">IFERROR(VLOOKUP($A1301,HeadJournal!$A$1:$NTR$890,COLUMN(HeadJournal!B$1),0),"")</f>
        <v>710000688945</v>
      </c>
      <c r="C1301" s="94" t="str">
        <f ca="1">IFERROR(VLOOKUP($A1301,HeadJournal!$A$1:$NTR$890,COLUMN(HeadJournal!C$1),0),"")</f>
        <v>iHerb_OA CZN6870</v>
      </c>
      <c r="D1301" s="125" t="str">
        <f ca="1"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 ca="1"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 ca="1"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 ca="1"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ca="1" si="102"/>
        <v>524.14630091438062</v>
      </c>
      <c r="V1301" s="22">
        <f t="shared" ca="1" si="103"/>
        <v>1.3945487358233506</v>
      </c>
      <c r="X1301" s="33"/>
      <c r="Y1301" s="33"/>
    </row>
    <row r="1302" spans="1:25" hidden="1" x14ac:dyDescent="0.2">
      <c r="A1302" s="93" t="s">
        <v>575</v>
      </c>
      <c r="B1302" s="94" t="str">
        <f ca="1">IFERROR(VLOOKUP($A1302,HeadJournal!$A$1:$NTR$890,COLUMN(HeadJournal!B$1),0),"")</f>
        <v>710000688945</v>
      </c>
      <c r="C1302" s="94" t="str">
        <f ca="1">IFERROR(VLOOKUP($A1302,HeadJournal!$A$1:$NTR$890,COLUMN(HeadJournal!C$1),0),"")</f>
        <v>iHerb_OA CZN6870</v>
      </c>
      <c r="D1302" s="125" t="str">
        <f ca="1"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 ca="1"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 ca="1"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 ca="1"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ca="1" si="102"/>
        <v>524.14630091438062</v>
      </c>
      <c r="V1302" s="22">
        <f t="shared" ca="1" si="103"/>
        <v>1.3945487358233506</v>
      </c>
      <c r="X1302" s="33"/>
      <c r="Y1302" s="33"/>
    </row>
    <row r="1303" spans="1:25" hidden="1" x14ac:dyDescent="0.2">
      <c r="A1303" s="93" t="s">
        <v>575</v>
      </c>
      <c r="B1303" s="94" t="str">
        <f ca="1">IFERROR(VLOOKUP($A1303,HeadJournal!$A$1:$NTR$890,COLUMN(HeadJournal!B$1),0),"")</f>
        <v>710000688945</v>
      </c>
      <c r="C1303" s="94" t="str">
        <f ca="1">IFERROR(VLOOKUP($A1303,HeadJournal!$A$1:$NTR$890,COLUMN(HeadJournal!C$1),0),"")</f>
        <v>iHerb_OA CZN6870</v>
      </c>
      <c r="D1303" s="125" t="str">
        <f ca="1"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 ca="1"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 ca="1"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 ca="1"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ca="1" si="102"/>
        <v>532.5044472152947</v>
      </c>
      <c r="V1303" s="22">
        <f t="shared" ca="1" si="103"/>
        <v>0.45610833030170217</v>
      </c>
      <c r="X1303" s="33"/>
      <c r="Y1303" s="33"/>
    </row>
    <row r="1304" spans="1:25" hidden="1" x14ac:dyDescent="0.2">
      <c r="A1304" s="93" t="s">
        <v>575</v>
      </c>
      <c r="B1304" s="94" t="str">
        <f ca="1">IFERROR(VLOOKUP($A1304,HeadJournal!$A$1:$NTR$890,COLUMN(HeadJournal!B$1),0),"")</f>
        <v>710000688945</v>
      </c>
      <c r="C1304" s="94" t="str">
        <f ca="1">IFERROR(VLOOKUP($A1304,HeadJournal!$A$1:$NTR$890,COLUMN(HeadJournal!C$1),0),"")</f>
        <v>iHerb_OA CZN6870</v>
      </c>
      <c r="D1304" s="125" t="str">
        <f ca="1"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 ca="1"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 ca="1"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 ca="1"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ca="1" si="102"/>
        <v>432.5044472152947</v>
      </c>
      <c r="V1304" s="22">
        <f t="shared" ca="1" si="103"/>
        <v>0.37045489910748436</v>
      </c>
      <c r="X1304" s="33"/>
      <c r="Y1304" s="33"/>
    </row>
    <row r="1305" spans="1:25" hidden="1" x14ac:dyDescent="0.2">
      <c r="A1305" s="93" t="s">
        <v>575</v>
      </c>
      <c r="B1305" s="94" t="str">
        <f ca="1">IFERROR(VLOOKUP($A1305,HeadJournal!$A$1:$NTR$890,COLUMN(HeadJournal!B$1),0),"")</f>
        <v>710000688945</v>
      </c>
      <c r="C1305" s="94" t="str">
        <f ca="1">IFERROR(VLOOKUP($A1305,HeadJournal!$A$1:$NTR$890,COLUMN(HeadJournal!C$1),0),"")</f>
        <v>iHerb_OA CZN6870</v>
      </c>
      <c r="D1305" s="125" t="str">
        <f ca="1"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 ca="1"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 ca="1"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 ca="1"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ca="1" si="102"/>
        <v>930.4395511221943</v>
      </c>
      <c r="V1305" s="22">
        <f t="shared" ca="1" si="103"/>
        <v>1.2090532361414714</v>
      </c>
      <c r="X1305" s="33"/>
      <c r="Y1305" s="33"/>
    </row>
    <row r="1306" spans="1:25" hidden="1" x14ac:dyDescent="0.2">
      <c r="A1306" s="93" t="s">
        <v>578</v>
      </c>
      <c r="B1306" s="94">
        <f ca="1">IFERROR(VLOOKUP($A1306,HeadJournal!$A$1:$NTR$890,COLUMN(HeadJournal!B$1),0),"")</f>
        <v>0</v>
      </c>
      <c r="C1306" s="94" t="str">
        <f ca="1">IFERROR(VLOOKUP($A1306,HeadJournal!$A$1:$NTR$890,COLUMN(HeadJournal!C$1),0),"")</f>
        <v>CoralClub_OA</v>
      </c>
      <c r="D1306" s="125" t="str">
        <f ca="1"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ca="1" si="103"/>
        <v>0.5258215962441315</v>
      </c>
      <c r="X1306" s="33"/>
      <c r="Y1306" s="33"/>
    </row>
    <row r="1307" spans="1:25" hidden="1" x14ac:dyDescent="0.2">
      <c r="A1307" s="93" t="s">
        <v>578</v>
      </c>
      <c r="B1307" s="94">
        <f ca="1">IFERROR(VLOOKUP($A1307,HeadJournal!$A$1:$NTR$890,COLUMN(HeadJournal!B$1),0),"")</f>
        <v>0</v>
      </c>
      <c r="C1307" s="94" t="str">
        <f ca="1">IFERROR(VLOOKUP($A1307,HeadJournal!$A$1:$NTR$890,COLUMN(HeadJournal!C$1),0),"")</f>
        <v>CoralClub_OA</v>
      </c>
      <c r="D1307" s="125" t="str">
        <f ca="1"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ca="1" si="103"/>
        <v>0</v>
      </c>
      <c r="X1307" s="33"/>
      <c r="Y1307" s="33"/>
    </row>
    <row r="1308" spans="1:25" hidden="1" x14ac:dyDescent="0.2">
      <c r="A1308" s="93" t="s">
        <v>578</v>
      </c>
      <c r="B1308" s="94">
        <f ca="1">IFERROR(VLOOKUP($A1308,HeadJournal!$A$1:$NTR$890,COLUMN(HeadJournal!B$1),0),"")</f>
        <v>0</v>
      </c>
      <c r="C1308" s="94" t="str">
        <f ca="1">IFERROR(VLOOKUP($A1308,HeadJournal!$A$1:$NTR$890,COLUMN(HeadJournal!C$1),0),"")</f>
        <v>CoralClub_OA</v>
      </c>
      <c r="D1308" s="125" t="str">
        <f ca="1"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ca="1" si="103"/>
        <v/>
      </c>
      <c r="X1308" s="33"/>
      <c r="Y1308" s="33"/>
    </row>
    <row r="1309" spans="1:25" hidden="1" x14ac:dyDescent="0.2">
      <c r="A1309" s="93" t="s">
        <v>578</v>
      </c>
      <c r="B1309" s="94">
        <f ca="1">IFERROR(VLOOKUP($A1309,HeadJournal!$A$1:$NTR$890,COLUMN(HeadJournal!B$1),0),"")</f>
        <v>0</v>
      </c>
      <c r="C1309" s="94" t="str">
        <f ca="1">IFERROR(VLOOKUP($A1309,HeadJournal!$A$1:$NTR$890,COLUMN(HeadJournal!C$1),0),"")</f>
        <v>CoralClub_OA</v>
      </c>
      <c r="D1309" s="125" t="str">
        <f ca="1"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ca="1" si="103"/>
        <v/>
      </c>
      <c r="X1309" s="33"/>
      <c r="Y1309" s="33"/>
    </row>
    <row r="1310" spans="1:25" hidden="1" x14ac:dyDescent="0.2">
      <c r="A1310" s="93" t="s">
        <v>578</v>
      </c>
      <c r="B1310" s="94">
        <f ca="1">IFERROR(VLOOKUP($A1310,HeadJournal!$A$1:$NTR$890,COLUMN(HeadJournal!B$1),0),"")</f>
        <v>0</v>
      </c>
      <c r="C1310" s="94" t="str">
        <f ca="1">IFERROR(VLOOKUP($A1310,HeadJournal!$A$1:$NTR$890,COLUMN(HeadJournal!C$1),0),"")</f>
        <v>CoralClub_OA</v>
      </c>
      <c r="D1310" s="125" t="str">
        <f ca="1"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ca="1" si="103"/>
        <v/>
      </c>
      <c r="X1310" s="33"/>
      <c r="Y1310" s="33"/>
    </row>
    <row r="1311" spans="1:25" hidden="1" x14ac:dyDescent="0.2">
      <c r="A1311" s="93" t="s">
        <v>578</v>
      </c>
      <c r="B1311" s="94">
        <f ca="1">IFERROR(VLOOKUP($A1311,HeadJournal!$A$1:$NTR$890,COLUMN(HeadJournal!B$1),0),"")</f>
        <v>0</v>
      </c>
      <c r="C1311" s="94" t="str">
        <f ca="1">IFERROR(VLOOKUP($A1311,HeadJournal!$A$1:$NTR$890,COLUMN(HeadJournal!C$1),0),"")</f>
        <v>CoralClub_OA</v>
      </c>
      <c r="D1311" s="125" t="str">
        <f ca="1"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ca="1" si="103"/>
        <v/>
      </c>
      <c r="X1311" s="33"/>
      <c r="Y1311" s="33"/>
    </row>
    <row r="1312" spans="1:25" hidden="1" x14ac:dyDescent="0.2">
      <c r="A1312" s="93" t="s">
        <v>578</v>
      </c>
      <c r="B1312" s="94">
        <f ca="1">IFERROR(VLOOKUP($A1312,HeadJournal!$A$1:$NTR$890,COLUMN(HeadJournal!B$1),0),"")</f>
        <v>0</v>
      </c>
      <c r="C1312" s="94" t="str">
        <f ca="1">IFERROR(VLOOKUP($A1312,HeadJournal!$A$1:$NTR$890,COLUMN(HeadJournal!C$1),0),"")</f>
        <v>CoralClub_OA</v>
      </c>
      <c r="D1312" s="125" t="str">
        <f ca="1"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ca="1" si="103"/>
        <v>0.5258215962441315</v>
      </c>
      <c r="X1312" s="33"/>
      <c r="Y1312" s="33"/>
    </row>
    <row r="1313" spans="1:25" hidden="1" x14ac:dyDescent="0.2">
      <c r="A1313" s="93" t="s">
        <v>578</v>
      </c>
      <c r="B1313" s="94">
        <f ca="1">IFERROR(VLOOKUP($A1313,HeadJournal!$A$1:$NTR$890,COLUMN(HeadJournal!B$1),0),"")</f>
        <v>0</v>
      </c>
      <c r="C1313" s="94" t="str">
        <f ca="1">IFERROR(VLOOKUP($A1313,HeadJournal!$A$1:$NTR$890,COLUMN(HeadJournal!C$1),0),"")</f>
        <v>CoralClub_OA</v>
      </c>
      <c r="D1313" s="125" t="str">
        <f ca="1"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ca="1" si="103"/>
        <v/>
      </c>
      <c r="X1313" s="33"/>
      <c r="Y1313" s="33"/>
    </row>
    <row r="1314" spans="1:25" hidden="1" x14ac:dyDescent="0.2">
      <c r="A1314" s="93" t="s">
        <v>578</v>
      </c>
      <c r="B1314" s="94">
        <f ca="1">IFERROR(VLOOKUP($A1314,HeadJournal!$A$1:$NTR$890,COLUMN(HeadJournal!B$1),0),"")</f>
        <v>0</v>
      </c>
      <c r="C1314" s="94" t="str">
        <f ca="1">IFERROR(VLOOKUP($A1314,HeadJournal!$A$1:$NTR$890,COLUMN(HeadJournal!C$1),0),"")</f>
        <v>CoralClub_OA</v>
      </c>
      <c r="D1314" s="125" t="str">
        <f ca="1"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ca="1" si="103"/>
        <v/>
      </c>
      <c r="X1314" s="33"/>
      <c r="Y1314" s="33"/>
    </row>
    <row r="1315" spans="1:25" hidden="1" x14ac:dyDescent="0.2">
      <c r="A1315" s="93" t="s">
        <v>578</v>
      </c>
      <c r="B1315" s="94">
        <f ca="1">IFERROR(VLOOKUP($A1315,HeadJournal!$A$1:$NTR$890,COLUMN(HeadJournal!B$1),0),"")</f>
        <v>0</v>
      </c>
      <c r="C1315" s="94" t="str">
        <f ca="1">IFERROR(VLOOKUP($A1315,HeadJournal!$A$1:$NTR$890,COLUMN(HeadJournal!C$1),0),"")</f>
        <v>CoralClub_OA</v>
      </c>
      <c r="D1315" s="125" t="str">
        <f ca="1"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ca="1" si="103"/>
        <v/>
      </c>
      <c r="X1315" s="33"/>
      <c r="Y1315" s="33"/>
    </row>
    <row r="1316" spans="1:25" hidden="1" x14ac:dyDescent="0.2">
      <c r="A1316" s="93" t="s">
        <v>581</v>
      </c>
      <c r="B1316" s="94">
        <f ca="1">IFERROR(VLOOKUP($A1316,HeadJournal!$A$1:$NTR$890,COLUMN(HeadJournal!B$1),0),"")</f>
        <v>0</v>
      </c>
      <c r="C1316" s="94" t="str">
        <f ca="1">IFERROR(VLOOKUP($A1316,HeadJournal!$A$1:$NTR$890,COLUMN(HeadJournal!C$1),0),"")</f>
        <v>CoralClub_AV</v>
      </c>
      <c r="D1316" s="125" t="str">
        <f ca="1"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ca="1" si="102"/>
        <v>335</v>
      </c>
      <c r="V1316" s="22">
        <f t="shared" ca="1" si="103"/>
        <v>0.31455399061032863</v>
      </c>
      <c r="X1316" s="33"/>
      <c r="Y1316" s="33"/>
    </row>
    <row r="1317" spans="1:25" hidden="1" x14ac:dyDescent="0.2">
      <c r="A1317" s="93" t="s">
        <v>581</v>
      </c>
      <c r="B1317" s="94">
        <f ca="1">IFERROR(VLOOKUP($A1317,HeadJournal!$A$1:$NTR$890,COLUMN(HeadJournal!B$1),0),"")</f>
        <v>0</v>
      </c>
      <c r="C1317" s="94" t="str">
        <f ca="1">IFERROR(VLOOKUP($A1317,HeadJournal!$A$1:$NTR$890,COLUMN(HeadJournal!C$1),0),"")</f>
        <v>CoralClub_AV</v>
      </c>
      <c r="D1317" s="125" t="str">
        <f ca="1"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ca="1" si="103"/>
        <v>0.31455399061032863</v>
      </c>
      <c r="X1317" s="33"/>
      <c r="Y1317" s="33"/>
    </row>
    <row r="1318" spans="1:25" hidden="1" x14ac:dyDescent="0.2">
      <c r="A1318" s="93" t="s">
        <v>582</v>
      </c>
      <c r="B1318" s="94">
        <f ca="1">IFERROR(VLOOKUP($A1318,HeadJournal!$A$1:$NTR$890,COLUMN(HeadJournal!B$1),0),"")</f>
        <v>0</v>
      </c>
      <c r="C1318" s="94" t="str">
        <f ca="1">IFERROR(VLOOKUP($A1318,HeadJournal!$A$1:$NTR$890,COLUMN(HeadJournal!C$1),0),"")</f>
        <v>OZON_AV</v>
      </c>
      <c r="D1318" s="125" t="str">
        <f ca="1"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ca="1" si="103"/>
        <v>0.20147180295862427</v>
      </c>
      <c r="X1318" s="33"/>
      <c r="Y1318" s="33"/>
    </row>
    <row r="1319" spans="1:25" hidden="1" x14ac:dyDescent="0.2">
      <c r="A1319" s="93" t="s">
        <v>584</v>
      </c>
      <c r="B1319" s="94">
        <f ca="1">IFERROR(VLOOKUP($A1319,HeadJournal!$A$1:$NTR$890,COLUMN(HeadJournal!B$1),0),"")</f>
        <v>0</v>
      </c>
      <c r="C1319" s="94" t="str">
        <f ca="1">IFERROR(VLOOKUP($A1319,HeadJournal!$A$1:$NTR$890,COLUMN(HeadJournal!C$1),0),"")</f>
        <v>OZON_AV</v>
      </c>
      <c r="D1319" s="125" t="str">
        <f ca="1"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 ca="1"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ca="1" si="102"/>
        <v>455.79999999999995</v>
      </c>
      <c r="V1319" s="22">
        <f t="shared" ca="1" si="103"/>
        <v>0.4365064163953265</v>
      </c>
      <c r="X1319" s="33"/>
      <c r="Y1319" s="33"/>
    </row>
    <row r="1320" spans="1:25" hidden="1" x14ac:dyDescent="0.2">
      <c r="A1320" s="93" t="s">
        <v>585</v>
      </c>
      <c r="B1320" s="94">
        <f ca="1">IFERROR(VLOOKUP($A1320,HeadJournal!$A$1:$NTR$890,COLUMN(HeadJournal!B$1),0),"")</f>
        <v>0</v>
      </c>
      <c r="C1320" s="94" t="str">
        <f ca="1">IFERROR(VLOOKUP($A1320,HeadJournal!$A$1:$NTR$890,COLUMN(HeadJournal!C$1),0),"")</f>
        <v>Forever</v>
      </c>
      <c r="D1320" s="125" t="str">
        <f ca="1"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ca="1" si="103"/>
        <v>0.35999740637442751</v>
      </c>
      <c r="X1320" s="33"/>
      <c r="Y1320" s="33"/>
    </row>
    <row r="1321" spans="1:25" hidden="1" x14ac:dyDescent="0.2">
      <c r="A1321" s="93" t="s">
        <v>585</v>
      </c>
      <c r="B1321" s="94">
        <f ca="1">IFERROR(VLOOKUP($A1321,HeadJournal!$A$1:$NTR$890,COLUMN(HeadJournal!B$1),0),"")</f>
        <v>0</v>
      </c>
      <c r="C1321" s="94" t="str">
        <f ca="1">IFERROR(VLOOKUP($A1321,HeadJournal!$A$1:$NTR$890,COLUMN(HeadJournal!C$1),0),"")</f>
        <v>Forever</v>
      </c>
      <c r="D1321" s="125" t="str">
        <f ca="1"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 ca="1"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ca="1" si="102"/>
        <v>635.2907522095345</v>
      </c>
      <c r="V1321" s="22">
        <f t="shared" ca="1" si="103"/>
        <v>0.35999740637442751</v>
      </c>
      <c r="X1321" s="33"/>
      <c r="Y1321" s="33"/>
    </row>
    <row r="1322" spans="1:25" hidden="1" x14ac:dyDescent="0.2">
      <c r="A1322" s="93" t="s">
        <v>585</v>
      </c>
      <c r="B1322" s="94">
        <f ca="1">IFERROR(VLOOKUP($A1322,HeadJournal!$A$1:$NTR$890,COLUMN(HeadJournal!B$1),0),"")</f>
        <v>0</v>
      </c>
      <c r="C1322" s="94" t="str">
        <f ca="1">IFERROR(VLOOKUP($A1322,HeadJournal!$A$1:$NTR$890,COLUMN(HeadJournal!C$1),0),"")</f>
        <v>Forever</v>
      </c>
      <c r="D1322" s="125" t="str">
        <f ca="1"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 ca="1"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ca="1" si="102"/>
        <v>33.170752209534612</v>
      </c>
      <c r="V1322" s="22">
        <f t="shared" ca="1" si="103"/>
        <v>1.8796723738523285E-2</v>
      </c>
      <c r="X1322" s="33"/>
      <c r="Y1322" s="33"/>
    </row>
    <row r="1323" spans="1:25" hidden="1" x14ac:dyDescent="0.2">
      <c r="A1323" s="93" t="s">
        <v>585</v>
      </c>
      <c r="B1323" s="94">
        <f ca="1">IFERROR(VLOOKUP($A1323,HeadJournal!$A$1:$NTR$890,COLUMN(HeadJournal!B$1),0),"")</f>
        <v>0</v>
      </c>
      <c r="C1323" s="94" t="str">
        <f ca="1">IFERROR(VLOOKUP($A1323,HeadJournal!$A$1:$NTR$890,COLUMN(HeadJournal!C$1),0),"")</f>
        <v>Forever</v>
      </c>
      <c r="D1323" s="125" t="str">
        <f ca="1"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 ca="1"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ca="1" si="102"/>
        <v>635.2907522095345</v>
      </c>
      <c r="V1323" s="22">
        <f t="shared" ca="1" si="103"/>
        <v>0.35999740637442751</v>
      </c>
      <c r="X1323" s="33"/>
      <c r="Y1323" s="33"/>
    </row>
    <row r="1324" spans="1:25" hidden="1" x14ac:dyDescent="0.2">
      <c r="A1324" s="93" t="s">
        <v>585</v>
      </c>
      <c r="B1324" s="94">
        <f ca="1">IFERROR(VLOOKUP($A1324,HeadJournal!$A$1:$NTR$890,COLUMN(HeadJournal!B$1),0),"")</f>
        <v>0</v>
      </c>
      <c r="C1324" s="94" t="str">
        <f ca="1">IFERROR(VLOOKUP($A1324,HeadJournal!$A$1:$NTR$890,COLUMN(HeadJournal!C$1),0),"")</f>
        <v>Forever</v>
      </c>
      <c r="D1324" s="125" t="str">
        <f ca="1"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 ca="1"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ca="1" si="102"/>
        <v>7.522095345393609E-4</v>
      </c>
      <c r="V1324" s="22">
        <f t="shared" ca="1" si="103"/>
        <v>4.2625125667651923E-7</v>
      </c>
      <c r="X1324" s="33"/>
      <c r="Y1324" s="33"/>
    </row>
    <row r="1325" spans="1:25" hidden="1" x14ac:dyDescent="0.2">
      <c r="A1325" s="93" t="s">
        <v>585</v>
      </c>
      <c r="B1325" s="94">
        <f ca="1">IFERROR(VLOOKUP($A1325,HeadJournal!$A$1:$NTR$890,COLUMN(HeadJournal!B$1),0),"")</f>
        <v>0</v>
      </c>
      <c r="C1325" s="94" t="str">
        <f ca="1">IFERROR(VLOOKUP($A1325,HeadJournal!$A$1:$NTR$890,COLUMN(HeadJournal!C$1),0),"")</f>
        <v>Forever</v>
      </c>
      <c r="D1325" s="125" t="str">
        <f ca="1"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 ca="1"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ca="1" si="102"/>
        <v>7.522095345393609E-4</v>
      </c>
      <c r="V1325" s="22">
        <f t="shared" ca="1" si="103"/>
        <v>4.2625125667651923E-7</v>
      </c>
      <c r="X1325" s="33"/>
      <c r="Y1325" s="33"/>
    </row>
    <row r="1326" spans="1:25" hidden="1" x14ac:dyDescent="0.2">
      <c r="A1326" s="93" t="s">
        <v>585</v>
      </c>
      <c r="B1326" s="94">
        <f ca="1">IFERROR(VLOOKUP($A1326,HeadJournal!$A$1:$NTR$890,COLUMN(HeadJournal!B$1),0),"")</f>
        <v>0</v>
      </c>
      <c r="C1326" s="94" t="str">
        <f ca="1">IFERROR(VLOOKUP($A1326,HeadJournal!$A$1:$NTR$890,COLUMN(HeadJournal!C$1),0),"")</f>
        <v>Forever</v>
      </c>
      <c r="D1326" s="125" t="str">
        <f ca="1"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 ca="1"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ca="1" si="102"/>
        <v>461.52274337139534</v>
      </c>
      <c r="V1326" s="22">
        <f t="shared" ca="1" si="103"/>
        <v>0.34481179346587643</v>
      </c>
      <c r="X1326" s="33"/>
      <c r="Y1326" s="33"/>
    </row>
    <row r="1327" spans="1:25" hidden="1" x14ac:dyDescent="0.2">
      <c r="A1327" s="93" t="s">
        <v>585</v>
      </c>
      <c r="B1327" s="94">
        <f ca="1">IFERROR(VLOOKUP($A1327,HeadJournal!$A$1:$NTR$890,COLUMN(HeadJournal!B$1),0),"")</f>
        <v>0</v>
      </c>
      <c r="C1327" s="94" t="str">
        <f ca="1">IFERROR(VLOOKUP($A1327,HeadJournal!$A$1:$NTR$890,COLUMN(HeadJournal!C$1),0),"")</f>
        <v>Forever</v>
      </c>
      <c r="D1327" s="125" t="str">
        <f ca="1"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 ca="1"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ca="1" si="102"/>
        <v>2.7433713953541883E-3</v>
      </c>
      <c r="V1327" s="22">
        <f t="shared" ca="1" si="103"/>
        <v>2.0496212257384722E-6</v>
      </c>
      <c r="X1327" s="33"/>
      <c r="Y1327" s="33"/>
    </row>
    <row r="1328" spans="1:25" hidden="1" x14ac:dyDescent="0.2">
      <c r="A1328" s="93" t="s">
        <v>586</v>
      </c>
      <c r="B1328" s="94">
        <f ca="1">IFERROR(VLOOKUP($A1328,HeadJournal!$A$1:$NTR$890,COLUMN(HeadJournal!B$1),0),"")</f>
        <v>0</v>
      </c>
      <c r="C1328" s="94" t="str">
        <f ca="1">IFERROR(VLOOKUP($A1328,HeadJournal!$A$1:$NTR$890,COLUMN(HeadJournal!C$1),0),"")</f>
        <v>OZON_OA</v>
      </c>
      <c r="D1328" s="125" t="str">
        <f ca="1"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hidden="1" x14ac:dyDescent="0.2">
      <c r="A1329" s="93" t="s">
        <v>586</v>
      </c>
      <c r="B1329" s="94">
        <f ca="1">IFERROR(VLOOKUP($A1329,HeadJournal!$A$1:$NTR$890,COLUMN(HeadJournal!B$1),0),"")</f>
        <v>0</v>
      </c>
      <c r="C1329" s="94" t="str">
        <f ca="1">IFERROR(VLOOKUP($A1329,HeadJournal!$A$1:$NTR$890,COLUMN(HeadJournal!C$1),0),"")</f>
        <v>OZON_OA</v>
      </c>
      <c r="D1329" s="125" t="str">
        <f ca="1"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 ca="1"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ca="1" si="102"/>
        <v>489.25</v>
      </c>
      <c r="V1329" s="22">
        <f t="shared" ca="1" si="103"/>
        <v>0.15727718395885237</v>
      </c>
      <c r="X1329" s="33"/>
      <c r="Y1329" s="33"/>
    </row>
    <row r="1330" spans="1:25" hidden="1" x14ac:dyDescent="0.2">
      <c r="A1330" s="93" t="s">
        <v>586</v>
      </c>
      <c r="B1330" s="94">
        <f ca="1">IFERROR(VLOOKUP($A1330,HeadJournal!$A$1:$NTR$890,COLUMN(HeadJournal!B$1),0),"")</f>
        <v>0</v>
      </c>
      <c r="C1330" s="94" t="str">
        <f ca="1">IFERROR(VLOOKUP($A1330,HeadJournal!$A$1:$NTR$890,COLUMN(HeadJournal!C$1),0),"")</f>
        <v>OZON_OA</v>
      </c>
      <c r="D1330" s="125" t="str">
        <f ca="1"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ca="1" si="103"/>
        <v>0.15727718395885237</v>
      </c>
      <c r="X1330" s="33"/>
      <c r="Y1330" s="33"/>
    </row>
    <row r="1331" spans="1:25" hidden="1" x14ac:dyDescent="0.2">
      <c r="A1331" s="93" t="s">
        <v>586</v>
      </c>
      <c r="B1331" s="94">
        <f ca="1">IFERROR(VLOOKUP($A1331,HeadJournal!$A$1:$NTR$890,COLUMN(HeadJournal!B$1),0),"")</f>
        <v>0</v>
      </c>
      <c r="C1331" s="94" t="str">
        <f ca="1">IFERROR(VLOOKUP($A1331,HeadJournal!$A$1:$NTR$890,COLUMN(HeadJournal!C$1),0),"")</f>
        <v>OZON_OA</v>
      </c>
      <c r="D1331" s="125" t="str">
        <f ca="1"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 ca="1"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ca="1" si="102"/>
        <v>416.70000000000005</v>
      </c>
      <c r="V1331" s="22">
        <f t="shared" ca="1" si="103"/>
        <v>0.38465798947659935</v>
      </c>
      <c r="X1331" s="33"/>
      <c r="Y1331" s="33"/>
    </row>
    <row r="1332" spans="1:25" hidden="1" x14ac:dyDescent="0.2">
      <c r="A1332" s="93" t="s">
        <v>586</v>
      </c>
      <c r="B1332" s="94">
        <f ca="1">IFERROR(VLOOKUP($A1332,HeadJournal!$A$1:$NTR$890,COLUMN(HeadJournal!B$1),0),"")</f>
        <v>0</v>
      </c>
      <c r="C1332" s="94" t="str">
        <f ca="1">IFERROR(VLOOKUP($A1332,HeadJournal!$A$1:$NTR$890,COLUMN(HeadJournal!C$1),0),"")</f>
        <v>OZON_OA</v>
      </c>
      <c r="D1332" s="125" t="str">
        <f ca="1"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 ca="1"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ca="1" si="102"/>
        <v>416.70000000000005</v>
      </c>
      <c r="V1332" s="22">
        <f t="shared" ca="1" si="103"/>
        <v>0.38465798947659935</v>
      </c>
      <c r="X1332" s="33"/>
      <c r="Y1332" s="33"/>
    </row>
    <row r="1333" spans="1:25" hidden="1" x14ac:dyDescent="0.2">
      <c r="A1333" s="93" t="s">
        <v>586</v>
      </c>
      <c r="B1333" s="94">
        <f ca="1">IFERROR(VLOOKUP($A1333,HeadJournal!$A$1:$NTR$890,COLUMN(HeadJournal!B$1),0),"")</f>
        <v>0</v>
      </c>
      <c r="C1333" s="94" t="str">
        <f ca="1">IFERROR(VLOOKUP($A1333,HeadJournal!$A$1:$NTR$890,COLUMN(HeadJournal!C$1),0),"")</f>
        <v>OZON_OA</v>
      </c>
      <c r="D1333" s="125" t="str">
        <f ca="1"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 ca="1"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ca="1" si="102"/>
        <v>995.25</v>
      </c>
      <c r="V1333" s="22">
        <f t="shared" ca="1" si="103"/>
        <v>0.38209041174776848</v>
      </c>
      <c r="X1333" s="33"/>
      <c r="Y1333" s="33"/>
    </row>
    <row r="1334" spans="1:25" hidden="1" x14ac:dyDescent="0.2">
      <c r="A1334" s="93" t="s">
        <v>586</v>
      </c>
      <c r="B1334" s="94">
        <f ca="1">IFERROR(VLOOKUP($A1334,HeadJournal!$A$1:$NTR$890,COLUMN(HeadJournal!B$1),0),"")</f>
        <v>0</v>
      </c>
      <c r="C1334" s="94" t="str">
        <f ca="1">IFERROR(VLOOKUP($A1334,HeadJournal!$A$1:$NTR$890,COLUMN(HeadJournal!C$1),0),"")</f>
        <v>OZON_OA</v>
      </c>
      <c r="D1334" s="125" t="str">
        <f ca="1"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 ca="1"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ca="1" si="102"/>
        <v>416.70000000000005</v>
      </c>
      <c r="V1334" s="22">
        <f t="shared" ca="1" si="103"/>
        <v>0.38465798947659935</v>
      </c>
      <c r="X1334" s="33"/>
      <c r="Y1334" s="33"/>
    </row>
    <row r="1335" spans="1:25" hidden="1" x14ac:dyDescent="0.2">
      <c r="A1335" s="93" t="s">
        <v>589</v>
      </c>
      <c r="B1335" s="94">
        <f ca="1">IFERROR(VLOOKUP($A1335,HeadJournal!$A$1:$NTR$890,COLUMN(HeadJournal!B$1),0),"")</f>
        <v>0</v>
      </c>
      <c r="C1335" s="94" t="str">
        <f ca="1">IFERROR(VLOOKUP($A1335,HeadJournal!$A$1:$NTR$890,COLUMN(HeadJournal!C$1),0),"")</f>
        <v>WBRS</v>
      </c>
      <c r="D1335" s="125" t="str">
        <f ca="1"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 ca="1"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ca="1" si="102"/>
        <v>278.05</v>
      </c>
      <c r="V1335" s="22">
        <f t="shared" ca="1" si="103"/>
        <v>1.2527596305474207</v>
      </c>
      <c r="X1335" s="33"/>
      <c r="Y1335" s="33"/>
    </row>
    <row r="1336" spans="1:25" hidden="1" x14ac:dyDescent="0.2">
      <c r="A1336" s="93" t="s">
        <v>589</v>
      </c>
      <c r="B1336" s="94">
        <f ca="1">IFERROR(VLOOKUP($A1336,HeadJournal!$A$1:$NTR$890,COLUMN(HeadJournal!B$1),0),"")</f>
        <v>0</v>
      </c>
      <c r="C1336" s="94" t="str">
        <f ca="1">IFERROR(VLOOKUP($A1336,HeadJournal!$A$1:$NTR$890,COLUMN(HeadJournal!C$1),0),"")</f>
        <v>WBRS</v>
      </c>
      <c r="D1336" s="125" t="str">
        <f ca="1"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ca="1" si="103"/>
        <v/>
      </c>
      <c r="X1336" s="33"/>
      <c r="Y1336" s="33"/>
    </row>
    <row r="1337" spans="1:25" hidden="1" x14ac:dyDescent="0.2">
      <c r="A1337" s="93" t="s">
        <v>590</v>
      </c>
      <c r="B1337" s="94">
        <f ca="1">IFERROR(VLOOKUP($A1337,HeadJournal!$A$1:$NTR$890,COLUMN(HeadJournal!B$1),0),"")</f>
        <v>0</v>
      </c>
      <c r="C1337" s="94" t="str">
        <f ca="1">IFERROR(VLOOKUP($A1337,HeadJournal!$A$1:$NTR$890,COLUMN(HeadJournal!C$1),0),"")</f>
        <v>WBRS</v>
      </c>
      <c r="D1337" s="125" t="str">
        <f ca="1"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 ca="1"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ca="1" si="102"/>
        <v>136.64999999999998</v>
      </c>
      <c r="V1337" s="22">
        <f t="shared" ca="1" si="103"/>
        <v>0.51889120941712541</v>
      </c>
      <c r="X1337" s="33"/>
      <c r="Y1337" s="33"/>
    </row>
    <row r="1338" spans="1:25" hidden="1" x14ac:dyDescent="0.2">
      <c r="A1338" s="93" t="s">
        <v>590</v>
      </c>
      <c r="B1338" s="94">
        <f ca="1">IFERROR(VLOOKUP($A1338,HeadJournal!$A$1:$NTR$890,COLUMN(HeadJournal!B$1),0),"")</f>
        <v>0</v>
      </c>
      <c r="C1338" s="94" t="str">
        <f ca="1">IFERROR(VLOOKUP($A1338,HeadJournal!$A$1:$NTR$890,COLUMN(HeadJournal!C$1),0),"")</f>
        <v>WBRS</v>
      </c>
      <c r="D1338" s="125" t="str">
        <f ca="1"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 ca="1"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ca="1" si="102"/>
        <v>-263.35000000000002</v>
      </c>
      <c r="V1338" s="22" t="str">
        <f t="shared" ca="1" si="103"/>
        <v/>
      </c>
      <c r="X1338" s="33"/>
      <c r="Y1338" s="33"/>
    </row>
    <row r="1339" spans="1:25" hidden="1" x14ac:dyDescent="0.2">
      <c r="A1339" s="93" t="s">
        <v>592</v>
      </c>
      <c r="B1339" s="94">
        <f ca="1">IFERROR(VLOOKUP($A1339,HeadJournal!$A$1:$NTR$890,COLUMN(HeadJournal!B$1),0),"")</f>
        <v>0</v>
      </c>
      <c r="C1339" s="94" t="str">
        <f ca="1">IFERROR(VLOOKUP($A1339,HeadJournal!$A$1:$NTR$890,COLUMN(HeadJournal!C$1),0),"")</f>
        <v>WBRS</v>
      </c>
      <c r="D1339" s="125" t="str">
        <f ca="1"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ca="1" si="103"/>
        <v>1.0703933747412007</v>
      </c>
      <c r="X1339" s="33"/>
      <c r="Y1339" s="33"/>
    </row>
    <row r="1340" spans="1:25" hidden="1" x14ac:dyDescent="0.2">
      <c r="A1340" s="93" t="s">
        <v>592</v>
      </c>
      <c r="B1340" s="94">
        <f ca="1">IFERROR(VLOOKUP($A1340,HeadJournal!$A$1:$NTR$890,COLUMN(HeadJournal!B$1),0),"")</f>
        <v>0</v>
      </c>
      <c r="C1340" s="94" t="str">
        <f ca="1">IFERROR(VLOOKUP($A1340,HeadJournal!$A$1:$NTR$890,COLUMN(HeadJournal!C$1),0),"")</f>
        <v>WBRS</v>
      </c>
      <c r="D1340" s="125" t="str">
        <f ca="1"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ca="1" si="102"/>
        <v>161.89999999999998</v>
      </c>
      <c r="V1340" s="22">
        <f t="shared" ca="1" si="103"/>
        <v>0.47885241052942906</v>
      </c>
      <c r="X1340" s="33"/>
      <c r="Y1340" s="33"/>
    </row>
    <row r="1341" spans="1:25" hidden="1" x14ac:dyDescent="0.2">
      <c r="A1341" s="93" t="s">
        <v>593</v>
      </c>
      <c r="B1341" s="94">
        <f ca="1">IFERROR(VLOOKUP($A1341,HeadJournal!$A$1:$NTR$890,COLUMN(HeadJournal!B$1),0),"")</f>
        <v>0</v>
      </c>
      <c r="C1341" s="94" t="str">
        <f ca="1">IFERROR(VLOOKUP($A1341,HeadJournal!$A$1:$NTR$890,COLUMN(HeadJournal!C$1),0),"")</f>
        <v>WBRS</v>
      </c>
      <c r="D1341" s="125" t="str">
        <f ca="1"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 ca="1"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ca="1" si="102"/>
        <v>773.4</v>
      </c>
      <c r="V1341" s="22">
        <f t="shared" ca="1" si="103"/>
        <v>2.3680342927127982</v>
      </c>
      <c r="X1341" s="33"/>
      <c r="Y1341" s="33"/>
    </row>
    <row r="1342" spans="1:25" hidden="1" x14ac:dyDescent="0.2">
      <c r="A1342" s="93" t="s">
        <v>593</v>
      </c>
      <c r="B1342" s="94">
        <f ca="1">IFERROR(VLOOKUP($A1342,HeadJournal!$A$1:$NTR$890,COLUMN(HeadJournal!B$1),0),"")</f>
        <v>0</v>
      </c>
      <c r="C1342" s="94" t="str">
        <f ca="1">IFERROR(VLOOKUP($A1342,HeadJournal!$A$1:$NTR$890,COLUMN(HeadJournal!C$1),0),"")</f>
        <v>WBRS</v>
      </c>
      <c r="D1342" s="125" t="str">
        <f ca="1"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ca="1" si="103"/>
        <v>2.2149418248622164</v>
      </c>
      <c r="X1342" s="33"/>
      <c r="Y1342" s="33"/>
    </row>
    <row r="1343" spans="1:25" hidden="1" x14ac:dyDescent="0.2">
      <c r="A1343" s="93" t="s">
        <v>593</v>
      </c>
      <c r="B1343" s="94">
        <f ca="1">IFERROR(VLOOKUP($A1343,HeadJournal!$A$1:$NTR$890,COLUMN(HeadJournal!B$1),0),"")</f>
        <v>0</v>
      </c>
      <c r="C1343" s="94" t="str">
        <f ca="1">IFERROR(VLOOKUP($A1343,HeadJournal!$A$1:$NTR$890,COLUMN(HeadJournal!C$1),0),"")</f>
        <v>WBRS</v>
      </c>
      <c r="D1343" s="125" t="str">
        <f ca="1"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ca="1" si="103"/>
        <v>2.3680342927127982</v>
      </c>
      <c r="X1343" s="33"/>
      <c r="Y1343" s="33"/>
    </row>
    <row r="1344" spans="1:25" hidden="1" x14ac:dyDescent="0.2">
      <c r="A1344" s="93" t="s">
        <v>595</v>
      </c>
      <c r="B1344" s="94">
        <f ca="1">IFERROR(VLOOKUP($A1344,HeadJournal!$A$1:$NTR$890,COLUMN(HeadJournal!B$1),0),"")</f>
        <v>0</v>
      </c>
      <c r="C1344" s="94" t="str">
        <f ca="1">IFERROR(VLOOKUP($A1344,HeadJournal!$A$1:$NTR$890,COLUMN(HeadJournal!C$1),0),"")</f>
        <v>WBRS</v>
      </c>
      <c r="D1344" s="125" t="str">
        <f ca="1"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ca="1" si="103"/>
        <v>0.97254869729596438</v>
      </c>
      <c r="X1344" s="33"/>
      <c r="Y1344" s="33"/>
    </row>
    <row r="1345" spans="1:25" hidden="1" x14ac:dyDescent="0.2">
      <c r="A1345" s="93" t="s">
        <v>597</v>
      </c>
      <c r="B1345" s="94">
        <f ca="1">IFERROR(VLOOKUP($A1345,HeadJournal!$A$1:$NTR$890,COLUMN(HeadJournal!B$1),0),"")</f>
        <v>0</v>
      </c>
      <c r="C1345" s="94" t="str">
        <f ca="1">IFERROR(VLOOKUP($A1345,HeadJournal!$A$1:$NTR$890,COLUMN(HeadJournal!C$1),0),"")</f>
        <v>WBRS</v>
      </c>
      <c r="D1345" s="125" t="str">
        <f ca="1"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ca="1" si="108">IF(Q1345&lt;&gt;0,IFERROR(U1345/P1345,""),"")</f>
        <v>1.2797589969060412</v>
      </c>
      <c r="X1345" s="33"/>
      <c r="Y1345" s="33"/>
    </row>
    <row r="1346" spans="1:25" hidden="1" x14ac:dyDescent="0.2">
      <c r="A1346" s="93" t="s">
        <v>597</v>
      </c>
      <c r="B1346" s="94">
        <f ca="1">IFERROR(VLOOKUP($A1346,HeadJournal!$A$1:$NTR$890,COLUMN(HeadJournal!B$1),0),"")</f>
        <v>0</v>
      </c>
      <c r="C1346" s="94" t="str">
        <f ca="1">IFERROR(VLOOKUP($A1346,HeadJournal!$A$1:$NTR$890,COLUMN(HeadJournal!C$1),0),"")</f>
        <v>WBRS</v>
      </c>
      <c r="D1346" s="125" t="str">
        <f ca="1"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ca="1" si="108"/>
        <v/>
      </c>
      <c r="X1346" s="33"/>
      <c r="Y1346" s="33"/>
    </row>
    <row r="1347" spans="1:25" hidden="1" x14ac:dyDescent="0.2">
      <c r="A1347" s="93" t="s">
        <v>599</v>
      </c>
      <c r="B1347" s="94" t="str">
        <f ca="1">IFERROR(VLOOKUP($A1347,HeadJournal!$A$1:$NTR$890,COLUMN(HeadJournal!B$1),0),"")</f>
        <v>710000705343</v>
      </c>
      <c r="C1347" s="94" t="str">
        <f ca="1">IFERROR(VLOOKUP($A1347,HeadJournal!$A$1:$NTR$890,COLUMN(HeadJournal!C$1),0),"")</f>
        <v>iHerb_MH DLE7202</v>
      </c>
      <c r="D1347" s="125" t="str">
        <f ca="1"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 ca="1"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 ca="1"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ca="1" si="107"/>
        <v>1562.1160327326641</v>
      </c>
      <c r="V1347" s="22">
        <f t="shared" ca="1" si="108"/>
        <v>0.95374035276681779</v>
      </c>
      <c r="X1347" s="33"/>
      <c r="Y1347" s="33"/>
    </row>
    <row r="1348" spans="1:25" hidden="1" x14ac:dyDescent="0.2">
      <c r="A1348" s="93" t="s">
        <v>599</v>
      </c>
      <c r="B1348" s="94" t="str">
        <f ca="1">IFERROR(VLOOKUP($A1348,HeadJournal!$A$1:$NTR$890,COLUMN(HeadJournal!B$1),0),"")</f>
        <v>710000705343</v>
      </c>
      <c r="C1348" s="94" t="str">
        <f ca="1">IFERROR(VLOOKUP($A1348,HeadJournal!$A$1:$NTR$890,COLUMN(HeadJournal!C$1),0),"")</f>
        <v>iHerb_MH DLE7202</v>
      </c>
      <c r="D1348" s="125" t="str">
        <f ca="1"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 ca="1"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 ca="1"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ca="1" si="107"/>
        <v>1095.7042940237225</v>
      </c>
      <c r="V1348" s="22">
        <f t="shared" ca="1" si="108"/>
        <v>0.99222000782393727</v>
      </c>
      <c r="X1348" s="33"/>
      <c r="Y1348" s="33"/>
    </row>
    <row r="1349" spans="1:25" hidden="1" x14ac:dyDescent="0.2">
      <c r="A1349" s="93" t="s">
        <v>599</v>
      </c>
      <c r="B1349" s="94" t="str">
        <f ca="1">IFERROR(VLOOKUP($A1349,HeadJournal!$A$1:$NTR$890,COLUMN(HeadJournal!B$1),0),"")</f>
        <v>710000705343</v>
      </c>
      <c r="C1349" s="94" t="str">
        <f ca="1">IFERROR(VLOOKUP($A1349,HeadJournal!$A$1:$NTR$890,COLUMN(HeadJournal!C$1),0),"")</f>
        <v>iHerb_MH DLE7202</v>
      </c>
      <c r="D1349" s="125" t="str">
        <f ca="1"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 ca="1"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 ca="1"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ca="1" si="107"/>
        <v>1195.7042940237225</v>
      </c>
      <c r="V1349" s="22">
        <f t="shared" ca="1" si="108"/>
        <v>1.0827754627250255</v>
      </c>
      <c r="X1349" s="33"/>
      <c r="Y1349" s="33"/>
    </row>
    <row r="1350" spans="1:25" hidden="1" x14ac:dyDescent="0.2">
      <c r="A1350" s="93" t="s">
        <v>599</v>
      </c>
      <c r="B1350" s="94" t="str">
        <f ca="1">IFERROR(VLOOKUP($A1350,HeadJournal!$A$1:$NTR$890,COLUMN(HeadJournal!B$1),0),"")</f>
        <v>710000705343</v>
      </c>
      <c r="C1350" s="94" t="str">
        <f ca="1">IFERROR(VLOOKUP($A1350,HeadJournal!$A$1:$NTR$890,COLUMN(HeadJournal!C$1),0),"")</f>
        <v>iHerb_MH DLE7202</v>
      </c>
      <c r="D1350" s="125" t="str">
        <f ca="1"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 ca="1"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 ca="1"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ca="1" si="107"/>
        <v>1195.7042940237225</v>
      </c>
      <c r="V1350" s="22">
        <f t="shared" ca="1" si="108"/>
        <v>1.0827754627250255</v>
      </c>
      <c r="X1350" s="33"/>
      <c r="Y1350" s="33"/>
    </row>
    <row r="1351" spans="1:25" hidden="1" x14ac:dyDescent="0.2">
      <c r="A1351" s="93" t="s">
        <v>599</v>
      </c>
      <c r="B1351" s="94" t="str">
        <f ca="1">IFERROR(VLOOKUP($A1351,HeadJournal!$A$1:$NTR$890,COLUMN(HeadJournal!B$1),0),"")</f>
        <v>710000705343</v>
      </c>
      <c r="C1351" s="94" t="str">
        <f ca="1">IFERROR(VLOOKUP($A1351,HeadJournal!$A$1:$NTR$890,COLUMN(HeadJournal!C$1),0),"")</f>
        <v>iHerb_MH DLE7202</v>
      </c>
      <c r="D1351" s="125" t="str">
        <f ca="1"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 ca="1"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 ca="1"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ca="1" si="107"/>
        <v>953.41409101277372</v>
      </c>
      <c r="V1351" s="22">
        <f t="shared" ca="1" si="108"/>
        <v>0.76482020544204898</v>
      </c>
      <c r="X1351" s="33"/>
      <c r="Y1351" s="33"/>
    </row>
    <row r="1352" spans="1:25" hidden="1" x14ac:dyDescent="0.2">
      <c r="A1352" s="93" t="s">
        <v>599</v>
      </c>
      <c r="B1352" s="94" t="str">
        <f ca="1">IFERROR(VLOOKUP($A1352,HeadJournal!$A$1:$NTR$890,COLUMN(HeadJournal!B$1),0),"")</f>
        <v>710000705343</v>
      </c>
      <c r="C1352" s="94" t="str">
        <f ca="1">IFERROR(VLOOKUP($A1352,HeadJournal!$A$1:$NTR$890,COLUMN(HeadJournal!C$1),0),"")</f>
        <v>iHerb_MH DLE7202</v>
      </c>
      <c r="D1352" s="125" t="str">
        <f ca="1"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 ca="1"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 ca="1"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ca="1" si="107"/>
        <v>853.41409101277372</v>
      </c>
      <c r="V1352" s="22">
        <f t="shared" ca="1" si="108"/>
        <v>0.68460110519468309</v>
      </c>
      <c r="X1352" s="33"/>
      <c r="Y1352" s="33"/>
    </row>
    <row r="1353" spans="1:25" hidden="1" x14ac:dyDescent="0.2">
      <c r="A1353" s="93" t="s">
        <v>599</v>
      </c>
      <c r="B1353" s="94" t="str">
        <f ca="1">IFERROR(VLOOKUP($A1353,HeadJournal!$A$1:$NTR$890,COLUMN(HeadJournal!B$1),0),"")</f>
        <v>710000705343</v>
      </c>
      <c r="C1353" s="94" t="str">
        <f ca="1">IFERROR(VLOOKUP($A1353,HeadJournal!$A$1:$NTR$890,COLUMN(HeadJournal!C$1),0),"")</f>
        <v>iHerb_MH DLE7202</v>
      </c>
      <c r="D1353" s="125" t="str">
        <f ca="1"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 ca="1"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 ca="1"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ca="1" si="107"/>
        <v>953.41409101277372</v>
      </c>
      <c r="V1353" s="22">
        <f t="shared" ca="1" si="108"/>
        <v>0.76482020544204898</v>
      </c>
      <c r="X1353" s="33"/>
      <c r="Y1353" s="33"/>
    </row>
    <row r="1354" spans="1:25" hidden="1" x14ac:dyDescent="0.2">
      <c r="A1354" s="93" t="s">
        <v>599</v>
      </c>
      <c r="B1354" s="94" t="str">
        <f ca="1">IFERROR(VLOOKUP($A1354,HeadJournal!$A$1:$NTR$890,COLUMN(HeadJournal!B$1),0),"")</f>
        <v>710000705343</v>
      </c>
      <c r="C1354" s="94" t="str">
        <f ca="1">IFERROR(VLOOKUP($A1354,HeadJournal!$A$1:$NTR$890,COLUMN(HeadJournal!C$1),0),"")</f>
        <v>iHerb_MH DLE7202</v>
      </c>
      <c r="D1354" s="125" t="str">
        <f ca="1"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 ca="1"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 ca="1"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ca="1" si="107"/>
        <v>1081.7438013229926</v>
      </c>
      <c r="V1354" s="22">
        <f t="shared" ca="1" si="108"/>
        <v>1.5060695658673209</v>
      </c>
      <c r="X1354" s="33"/>
      <c r="Y1354" s="33"/>
    </row>
    <row r="1355" spans="1:25" hidden="1" x14ac:dyDescent="0.2">
      <c r="A1355" s="93" t="s">
        <v>599</v>
      </c>
      <c r="B1355" s="94" t="str">
        <f ca="1">IFERROR(VLOOKUP($A1355,HeadJournal!$A$1:$NTR$890,COLUMN(HeadJournal!B$1),0),"")</f>
        <v>710000705343</v>
      </c>
      <c r="C1355" s="94" t="str">
        <f ca="1">IFERROR(VLOOKUP($A1355,HeadJournal!$A$1:$NTR$890,COLUMN(HeadJournal!C$1),0),"")</f>
        <v>iHerb_MH DLE7202</v>
      </c>
      <c r="D1355" s="125" t="str">
        <f ca="1"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 ca="1"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 ca="1"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ca="1" si="107"/>
        <v>1461.6724424041963</v>
      </c>
      <c r="V1355" s="22">
        <f t="shared" ca="1" si="108"/>
        <v>0.79510990104276991</v>
      </c>
      <c r="X1355" s="33"/>
      <c r="Y1355" s="33"/>
    </row>
    <row r="1356" spans="1:25" hidden="1" x14ac:dyDescent="0.2">
      <c r="A1356" s="93" t="s">
        <v>599</v>
      </c>
      <c r="B1356" s="94" t="str">
        <f ca="1">IFERROR(VLOOKUP($A1356,HeadJournal!$A$1:$NTR$890,COLUMN(HeadJournal!B$1),0),"")</f>
        <v>710000705343</v>
      </c>
      <c r="C1356" s="94" t="str">
        <f ca="1">IFERROR(VLOOKUP($A1356,HeadJournal!$A$1:$NTR$890,COLUMN(HeadJournal!C$1),0),"")</f>
        <v>iHerb_MH DLE7202</v>
      </c>
      <c r="D1356" s="125" t="str">
        <f ca="1"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 ca="1"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 ca="1"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ca="1" si="107"/>
        <v>772.94839473083914</v>
      </c>
      <c r="V1356" s="22">
        <f t="shared" ca="1" si="108"/>
        <v>0.83377062327228346</v>
      </c>
      <c r="X1356" s="33"/>
      <c r="Y1356" s="33"/>
    </row>
    <row r="1357" spans="1:25" hidden="1" x14ac:dyDescent="0.2">
      <c r="A1357" s="93" t="s">
        <v>599</v>
      </c>
      <c r="B1357" s="94" t="str">
        <f ca="1">IFERROR(VLOOKUP($A1357,HeadJournal!$A$1:$NTR$890,COLUMN(HeadJournal!B$1),0),"")</f>
        <v>710000705343</v>
      </c>
      <c r="C1357" s="94" t="str">
        <f ca="1">IFERROR(VLOOKUP($A1357,HeadJournal!$A$1:$NTR$890,COLUMN(HeadJournal!C$1),0),"")</f>
        <v>iHerb_MH DLE7202</v>
      </c>
      <c r="D1357" s="125" t="str">
        <f ca="1"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 ca="1"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 ca="1"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ca="1" si="107"/>
        <v>872.94839473083914</v>
      </c>
      <c r="V1357" s="22">
        <f t="shared" ca="1" si="108"/>
        <v>0.94163948346477067</v>
      </c>
      <c r="X1357" s="33"/>
      <c r="Y1357" s="33"/>
    </row>
    <row r="1358" spans="1:25" hidden="1" x14ac:dyDescent="0.2">
      <c r="A1358" s="93" t="s">
        <v>599</v>
      </c>
      <c r="B1358" s="94" t="str">
        <f ca="1">IFERROR(VLOOKUP($A1358,HeadJournal!$A$1:$NTR$890,COLUMN(HeadJournal!B$1),0),"")</f>
        <v>710000705343</v>
      </c>
      <c r="C1358" s="94" t="str">
        <f ca="1">IFERROR(VLOOKUP($A1358,HeadJournal!$A$1:$NTR$890,COLUMN(HeadJournal!C$1),0),"")</f>
        <v>iHerb_MH DLE7202</v>
      </c>
      <c r="D1358" s="125" t="str">
        <f ca="1"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 ca="1"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 ca="1"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ca="1" si="107"/>
        <v>718.37859546076641</v>
      </c>
      <c r="V1358" s="22">
        <f t="shared" ca="1" si="108"/>
        <v>1.4915836146195329</v>
      </c>
      <c r="X1358" s="33"/>
      <c r="Y1358" s="33"/>
    </row>
    <row r="1359" spans="1:25" hidden="1" x14ac:dyDescent="0.2">
      <c r="A1359" s="93" t="s">
        <v>599</v>
      </c>
      <c r="B1359" s="94" t="str">
        <f ca="1">IFERROR(VLOOKUP($A1359,HeadJournal!$A$1:$NTR$890,COLUMN(HeadJournal!B$1),0),"")</f>
        <v>710000705343</v>
      </c>
      <c r="C1359" s="94" t="str">
        <f ca="1">IFERROR(VLOOKUP($A1359,HeadJournal!$A$1:$NTR$890,COLUMN(HeadJournal!C$1),0),"")</f>
        <v>iHerb_MH DLE7202</v>
      </c>
      <c r="D1359" s="125" t="str">
        <f ca="1"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 ca="1"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 ca="1"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ca="1" si="107"/>
        <v>772.94839473083914</v>
      </c>
      <c r="V1359" s="22">
        <f t="shared" ca="1" si="108"/>
        <v>0.83377062327228346</v>
      </c>
      <c r="X1359" s="33"/>
      <c r="Y1359" s="33"/>
    </row>
    <row r="1360" spans="1:25" hidden="1" x14ac:dyDescent="0.2">
      <c r="A1360" s="93" t="s">
        <v>599</v>
      </c>
      <c r="B1360" s="94" t="str">
        <f ca="1">IFERROR(VLOOKUP($A1360,HeadJournal!$A$1:$NTR$890,COLUMN(HeadJournal!B$1),0),"")</f>
        <v>710000705343</v>
      </c>
      <c r="C1360" s="94" t="str">
        <f ca="1">IFERROR(VLOOKUP($A1360,HeadJournal!$A$1:$NTR$890,COLUMN(HeadJournal!C$1),0),"")</f>
        <v>iHerb_MH DLE7202</v>
      </c>
      <c r="D1360" s="125" t="str">
        <f ca="1"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 ca="1"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 ca="1"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ca="1" si="107"/>
        <v>936.83878877737175</v>
      </c>
      <c r="V1360" s="22">
        <f t="shared" ca="1" si="108"/>
        <v>0.53134040314313624</v>
      </c>
      <c r="X1360" s="33"/>
      <c r="Y1360" s="33"/>
    </row>
    <row r="1361" spans="1:25" hidden="1" x14ac:dyDescent="0.2">
      <c r="A1361" s="93" t="s">
        <v>605</v>
      </c>
      <c r="B1361" s="94" t="str">
        <f ca="1">IFERROR(VLOOKUP($A1361,HeadJournal!$A$1:$NTR$890,COLUMN(HeadJournal!B$1),0),"")</f>
        <v>710000699962</v>
      </c>
      <c r="C1361" s="94" t="str">
        <f ca="1">IFERROR(VLOOKUP($A1361,HeadJournal!$A$1:$NTR$890,COLUMN(HeadJournal!C$1),0),"")</f>
        <v>iHerb_OA CZN6870</v>
      </c>
      <c r="D1361" s="125" t="str">
        <f ca="1"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 ca="1"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 ca="1"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 ca="1"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ca="1" si="107"/>
        <v>383.22894641756471</v>
      </c>
      <c r="V1361" s="22">
        <f t="shared" ca="1" si="108"/>
        <v>0.82102123402106719</v>
      </c>
      <c r="X1361" s="33"/>
      <c r="Y1361" s="33"/>
    </row>
    <row r="1362" spans="1:25" hidden="1" x14ac:dyDescent="0.2">
      <c r="A1362" s="93" t="s">
        <v>605</v>
      </c>
      <c r="B1362" s="94" t="str">
        <f ca="1">IFERROR(VLOOKUP($A1362,HeadJournal!$A$1:$NTR$890,COLUMN(HeadJournal!B$1),0),"")</f>
        <v>710000699962</v>
      </c>
      <c r="C1362" s="94" t="str">
        <f ca="1">IFERROR(VLOOKUP($A1362,HeadJournal!$A$1:$NTR$890,COLUMN(HeadJournal!C$1),0),"")</f>
        <v>iHerb_OA CZN6870</v>
      </c>
      <c r="D1362" s="125" t="str">
        <f ca="1"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 ca="1"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 ca="1"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 ca="1"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ca="1" si="107"/>
        <v>383.22894641756471</v>
      </c>
      <c r="V1362" s="22">
        <f t="shared" ca="1" si="108"/>
        <v>0.82102123402106719</v>
      </c>
      <c r="X1362" s="33"/>
      <c r="Y1362" s="33"/>
    </row>
    <row r="1363" spans="1:25" hidden="1" x14ac:dyDescent="0.2">
      <c r="A1363" s="93" t="s">
        <v>605</v>
      </c>
      <c r="B1363" s="94" t="str">
        <f ca="1">IFERROR(VLOOKUP($A1363,HeadJournal!$A$1:$NTR$890,COLUMN(HeadJournal!B$1),0),"")</f>
        <v>710000699962</v>
      </c>
      <c r="C1363" s="94" t="str">
        <f ca="1">IFERROR(VLOOKUP($A1363,HeadJournal!$A$1:$NTR$890,COLUMN(HeadJournal!C$1),0),"")</f>
        <v>iHerb_OA CZN6870</v>
      </c>
      <c r="D1363" s="125" t="str">
        <f ca="1"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 ca="1"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 ca="1"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 ca="1"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ca="1" si="107"/>
        <v>433.22894641756471</v>
      </c>
      <c r="V1363" s="22">
        <f t="shared" ca="1" si="108"/>
        <v>0.92814013013995356</v>
      </c>
      <c r="X1363" s="33"/>
      <c r="Y1363" s="33"/>
    </row>
    <row r="1364" spans="1:25" hidden="1" x14ac:dyDescent="0.2">
      <c r="A1364" s="93" t="s">
        <v>605</v>
      </c>
      <c r="B1364" s="94" t="str">
        <f ca="1">IFERROR(VLOOKUP($A1364,HeadJournal!$A$1:$NTR$890,COLUMN(HeadJournal!B$1),0),"")</f>
        <v>710000699962</v>
      </c>
      <c r="C1364" s="94" t="str">
        <f ca="1">IFERROR(VLOOKUP($A1364,HeadJournal!$A$1:$NTR$890,COLUMN(HeadJournal!C$1),0),"")</f>
        <v>iHerb_OA CZN6870</v>
      </c>
      <c r="D1364" s="125" t="str">
        <f ca="1"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 ca="1"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 ca="1"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 ca="1"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ca="1" si="107"/>
        <v>611.36901230631906</v>
      </c>
      <c r="V1364" s="22">
        <f t="shared" ca="1" si="108"/>
        <v>0.61839960502608349</v>
      </c>
      <c r="X1364" s="33"/>
      <c r="Y1364" s="33"/>
    </row>
    <row r="1365" spans="1:25" hidden="1" x14ac:dyDescent="0.2">
      <c r="A1365" s="93" t="s">
        <v>605</v>
      </c>
      <c r="B1365" s="94" t="str">
        <f ca="1">IFERROR(VLOOKUP($A1365,HeadJournal!$A$1:$NTR$890,COLUMN(HeadJournal!B$1),0),"")</f>
        <v>710000699962</v>
      </c>
      <c r="C1365" s="94" t="str">
        <f ca="1">IFERROR(VLOOKUP($A1365,HeadJournal!$A$1:$NTR$890,COLUMN(HeadJournal!C$1),0),"")</f>
        <v>iHerb_OA CZN6870</v>
      </c>
      <c r="D1365" s="125" t="str">
        <f ca="1"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 ca="1"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 ca="1"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 ca="1"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ca="1" si="107"/>
        <v>611.36901230631906</v>
      </c>
      <c r="V1365" s="22">
        <f t="shared" ca="1" si="108"/>
        <v>0.61839960502608349</v>
      </c>
      <c r="X1365" s="33"/>
      <c r="Y1365" s="33"/>
    </row>
    <row r="1366" spans="1:25" hidden="1" x14ac:dyDescent="0.2">
      <c r="A1366" s="93" t="s">
        <v>605</v>
      </c>
      <c r="B1366" s="94" t="str">
        <f ca="1">IFERROR(VLOOKUP($A1366,HeadJournal!$A$1:$NTR$890,COLUMN(HeadJournal!B$1),0),"")</f>
        <v>710000699962</v>
      </c>
      <c r="C1366" s="94" t="str">
        <f ca="1">IFERROR(VLOOKUP($A1366,HeadJournal!$A$1:$NTR$890,COLUMN(HeadJournal!C$1),0),"")</f>
        <v>iHerb_OA CZN6870</v>
      </c>
      <c r="D1366" s="125" t="str">
        <f ca="1"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 ca="1"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 ca="1"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 ca="1"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ca="1" si="107"/>
        <v>611.36901230631906</v>
      </c>
      <c r="V1366" s="22">
        <f t="shared" ca="1" si="108"/>
        <v>0.61839960502608349</v>
      </c>
      <c r="X1366" s="33"/>
      <c r="Y1366" s="33"/>
    </row>
    <row r="1367" spans="1:25" hidden="1" x14ac:dyDescent="0.2">
      <c r="A1367" s="93" t="s">
        <v>605</v>
      </c>
      <c r="B1367" s="94" t="str">
        <f ca="1">IFERROR(VLOOKUP($A1367,HeadJournal!$A$1:$NTR$890,COLUMN(HeadJournal!B$1),0),"")</f>
        <v>710000699962</v>
      </c>
      <c r="C1367" s="94" t="str">
        <f ca="1">IFERROR(VLOOKUP($A1367,HeadJournal!$A$1:$NTR$890,COLUMN(HeadJournal!C$1),0),"")</f>
        <v>iHerb_OA CZN6870</v>
      </c>
      <c r="D1367" s="125" t="str">
        <f ca="1"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 ca="1"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 ca="1"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 ca="1"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ca="1" si="107"/>
        <v>-1.1426385257777838E-3</v>
      </c>
      <c r="V1367" s="22">
        <f t="shared" ca="1" si="108"/>
        <v>-3.1547071261399335E-6</v>
      </c>
      <c r="X1367" s="33"/>
      <c r="Y1367" s="33"/>
    </row>
    <row r="1368" spans="1:25" hidden="1" x14ac:dyDescent="0.2">
      <c r="A1368" s="93" t="s">
        <v>605</v>
      </c>
      <c r="B1368" s="94" t="str">
        <f ca="1">IFERROR(VLOOKUP($A1368,HeadJournal!$A$1:$NTR$890,COLUMN(HeadJournal!B$1),0),"")</f>
        <v>710000699962</v>
      </c>
      <c r="C1368" s="94" t="str">
        <f ca="1">IFERROR(VLOOKUP($A1368,HeadJournal!$A$1:$NTR$890,COLUMN(HeadJournal!C$1),0),"")</f>
        <v>iHerb_OA CZN6870</v>
      </c>
      <c r="D1368" s="125" t="str">
        <f ca="1"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 ca="1"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 ca="1"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 ca="1"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ca="1" si="107"/>
        <v>-1.1426385257777838E-3</v>
      </c>
      <c r="V1368" s="22">
        <f t="shared" ca="1" si="108"/>
        <v>-3.1547071261399335E-6</v>
      </c>
      <c r="X1368" s="33"/>
      <c r="Y1368" s="33"/>
    </row>
    <row r="1369" spans="1:25" hidden="1" x14ac:dyDescent="0.2">
      <c r="A1369" s="93" t="s">
        <v>605</v>
      </c>
      <c r="B1369" s="94" t="str">
        <f ca="1">IFERROR(VLOOKUP($A1369,HeadJournal!$A$1:$NTR$890,COLUMN(HeadJournal!B$1),0),"")</f>
        <v>710000699962</v>
      </c>
      <c r="C1369" s="94" t="str">
        <f ca="1">IFERROR(VLOOKUP($A1369,HeadJournal!$A$1:$NTR$890,COLUMN(HeadJournal!C$1),0),"")</f>
        <v>iHerb_OA CZN6870</v>
      </c>
      <c r="D1369" s="125" t="str">
        <f ca="1"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 ca="1"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 ca="1"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 ca="1"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ca="1" si="107"/>
        <v>341.80565835618188</v>
      </c>
      <c r="V1369" s="22">
        <f t="shared" ca="1" si="108"/>
        <v>0.74598402313289125</v>
      </c>
      <c r="X1369" s="33"/>
      <c r="Y1369" s="33"/>
    </row>
    <row r="1370" spans="1:25" hidden="1" x14ac:dyDescent="0.2">
      <c r="A1370" s="93" t="s">
        <v>605</v>
      </c>
      <c r="B1370" s="94" t="str">
        <f ca="1">IFERROR(VLOOKUP($A1370,HeadJournal!$A$1:$NTR$890,COLUMN(HeadJournal!B$1),0),"")</f>
        <v>710000699962</v>
      </c>
      <c r="C1370" s="94" t="str">
        <f ca="1">IFERROR(VLOOKUP($A1370,HeadJournal!$A$1:$NTR$890,COLUMN(HeadJournal!C$1),0),"")</f>
        <v>iHerb_OA CZN6870</v>
      </c>
      <c r="D1370" s="125" t="str">
        <f ca="1"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 ca="1"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 ca="1"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 ca="1"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ca="1" si="107"/>
        <v>857.32642734170759</v>
      </c>
      <c r="V1370" s="22">
        <f t="shared" ca="1" si="108"/>
        <v>0.465262236384551</v>
      </c>
      <c r="X1370" s="33"/>
      <c r="Y1370" s="33"/>
    </row>
    <row r="1371" spans="1:25" hidden="1" x14ac:dyDescent="0.2">
      <c r="A1371" s="93" t="s">
        <v>605</v>
      </c>
      <c r="B1371" s="94" t="str">
        <f ca="1">IFERROR(VLOOKUP($A1371,HeadJournal!$A$1:$NTR$890,COLUMN(HeadJournal!B$1),0),"")</f>
        <v>710000699962</v>
      </c>
      <c r="C1371" s="94" t="str">
        <f ca="1">IFERROR(VLOOKUP($A1371,HeadJournal!$A$1:$NTR$890,COLUMN(HeadJournal!C$1),0),"")</f>
        <v>iHerb_OA CZN6870</v>
      </c>
      <c r="D1371" s="125" t="str">
        <f ca="1"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 ca="1"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 ca="1"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 ca="1"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ca="1" si="107"/>
        <v>651.99177580820015</v>
      </c>
      <c r="V1371" s="22">
        <f t="shared" ca="1" si="108"/>
        <v>0.62212467493850199</v>
      </c>
      <c r="X1371" s="33"/>
      <c r="Y1371" s="33"/>
    </row>
    <row r="1372" spans="1:25" hidden="1" x14ac:dyDescent="0.2">
      <c r="A1372" s="93" t="s">
        <v>605</v>
      </c>
      <c r="B1372" s="94" t="str">
        <f ca="1">IFERROR(VLOOKUP($A1372,HeadJournal!$A$1:$NTR$890,COLUMN(HeadJournal!B$1),0),"")</f>
        <v>710000699962</v>
      </c>
      <c r="C1372" s="94" t="str">
        <f ca="1">IFERROR(VLOOKUP($A1372,HeadJournal!$A$1:$NTR$890,COLUMN(HeadJournal!C$1),0),"")</f>
        <v>iHerb_OA CZN6870</v>
      </c>
      <c r="D1372" s="125" t="str">
        <f ca="1"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 ca="1"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 ca="1"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 ca="1"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ca="1" si="107"/>
        <v>1228.9405904482562</v>
      </c>
      <c r="V1372" s="22">
        <f t="shared" ca="1" si="108"/>
        <v>2.6088866192434321</v>
      </c>
      <c r="X1372" s="33"/>
      <c r="Y1372" s="33"/>
    </row>
    <row r="1373" spans="1:25" hidden="1" x14ac:dyDescent="0.2">
      <c r="A1373" s="93" t="s">
        <v>605</v>
      </c>
      <c r="B1373" s="94" t="str">
        <f ca="1">IFERROR(VLOOKUP($A1373,HeadJournal!$A$1:$NTR$890,COLUMN(HeadJournal!B$1),0),"")</f>
        <v>710000699962</v>
      </c>
      <c r="C1373" s="94" t="str">
        <f ca="1">IFERROR(VLOOKUP($A1373,HeadJournal!$A$1:$NTR$890,COLUMN(HeadJournal!C$1),0),"")</f>
        <v>iHerb_OA CZN6870</v>
      </c>
      <c r="D1373" s="125" t="str">
        <f ca="1"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 ca="1"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 ca="1"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 ca="1"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ca="1" si="107"/>
        <v>1135.8679347063701</v>
      </c>
      <c r="V1373" s="22">
        <f t="shared" ca="1" si="108"/>
        <v>2.4472946810683531</v>
      </c>
      <c r="X1373" s="33"/>
      <c r="Y1373" s="33"/>
    </row>
    <row r="1374" spans="1:25" hidden="1" x14ac:dyDescent="0.2">
      <c r="A1374" s="93" t="s">
        <v>605</v>
      </c>
      <c r="B1374" s="94" t="str">
        <f ca="1">IFERROR(VLOOKUP($A1374,HeadJournal!$A$1:$NTR$890,COLUMN(HeadJournal!B$1),0),"")</f>
        <v>710000699962</v>
      </c>
      <c r="C1374" s="94" t="str">
        <f ca="1">IFERROR(VLOOKUP($A1374,HeadJournal!$A$1:$NTR$890,COLUMN(HeadJournal!C$1),0),"")</f>
        <v>iHerb_OA CZN6870</v>
      </c>
      <c r="D1374" s="125" t="str">
        <f ca="1"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 ca="1"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 ca="1"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 ca="1"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ca="1" si="107"/>
        <v>1031.0164687878596</v>
      </c>
      <c r="V1374" s="22">
        <f t="shared" ca="1" si="108"/>
        <v>1.5411686845560257</v>
      </c>
      <c r="X1374" s="33"/>
      <c r="Y1374" s="33"/>
    </row>
    <row r="1375" spans="1:25" hidden="1" x14ac:dyDescent="0.2">
      <c r="A1375" s="93" t="s">
        <v>605</v>
      </c>
      <c r="B1375" s="94" t="str">
        <f ca="1">IFERROR(VLOOKUP($A1375,HeadJournal!$A$1:$NTR$890,COLUMN(HeadJournal!B$1),0),"")</f>
        <v>710000699962</v>
      </c>
      <c r="C1375" s="94" t="str">
        <f ca="1">IFERROR(VLOOKUP($A1375,HeadJournal!$A$1:$NTR$890,COLUMN(HeadJournal!C$1),0),"")</f>
        <v>iHerb_OA CZN6870</v>
      </c>
      <c r="D1375" s="125" t="str">
        <f ca="1"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 ca="1"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 ca="1"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 ca="1"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ca="1" si="107"/>
        <v>1028.0476069629535</v>
      </c>
      <c r="V1375" s="22">
        <f t="shared" ca="1" si="108"/>
        <v>1.529941135139725</v>
      </c>
      <c r="X1375" s="33"/>
      <c r="Y1375" s="33"/>
    </row>
    <row r="1376" spans="1:25" hidden="1" x14ac:dyDescent="0.2">
      <c r="A1376" s="93" t="s">
        <v>605</v>
      </c>
      <c r="B1376" s="94" t="str">
        <f ca="1">IFERROR(VLOOKUP($A1376,HeadJournal!$A$1:$NTR$890,COLUMN(HeadJournal!B$1),0),"")</f>
        <v>710000699962</v>
      </c>
      <c r="C1376" s="94" t="str">
        <f ca="1">IFERROR(VLOOKUP($A1376,HeadJournal!$A$1:$NTR$890,COLUMN(HeadJournal!C$1),0),"")</f>
        <v>iHerb_OA CZN6870</v>
      </c>
      <c r="D1376" s="125" t="str">
        <f ca="1"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 ca="1"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 ca="1"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 ca="1"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ca="1" si="107"/>
        <v>1153.7294242173054</v>
      </c>
      <c r="V1376" s="22">
        <f t="shared" ca="1" si="108"/>
        <v>2.112010925289626</v>
      </c>
      <c r="X1376" s="33"/>
      <c r="Y1376" s="33"/>
    </row>
    <row r="1377" spans="1:25" hidden="1" x14ac:dyDescent="0.2">
      <c r="A1377" s="93" t="s">
        <v>605</v>
      </c>
      <c r="B1377" s="94" t="str">
        <f ca="1">IFERROR(VLOOKUP($A1377,HeadJournal!$A$1:$NTR$890,COLUMN(HeadJournal!B$1),0),"")</f>
        <v>710000699962</v>
      </c>
      <c r="C1377" s="94" t="str">
        <f ca="1">IFERROR(VLOOKUP($A1377,HeadJournal!$A$1:$NTR$890,COLUMN(HeadJournal!C$1),0),"")</f>
        <v>iHerb_OA CZN6870</v>
      </c>
      <c r="D1377" s="125" t="str">
        <f ca="1"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 ca="1"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 ca="1"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 ca="1"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ca="1" si="107"/>
        <v>590.53866097047751</v>
      </c>
      <c r="V1377" s="22">
        <f t="shared" ca="1" si="108"/>
        <v>0.64932794350624701</v>
      </c>
      <c r="X1377" s="33"/>
      <c r="Y1377" s="33"/>
    </row>
    <row r="1378" spans="1:25" hidden="1" x14ac:dyDescent="0.2">
      <c r="A1378" s="93" t="s">
        <v>605</v>
      </c>
      <c r="B1378" s="94" t="str">
        <f ca="1">IFERROR(VLOOKUP($A1378,HeadJournal!$A$1:$NTR$890,COLUMN(HeadJournal!B$1),0),"")</f>
        <v>710000699962</v>
      </c>
      <c r="C1378" s="94" t="str">
        <f ca="1">IFERROR(VLOOKUP($A1378,HeadJournal!$A$1:$NTR$890,COLUMN(HeadJournal!C$1),0),"")</f>
        <v>iHerb_OA CZN6870</v>
      </c>
      <c r="D1378" s="125" t="str">
        <f ca="1"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 ca="1"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 ca="1"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 ca="1"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ca="1" si="107"/>
        <v>367.58411273353306</v>
      </c>
      <c r="V1378" s="22">
        <f t="shared" ca="1" si="108"/>
        <v>0.690407858827778</v>
      </c>
      <c r="X1378" s="33"/>
      <c r="Y1378" s="33"/>
    </row>
    <row r="1379" spans="1:25" hidden="1" x14ac:dyDescent="0.2">
      <c r="A1379" s="93" t="s">
        <v>605</v>
      </c>
      <c r="B1379" s="94" t="str">
        <f ca="1">IFERROR(VLOOKUP($A1379,HeadJournal!$A$1:$NTR$890,COLUMN(HeadJournal!B$1),0),"")</f>
        <v>710000699962</v>
      </c>
      <c r="C1379" s="94" t="str">
        <f ca="1">IFERROR(VLOOKUP($A1379,HeadJournal!$A$1:$NTR$890,COLUMN(HeadJournal!C$1),0),"")</f>
        <v>iHerb_OA CZN6870</v>
      </c>
      <c r="D1379" s="125" t="str">
        <f ca="1"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 ca="1"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 ca="1"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 ca="1"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ca="1" si="107"/>
        <v>506.27595358030999</v>
      </c>
      <c r="V1379" s="22">
        <f t="shared" ca="1" si="108"/>
        <v>0.72979444231924828</v>
      </c>
      <c r="X1379" s="33"/>
      <c r="Y1379" s="33"/>
    </row>
    <row r="1380" spans="1:25" hidden="1" x14ac:dyDescent="0.2">
      <c r="A1380" s="93" t="s">
        <v>605</v>
      </c>
      <c r="B1380" s="94" t="str">
        <f ca="1">IFERROR(VLOOKUP($A1380,HeadJournal!$A$1:$NTR$890,COLUMN(HeadJournal!B$1),0),"")</f>
        <v>710000699962</v>
      </c>
      <c r="C1380" s="94" t="str">
        <f ca="1">IFERROR(VLOOKUP($A1380,HeadJournal!$A$1:$NTR$890,COLUMN(HeadJournal!C$1),0),"")</f>
        <v>iHerb_OA CZN6870</v>
      </c>
      <c r="D1380" s="125" t="str">
        <f ca="1"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 ca="1"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 ca="1"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 ca="1"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ca="1" si="107"/>
        <v>1164.0121787923229</v>
      </c>
      <c r="V1380" s="22">
        <f t="shared" ca="1" si="108"/>
        <v>0.87127454331140874</v>
      </c>
      <c r="X1380" s="33"/>
      <c r="Y1380" s="33"/>
    </row>
    <row r="1381" spans="1:25" hidden="1" x14ac:dyDescent="0.2">
      <c r="A1381" s="93" t="s">
        <v>605</v>
      </c>
      <c r="B1381" s="94" t="str">
        <f ca="1">IFERROR(VLOOKUP($A1381,HeadJournal!$A$1:$NTR$890,COLUMN(HeadJournal!B$1),0),"")</f>
        <v>710000699962</v>
      </c>
      <c r="C1381" s="94" t="str">
        <f ca="1">IFERROR(VLOOKUP($A1381,HeadJournal!$A$1:$NTR$890,COLUMN(HeadJournal!C$1),0),"")</f>
        <v>iHerb_OA CZN6870</v>
      </c>
      <c r="D1381" s="125" t="str">
        <f ca="1"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 ca="1"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 ca="1"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 ca="1"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ca="1" si="107"/>
        <v>513.25161639992348</v>
      </c>
      <c r="V1381" s="22">
        <f t="shared" ca="1" si="108"/>
        <v>0.65237072881082891</v>
      </c>
      <c r="X1381" s="33"/>
      <c r="Y1381" s="33"/>
    </row>
    <row r="1382" spans="1:25" hidden="1" x14ac:dyDescent="0.2">
      <c r="A1382" s="93" t="s">
        <v>608</v>
      </c>
      <c r="B1382" s="94" t="str">
        <f ca="1">IFERROR(VLOOKUP($A1382,HeadJournal!$A$1:$NTR$890,COLUMN(HeadJournal!B$1),0),"")</f>
        <v>710000713512</v>
      </c>
      <c r="C1382" s="94" t="str">
        <f ca="1">IFERROR(VLOOKUP($A1382,HeadJournal!$A$1:$NTR$890,COLUMN(HeadJournal!C$1),0),"")</f>
        <v>iHerb_VP DFD1605</v>
      </c>
      <c r="D1382" s="125" t="str">
        <f ca="1"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 ca="1"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 ca="1"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 ca="1"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ca="1" si="107"/>
        <v>307.25879334329431</v>
      </c>
      <c r="V1382" s="22">
        <f t="shared" ca="1" si="108"/>
        <v>0.62357032290453929</v>
      </c>
      <c r="X1382" s="33"/>
      <c r="Y1382" s="33"/>
    </row>
    <row r="1383" spans="1:25" hidden="1" x14ac:dyDescent="0.2">
      <c r="A1383" s="93" t="s">
        <v>608</v>
      </c>
      <c r="B1383" s="94" t="str">
        <f ca="1">IFERROR(VLOOKUP($A1383,HeadJournal!$A$1:$NTR$890,COLUMN(HeadJournal!B$1),0),"")</f>
        <v>710000713512</v>
      </c>
      <c r="C1383" s="94" t="str">
        <f ca="1">IFERROR(VLOOKUP($A1383,HeadJournal!$A$1:$NTR$890,COLUMN(HeadJournal!C$1),0),"")</f>
        <v>iHerb_VP DFD1605</v>
      </c>
      <c r="D1383" s="125" t="str">
        <f ca="1"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 ca="1"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 ca="1"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 ca="1"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ca="1" si="107"/>
        <v>638.05511875933848</v>
      </c>
      <c r="V1383" s="22">
        <f t="shared" ca="1" si="108"/>
        <v>1.3812364735933245</v>
      </c>
      <c r="X1383" s="33"/>
      <c r="Y1383" s="33"/>
    </row>
    <row r="1384" spans="1:25" hidden="1" x14ac:dyDescent="0.2">
      <c r="A1384" s="93" t="s">
        <v>608</v>
      </c>
      <c r="B1384" s="94" t="str">
        <f ca="1">IFERROR(VLOOKUP($A1384,HeadJournal!$A$1:$NTR$890,COLUMN(HeadJournal!B$1),0),"")</f>
        <v>710000713512</v>
      </c>
      <c r="C1384" s="94" t="str">
        <f ca="1">IFERROR(VLOOKUP($A1384,HeadJournal!$A$1:$NTR$890,COLUMN(HeadJournal!C$1),0),"")</f>
        <v>iHerb_VP DFD1605</v>
      </c>
      <c r="D1384" s="125" t="str">
        <f ca="1"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 ca="1"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 ca="1"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 ca="1"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ca="1" si="107"/>
        <v>638.05511875933848</v>
      </c>
      <c r="V1384" s="22">
        <f t="shared" ca="1" si="108"/>
        <v>1.3812364735933245</v>
      </c>
      <c r="X1384" s="33"/>
      <c r="Y1384" s="33"/>
    </row>
    <row r="1385" spans="1:25" hidden="1" x14ac:dyDescent="0.2">
      <c r="A1385" s="93" t="s">
        <v>608</v>
      </c>
      <c r="B1385" s="94" t="str">
        <f ca="1">IFERROR(VLOOKUP($A1385,HeadJournal!$A$1:$NTR$890,COLUMN(HeadJournal!B$1),0),"")</f>
        <v>710000713512</v>
      </c>
      <c r="C1385" s="94" t="str">
        <f ca="1">IFERROR(VLOOKUP($A1385,HeadJournal!$A$1:$NTR$890,COLUMN(HeadJournal!C$1),0),"")</f>
        <v>iHerb_VP DFD1605</v>
      </c>
      <c r="D1385" s="125" t="str">
        <f ca="1"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 ca="1"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 ca="1"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 ca="1"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ca="1" si="107"/>
        <v>527.46380545107934</v>
      </c>
      <c r="V1385" s="22">
        <f t="shared" ca="1" si="108"/>
        <v>1.4158726404819544</v>
      </c>
      <c r="X1385" s="33"/>
      <c r="Y1385" s="33"/>
    </row>
    <row r="1386" spans="1:25" hidden="1" x14ac:dyDescent="0.2">
      <c r="A1386" s="93" t="s">
        <v>608</v>
      </c>
      <c r="B1386" s="94" t="str">
        <f ca="1">IFERROR(VLOOKUP($A1386,HeadJournal!$A$1:$NTR$890,COLUMN(HeadJournal!B$1),0),"")</f>
        <v>710000713512</v>
      </c>
      <c r="C1386" s="94" t="str">
        <f ca="1">IFERROR(VLOOKUP($A1386,HeadJournal!$A$1:$NTR$890,COLUMN(HeadJournal!C$1),0),"")</f>
        <v>iHerb_VP DFD1605</v>
      </c>
      <c r="D1386" s="125" t="str">
        <f ca="1"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 ca="1"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 ca="1"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 ca="1"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ca="1" si="107"/>
        <v>527.46380545107934</v>
      </c>
      <c r="V1386" s="22">
        <f t="shared" ca="1" si="108"/>
        <v>1.4158726404819544</v>
      </c>
      <c r="X1386" s="33"/>
      <c r="Y1386" s="33"/>
    </row>
    <row r="1387" spans="1:25" hidden="1" x14ac:dyDescent="0.2">
      <c r="A1387" s="93" t="s">
        <v>608</v>
      </c>
      <c r="B1387" s="94" t="str">
        <f ca="1">IFERROR(VLOOKUP($A1387,HeadJournal!$A$1:$NTR$890,COLUMN(HeadJournal!B$1),0),"")</f>
        <v>710000713512</v>
      </c>
      <c r="C1387" s="94" t="str">
        <f ca="1">IFERROR(VLOOKUP($A1387,HeadJournal!$A$1:$NTR$890,COLUMN(HeadJournal!C$1),0),"")</f>
        <v>iHerb_VP DFD1605</v>
      </c>
      <c r="D1387" s="125" t="str">
        <f ca="1"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 ca="1"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 ca="1"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 ca="1"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ca="1" si="107"/>
        <v>781.89470142717278</v>
      </c>
      <c r="V1387" s="22">
        <f t="shared" ca="1" si="108"/>
        <v>0.69930327888187216</v>
      </c>
      <c r="X1387" s="33"/>
      <c r="Y1387" s="33"/>
    </row>
    <row r="1388" spans="1:25" hidden="1" x14ac:dyDescent="0.2">
      <c r="A1388" s="93" t="s">
        <v>608</v>
      </c>
      <c r="B1388" s="94" t="str">
        <f ca="1">IFERROR(VLOOKUP($A1388,HeadJournal!$A$1:$NTR$890,COLUMN(HeadJournal!B$1),0),"")</f>
        <v>710000713512</v>
      </c>
      <c r="C1388" s="94" t="str">
        <f ca="1">IFERROR(VLOOKUP($A1388,HeadJournal!$A$1:$NTR$890,COLUMN(HeadJournal!C$1),0),"")</f>
        <v>iHerb_VP DFD1605</v>
      </c>
      <c r="D1388" s="125" t="str">
        <f ca="1"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 ca="1"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 ca="1"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 ca="1"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ca="1" si="107"/>
        <v>881.89470142717278</v>
      </c>
      <c r="V1388" s="22">
        <f t="shared" ca="1" si="108"/>
        <v>0.78874029355986552</v>
      </c>
      <c r="X1388" s="33"/>
      <c r="Y1388" s="33"/>
    </row>
    <row r="1389" spans="1:25" hidden="1" x14ac:dyDescent="0.2">
      <c r="A1389" s="93" t="s">
        <v>608</v>
      </c>
      <c r="B1389" s="94" t="str">
        <f ca="1">IFERROR(VLOOKUP($A1389,HeadJournal!$A$1:$NTR$890,COLUMN(HeadJournal!B$1),0),"")</f>
        <v>710000713512</v>
      </c>
      <c r="C1389" s="94" t="str">
        <f ca="1">IFERROR(VLOOKUP($A1389,HeadJournal!$A$1:$NTR$890,COLUMN(HeadJournal!C$1),0),"")</f>
        <v>iHerb_VP DFD1605</v>
      </c>
      <c r="D1389" s="125" t="str">
        <f ca="1"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 ca="1"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 ca="1"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 ca="1"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ca="1" si="107"/>
        <v>755.42432582822391</v>
      </c>
      <c r="V1389" s="22">
        <f t="shared" ca="1" si="108"/>
        <v>1.0145702472331173</v>
      </c>
      <c r="X1389" s="33"/>
      <c r="Y1389" s="33"/>
    </row>
    <row r="1390" spans="1:25" hidden="1" x14ac:dyDescent="0.2">
      <c r="A1390" s="93" t="s">
        <v>608</v>
      </c>
      <c r="B1390" s="94" t="str">
        <f ca="1">IFERROR(VLOOKUP($A1390,HeadJournal!$A$1:$NTR$890,COLUMN(HeadJournal!B$1),0),"")</f>
        <v>710000713512</v>
      </c>
      <c r="C1390" s="94" t="str">
        <f ca="1">IFERROR(VLOOKUP($A1390,HeadJournal!$A$1:$NTR$890,COLUMN(HeadJournal!C$1),0),"")</f>
        <v>iHerb_VP DFD1605</v>
      </c>
      <c r="D1390" s="125" t="str">
        <f ca="1"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 ca="1"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 ca="1"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 ca="1"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ca="1" si="107"/>
        <v>755.42432582822391</v>
      </c>
      <c r="V1390" s="22">
        <f t="shared" ca="1" si="108"/>
        <v>1.0145702472331173</v>
      </c>
      <c r="X1390" s="33"/>
      <c r="Y1390" s="33"/>
    </row>
    <row r="1391" spans="1:25" hidden="1" x14ac:dyDescent="0.2">
      <c r="A1391" s="93" t="s">
        <v>608</v>
      </c>
      <c r="B1391" s="94" t="str">
        <f ca="1">IFERROR(VLOOKUP($A1391,HeadJournal!$A$1:$NTR$890,COLUMN(HeadJournal!B$1),0),"")</f>
        <v>710000713512</v>
      </c>
      <c r="C1391" s="94" t="str">
        <f ca="1">IFERROR(VLOOKUP($A1391,HeadJournal!$A$1:$NTR$890,COLUMN(HeadJournal!C$1),0),"")</f>
        <v>iHerb_VP DFD1605</v>
      </c>
      <c r="D1391" s="125" t="str">
        <f ca="1"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 ca="1"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 ca="1"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 ca="1"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ca="1" si="107"/>
        <v>684.55439126178567</v>
      </c>
      <c r="V1391" s="22">
        <f t="shared" ca="1" si="108"/>
        <v>0.74778270246478884</v>
      </c>
      <c r="X1391" s="33"/>
      <c r="Y1391" s="33"/>
    </row>
    <row r="1392" spans="1:25" hidden="1" x14ac:dyDescent="0.2">
      <c r="A1392" s="93" t="s">
        <v>608</v>
      </c>
      <c r="B1392" s="94" t="str">
        <f ca="1">IFERROR(VLOOKUP($A1392,HeadJournal!$A$1:$NTR$890,COLUMN(HeadJournal!B$1),0),"")</f>
        <v>710000713512</v>
      </c>
      <c r="C1392" s="94" t="str">
        <f ca="1">IFERROR(VLOOKUP($A1392,HeadJournal!$A$1:$NTR$890,COLUMN(HeadJournal!C$1),0),"")</f>
        <v>iHerb_VP DFD1605</v>
      </c>
      <c r="D1392" s="125" t="str">
        <f ca="1"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 ca="1"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 ca="1"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 ca="1"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ca="1" si="107"/>
        <v>684.55439126178567</v>
      </c>
      <c r="V1392" s="22">
        <f t="shared" ca="1" si="108"/>
        <v>0.74778270246478884</v>
      </c>
      <c r="X1392" s="33"/>
      <c r="Y1392" s="33"/>
    </row>
    <row r="1393" spans="1:25" hidden="1" x14ac:dyDescent="0.2">
      <c r="A1393" s="93" t="s">
        <v>608</v>
      </c>
      <c r="B1393" s="94" t="str">
        <f ca="1">IFERROR(VLOOKUP($A1393,HeadJournal!$A$1:$NTR$890,COLUMN(HeadJournal!B$1),0),"")</f>
        <v>710000713512</v>
      </c>
      <c r="C1393" s="94" t="str">
        <f ca="1">IFERROR(VLOOKUP($A1393,HeadJournal!$A$1:$NTR$890,COLUMN(HeadJournal!C$1),0),"")</f>
        <v>iHerb_VP DFD1605</v>
      </c>
      <c r="D1393" s="125" t="str">
        <f ca="1"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 ca="1"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 ca="1"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 ca="1"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ca="1" si="107"/>
        <v>732.07872430315831</v>
      </c>
      <c r="V1393" s="22">
        <f t="shared" ca="1" si="108"/>
        <v>0.95332522678036435</v>
      </c>
      <c r="X1393" s="33"/>
      <c r="Y1393" s="33"/>
    </row>
    <row r="1394" spans="1:25" hidden="1" x14ac:dyDescent="0.2">
      <c r="A1394" s="93" t="s">
        <v>608</v>
      </c>
      <c r="B1394" s="94" t="str">
        <f ca="1">IFERROR(VLOOKUP($A1394,HeadJournal!$A$1:$NTR$890,COLUMN(HeadJournal!B$1),0),"")</f>
        <v>710000713512</v>
      </c>
      <c r="C1394" s="94" t="str">
        <f ca="1">IFERROR(VLOOKUP($A1394,HeadJournal!$A$1:$NTR$890,COLUMN(HeadJournal!C$1),0),"")</f>
        <v>iHerb_VP DFD1605</v>
      </c>
      <c r="D1394" s="125" t="str">
        <f ca="1"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 ca="1"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 ca="1"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 ca="1"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ca="1" si="107"/>
        <v>832.07872430315831</v>
      </c>
      <c r="V1394" s="22">
        <f t="shared" ca="1" si="108"/>
        <v>1.0835469085657219</v>
      </c>
      <c r="X1394" s="33"/>
      <c r="Y1394" s="33"/>
    </row>
    <row r="1395" spans="1:25" hidden="1" x14ac:dyDescent="0.2">
      <c r="A1395" s="93" t="s">
        <v>608</v>
      </c>
      <c r="B1395" s="94" t="str">
        <f ca="1">IFERROR(VLOOKUP($A1395,HeadJournal!$A$1:$NTR$890,COLUMN(HeadJournal!B$1),0),"")</f>
        <v>710000713512</v>
      </c>
      <c r="C1395" s="94" t="str">
        <f ca="1">IFERROR(VLOOKUP($A1395,HeadJournal!$A$1:$NTR$890,COLUMN(HeadJournal!C$1),0),"")</f>
        <v>iHerb_VP DFD1605</v>
      </c>
      <c r="D1395" s="125" t="str">
        <f ca="1"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 ca="1"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 ca="1"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 ca="1"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ca="1" si="107"/>
        <v>1025.4453150600239</v>
      </c>
      <c r="V1395" s="22">
        <f t="shared" ca="1" si="108"/>
        <v>1.0522193684012529</v>
      </c>
      <c r="X1395" s="33"/>
      <c r="Y1395" s="33"/>
    </row>
    <row r="1396" spans="1:25" hidden="1" x14ac:dyDescent="0.2">
      <c r="A1396" s="93" t="s">
        <v>608</v>
      </c>
      <c r="B1396" s="94" t="str">
        <f ca="1">IFERROR(VLOOKUP($A1396,HeadJournal!$A$1:$NTR$890,COLUMN(HeadJournal!B$1),0),"")</f>
        <v>710000713512</v>
      </c>
      <c r="C1396" s="94" t="str">
        <f ca="1">IFERROR(VLOOKUP($A1396,HeadJournal!$A$1:$NTR$890,COLUMN(HeadJournal!C$1),0),"")</f>
        <v>iHerb_VP DFD1605</v>
      </c>
      <c r="D1396" s="125" t="str">
        <f ca="1"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 ca="1"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 ca="1"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 ca="1"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ca="1" si="107"/>
        <v>1152.3965902416403</v>
      </c>
      <c r="V1396" s="22">
        <f t="shared" ca="1" si="108"/>
        <v>0.69943809500288223</v>
      </c>
      <c r="X1396" s="33"/>
      <c r="Y1396" s="33"/>
    </row>
    <row r="1397" spans="1:25" hidden="1" x14ac:dyDescent="0.2">
      <c r="A1397" s="93" t="s">
        <v>608</v>
      </c>
      <c r="B1397" s="94" t="str">
        <f ca="1">IFERROR(VLOOKUP($A1397,HeadJournal!$A$1:$NTR$890,COLUMN(HeadJournal!B$1),0),"")</f>
        <v>710000713512</v>
      </c>
      <c r="C1397" s="94" t="str">
        <f ca="1">IFERROR(VLOOKUP($A1397,HeadJournal!$A$1:$NTR$890,COLUMN(HeadJournal!C$1),0),"")</f>
        <v>iHerb_VP DFD1605</v>
      </c>
      <c r="D1397" s="125" t="str">
        <f ca="1"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 ca="1"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 ca="1"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 ca="1"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ca="1" si="107"/>
        <v>1152.3965902416403</v>
      </c>
      <c r="V1397" s="22">
        <f t="shared" ca="1" si="108"/>
        <v>0.69943809500288223</v>
      </c>
      <c r="X1397" s="33"/>
      <c r="Y1397" s="33"/>
    </row>
    <row r="1398" spans="1:25" hidden="1" x14ac:dyDescent="0.2">
      <c r="A1398" s="93" t="s">
        <v>608</v>
      </c>
      <c r="B1398" s="94" t="str">
        <f ca="1">IFERROR(VLOOKUP($A1398,HeadJournal!$A$1:$NTR$890,COLUMN(HeadJournal!B$1),0),"")</f>
        <v>710000713512</v>
      </c>
      <c r="C1398" s="94" t="str">
        <f ca="1">IFERROR(VLOOKUP($A1398,HeadJournal!$A$1:$NTR$890,COLUMN(HeadJournal!C$1),0),"")</f>
        <v>iHerb_VP DFD1605</v>
      </c>
      <c r="D1398" s="125" t="str">
        <f ca="1"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 ca="1"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 ca="1"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 ca="1"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ca="1" si="107"/>
        <v>1016.8250461126281</v>
      </c>
      <c r="V1398" s="22">
        <f t="shared" ca="1" si="108"/>
        <v>0.85940379550108459</v>
      </c>
      <c r="X1398" s="33"/>
      <c r="Y1398" s="33"/>
    </row>
    <row r="1399" spans="1:25" hidden="1" x14ac:dyDescent="0.2">
      <c r="A1399" s="93" t="s">
        <v>608</v>
      </c>
      <c r="B1399" s="94" t="str">
        <f ca="1">IFERROR(VLOOKUP($A1399,HeadJournal!$A$1:$NTR$890,COLUMN(HeadJournal!B$1),0),"")</f>
        <v>710000713512</v>
      </c>
      <c r="C1399" s="94" t="str">
        <f ca="1">IFERROR(VLOOKUP($A1399,HeadJournal!$A$1:$NTR$890,COLUMN(HeadJournal!C$1),0),"")</f>
        <v>iHerb_VP DFD1605</v>
      </c>
      <c r="D1399" s="125" t="str">
        <f ca="1"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 ca="1"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 ca="1"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 ca="1"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ca="1" si="107"/>
        <v>916.82504611262812</v>
      </c>
      <c r="V1399" s="22">
        <f t="shared" ca="1" si="108"/>
        <v>0.77488544116012614</v>
      </c>
      <c r="X1399" s="33"/>
      <c r="Y1399" s="33"/>
    </row>
    <row r="1400" spans="1:25" hidden="1" x14ac:dyDescent="0.2">
      <c r="A1400" s="93" t="s">
        <v>608</v>
      </c>
      <c r="B1400" s="94" t="str">
        <f ca="1">IFERROR(VLOOKUP($A1400,HeadJournal!$A$1:$NTR$890,COLUMN(HeadJournal!B$1),0),"")</f>
        <v>710000713512</v>
      </c>
      <c r="C1400" s="94" t="str">
        <f ca="1">IFERROR(VLOOKUP($A1400,HeadJournal!$A$1:$NTR$890,COLUMN(HeadJournal!C$1),0),"")</f>
        <v>iHerb_VP DFD1605</v>
      </c>
      <c r="D1400" s="125" t="str">
        <f ca="1"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 ca="1"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 ca="1"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 ca="1"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ca="1" si="107"/>
        <v>-1217.9449987119376</v>
      </c>
      <c r="V1400" s="22" t="str">
        <f t="shared" ca="1" si="108"/>
        <v/>
      </c>
      <c r="X1400" s="33"/>
      <c r="Y1400" s="33"/>
    </row>
    <row r="1401" spans="1:25" hidden="1" x14ac:dyDescent="0.2">
      <c r="A1401" s="93" t="s">
        <v>608</v>
      </c>
      <c r="B1401" s="94" t="str">
        <f ca="1">IFERROR(VLOOKUP($A1401,HeadJournal!$A$1:$NTR$890,COLUMN(HeadJournal!B$1),0),"")</f>
        <v>710000713512</v>
      </c>
      <c r="C1401" s="94" t="str">
        <f ca="1">IFERROR(VLOOKUP($A1401,HeadJournal!$A$1:$NTR$890,COLUMN(HeadJournal!C$1),0),"")</f>
        <v>iHerb_VP DFD1605</v>
      </c>
      <c r="D1401" s="125" t="str">
        <f ca="1"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 ca="1"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 ca="1"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 ca="1"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ca="1" si="107"/>
        <v>-1.6791179352821928E-3</v>
      </c>
      <c r="V1401" s="22">
        <f t="shared" ca="1" si="108"/>
        <v>-1.5535137408052995E-6</v>
      </c>
      <c r="X1401" s="33"/>
      <c r="Y1401" s="33"/>
    </row>
    <row r="1402" spans="1:25" hidden="1" x14ac:dyDescent="0.2">
      <c r="A1402" s="93" t="s">
        <v>608</v>
      </c>
      <c r="B1402" s="94" t="str">
        <f ca="1">IFERROR(VLOOKUP($A1402,HeadJournal!$A$1:$NTR$890,COLUMN(HeadJournal!B$1),0),"")</f>
        <v>710000713512</v>
      </c>
      <c r="C1402" s="94" t="str">
        <f ca="1">IFERROR(VLOOKUP($A1402,HeadJournal!$A$1:$NTR$890,COLUMN(HeadJournal!C$1),0),"")</f>
        <v>iHerb_VP DFD1605</v>
      </c>
      <c r="D1402" s="125" t="str">
        <f ca="1"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 ca="1"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 ca="1"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 ca="1"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ca="1" si="107"/>
        <v>1407.2271626564993</v>
      </c>
      <c r="V1402" s="22">
        <f t="shared" ca="1" si="108"/>
        <v>1.2877581822745778</v>
      </c>
      <c r="X1402" s="33"/>
      <c r="Y1402" s="33"/>
    </row>
    <row r="1403" spans="1:25" hidden="1" x14ac:dyDescent="0.2">
      <c r="A1403" s="93" t="s">
        <v>612</v>
      </c>
      <c r="B1403" s="94">
        <f ca="1">IFERROR(VLOOKUP($A1403,HeadJournal!$A$1:$NTR$890,COLUMN(HeadJournal!B$1),0),"")</f>
        <v>0</v>
      </c>
      <c r="C1403" s="94" t="str">
        <f ca="1">IFERROR(VLOOKUP($A1403,HeadJournal!$A$1:$NTR$890,COLUMN(HeadJournal!C$1),0),"")</f>
        <v>OZON_AV</v>
      </c>
      <c r="D1403" s="125" t="str">
        <f ca="1"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ca="1" si="108"/>
        <v>0.68944099378881984</v>
      </c>
      <c r="X1403" s="33"/>
      <c r="Y1403" s="33"/>
    </row>
    <row r="1404" spans="1:25" hidden="1" x14ac:dyDescent="0.2">
      <c r="A1404" s="93" t="s">
        <v>612</v>
      </c>
      <c r="B1404" s="94">
        <f ca="1">IFERROR(VLOOKUP($A1404,HeadJournal!$A$1:$NTR$890,COLUMN(HeadJournal!B$1),0),"")</f>
        <v>0</v>
      </c>
      <c r="C1404" s="94" t="str">
        <f ca="1">IFERROR(VLOOKUP($A1404,HeadJournal!$A$1:$NTR$890,COLUMN(HeadJournal!C$1),0),"")</f>
        <v>OZON_AV</v>
      </c>
      <c r="D1404" s="125" t="str">
        <f ca="1"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 ca="1"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ca="1" si="107"/>
        <v>693.75</v>
      </c>
      <c r="V1404" s="22">
        <f t="shared" ca="1" si="108"/>
        <v>0.68944099378881984</v>
      </c>
      <c r="X1404" s="33"/>
      <c r="Y1404" s="33"/>
    </row>
    <row r="1405" spans="1:25" hidden="1" x14ac:dyDescent="0.2">
      <c r="A1405" s="93" t="s">
        <v>612</v>
      </c>
      <c r="B1405" s="94">
        <f ca="1">IFERROR(VLOOKUP($A1405,HeadJournal!$A$1:$NTR$890,COLUMN(HeadJournal!B$1),0),"")</f>
        <v>0</v>
      </c>
      <c r="C1405" s="94" t="str">
        <f ca="1">IFERROR(VLOOKUP($A1405,HeadJournal!$A$1:$NTR$890,COLUMN(HeadJournal!C$1),0),"")</f>
        <v>OZON_AV</v>
      </c>
      <c r="D1405" s="125" t="str">
        <f ca="1"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 ca="1"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ca="1" si="107"/>
        <v>693.75</v>
      </c>
      <c r="V1405" s="22">
        <f t="shared" ca="1" si="108"/>
        <v>0.68944099378881984</v>
      </c>
      <c r="X1405" s="33"/>
      <c r="Y1405" s="33"/>
    </row>
    <row r="1406" spans="1:25" hidden="1" x14ac:dyDescent="0.2">
      <c r="A1406" s="93" t="s">
        <v>614</v>
      </c>
      <c r="B1406" s="94">
        <f ca="1">IFERROR(VLOOKUP($A1406,HeadJournal!$A$1:$NTR$890,COLUMN(HeadJournal!B$1),0),"")</f>
        <v>0</v>
      </c>
      <c r="C1406" s="94" t="str">
        <f ca="1">IFERROR(VLOOKUP($A1406,HeadJournal!$A$1:$NTR$890,COLUMN(HeadJournal!C$1),0),"")</f>
        <v>CoralClub_OA</v>
      </c>
      <c r="D1406" s="125" t="str">
        <f ca="1"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ca="1" si="108"/>
        <v>0.26666666666666666</v>
      </c>
      <c r="X1406" s="33"/>
      <c r="Y1406" s="33"/>
    </row>
    <row r="1407" spans="1:25" hidden="1" x14ac:dyDescent="0.2">
      <c r="A1407" s="93" t="s">
        <v>614</v>
      </c>
      <c r="B1407" s="94">
        <f ca="1">IFERROR(VLOOKUP($A1407,HeadJournal!$A$1:$NTR$890,COLUMN(HeadJournal!B$1),0),"")</f>
        <v>0</v>
      </c>
      <c r="C1407" s="94" t="str">
        <f ca="1">IFERROR(VLOOKUP($A1407,HeadJournal!$A$1:$NTR$890,COLUMN(HeadJournal!C$1),0),"")</f>
        <v>CoralClub_OA</v>
      </c>
      <c r="D1407" s="125" t="str">
        <f ca="1"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ca="1" si="108"/>
        <v>0.26666666666666666</v>
      </c>
      <c r="X1407" s="33"/>
      <c r="Y1407" s="33"/>
    </row>
    <row r="1408" spans="1:25" hidden="1" x14ac:dyDescent="0.2">
      <c r="A1408" s="93" t="s">
        <v>615</v>
      </c>
      <c r="B1408" s="94">
        <f ca="1">IFERROR(VLOOKUP($A1408,HeadJournal!$A$1:$NTR$890,COLUMN(HeadJournal!B$1),0),"")</f>
        <v>0</v>
      </c>
      <c r="C1408" s="94" t="str">
        <f ca="1">IFERROR(VLOOKUP($A1408,HeadJournal!$A$1:$NTR$890,COLUMN(HeadJournal!C$1),0),"")</f>
        <v>CoralClub_OA</v>
      </c>
      <c r="D1408" s="125" t="str">
        <f ca="1"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ca="1" si="108"/>
        <v/>
      </c>
      <c r="X1408" s="33"/>
      <c r="Y1408" s="33"/>
    </row>
    <row r="1409" spans="1:25" hidden="1" x14ac:dyDescent="0.2">
      <c r="A1409" s="93" t="s">
        <v>615</v>
      </c>
      <c r="B1409" s="94">
        <f ca="1">IFERROR(VLOOKUP($A1409,HeadJournal!$A$1:$NTR$890,COLUMN(HeadJournal!B$1),0),"")</f>
        <v>0</v>
      </c>
      <c r="C1409" s="94" t="str">
        <f ca="1">IFERROR(VLOOKUP($A1409,HeadJournal!$A$1:$NTR$890,COLUMN(HeadJournal!C$1),0),"")</f>
        <v>CoralClub_OA</v>
      </c>
      <c r="D1409" s="125" t="str">
        <f ca="1"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ca="1" si="113">IF(Q1409&lt;&gt;0,IFERROR(U1409/P1409,""),"")</f>
        <v/>
      </c>
      <c r="X1409" s="33"/>
      <c r="Y1409" s="33"/>
    </row>
    <row r="1410" spans="1:25" hidden="1" x14ac:dyDescent="0.2">
      <c r="A1410" s="93" t="s">
        <v>617</v>
      </c>
      <c r="B1410" s="94">
        <f ca="1">IFERROR(VLOOKUP($A1410,HeadJournal!$A$1:$NTR$890,COLUMN(HeadJournal!B$1),0),"")</f>
        <v>0</v>
      </c>
      <c r="C1410" s="94" t="str">
        <f ca="1">IFERROR(VLOOKUP($A1410,HeadJournal!$A$1:$NTR$890,COLUMN(HeadJournal!C$1),0),"")</f>
        <v>CoralClub_OA</v>
      </c>
      <c r="D1410" s="125" t="str">
        <f ca="1"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ca="1" si="113"/>
        <v>0.29107981220657275</v>
      </c>
      <c r="X1410" s="33"/>
      <c r="Y1410" s="33"/>
    </row>
    <row r="1411" spans="1:25" hidden="1" x14ac:dyDescent="0.2">
      <c r="A1411" s="93" t="s">
        <v>619</v>
      </c>
      <c r="B1411" s="94">
        <f ca="1">IFERROR(VLOOKUP($A1411,HeadJournal!$A$1:$NTR$890,COLUMN(HeadJournal!B$1),0),"")</f>
        <v>0</v>
      </c>
      <c r="C1411" s="94" t="str">
        <f ca="1">IFERROR(VLOOKUP($A1411,HeadJournal!$A$1:$NTR$890,COLUMN(HeadJournal!C$1),0),"")</f>
        <v>OZON_AV</v>
      </c>
      <c r="D1411" s="125" t="str">
        <f ca="1"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ca="1" si="113"/>
        <v>0.32589359703883769</v>
      </c>
      <c r="X1411" s="33"/>
      <c r="Y1411" s="33"/>
    </row>
    <row r="1412" spans="1:25" hidden="1" x14ac:dyDescent="0.2">
      <c r="A1412" s="93" t="s">
        <v>619</v>
      </c>
      <c r="B1412" s="94">
        <f ca="1">IFERROR(VLOOKUP($A1412,HeadJournal!$A$1:$NTR$890,COLUMN(HeadJournal!B$1),0),"")</f>
        <v>0</v>
      </c>
      <c r="C1412" s="94" t="str">
        <f ca="1">IFERROR(VLOOKUP($A1412,HeadJournal!$A$1:$NTR$890,COLUMN(HeadJournal!C$1),0),"")</f>
        <v>OZON_AV</v>
      </c>
      <c r="D1412" s="125" t="str">
        <f ca="1"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ca="1" si="113"/>
        <v/>
      </c>
      <c r="X1412" s="33"/>
      <c r="Y1412" s="33"/>
    </row>
    <row r="1413" spans="1:25" hidden="1" x14ac:dyDescent="0.2">
      <c r="A1413" s="93" t="s">
        <v>620</v>
      </c>
      <c r="B1413" s="94">
        <f ca="1">IFERROR(VLOOKUP($A1413,HeadJournal!$A$1:$NTR$890,COLUMN(HeadJournal!B$1),0),"")</f>
        <v>0</v>
      </c>
      <c r="C1413" s="94" t="str">
        <f ca="1">IFERROR(VLOOKUP($A1413,HeadJournal!$A$1:$NTR$890,COLUMN(HeadJournal!C$1),0),"")</f>
        <v>OZON_AV</v>
      </c>
      <c r="D1413" s="125" t="str">
        <f ca="1"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ca="1" si="113"/>
        <v>1.6015414132873729</v>
      </c>
      <c r="X1413" s="33"/>
      <c r="Y1413" s="33"/>
    </row>
    <row r="1414" spans="1:25" hidden="1" x14ac:dyDescent="0.2">
      <c r="A1414" s="93" t="s">
        <v>620</v>
      </c>
      <c r="B1414" s="94">
        <f ca="1">IFERROR(VLOOKUP($A1414,HeadJournal!$A$1:$NTR$890,COLUMN(HeadJournal!B$1),0),"")</f>
        <v>0</v>
      </c>
      <c r="C1414" s="94" t="str">
        <f ca="1">IFERROR(VLOOKUP($A1414,HeadJournal!$A$1:$NTR$890,COLUMN(HeadJournal!C$1),0),"")</f>
        <v>OZON_AV</v>
      </c>
      <c r="D1414" s="125" t="str">
        <f ca="1"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ca="1" si="113"/>
        <v>0.4091682655306601</v>
      </c>
      <c r="X1414" s="33"/>
      <c r="Y1414" s="33"/>
    </row>
    <row r="1415" spans="1:25" hidden="1" x14ac:dyDescent="0.2">
      <c r="A1415" s="93" t="s">
        <v>620</v>
      </c>
      <c r="B1415" s="94">
        <f ca="1">IFERROR(VLOOKUP($A1415,HeadJournal!$A$1:$NTR$890,COLUMN(HeadJournal!B$1),0),"")</f>
        <v>0</v>
      </c>
      <c r="C1415" s="94" t="str">
        <f ca="1">IFERROR(VLOOKUP($A1415,HeadJournal!$A$1:$NTR$890,COLUMN(HeadJournal!C$1),0),"")</f>
        <v>OZON_AV</v>
      </c>
      <c r="D1415" s="125" t="str">
        <f ca="1"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 ca="1"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ca="1" si="112"/>
        <v>441.95000000000005</v>
      </c>
      <c r="V1415" s="22">
        <f t="shared" ca="1" si="113"/>
        <v>0.3816329174042572</v>
      </c>
      <c r="X1415" s="33"/>
      <c r="Y1415" s="33"/>
    </row>
    <row r="1416" spans="1:25" hidden="1" x14ac:dyDescent="0.2">
      <c r="A1416" s="93" t="s">
        <v>620</v>
      </c>
      <c r="B1416" s="94">
        <f ca="1">IFERROR(VLOOKUP($A1416,HeadJournal!$A$1:$NTR$890,COLUMN(HeadJournal!B$1),0),"")</f>
        <v>0</v>
      </c>
      <c r="C1416" s="94" t="str">
        <f ca="1">IFERROR(VLOOKUP($A1416,HeadJournal!$A$1:$NTR$890,COLUMN(HeadJournal!C$1),0),"")</f>
        <v>OZON_AV</v>
      </c>
      <c r="D1416" s="125" t="str">
        <f ca="1"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 ca="1"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ca="1" si="112"/>
        <v>-891.25</v>
      </c>
      <c r="V1416" s="22" t="str">
        <f t="shared" ca="1" si="113"/>
        <v/>
      </c>
      <c r="X1416" s="33"/>
      <c r="Y1416" s="33"/>
    </row>
    <row r="1417" spans="1:25" hidden="1" x14ac:dyDescent="0.2">
      <c r="A1417" s="93" t="s">
        <v>621</v>
      </c>
      <c r="B1417" s="94">
        <f ca="1">IFERROR(VLOOKUP($A1417,HeadJournal!$A$1:$NTR$890,COLUMN(HeadJournal!B$1),0),"")</f>
        <v>0</v>
      </c>
      <c r="C1417" s="94" t="str">
        <f ca="1">IFERROR(VLOOKUP($A1417,HeadJournal!$A$1:$NTR$890,COLUMN(HeadJournal!C$1),0),"")</f>
        <v>OZON_AV</v>
      </c>
      <c r="D1417" s="125" t="str">
        <f ca="1"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ca="1" si="113"/>
        <v>0.42614862781375262</v>
      </c>
      <c r="X1417" s="33"/>
      <c r="Y1417" s="33"/>
    </row>
    <row r="1418" spans="1:25" hidden="1" x14ac:dyDescent="0.2">
      <c r="A1418" s="93" t="s">
        <v>621</v>
      </c>
      <c r="B1418" s="94">
        <f ca="1">IFERROR(VLOOKUP($A1418,HeadJournal!$A$1:$NTR$890,COLUMN(HeadJournal!B$1),0),"")</f>
        <v>0</v>
      </c>
      <c r="C1418" s="94" t="str">
        <f ca="1">IFERROR(VLOOKUP($A1418,HeadJournal!$A$1:$NTR$890,COLUMN(HeadJournal!C$1),0),"")</f>
        <v>OZON_AV</v>
      </c>
      <c r="D1418" s="125" t="str">
        <f ca="1"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 ca="1"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ca="1" si="112"/>
        <v>1105.5999999999999</v>
      </c>
      <c r="V1418" s="22">
        <f t="shared" ca="1" si="113"/>
        <v>0.42614862781375262</v>
      </c>
      <c r="X1418" s="33"/>
      <c r="Y1418" s="33"/>
    </row>
    <row r="1419" spans="1:25" hidden="1" x14ac:dyDescent="0.2">
      <c r="A1419" s="93" t="s">
        <v>622</v>
      </c>
      <c r="B1419" s="94">
        <f ca="1">IFERROR(VLOOKUP($A1419,HeadJournal!$A$1:$NTR$890,COLUMN(HeadJournal!B$1),0),"")</f>
        <v>0</v>
      </c>
      <c r="C1419" s="94" t="str">
        <f ca="1">IFERROR(VLOOKUP($A1419,HeadJournal!$A$1:$NTR$890,COLUMN(HeadJournal!C$1),0),"")</f>
        <v>OZON_AV</v>
      </c>
      <c r="D1419" s="125" t="str">
        <f ca="1"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ca="1" si="113"/>
        <v>0.33562967909739555</v>
      </c>
      <c r="X1419" s="33"/>
      <c r="Y1419" s="33"/>
    </row>
    <row r="1420" spans="1:25" hidden="1" x14ac:dyDescent="0.2">
      <c r="A1420" s="93" t="s">
        <v>624</v>
      </c>
      <c r="B1420" s="94">
        <f ca="1">IFERROR(VLOOKUP($A1420,HeadJournal!$A$1:$NTR$890,COLUMN(HeadJournal!B$1),0),"")</f>
        <v>0</v>
      </c>
      <c r="C1420" s="94" t="str">
        <f ca="1">IFERROR(VLOOKUP($A1420,HeadJournal!$A$1:$NTR$890,COLUMN(HeadJournal!C$1),0),"")</f>
        <v>OZON_AV</v>
      </c>
      <c r="D1420" s="125" t="str">
        <f ca="1"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 ca="1"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ca="1" si="112"/>
        <v>740.34999999999991</v>
      </c>
      <c r="V1420" s="22">
        <f t="shared" ca="1" si="113"/>
        <v>0.35945427621197773</v>
      </c>
      <c r="X1420" s="33"/>
      <c r="Y1420" s="33"/>
    </row>
    <row r="1421" spans="1:25" hidden="1" x14ac:dyDescent="0.2">
      <c r="A1421" s="93" t="s">
        <v>624</v>
      </c>
      <c r="B1421" s="94">
        <f ca="1">IFERROR(VLOOKUP($A1421,HeadJournal!$A$1:$NTR$890,COLUMN(HeadJournal!B$1),0),"")</f>
        <v>0</v>
      </c>
      <c r="C1421" s="94" t="str">
        <f ca="1">IFERROR(VLOOKUP($A1421,HeadJournal!$A$1:$NTR$890,COLUMN(HeadJournal!C$1),0),"")</f>
        <v>OZON_AV</v>
      </c>
      <c r="D1421" s="125" t="str">
        <f ca="1"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ca="1" si="113"/>
        <v>0.31090233777583565</v>
      </c>
      <c r="X1421" s="33"/>
      <c r="Y1421" s="33"/>
    </row>
    <row r="1422" spans="1:25" hidden="1" x14ac:dyDescent="0.2">
      <c r="A1422" s="93" t="s">
        <v>624</v>
      </c>
      <c r="B1422" s="94">
        <f ca="1">IFERROR(VLOOKUP($A1422,HeadJournal!$A$1:$NTR$890,COLUMN(HeadJournal!B$1),0),"")</f>
        <v>0</v>
      </c>
      <c r="C1422" s="94" t="str">
        <f ca="1">IFERROR(VLOOKUP($A1422,HeadJournal!$A$1:$NTR$890,COLUMN(HeadJournal!C$1),0),"")</f>
        <v>OZON_AV</v>
      </c>
      <c r="D1422" s="125" t="str">
        <f ca="1"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hidden="1" x14ac:dyDescent="0.2">
      <c r="A1423" s="93" t="s">
        <v>624</v>
      </c>
      <c r="B1423" s="94">
        <f ca="1">IFERROR(VLOOKUP($A1423,HeadJournal!$A$1:$NTR$890,COLUMN(HeadJournal!B$1),0),"")</f>
        <v>0</v>
      </c>
      <c r="C1423" s="94" t="str">
        <f ca="1">IFERROR(VLOOKUP($A1423,HeadJournal!$A$1:$NTR$890,COLUMN(HeadJournal!C$1),0),"")</f>
        <v>OZON_AV</v>
      </c>
      <c r="D1423" s="125" t="str">
        <f ca="1"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 ca="1"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ca="1" si="112"/>
        <v>653.55000000000018</v>
      </c>
      <c r="V1423" s="22">
        <f t="shared" ca="1" si="113"/>
        <v>0.11783212685591689</v>
      </c>
      <c r="X1423" s="33"/>
      <c r="Y1423" s="33"/>
    </row>
    <row r="1424" spans="1:25" hidden="1" x14ac:dyDescent="0.2">
      <c r="A1424" s="93" t="s">
        <v>629</v>
      </c>
      <c r="B1424" s="94">
        <f ca="1">IFERROR(VLOOKUP($A1424,HeadJournal!$A$1:$NTR$890,COLUMN(HeadJournal!B$1),0),"")</f>
        <v>0</v>
      </c>
      <c r="C1424" s="94" t="str">
        <f ca="1">IFERROR(VLOOKUP($A1424,HeadJournal!$A$1:$NTR$890,COLUMN(HeadJournal!C$1),0),"")</f>
        <v>WBRS</v>
      </c>
      <c r="D1424" s="125" t="str">
        <f ca="1"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ca="1" si="113"/>
        <v>0.4168068715133269</v>
      </c>
      <c r="X1424" s="33"/>
      <c r="Y1424" s="33"/>
    </row>
    <row r="1425" spans="1:25" hidden="1" x14ac:dyDescent="0.2">
      <c r="A1425" s="93" t="s">
        <v>629</v>
      </c>
      <c r="B1425" s="94">
        <f ca="1">IFERROR(VLOOKUP($A1425,HeadJournal!$A$1:$NTR$890,COLUMN(HeadJournal!B$1),0),"")</f>
        <v>0</v>
      </c>
      <c r="C1425" s="94" t="str">
        <f ca="1">IFERROR(VLOOKUP($A1425,HeadJournal!$A$1:$NTR$890,COLUMN(HeadJournal!C$1),0),"")</f>
        <v>WBRS</v>
      </c>
      <c r="D1425" s="125" t="str">
        <f ca="1"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 ca="1"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ca="1" si="112"/>
        <v>570.70000000000005</v>
      </c>
      <c r="V1425" s="22">
        <f t="shared" ca="1" si="113"/>
        <v>0.50535730098290987</v>
      </c>
      <c r="X1425" s="33"/>
      <c r="Y1425" s="33"/>
    </row>
    <row r="1426" spans="1:25" hidden="1" x14ac:dyDescent="0.2">
      <c r="A1426" s="93" t="s">
        <v>629</v>
      </c>
      <c r="B1426" s="94">
        <f ca="1">IFERROR(VLOOKUP($A1426,HeadJournal!$A$1:$NTR$890,COLUMN(HeadJournal!B$1),0),"")</f>
        <v>0</v>
      </c>
      <c r="C1426" s="94" t="str">
        <f ca="1">IFERROR(VLOOKUP($A1426,HeadJournal!$A$1:$NTR$890,COLUMN(HeadJournal!C$1),0),"")</f>
        <v>WBRS</v>
      </c>
      <c r="D1426" s="125" t="str">
        <f ca="1"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ca="1" si="113"/>
        <v>0.50535730098290987</v>
      </c>
      <c r="X1426" s="33"/>
      <c r="Y1426" s="33"/>
    </row>
    <row r="1427" spans="1:25" hidden="1" x14ac:dyDescent="0.2">
      <c r="A1427" s="93" t="s">
        <v>631</v>
      </c>
      <c r="B1427" s="94" t="str">
        <f ca="1">IFERROR(VLOOKUP($A1427,HeadJournal!$A$1:$NTR$890,COLUMN(HeadJournal!B$1),0),"")</f>
        <v>710000741061</v>
      </c>
      <c r="C1427" s="94" t="str">
        <f ca="1">IFERROR(VLOOKUP($A1427,HeadJournal!$A$1:$NTR$890,COLUMN(HeadJournal!C$1),0),"")</f>
        <v>iHerb_AV CYG0792</v>
      </c>
      <c r="D1427" s="125" t="str">
        <f ca="1"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 ca="1"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 ca="1"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 ca="1"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ca="1" si="112"/>
        <v>1153.9037773765831</v>
      </c>
      <c r="V1427" s="22">
        <f t="shared" ca="1" si="113"/>
        <v>0.9260149869865264</v>
      </c>
      <c r="X1427" s="33"/>
      <c r="Y1427" s="33"/>
    </row>
    <row r="1428" spans="1:25" hidden="1" x14ac:dyDescent="0.2">
      <c r="A1428" s="93" t="s">
        <v>631</v>
      </c>
      <c r="B1428" s="94" t="str">
        <f ca="1">IFERROR(VLOOKUP($A1428,HeadJournal!$A$1:$NTR$890,COLUMN(HeadJournal!B$1),0),"")</f>
        <v>710000741061</v>
      </c>
      <c r="C1428" s="94" t="str">
        <f ca="1">IFERROR(VLOOKUP($A1428,HeadJournal!$A$1:$NTR$890,COLUMN(HeadJournal!C$1),0),"")</f>
        <v>iHerb_AV CYG0792</v>
      </c>
      <c r="D1428" s="125" t="str">
        <f ca="1"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 ca="1"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 ca="1"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ca="1" si="112"/>
        <v>1153.9037773765831</v>
      </c>
      <c r="V1428" s="22">
        <f t="shared" ca="1" si="113"/>
        <v>0.9260149869865264</v>
      </c>
      <c r="X1428" s="33"/>
      <c r="Y1428" s="33"/>
    </row>
    <row r="1429" spans="1:25" hidden="1" x14ac:dyDescent="0.2">
      <c r="A1429" s="93" t="s">
        <v>631</v>
      </c>
      <c r="B1429" s="94" t="str">
        <f ca="1">IFERROR(VLOOKUP($A1429,HeadJournal!$A$1:$NTR$890,COLUMN(HeadJournal!B$1),0),"")</f>
        <v>710000741061</v>
      </c>
      <c r="C1429" s="94" t="str">
        <f ca="1">IFERROR(VLOOKUP($A1429,HeadJournal!$A$1:$NTR$890,COLUMN(HeadJournal!C$1),0),"")</f>
        <v>iHerb_AV CYG0792</v>
      </c>
      <c r="D1429" s="125" t="str">
        <f ca="1"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 ca="1"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 ca="1"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ca="1" si="112"/>
        <v>1065.8306242847557</v>
      </c>
      <c r="V1429" s="22">
        <f t="shared" ca="1" si="113"/>
        <v>0.86360158115823416</v>
      </c>
      <c r="X1429" s="33"/>
      <c r="Y1429" s="33"/>
    </row>
    <row r="1430" spans="1:25" hidden="1" x14ac:dyDescent="0.2">
      <c r="A1430" s="93" t="s">
        <v>631</v>
      </c>
      <c r="B1430" s="94" t="str">
        <f ca="1">IFERROR(VLOOKUP($A1430,HeadJournal!$A$1:$NTR$890,COLUMN(HeadJournal!B$1),0),"")</f>
        <v>710000741061</v>
      </c>
      <c r="C1430" s="94" t="str">
        <f ca="1">IFERROR(VLOOKUP($A1430,HeadJournal!$A$1:$NTR$890,COLUMN(HeadJournal!C$1),0),"")</f>
        <v>iHerb_AV CYG0792</v>
      </c>
      <c r="D1430" s="125" t="str">
        <f ca="1"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 ca="1"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 ca="1"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ca="1" si="112"/>
        <v>1065.8306242847557</v>
      </c>
      <c r="V1430" s="22">
        <f t="shared" ca="1" si="113"/>
        <v>0.86360158115823416</v>
      </c>
      <c r="X1430" s="33"/>
      <c r="Y1430" s="33"/>
    </row>
    <row r="1431" spans="1:25" hidden="1" x14ac:dyDescent="0.2">
      <c r="A1431" s="93" t="s">
        <v>631</v>
      </c>
      <c r="B1431" s="94" t="str">
        <f ca="1">IFERROR(VLOOKUP($A1431,HeadJournal!$A$1:$NTR$890,COLUMN(HeadJournal!B$1),0),"")</f>
        <v>710000741061</v>
      </c>
      <c r="C1431" s="94" t="str">
        <f ca="1">IFERROR(VLOOKUP($A1431,HeadJournal!$A$1:$NTR$890,COLUMN(HeadJournal!C$1),0),"")</f>
        <v>iHerb_AV CYG0792</v>
      </c>
      <c r="D1431" s="125" t="str">
        <f ca="1"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 ca="1"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 ca="1"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 ca="1"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ca="1" si="112"/>
        <v>1065.8306242847557</v>
      </c>
      <c r="V1431" s="22">
        <f t="shared" ca="1" si="113"/>
        <v>0.86360158115823416</v>
      </c>
      <c r="X1431" s="33"/>
      <c r="Y1431" s="33"/>
    </row>
    <row r="1432" spans="1:25" hidden="1" x14ac:dyDescent="0.2">
      <c r="A1432" s="93" t="s">
        <v>631</v>
      </c>
      <c r="B1432" s="94" t="str">
        <f ca="1">IFERROR(VLOOKUP($A1432,HeadJournal!$A$1:$NTR$890,COLUMN(HeadJournal!B$1),0),"")</f>
        <v>710000741061</v>
      </c>
      <c r="C1432" s="94" t="str">
        <f ca="1">IFERROR(VLOOKUP($A1432,HeadJournal!$A$1:$NTR$890,COLUMN(HeadJournal!C$1),0),"")</f>
        <v>iHerb_AV CYG0792</v>
      </c>
      <c r="D1432" s="125" t="str">
        <f ca="1"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 ca="1"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 ca="1"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ca="1" si="112"/>
        <v>1099.89188469279</v>
      </c>
      <c r="V1432" s="22">
        <f t="shared" ca="1" si="113"/>
        <v>0.78557639418542546</v>
      </c>
      <c r="X1432" s="33"/>
      <c r="Y1432" s="33"/>
    </row>
    <row r="1433" spans="1:25" hidden="1" x14ac:dyDescent="0.2">
      <c r="A1433" s="93" t="s">
        <v>631</v>
      </c>
      <c r="B1433" s="94" t="str">
        <f ca="1">IFERROR(VLOOKUP($A1433,HeadJournal!$A$1:$NTR$890,COLUMN(HeadJournal!B$1),0),"")</f>
        <v>710000741061</v>
      </c>
      <c r="C1433" s="94" t="str">
        <f ca="1">IFERROR(VLOOKUP($A1433,HeadJournal!$A$1:$NTR$890,COLUMN(HeadJournal!C$1),0),"")</f>
        <v>iHerb_AV CYG0792</v>
      </c>
      <c r="D1433" s="125" t="str">
        <f ca="1"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 ca="1"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 ca="1"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ca="1" si="112"/>
        <v>924.0727877747521</v>
      </c>
      <c r="V1433" s="22">
        <f t="shared" ca="1" si="113"/>
        <v>0.94686650418092078</v>
      </c>
      <c r="X1433" s="33"/>
      <c r="Y1433" s="33"/>
    </row>
    <row r="1434" spans="1:25" hidden="1" x14ac:dyDescent="0.2">
      <c r="A1434" s="93" t="s">
        <v>631</v>
      </c>
      <c r="B1434" s="94" t="str">
        <f ca="1">IFERROR(VLOOKUP($A1434,HeadJournal!$A$1:$NTR$890,COLUMN(HeadJournal!B$1),0),"")</f>
        <v>710000741061</v>
      </c>
      <c r="C1434" s="94" t="str">
        <f ca="1">IFERROR(VLOOKUP($A1434,HeadJournal!$A$1:$NTR$890,COLUMN(HeadJournal!C$1),0),"")</f>
        <v>iHerb_AV CYG0792</v>
      </c>
      <c r="D1434" s="125" t="str">
        <f ca="1"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 ca="1"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 ca="1"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ca="1" si="112"/>
        <v>1258.8439560396193</v>
      </c>
      <c r="V1434" s="22">
        <f t="shared" ca="1" si="113"/>
        <v>0.81681797308772786</v>
      </c>
      <c r="X1434" s="33"/>
      <c r="Y1434" s="33"/>
    </row>
    <row r="1435" spans="1:25" hidden="1" x14ac:dyDescent="0.2">
      <c r="A1435" s="93" t="s">
        <v>631</v>
      </c>
      <c r="B1435" s="94" t="str">
        <f ca="1">IFERROR(VLOOKUP($A1435,HeadJournal!$A$1:$NTR$890,COLUMN(HeadJournal!B$1),0),"")</f>
        <v>710000741061</v>
      </c>
      <c r="C1435" s="94" t="str">
        <f ca="1">IFERROR(VLOOKUP($A1435,HeadJournal!$A$1:$NTR$890,COLUMN(HeadJournal!C$1),0),"")</f>
        <v>iHerb_AV CYG0792</v>
      </c>
      <c r="D1435" s="125" t="str">
        <f ca="1"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 ca="1"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 ca="1"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 ca="1"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ca="1" si="112"/>
        <v>1459.8270155084642</v>
      </c>
      <c r="V1435" s="22">
        <f t="shared" ca="1" si="113"/>
        <v>0.65165816462151882</v>
      </c>
      <c r="X1435" s="33"/>
      <c r="Y1435" s="33"/>
    </row>
    <row r="1436" spans="1:25" hidden="1" x14ac:dyDescent="0.2">
      <c r="A1436" s="93" t="s">
        <v>631</v>
      </c>
      <c r="B1436" s="94" t="str">
        <f ca="1">IFERROR(VLOOKUP($A1436,HeadJournal!$A$1:$NTR$890,COLUMN(HeadJournal!B$1),0),"")</f>
        <v>710000741061</v>
      </c>
      <c r="C1436" s="94" t="str">
        <f ca="1">IFERROR(VLOOKUP($A1436,HeadJournal!$A$1:$NTR$890,COLUMN(HeadJournal!C$1),0),"")</f>
        <v>iHerb_AV CYG0792</v>
      </c>
      <c r="D1436" s="125" t="str">
        <f ca="1"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 ca="1"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 ca="1"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ca="1" si="112"/>
        <v>1729.4774673454085</v>
      </c>
      <c r="V1436" s="22">
        <f t="shared" ca="1" si="113"/>
        <v>0.87767454504341091</v>
      </c>
      <c r="X1436" s="33"/>
      <c r="Y1436" s="33"/>
    </row>
    <row r="1437" spans="1:25" hidden="1" x14ac:dyDescent="0.2">
      <c r="A1437" s="93" t="s">
        <v>631</v>
      </c>
      <c r="B1437" s="94" t="str">
        <f ca="1">IFERROR(VLOOKUP($A1437,HeadJournal!$A$1:$NTR$890,COLUMN(HeadJournal!B$1),0),"")</f>
        <v>710000741061</v>
      </c>
      <c r="C1437" s="94" t="str">
        <f ca="1">IFERROR(VLOOKUP($A1437,HeadJournal!$A$1:$NTR$890,COLUMN(HeadJournal!C$1),0),"")</f>
        <v>iHerb_AV CYG0792</v>
      </c>
      <c r="D1437" s="125" t="str">
        <f ca="1"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 ca="1"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 ca="1"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ca="1" si="112"/>
        <v>1380.1880910382383</v>
      </c>
      <c r="V1437" s="22">
        <f t="shared" ca="1" si="113"/>
        <v>0.41574285799519239</v>
      </c>
      <c r="X1437" s="33"/>
      <c r="Y1437" s="33"/>
    </row>
    <row r="1438" spans="1:25" hidden="1" x14ac:dyDescent="0.2">
      <c r="A1438" s="93" t="s">
        <v>631</v>
      </c>
      <c r="B1438" s="94" t="str">
        <f ca="1">IFERROR(VLOOKUP($A1438,HeadJournal!$A$1:$NTR$890,COLUMN(HeadJournal!B$1),0),"")</f>
        <v>710000741061</v>
      </c>
      <c r="C1438" s="94" t="str">
        <f ca="1">IFERROR(VLOOKUP($A1438,HeadJournal!$A$1:$NTR$890,COLUMN(HeadJournal!C$1),0),"")</f>
        <v>iHerb_AV CYG0792</v>
      </c>
      <c r="D1438" s="125" t="str">
        <f ca="1"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 ca="1"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 ca="1"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ca="1" si="112"/>
        <v>1330.514584467858</v>
      </c>
      <c r="V1438" s="22">
        <f t="shared" ca="1" si="113"/>
        <v>0.67556457842992534</v>
      </c>
      <c r="X1438" s="33"/>
      <c r="Y1438" s="33"/>
    </row>
    <row r="1439" spans="1:25" hidden="1" x14ac:dyDescent="0.2">
      <c r="A1439" s="93" t="s">
        <v>631</v>
      </c>
      <c r="B1439" s="94" t="str">
        <f ca="1">IFERROR(VLOOKUP($A1439,HeadJournal!$A$1:$NTR$890,COLUMN(HeadJournal!B$1),0),"")</f>
        <v>710000741061</v>
      </c>
      <c r="C1439" s="94" t="str">
        <f ca="1">IFERROR(VLOOKUP($A1439,HeadJournal!$A$1:$NTR$890,COLUMN(HeadJournal!C$1),0),"")</f>
        <v>iHerb_AV CYG0792</v>
      </c>
      <c r="D1439" s="125" t="str">
        <f ca="1"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 ca="1"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 ca="1"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 ca="1"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ca="1" si="112"/>
        <v>767.30592932401942</v>
      </c>
      <c r="V1439" s="22">
        <f t="shared" ca="1" si="113"/>
        <v>0.23735804024399068</v>
      </c>
      <c r="X1439" s="33"/>
      <c r="Y1439" s="33"/>
    </row>
    <row r="1440" spans="1:25" hidden="1" x14ac:dyDescent="0.2">
      <c r="A1440" s="93" t="s">
        <v>631</v>
      </c>
      <c r="B1440" s="94" t="str">
        <f ca="1">IFERROR(VLOOKUP($A1440,HeadJournal!$A$1:$NTR$890,COLUMN(HeadJournal!B$1),0),"")</f>
        <v>710000741061</v>
      </c>
      <c r="C1440" s="94" t="str">
        <f ca="1">IFERROR(VLOOKUP($A1440,HeadJournal!$A$1:$NTR$890,COLUMN(HeadJournal!C$1),0),"")</f>
        <v>iHerb_AV CYG0792</v>
      </c>
      <c r="D1440" s="125" t="str">
        <f ca="1"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 ca="1"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 ca="1"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ca="1" si="112"/>
        <v>946.83530681504226</v>
      </c>
      <c r="V1440" s="22">
        <f t="shared" ca="1" si="113"/>
        <v>0.57274106489105214</v>
      </c>
      <c r="X1440" s="33"/>
      <c r="Y1440" s="33"/>
    </row>
    <row r="1441" spans="1:25" hidden="1" x14ac:dyDescent="0.2">
      <c r="A1441" s="93" t="s">
        <v>631</v>
      </c>
      <c r="B1441" s="94" t="str">
        <f ca="1">IFERROR(VLOOKUP($A1441,HeadJournal!$A$1:$NTR$890,COLUMN(HeadJournal!B$1),0),"")</f>
        <v>710000741061</v>
      </c>
      <c r="C1441" s="94" t="str">
        <f ca="1">IFERROR(VLOOKUP($A1441,HeadJournal!$A$1:$NTR$890,COLUMN(HeadJournal!C$1),0),"")</f>
        <v>iHerb_AV CYG0792</v>
      </c>
      <c r="D1441" s="125" t="str">
        <f ca="1"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 ca="1"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 ca="1"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ca="1" si="112"/>
        <v>-1783.8414506136303</v>
      </c>
      <c r="V1441" s="22" t="str">
        <f t="shared" ca="1" si="113"/>
        <v/>
      </c>
      <c r="X1441" s="33"/>
      <c r="Y1441" s="33"/>
    </row>
    <row r="1442" spans="1:25" hidden="1" x14ac:dyDescent="0.2">
      <c r="A1442" s="93" t="s">
        <v>638</v>
      </c>
      <c r="B1442" s="94" t="str">
        <f ca="1">IFERROR(VLOOKUP($A1442,HeadJournal!$A$1:$NTR$890,COLUMN(HeadJournal!B$1),0),"")</f>
        <v>710000721246</v>
      </c>
      <c r="C1442" s="94" t="str">
        <f ca="1">IFERROR(VLOOKUP($A1442,HeadJournal!$A$1:$NTR$890,COLUMN(HeadJournal!C$1),0),"")</f>
        <v>iHerb_OA CZN6870</v>
      </c>
      <c r="D1442" s="125" t="str">
        <f ca="1"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 ca="1"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ca="1" si="112"/>
        <v>780.6621382636672</v>
      </c>
      <c r="V1442" s="22">
        <f t="shared" ca="1" si="113"/>
        <v>0.25026533606370016</v>
      </c>
      <c r="X1442" s="33"/>
      <c r="Y1442" s="33"/>
    </row>
    <row r="1443" spans="1:25" hidden="1" x14ac:dyDescent="0.2">
      <c r="A1443" s="93" t="s">
        <v>638</v>
      </c>
      <c r="B1443" s="94" t="str">
        <f ca="1">IFERROR(VLOOKUP($A1443,HeadJournal!$A$1:$NTR$890,COLUMN(HeadJournal!B$1),0),"")</f>
        <v>710000721246</v>
      </c>
      <c r="C1443" s="94" t="str">
        <f ca="1">IFERROR(VLOOKUP($A1443,HeadJournal!$A$1:$NTR$890,COLUMN(HeadJournal!C$1),0),"")</f>
        <v>iHerb_OA CZN6870</v>
      </c>
      <c r="D1443" s="125" t="str">
        <f ca="1"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 ca="1"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ca="1" si="112"/>
        <v>673.9652331189717</v>
      </c>
      <c r="V1443" s="22">
        <f t="shared" ca="1" si="113"/>
        <v>0.92828231355126145</v>
      </c>
      <c r="X1443" s="33"/>
      <c r="Y1443" s="33"/>
    </row>
    <row r="1444" spans="1:25" hidden="1" x14ac:dyDescent="0.2">
      <c r="A1444" s="93" t="s">
        <v>638</v>
      </c>
      <c r="B1444" s="94" t="str">
        <f ca="1">IFERROR(VLOOKUP($A1444,HeadJournal!$A$1:$NTR$890,COLUMN(HeadJournal!B$1),0),"")</f>
        <v>710000721246</v>
      </c>
      <c r="C1444" s="94" t="str">
        <f ca="1">IFERROR(VLOOKUP($A1444,HeadJournal!$A$1:$NTR$890,COLUMN(HeadJournal!C$1),0),"")</f>
        <v>iHerb_OA CZN6870</v>
      </c>
      <c r="D1444" s="125" t="str">
        <f ca="1"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 ca="1"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ca="1" si="112"/>
        <v>1487.8115353697756</v>
      </c>
      <c r="V1444" s="22">
        <f t="shared" ca="1" si="113"/>
        <v>0.86895313577007027</v>
      </c>
      <c r="X1444" s="33"/>
      <c r="Y1444" s="33"/>
    </row>
    <row r="1445" spans="1:25" hidden="1" x14ac:dyDescent="0.2">
      <c r="A1445" s="93" t="s">
        <v>638</v>
      </c>
      <c r="B1445" s="94" t="str">
        <f ca="1">IFERROR(VLOOKUP($A1445,HeadJournal!$A$1:$NTR$890,COLUMN(HeadJournal!B$1),0),"")</f>
        <v>710000721246</v>
      </c>
      <c r="C1445" s="94" t="str">
        <f ca="1">IFERROR(VLOOKUP($A1445,HeadJournal!$A$1:$NTR$890,COLUMN(HeadJournal!C$1),0),"")</f>
        <v>iHerb_OA CZN6870</v>
      </c>
      <c r="D1445" s="125" t="str">
        <f ca="1"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 ca="1"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ca="1" si="112"/>
        <v>1141.8164590032161</v>
      </c>
      <c r="V1445" s="22">
        <f t="shared" ca="1" si="113"/>
        <v>1.3305037960492592</v>
      </c>
      <c r="X1445" s="33"/>
      <c r="Y1445" s="33"/>
    </row>
    <row r="1446" spans="1:25" hidden="1" x14ac:dyDescent="0.2">
      <c r="A1446" s="93" t="s">
        <v>638</v>
      </c>
      <c r="B1446" s="94" t="str">
        <f ca="1">IFERROR(VLOOKUP($A1446,HeadJournal!$A$1:$NTR$890,COLUMN(HeadJournal!B$1),0),"")</f>
        <v>710000721246</v>
      </c>
      <c r="C1446" s="94" t="str">
        <f ca="1">IFERROR(VLOOKUP($A1446,HeadJournal!$A$1:$NTR$890,COLUMN(HeadJournal!C$1),0),"")</f>
        <v>iHerb_OA CZN6870</v>
      </c>
      <c r="D1446" s="125" t="str">
        <f ca="1"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 ca="1"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ca="1" si="112"/>
        <v>1141.8164590032161</v>
      </c>
      <c r="V1446" s="22">
        <f t="shared" ca="1" si="113"/>
        <v>1.3305037960492592</v>
      </c>
      <c r="X1446" s="33"/>
      <c r="Y1446" s="33"/>
    </row>
    <row r="1447" spans="1:25" hidden="1" x14ac:dyDescent="0.2">
      <c r="A1447" s="93" t="s">
        <v>638</v>
      </c>
      <c r="B1447" s="94" t="str">
        <f ca="1">IFERROR(VLOOKUP($A1447,HeadJournal!$A$1:$NTR$890,COLUMN(HeadJournal!B$1),0),"")</f>
        <v>710000721246</v>
      </c>
      <c r="C1447" s="94" t="str">
        <f ca="1">IFERROR(VLOOKUP($A1447,HeadJournal!$A$1:$NTR$890,COLUMN(HeadJournal!C$1),0),"")</f>
        <v>iHerb_OA CZN6870</v>
      </c>
      <c r="D1447" s="125" t="str">
        <f ca="1"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 ca="1"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ca="1" si="112"/>
        <v>1560.3637057877822</v>
      </c>
      <c r="V1447" s="22">
        <f t="shared" ca="1" si="113"/>
        <v>0.84819141190947878</v>
      </c>
      <c r="X1447" s="33"/>
      <c r="Y1447" s="33"/>
    </row>
    <row r="1448" spans="1:25" hidden="1" x14ac:dyDescent="0.2">
      <c r="A1448" s="93" t="s">
        <v>638</v>
      </c>
      <c r="B1448" s="94" t="str">
        <f ca="1">IFERROR(VLOOKUP($A1448,HeadJournal!$A$1:$NTR$890,COLUMN(HeadJournal!B$1),0),"")</f>
        <v>710000721246</v>
      </c>
      <c r="C1448" s="94" t="str">
        <f ca="1">IFERROR(VLOOKUP($A1448,HeadJournal!$A$1:$NTR$890,COLUMN(HeadJournal!C$1),0),"")</f>
        <v>iHerb_OA CZN6870</v>
      </c>
      <c r="D1448" s="125" t="str">
        <f ca="1"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 ca="1"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ca="1" si="112"/>
        <v>28.339702831656552</v>
      </c>
      <c r="V1448" s="22">
        <f t="shared" ca="1" si="113"/>
        <v>0.16509177310735071</v>
      </c>
      <c r="X1448" s="33"/>
      <c r="Y1448" s="33"/>
    </row>
    <row r="1449" spans="1:25" hidden="1" x14ac:dyDescent="0.2">
      <c r="A1449" s="93" t="s">
        <v>638</v>
      </c>
      <c r="B1449" s="94" t="str">
        <f ca="1">IFERROR(VLOOKUP($A1449,HeadJournal!$A$1:$NTR$890,COLUMN(HeadJournal!B$1),0),"")</f>
        <v>710000721246</v>
      </c>
      <c r="C1449" s="94" t="str">
        <f ca="1">IFERROR(VLOOKUP($A1449,HeadJournal!$A$1:$NTR$890,COLUMN(HeadJournal!C$1),0),"")</f>
        <v>iHerb_OA CZN6870</v>
      </c>
      <c r="D1449" s="125" t="str">
        <f ca="1"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 ca="1"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ca="1" si="112"/>
        <v>28.339702831656552</v>
      </c>
      <c r="V1449" s="22">
        <f t="shared" ca="1" si="113"/>
        <v>0.16509177310735071</v>
      </c>
      <c r="X1449" s="33"/>
      <c r="Y1449" s="33"/>
    </row>
    <row r="1450" spans="1:25" hidden="1" x14ac:dyDescent="0.2">
      <c r="A1450" s="93" t="s">
        <v>638</v>
      </c>
      <c r="B1450" s="94" t="str">
        <f ca="1">IFERROR(VLOOKUP($A1450,HeadJournal!$A$1:$NTR$890,COLUMN(HeadJournal!B$1),0),"")</f>
        <v>710000721246</v>
      </c>
      <c r="C1450" s="94" t="str">
        <f ca="1">IFERROR(VLOOKUP($A1450,HeadJournal!$A$1:$NTR$890,COLUMN(HeadJournal!C$1),0),"")</f>
        <v>iHerb_OA CZN6870</v>
      </c>
      <c r="D1450" s="125" t="str">
        <f ca="1"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 ca="1"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ca="1" si="112"/>
        <v>28.339702831656552</v>
      </c>
      <c r="V1450" s="22">
        <f t="shared" ca="1" si="113"/>
        <v>0.16509177310735071</v>
      </c>
      <c r="X1450" s="33"/>
      <c r="Y1450" s="33"/>
    </row>
    <row r="1451" spans="1:25" hidden="1" x14ac:dyDescent="0.2">
      <c r="A1451" s="93" t="s">
        <v>638</v>
      </c>
      <c r="B1451" s="94" t="str">
        <f ca="1">IFERROR(VLOOKUP($A1451,HeadJournal!$A$1:$NTR$890,COLUMN(HeadJournal!B$1),0),"")</f>
        <v>710000721246</v>
      </c>
      <c r="C1451" s="94" t="str">
        <f ca="1">IFERROR(VLOOKUP($A1451,HeadJournal!$A$1:$NTR$890,COLUMN(HeadJournal!C$1),0),"")</f>
        <v>iHerb_OA CZN6870</v>
      </c>
      <c r="D1451" s="125" t="str">
        <f ca="1"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 ca="1"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ca="1" si="112"/>
        <v>28.339702831656552</v>
      </c>
      <c r="V1451" s="22">
        <f t="shared" ca="1" si="113"/>
        <v>0.16509177310735071</v>
      </c>
      <c r="X1451" s="33"/>
      <c r="Y1451" s="33"/>
    </row>
    <row r="1452" spans="1:25" hidden="1" x14ac:dyDescent="0.2">
      <c r="A1452" s="93" t="s">
        <v>638</v>
      </c>
      <c r="B1452" s="94" t="str">
        <f ca="1">IFERROR(VLOOKUP($A1452,HeadJournal!$A$1:$NTR$890,COLUMN(HeadJournal!B$1),0),"")</f>
        <v>710000721246</v>
      </c>
      <c r="C1452" s="94" t="str">
        <f ca="1">IFERROR(VLOOKUP($A1452,HeadJournal!$A$1:$NTR$890,COLUMN(HeadJournal!C$1),0),"")</f>
        <v>iHerb_OA CZN6870</v>
      </c>
      <c r="D1452" s="125" t="str">
        <f ca="1"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 ca="1"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ca="1" si="112"/>
        <v>28.339702831656552</v>
      </c>
      <c r="V1452" s="22">
        <f t="shared" ca="1" si="113"/>
        <v>0.16509177310735071</v>
      </c>
      <c r="X1452" s="33"/>
      <c r="Y1452" s="33"/>
    </row>
    <row r="1453" spans="1:25" hidden="1" x14ac:dyDescent="0.2">
      <c r="A1453" s="93" t="s">
        <v>638</v>
      </c>
      <c r="B1453" s="94" t="str">
        <f ca="1">IFERROR(VLOOKUP($A1453,HeadJournal!$A$1:$NTR$890,COLUMN(HeadJournal!B$1),0),"")</f>
        <v>710000721246</v>
      </c>
      <c r="C1453" s="94" t="str">
        <f ca="1">IFERROR(VLOOKUP($A1453,HeadJournal!$A$1:$NTR$890,COLUMN(HeadJournal!C$1),0),"")</f>
        <v>iHerb_OA CZN6870</v>
      </c>
      <c r="D1453" s="125" t="str">
        <f ca="1"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 ca="1"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ca="1" si="112"/>
        <v>28.339702831656552</v>
      </c>
      <c r="V1453" s="22">
        <f t="shared" ca="1" si="113"/>
        <v>0.16509177310735071</v>
      </c>
      <c r="X1453" s="33"/>
      <c r="Y1453" s="33"/>
    </row>
    <row r="1454" spans="1:25" hidden="1" x14ac:dyDescent="0.2">
      <c r="A1454" s="93" t="s">
        <v>638</v>
      </c>
      <c r="B1454" s="94" t="str">
        <f ca="1">IFERROR(VLOOKUP($A1454,HeadJournal!$A$1:$NTR$890,COLUMN(HeadJournal!B$1),0),"")</f>
        <v>710000721246</v>
      </c>
      <c r="C1454" s="94" t="str">
        <f ca="1">IFERROR(VLOOKUP($A1454,HeadJournal!$A$1:$NTR$890,COLUMN(HeadJournal!C$1),0),"")</f>
        <v>iHerb_OA CZN6870</v>
      </c>
      <c r="D1454" s="125" t="str">
        <f ca="1"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 ca="1"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ca="1" si="112"/>
        <v>28.339702831656552</v>
      </c>
      <c r="V1454" s="22">
        <f t="shared" ca="1" si="113"/>
        <v>0.16509177310735071</v>
      </c>
      <c r="X1454" s="33"/>
      <c r="Y1454" s="33"/>
    </row>
    <row r="1455" spans="1:25" hidden="1" x14ac:dyDescent="0.2">
      <c r="A1455" s="93" t="s">
        <v>638</v>
      </c>
      <c r="B1455" s="94" t="str">
        <f ca="1">IFERROR(VLOOKUP($A1455,HeadJournal!$A$1:$NTR$890,COLUMN(HeadJournal!B$1),0),"")</f>
        <v>710000721246</v>
      </c>
      <c r="C1455" s="94" t="str">
        <f ca="1">IFERROR(VLOOKUP($A1455,HeadJournal!$A$1:$NTR$890,COLUMN(HeadJournal!C$1),0),"")</f>
        <v>iHerb_OA CZN6870</v>
      </c>
      <c r="D1455" s="125" t="str">
        <f ca="1"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 ca="1"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ca="1" si="112"/>
        <v>28.339702831656552</v>
      </c>
      <c r="V1455" s="22">
        <f t="shared" ca="1" si="113"/>
        <v>0.16509177310735071</v>
      </c>
      <c r="X1455" s="33"/>
      <c r="Y1455" s="33"/>
    </row>
    <row r="1456" spans="1:25" hidden="1" x14ac:dyDescent="0.2">
      <c r="A1456" s="93" t="s">
        <v>638</v>
      </c>
      <c r="B1456" s="94" t="str">
        <f ca="1">IFERROR(VLOOKUP($A1456,HeadJournal!$A$1:$NTR$890,COLUMN(HeadJournal!B$1),0),"")</f>
        <v>710000721246</v>
      </c>
      <c r="C1456" s="94" t="str">
        <f ca="1">IFERROR(VLOOKUP($A1456,HeadJournal!$A$1:$NTR$890,COLUMN(HeadJournal!C$1),0),"")</f>
        <v>iHerb_OA CZN6870</v>
      </c>
      <c r="D1456" s="125" t="str">
        <f ca="1"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 ca="1"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ca="1" si="112"/>
        <v>28.339702831656552</v>
      </c>
      <c r="V1456" s="22">
        <f t="shared" ca="1" si="113"/>
        <v>0.16509177310735071</v>
      </c>
      <c r="X1456" s="33"/>
      <c r="Y1456" s="33"/>
    </row>
    <row r="1457" spans="1:25" hidden="1" x14ac:dyDescent="0.2">
      <c r="A1457" s="93" t="s">
        <v>638</v>
      </c>
      <c r="B1457" s="94" t="str">
        <f ca="1">IFERROR(VLOOKUP($A1457,HeadJournal!$A$1:$NTR$890,COLUMN(HeadJournal!B$1),0),"")</f>
        <v>710000721246</v>
      </c>
      <c r="C1457" s="94" t="str">
        <f ca="1">IFERROR(VLOOKUP($A1457,HeadJournal!$A$1:$NTR$890,COLUMN(HeadJournal!C$1),0),"")</f>
        <v>iHerb_OA CZN6870</v>
      </c>
      <c r="D1457" s="125" t="str">
        <f ca="1"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 ca="1"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ca="1" si="112"/>
        <v>28.339702831656552</v>
      </c>
      <c r="V1457" s="22">
        <f t="shared" ca="1" si="113"/>
        <v>0.16509177310735071</v>
      </c>
      <c r="X1457" s="33"/>
      <c r="Y1457" s="33"/>
    </row>
    <row r="1458" spans="1:25" hidden="1" x14ac:dyDescent="0.2">
      <c r="A1458" s="93" t="s">
        <v>638</v>
      </c>
      <c r="B1458" s="94" t="str">
        <f ca="1">IFERROR(VLOOKUP($A1458,HeadJournal!$A$1:$NTR$890,COLUMN(HeadJournal!B$1),0),"")</f>
        <v>710000721246</v>
      </c>
      <c r="C1458" s="94" t="str">
        <f ca="1">IFERROR(VLOOKUP($A1458,HeadJournal!$A$1:$NTR$890,COLUMN(HeadJournal!C$1),0),"")</f>
        <v>iHerb_OA CZN6870</v>
      </c>
      <c r="D1458" s="125" t="str">
        <f ca="1"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 ca="1"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ca="1" si="112"/>
        <v>28.339702831656552</v>
      </c>
      <c r="V1458" s="22">
        <f t="shared" ca="1" si="113"/>
        <v>0.16509177310735071</v>
      </c>
      <c r="X1458" s="33"/>
      <c r="Y1458" s="33"/>
    </row>
    <row r="1459" spans="1:25" hidden="1" x14ac:dyDescent="0.2">
      <c r="A1459" s="93" t="s">
        <v>638</v>
      </c>
      <c r="B1459" s="94" t="str">
        <f ca="1">IFERROR(VLOOKUP($A1459,HeadJournal!$A$1:$NTR$890,COLUMN(HeadJournal!B$1),0),"")</f>
        <v>710000721246</v>
      </c>
      <c r="C1459" s="94" t="str">
        <f ca="1">IFERROR(VLOOKUP($A1459,HeadJournal!$A$1:$NTR$890,COLUMN(HeadJournal!C$1),0),"")</f>
        <v>iHerb_OA CZN6870</v>
      </c>
      <c r="D1459" s="125" t="str">
        <f ca="1"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 ca="1"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ca="1" si="112"/>
        <v>28.339702831656552</v>
      </c>
      <c r="V1459" s="22">
        <f t="shared" ca="1" si="113"/>
        <v>0.16509177310735071</v>
      </c>
      <c r="X1459" s="33"/>
      <c r="Y1459" s="33"/>
    </row>
    <row r="1460" spans="1:25" hidden="1" x14ac:dyDescent="0.2">
      <c r="A1460" s="93" t="s">
        <v>638</v>
      </c>
      <c r="B1460" s="94" t="str">
        <f ca="1">IFERROR(VLOOKUP($A1460,HeadJournal!$A$1:$NTR$890,COLUMN(HeadJournal!B$1),0),"")</f>
        <v>710000721246</v>
      </c>
      <c r="C1460" s="94" t="str">
        <f ca="1">IFERROR(VLOOKUP($A1460,HeadJournal!$A$1:$NTR$890,COLUMN(HeadJournal!C$1),0),"")</f>
        <v>iHerb_OA CZN6870</v>
      </c>
      <c r="D1460" s="125" t="str">
        <f ca="1"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 ca="1"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ca="1" si="112"/>
        <v>128.33970283165655</v>
      </c>
      <c r="V1460" s="22">
        <f t="shared" ca="1" si="113"/>
        <v>0.74763765966102602</v>
      </c>
      <c r="X1460" s="33"/>
      <c r="Y1460" s="33"/>
    </row>
    <row r="1461" spans="1:25" hidden="1" x14ac:dyDescent="0.2">
      <c r="A1461" s="93" t="s">
        <v>638</v>
      </c>
      <c r="B1461" s="94" t="str">
        <f ca="1">IFERROR(VLOOKUP($A1461,HeadJournal!$A$1:$NTR$890,COLUMN(HeadJournal!B$1),0),"")</f>
        <v>710000721246</v>
      </c>
      <c r="C1461" s="94" t="str">
        <f ca="1">IFERROR(VLOOKUP($A1461,HeadJournal!$A$1:$NTR$890,COLUMN(HeadJournal!C$1),0),"")</f>
        <v>iHerb_OA CZN6870</v>
      </c>
      <c r="D1461" s="125" t="str">
        <f ca="1"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 ca="1"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ca="1" si="112"/>
        <v>128.33970283165655</v>
      </c>
      <c r="V1461" s="22">
        <f t="shared" ca="1" si="113"/>
        <v>0.74763765966102602</v>
      </c>
      <c r="X1461" s="33"/>
      <c r="Y1461" s="33"/>
    </row>
    <row r="1462" spans="1:25" hidden="1" x14ac:dyDescent="0.2">
      <c r="A1462" s="93" t="s">
        <v>638</v>
      </c>
      <c r="B1462" s="94" t="str">
        <f ca="1">IFERROR(VLOOKUP($A1462,HeadJournal!$A$1:$NTR$890,COLUMN(HeadJournal!B$1),0),"")</f>
        <v>710000721246</v>
      </c>
      <c r="C1462" s="94" t="str">
        <f ca="1">IFERROR(VLOOKUP($A1462,HeadJournal!$A$1:$NTR$890,COLUMN(HeadJournal!C$1),0),"")</f>
        <v>iHerb_OA CZN6870</v>
      </c>
      <c r="D1462" s="125" t="str">
        <f ca="1"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 ca="1"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ca="1" si="112"/>
        <v>-2.9716834345094867E-4</v>
      </c>
      <c r="V1462" s="22">
        <f t="shared" ca="1" si="113"/>
        <v>-1.7311419609131998E-6</v>
      </c>
      <c r="X1462" s="33"/>
      <c r="Y1462" s="33"/>
    </row>
    <row r="1463" spans="1:25" hidden="1" x14ac:dyDescent="0.2">
      <c r="A1463" s="93" t="s">
        <v>638</v>
      </c>
      <c r="B1463" s="94" t="str">
        <f ca="1">IFERROR(VLOOKUP($A1463,HeadJournal!$A$1:$NTR$890,COLUMN(HeadJournal!B$1),0),"")</f>
        <v>710000721246</v>
      </c>
      <c r="C1463" s="94" t="str">
        <f ca="1">IFERROR(VLOOKUP($A1463,HeadJournal!$A$1:$NTR$890,COLUMN(HeadJournal!C$1),0),"")</f>
        <v>iHerb_OA CZN6870</v>
      </c>
      <c r="D1463" s="125" t="str">
        <f ca="1"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 ca="1"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ca="1" si="112"/>
        <v>78.339702831656552</v>
      </c>
      <c r="V1463" s="22">
        <f t="shared" ca="1" si="113"/>
        <v>0.45636471638418835</v>
      </c>
      <c r="X1463" s="33"/>
      <c r="Y1463" s="33"/>
    </row>
    <row r="1464" spans="1:25" hidden="1" x14ac:dyDescent="0.2">
      <c r="A1464" s="93" t="s">
        <v>638</v>
      </c>
      <c r="B1464" s="94" t="str">
        <f ca="1">IFERROR(VLOOKUP($A1464,HeadJournal!$A$1:$NTR$890,COLUMN(HeadJournal!B$1),0),"")</f>
        <v>710000721246</v>
      </c>
      <c r="C1464" s="94" t="str">
        <f ca="1">IFERROR(VLOOKUP($A1464,HeadJournal!$A$1:$NTR$890,COLUMN(HeadJournal!C$1),0),"")</f>
        <v>iHerb_OA CZN6870</v>
      </c>
      <c r="D1464" s="125" t="str">
        <f ca="1"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 ca="1"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ca="1" si="112"/>
        <v>78.339702831656552</v>
      </c>
      <c r="V1464" s="22">
        <f t="shared" ca="1" si="113"/>
        <v>0.45636471638418835</v>
      </c>
      <c r="X1464" s="33"/>
      <c r="Y1464" s="33"/>
    </row>
    <row r="1465" spans="1:25" hidden="1" x14ac:dyDescent="0.2">
      <c r="A1465" s="93" t="s">
        <v>638</v>
      </c>
      <c r="B1465" s="94" t="str">
        <f ca="1">IFERROR(VLOOKUP($A1465,HeadJournal!$A$1:$NTR$890,COLUMN(HeadJournal!B$1),0),"")</f>
        <v>710000721246</v>
      </c>
      <c r="C1465" s="94" t="str">
        <f ca="1">IFERROR(VLOOKUP($A1465,HeadJournal!$A$1:$NTR$890,COLUMN(HeadJournal!C$1),0),"")</f>
        <v>iHerb_OA CZN6870</v>
      </c>
      <c r="D1465" s="125" t="str">
        <f ca="1"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 ca="1"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ca="1" si="112"/>
        <v>78.339702831656552</v>
      </c>
      <c r="V1465" s="22">
        <f t="shared" ca="1" si="113"/>
        <v>0.45636471638418835</v>
      </c>
      <c r="X1465" s="33"/>
      <c r="Y1465" s="33"/>
    </row>
    <row r="1466" spans="1:25" hidden="1" x14ac:dyDescent="0.2">
      <c r="A1466" s="93" t="s">
        <v>638</v>
      </c>
      <c r="B1466" s="94" t="str">
        <f ca="1">IFERROR(VLOOKUP($A1466,HeadJournal!$A$1:$NTR$890,COLUMN(HeadJournal!B$1),0),"")</f>
        <v>710000721246</v>
      </c>
      <c r="C1466" s="94" t="str">
        <f ca="1">IFERROR(VLOOKUP($A1466,HeadJournal!$A$1:$NTR$890,COLUMN(HeadJournal!C$1),0),"")</f>
        <v>iHerb_OA CZN6870</v>
      </c>
      <c r="D1466" s="125" t="str">
        <f ca="1"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 ca="1"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ca="1" si="112"/>
        <v>78.339702831656552</v>
      </c>
      <c r="V1466" s="22">
        <f t="shared" ca="1" si="113"/>
        <v>0.45636471638418835</v>
      </c>
      <c r="X1466" s="33"/>
      <c r="Y1466" s="33"/>
    </row>
    <row r="1467" spans="1:25" hidden="1" x14ac:dyDescent="0.2">
      <c r="A1467" s="93" t="s">
        <v>638</v>
      </c>
      <c r="B1467" s="94" t="str">
        <f ca="1">IFERROR(VLOOKUP($A1467,HeadJournal!$A$1:$NTR$890,COLUMN(HeadJournal!B$1),0),"")</f>
        <v>710000721246</v>
      </c>
      <c r="C1467" s="94" t="str">
        <f ca="1">IFERROR(VLOOKUP($A1467,HeadJournal!$A$1:$NTR$890,COLUMN(HeadJournal!C$1),0),"")</f>
        <v>iHerb_OA CZN6870</v>
      </c>
      <c r="D1467" s="125" t="str">
        <f ca="1"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 ca="1"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ca="1" si="112"/>
        <v>78.339702831656552</v>
      </c>
      <c r="V1467" s="22">
        <f t="shared" ca="1" si="113"/>
        <v>0.45636471638418835</v>
      </c>
      <c r="X1467" s="33"/>
      <c r="Y1467" s="33"/>
    </row>
    <row r="1468" spans="1:25" hidden="1" x14ac:dyDescent="0.2">
      <c r="A1468" s="93" t="s">
        <v>638</v>
      </c>
      <c r="B1468" s="94" t="str">
        <f ca="1">IFERROR(VLOOKUP($A1468,HeadJournal!$A$1:$NTR$890,COLUMN(HeadJournal!B$1),0),"")</f>
        <v>710000721246</v>
      </c>
      <c r="C1468" s="94" t="str">
        <f ca="1">IFERROR(VLOOKUP($A1468,HeadJournal!$A$1:$NTR$890,COLUMN(HeadJournal!C$1),0),"")</f>
        <v>iHerb_OA CZN6870</v>
      </c>
      <c r="D1468" s="125" t="str">
        <f ca="1"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hidden="1" x14ac:dyDescent="0.2">
      <c r="A1469" s="93" t="s">
        <v>638</v>
      </c>
      <c r="B1469" s="94" t="str">
        <f ca="1">IFERROR(VLOOKUP($A1469,HeadJournal!$A$1:$NTR$890,COLUMN(HeadJournal!B$1),0),"")</f>
        <v>710000721246</v>
      </c>
      <c r="C1469" s="94" t="str">
        <f ca="1">IFERROR(VLOOKUP($A1469,HeadJournal!$A$1:$NTR$890,COLUMN(HeadJournal!C$1),0),"")</f>
        <v>iHerb_OA CZN6870</v>
      </c>
      <c r="D1469" s="125" t="str">
        <f ca="1"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 ca="1"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ca="1" si="112"/>
        <v>78.339702831656552</v>
      </c>
      <c r="V1469" s="22">
        <f t="shared" ca="1" si="113"/>
        <v>0.45636471638418835</v>
      </c>
      <c r="X1469" s="33"/>
      <c r="Y1469" s="33"/>
    </row>
    <row r="1470" spans="1:25" hidden="1" x14ac:dyDescent="0.2">
      <c r="A1470" s="93" t="s">
        <v>638</v>
      </c>
      <c r="B1470" s="94" t="str">
        <f ca="1">IFERROR(VLOOKUP($A1470,HeadJournal!$A$1:$NTR$890,COLUMN(HeadJournal!B$1),0),"")</f>
        <v>710000721246</v>
      </c>
      <c r="C1470" s="94" t="str">
        <f ca="1">IFERROR(VLOOKUP($A1470,HeadJournal!$A$1:$NTR$890,COLUMN(HeadJournal!C$1),0),"")</f>
        <v>iHerb_OA CZN6870</v>
      </c>
      <c r="D1470" s="125" t="str">
        <f ca="1"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 ca="1"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ca="1" si="112"/>
        <v>78.339702831656552</v>
      </c>
      <c r="V1470" s="22">
        <f t="shared" ca="1" si="113"/>
        <v>0.45636471638418835</v>
      </c>
      <c r="X1470" s="33"/>
      <c r="Y1470" s="33"/>
    </row>
    <row r="1471" spans="1:25" hidden="1" x14ac:dyDescent="0.2">
      <c r="A1471" s="93" t="s">
        <v>638</v>
      </c>
      <c r="B1471" s="94" t="str">
        <f ca="1">IFERROR(VLOOKUP($A1471,HeadJournal!$A$1:$NTR$890,COLUMN(HeadJournal!B$1),0),"")</f>
        <v>710000721246</v>
      </c>
      <c r="C1471" s="94" t="str">
        <f ca="1">IFERROR(VLOOKUP($A1471,HeadJournal!$A$1:$NTR$890,COLUMN(HeadJournal!C$1),0),"")</f>
        <v>iHerb_OA CZN6870</v>
      </c>
      <c r="D1471" s="125" t="str">
        <f ca="1"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 ca="1"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ca="1" si="112"/>
        <v>-171.66029716834345</v>
      </c>
      <c r="V1471" s="22" t="str">
        <f t="shared" ca="1" si="113"/>
        <v/>
      </c>
      <c r="X1471" s="33"/>
      <c r="Y1471" s="33"/>
    </row>
    <row r="1472" spans="1:25" hidden="1" x14ac:dyDescent="0.2">
      <c r="A1472" s="93" t="s">
        <v>638</v>
      </c>
      <c r="B1472" s="94" t="str">
        <f ca="1">IFERROR(VLOOKUP($A1472,HeadJournal!$A$1:$NTR$890,COLUMN(HeadJournal!B$1),0),"")</f>
        <v>710000721246</v>
      </c>
      <c r="C1472" s="94" t="str">
        <f ca="1">IFERROR(VLOOKUP($A1472,HeadJournal!$A$1:$NTR$890,COLUMN(HeadJournal!C$1),0),"")</f>
        <v>iHerb_OA CZN6870</v>
      </c>
      <c r="D1472" s="125" t="str">
        <f ca="1"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 ca="1"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ca="1" si="112"/>
        <v>-171.66029716834345</v>
      </c>
      <c r="V1472" s="22" t="str">
        <f t="shared" ca="1" si="113"/>
        <v/>
      </c>
      <c r="X1472" s="33"/>
      <c r="Y1472" s="33"/>
    </row>
    <row r="1473" spans="1:25" hidden="1" x14ac:dyDescent="0.2">
      <c r="A1473" s="93" t="s">
        <v>638</v>
      </c>
      <c r="B1473" s="94" t="str">
        <f ca="1">IFERROR(VLOOKUP($A1473,HeadJournal!$A$1:$NTR$890,COLUMN(HeadJournal!B$1),0),"")</f>
        <v>710000721246</v>
      </c>
      <c r="C1473" s="94" t="str">
        <f ca="1">IFERROR(VLOOKUP($A1473,HeadJournal!$A$1:$NTR$890,COLUMN(HeadJournal!C$1),0),"")</f>
        <v>iHerb_OA CZN6870</v>
      </c>
      <c r="D1473" s="125" t="str">
        <f ca="1"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 ca="1"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ca="1" si="117">Q1473-P1473</f>
        <v>-171.66029716834345</v>
      </c>
      <c r="V1473" s="22" t="str">
        <f t="shared" ref="V1473:V1536" ca="1" si="118">IF(Q1473&lt;&gt;0,IFERROR(U1473/P1473,""),"")</f>
        <v/>
      </c>
      <c r="X1473" s="33"/>
      <c r="Y1473" s="33"/>
    </row>
    <row r="1474" spans="1:25" hidden="1" x14ac:dyDescent="0.2">
      <c r="A1474" s="93" t="s">
        <v>638</v>
      </c>
      <c r="B1474" s="94" t="str">
        <f ca="1">IFERROR(VLOOKUP($A1474,HeadJournal!$A$1:$NTR$890,COLUMN(HeadJournal!B$1),0),"")</f>
        <v>710000721246</v>
      </c>
      <c r="C1474" s="94" t="str">
        <f ca="1">IFERROR(VLOOKUP($A1474,HeadJournal!$A$1:$NTR$890,COLUMN(HeadJournal!C$1),0),"")</f>
        <v>iHerb_OA CZN6870</v>
      </c>
      <c r="D1474" s="125" t="str">
        <f ca="1"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 ca="1"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ca="1" si="117"/>
        <v>-171.66029716834345</v>
      </c>
      <c r="V1474" s="22" t="str">
        <f t="shared" ca="1" si="118"/>
        <v/>
      </c>
      <c r="X1474" s="33"/>
      <c r="Y1474" s="33"/>
    </row>
    <row r="1475" spans="1:25" hidden="1" x14ac:dyDescent="0.2">
      <c r="A1475" s="93" t="s">
        <v>638</v>
      </c>
      <c r="B1475" s="94" t="str">
        <f ca="1">IFERROR(VLOOKUP($A1475,HeadJournal!$A$1:$NTR$890,COLUMN(HeadJournal!B$1),0),"")</f>
        <v>710000721246</v>
      </c>
      <c r="C1475" s="94" t="str">
        <f ca="1">IFERROR(VLOOKUP($A1475,HeadJournal!$A$1:$NTR$890,COLUMN(HeadJournal!C$1),0),"")</f>
        <v>iHerb_OA CZN6870</v>
      </c>
      <c r="D1475" s="125" t="str">
        <f ca="1"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 ca="1"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ca="1" si="117"/>
        <v>-171.66029716834345</v>
      </c>
      <c r="V1475" s="22" t="str">
        <f t="shared" ca="1" si="118"/>
        <v/>
      </c>
      <c r="X1475" s="33"/>
      <c r="Y1475" s="33"/>
    </row>
    <row r="1476" spans="1:25" hidden="1" x14ac:dyDescent="0.2">
      <c r="A1476" s="93" t="s">
        <v>638</v>
      </c>
      <c r="B1476" s="94" t="str">
        <f ca="1">IFERROR(VLOOKUP($A1476,HeadJournal!$A$1:$NTR$890,COLUMN(HeadJournal!B$1),0),"")</f>
        <v>710000721246</v>
      </c>
      <c r="C1476" s="94" t="str">
        <f ca="1">IFERROR(VLOOKUP($A1476,HeadJournal!$A$1:$NTR$890,COLUMN(HeadJournal!C$1),0),"")</f>
        <v>iHerb_OA CZN6870</v>
      </c>
      <c r="D1476" s="125" t="str">
        <f ca="1"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 ca="1"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ca="1" si="117"/>
        <v>-171.66029716834345</v>
      </c>
      <c r="V1476" s="22" t="str">
        <f t="shared" ca="1" si="118"/>
        <v/>
      </c>
      <c r="X1476" s="33"/>
      <c r="Y1476" s="33"/>
    </row>
    <row r="1477" spans="1:25" hidden="1" x14ac:dyDescent="0.2">
      <c r="A1477" s="93" t="s">
        <v>638</v>
      </c>
      <c r="B1477" s="94" t="str">
        <f ca="1">IFERROR(VLOOKUP($A1477,HeadJournal!$A$1:$NTR$890,COLUMN(HeadJournal!B$1),0),"")</f>
        <v>710000721246</v>
      </c>
      <c r="C1477" s="94" t="str">
        <f ca="1">IFERROR(VLOOKUP($A1477,HeadJournal!$A$1:$NTR$890,COLUMN(HeadJournal!C$1),0),"")</f>
        <v>iHerb_OA CZN6870</v>
      </c>
      <c r="D1477" s="125" t="str">
        <f ca="1"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 ca="1"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ca="1" si="117"/>
        <v>-171.66029716834345</v>
      </c>
      <c r="V1477" s="22" t="str">
        <f t="shared" ca="1" si="118"/>
        <v/>
      </c>
      <c r="X1477" s="33"/>
      <c r="Y1477" s="33"/>
    </row>
    <row r="1478" spans="1:25" hidden="1" x14ac:dyDescent="0.2">
      <c r="A1478" s="93" t="s">
        <v>638</v>
      </c>
      <c r="B1478" s="94" t="str">
        <f ca="1">IFERROR(VLOOKUP($A1478,HeadJournal!$A$1:$NTR$890,COLUMN(HeadJournal!B$1),0),"")</f>
        <v>710000721246</v>
      </c>
      <c r="C1478" s="94" t="str">
        <f ca="1">IFERROR(VLOOKUP($A1478,HeadJournal!$A$1:$NTR$890,COLUMN(HeadJournal!C$1),0),"")</f>
        <v>iHerb_OA CZN6870</v>
      </c>
      <c r="D1478" s="125" t="str">
        <f ca="1"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 ca="1"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ca="1" si="117"/>
        <v>-171.66029716834345</v>
      </c>
      <c r="V1478" s="22" t="str">
        <f t="shared" ca="1" si="118"/>
        <v/>
      </c>
      <c r="X1478" s="33"/>
      <c r="Y1478" s="33"/>
    </row>
    <row r="1479" spans="1:25" hidden="1" x14ac:dyDescent="0.2">
      <c r="A1479" s="93" t="s">
        <v>638</v>
      </c>
      <c r="B1479" s="94" t="str">
        <f ca="1">IFERROR(VLOOKUP($A1479,HeadJournal!$A$1:$NTR$890,COLUMN(HeadJournal!B$1),0),"")</f>
        <v>710000721246</v>
      </c>
      <c r="C1479" s="94" t="str">
        <f ca="1">IFERROR(VLOOKUP($A1479,HeadJournal!$A$1:$NTR$890,COLUMN(HeadJournal!C$1),0),"")</f>
        <v>iHerb_OA CZN6870</v>
      </c>
      <c r="D1479" s="125" t="str">
        <f ca="1"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 ca="1"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ca="1" si="117"/>
        <v>911.55176848874703</v>
      </c>
      <c r="V1479" s="22">
        <f t="shared" ca="1" si="118"/>
        <v>0.50968865211070635</v>
      </c>
      <c r="X1479" s="33"/>
      <c r="Y1479" s="33"/>
    </row>
    <row r="1480" spans="1:25" hidden="1" x14ac:dyDescent="0.2">
      <c r="A1480" s="93" t="s">
        <v>638</v>
      </c>
      <c r="B1480" s="94" t="str">
        <f ca="1">IFERROR(VLOOKUP($A1480,HeadJournal!$A$1:$NTR$890,COLUMN(HeadJournal!B$1),0),"")</f>
        <v>710000721246</v>
      </c>
      <c r="C1480" s="94" t="str">
        <f ca="1">IFERROR(VLOOKUP($A1480,HeadJournal!$A$1:$NTR$890,COLUMN(HeadJournal!C$1),0),"")</f>
        <v>iHerb_OA CZN6870</v>
      </c>
      <c r="D1480" s="125" t="str">
        <f ca="1"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 ca="1"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ca="1" si="117"/>
        <v>629.33191318328022</v>
      </c>
      <c r="V1480" s="22">
        <f t="shared" ca="1" si="118"/>
        <v>0.93836567678411709</v>
      </c>
      <c r="X1480" s="33"/>
      <c r="Y1480" s="33"/>
    </row>
    <row r="1481" spans="1:25" hidden="1" x14ac:dyDescent="0.2">
      <c r="A1481" s="93" t="s">
        <v>643</v>
      </c>
      <c r="B1481" s="94" t="str">
        <f ca="1">IFERROR(VLOOKUP($A1481,HeadJournal!$A$1:$NTR$890,COLUMN(HeadJournal!B$1),0),"")</f>
        <v>710000732635</v>
      </c>
      <c r="C1481" s="94" t="str">
        <f ca="1">IFERROR(VLOOKUP($A1481,HeadJournal!$A$1:$NTR$890,COLUMN(HeadJournal!C$1),0),"")</f>
        <v>iHerb_OA CZN6870</v>
      </c>
      <c r="D1481" s="125" t="str">
        <f ca="1"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 ca="1"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 ca="1"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ca="1" si="117"/>
        <v>950.05109688400125</v>
      </c>
      <c r="V1481" s="22">
        <f t="shared" ca="1" si="118"/>
        <v>0.90485460203298984</v>
      </c>
      <c r="X1481" s="33"/>
      <c r="Y1481" s="33"/>
    </row>
    <row r="1482" spans="1:25" hidden="1" x14ac:dyDescent="0.2">
      <c r="A1482" s="93" t="s">
        <v>643</v>
      </c>
      <c r="B1482" s="94" t="str">
        <f ca="1">IFERROR(VLOOKUP($A1482,HeadJournal!$A$1:$NTR$890,COLUMN(HeadJournal!B$1),0),"")</f>
        <v>710000732635</v>
      </c>
      <c r="C1482" s="94" t="str">
        <f ca="1">IFERROR(VLOOKUP($A1482,HeadJournal!$A$1:$NTR$890,COLUMN(HeadJournal!C$1),0),"")</f>
        <v>iHerb_OA CZN6870</v>
      </c>
      <c r="D1482" s="125" t="str">
        <f ca="1"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 ca="1"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 ca="1"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ca="1" si="117"/>
        <v>661.03313956533134</v>
      </c>
      <c r="V1482" s="22">
        <f t="shared" ca="1" si="118"/>
        <v>1.2264819752224061</v>
      </c>
      <c r="X1482" s="33"/>
      <c r="Y1482" s="33"/>
    </row>
    <row r="1483" spans="1:25" hidden="1" x14ac:dyDescent="0.2">
      <c r="A1483" s="93" t="s">
        <v>643</v>
      </c>
      <c r="B1483" s="94" t="str">
        <f ca="1">IFERROR(VLOOKUP($A1483,HeadJournal!$A$1:$NTR$890,COLUMN(HeadJournal!B$1),0),"")</f>
        <v>710000732635</v>
      </c>
      <c r="C1483" s="94" t="str">
        <f ca="1">IFERROR(VLOOKUP($A1483,HeadJournal!$A$1:$NTR$890,COLUMN(HeadJournal!C$1),0),"")</f>
        <v>iHerb_OA CZN6870</v>
      </c>
      <c r="D1483" s="125" t="str">
        <f ca="1"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 ca="1"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 ca="1"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ca="1" si="117"/>
        <v>655.81114270751505</v>
      </c>
      <c r="V1483" s="22">
        <f t="shared" ca="1" si="118"/>
        <v>0.88124289457046356</v>
      </c>
      <c r="X1483" s="33"/>
      <c r="Y1483" s="33"/>
    </row>
    <row r="1484" spans="1:25" hidden="1" x14ac:dyDescent="0.2">
      <c r="A1484" s="93" t="s">
        <v>643</v>
      </c>
      <c r="B1484" s="94" t="str">
        <f ca="1">IFERROR(VLOOKUP($A1484,HeadJournal!$A$1:$NTR$890,COLUMN(HeadJournal!B$1),0),"")</f>
        <v>710000732635</v>
      </c>
      <c r="C1484" s="94" t="str">
        <f ca="1">IFERROR(VLOOKUP($A1484,HeadJournal!$A$1:$NTR$890,COLUMN(HeadJournal!C$1),0),"")</f>
        <v>iHerb_OA CZN6870</v>
      </c>
      <c r="D1484" s="125" t="str">
        <f ca="1"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 ca="1"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 ca="1"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ca="1" si="117"/>
        <v>-1421.0068570306364</v>
      </c>
      <c r="V1484" s="22" t="str">
        <f t="shared" ca="1" si="118"/>
        <v/>
      </c>
      <c r="X1484" s="33"/>
      <c r="Y1484" s="33"/>
    </row>
    <row r="1485" spans="1:25" hidden="1" x14ac:dyDescent="0.2">
      <c r="A1485" s="93" t="s">
        <v>643</v>
      </c>
      <c r="B1485" s="94" t="str">
        <f ca="1">IFERROR(VLOOKUP($A1485,HeadJournal!$A$1:$NTR$890,COLUMN(HeadJournal!B$1),0),"")</f>
        <v>710000732635</v>
      </c>
      <c r="C1485" s="94" t="str">
        <f ca="1">IFERROR(VLOOKUP($A1485,HeadJournal!$A$1:$NTR$890,COLUMN(HeadJournal!C$1),0),"")</f>
        <v>iHerb_OA CZN6870</v>
      </c>
      <c r="D1485" s="125" t="str">
        <f ca="1"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 ca="1"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 ca="1"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ca="1" si="117"/>
        <v>-1386.8031908876667</v>
      </c>
      <c r="V1485" s="22" t="str">
        <f t="shared" ca="1" si="118"/>
        <v/>
      </c>
      <c r="X1485" s="33"/>
      <c r="Y1485" s="33"/>
    </row>
    <row r="1486" spans="1:25" hidden="1" x14ac:dyDescent="0.2">
      <c r="A1486" s="93" t="s">
        <v>643</v>
      </c>
      <c r="B1486" s="94" t="str">
        <f ca="1">IFERROR(VLOOKUP($A1486,HeadJournal!$A$1:$NTR$890,COLUMN(HeadJournal!B$1),0),"")</f>
        <v>710000732635</v>
      </c>
      <c r="C1486" s="94" t="str">
        <f ca="1">IFERROR(VLOOKUP($A1486,HeadJournal!$A$1:$NTR$890,COLUMN(HeadJournal!C$1),0),"")</f>
        <v>iHerb_OA CZN6870</v>
      </c>
      <c r="D1486" s="125" t="str">
        <f ca="1"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 ca="1"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 ca="1"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ca="1" si="117"/>
        <v>-705.83929222309496</v>
      </c>
      <c r="V1486" s="22" t="str">
        <f t="shared" ca="1" si="118"/>
        <v/>
      </c>
      <c r="X1486" s="33"/>
      <c r="Y1486" s="33"/>
    </row>
    <row r="1487" spans="1:25" hidden="1" x14ac:dyDescent="0.2">
      <c r="A1487" s="93" t="s">
        <v>643</v>
      </c>
      <c r="B1487" s="94" t="str">
        <f ca="1">IFERROR(VLOOKUP($A1487,HeadJournal!$A$1:$NTR$890,COLUMN(HeadJournal!B$1),0),"")</f>
        <v>710000732635</v>
      </c>
      <c r="C1487" s="94" t="str">
        <f ca="1">IFERROR(VLOOKUP($A1487,HeadJournal!$A$1:$NTR$890,COLUMN(HeadJournal!C$1),0),"")</f>
        <v>iHerb_OA CZN6870</v>
      </c>
      <c r="D1487" s="125" t="str">
        <f ca="1"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 ca="1"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 ca="1"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ca="1" si="117"/>
        <v>2165.0434930610108</v>
      </c>
      <c r="V1487" s="22">
        <f t="shared" ca="1" si="118"/>
        <v>0.56455490150763654</v>
      </c>
      <c r="X1487" s="33"/>
      <c r="Y1487" s="33"/>
    </row>
    <row r="1488" spans="1:25" hidden="1" x14ac:dyDescent="0.2">
      <c r="A1488" s="93" t="s">
        <v>643</v>
      </c>
      <c r="B1488" s="94" t="str">
        <f ca="1">IFERROR(VLOOKUP($A1488,HeadJournal!$A$1:$NTR$890,COLUMN(HeadJournal!B$1),0),"")</f>
        <v>710000732635</v>
      </c>
      <c r="C1488" s="94" t="str">
        <f ca="1">IFERROR(VLOOKUP($A1488,HeadJournal!$A$1:$NTR$890,COLUMN(HeadJournal!C$1),0),"")</f>
        <v>iHerb_OA CZN6870</v>
      </c>
      <c r="D1488" s="125" t="str">
        <f ca="1"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 ca="1"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 ca="1"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ca="1" si="117"/>
        <v>-546.22218355590473</v>
      </c>
      <c r="V1488" s="22" t="str">
        <f t="shared" ca="1" si="118"/>
        <v/>
      </c>
      <c r="X1488" s="33"/>
      <c r="Y1488" s="33"/>
    </row>
    <row r="1489" spans="1:25" hidden="1" x14ac:dyDescent="0.2">
      <c r="A1489" s="93" t="s">
        <v>643</v>
      </c>
      <c r="B1489" s="94" t="str">
        <f ca="1">IFERROR(VLOOKUP($A1489,HeadJournal!$A$1:$NTR$890,COLUMN(HeadJournal!B$1),0),"")</f>
        <v>710000732635</v>
      </c>
      <c r="C1489" s="94" t="str">
        <f ca="1">IFERROR(VLOOKUP($A1489,HeadJournal!$A$1:$NTR$890,COLUMN(HeadJournal!C$1),0),"")</f>
        <v>iHerb_OA CZN6870</v>
      </c>
      <c r="D1489" s="125" t="str">
        <f ca="1"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 ca="1"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 ca="1"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ca="1" si="117"/>
        <v>929.85965121759637</v>
      </c>
      <c r="V1489" s="22">
        <f t="shared" ca="1" si="118"/>
        <v>0.95847951524193131</v>
      </c>
      <c r="X1489" s="33"/>
      <c r="Y1489" s="33"/>
    </row>
    <row r="1490" spans="1:25" hidden="1" x14ac:dyDescent="0.2">
      <c r="A1490" s="93" t="s">
        <v>643</v>
      </c>
      <c r="B1490" s="94" t="str">
        <f ca="1">IFERROR(VLOOKUP($A1490,HeadJournal!$A$1:$NTR$890,COLUMN(HeadJournal!B$1),0),"")</f>
        <v>710000732635</v>
      </c>
      <c r="C1490" s="94" t="str">
        <f ca="1">IFERROR(VLOOKUP($A1490,HeadJournal!$A$1:$NTR$890,COLUMN(HeadJournal!C$1),0),"")</f>
        <v>iHerb_OA CZN6870</v>
      </c>
      <c r="D1490" s="125" t="str">
        <f ca="1"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 ca="1"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 ca="1"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ca="1" si="117"/>
        <v>538.25050706991374</v>
      </c>
      <c r="V1490" s="22">
        <f t="shared" ca="1" si="118"/>
        <v>1.1656764442866654</v>
      </c>
      <c r="X1490" s="33"/>
      <c r="Y1490" s="33"/>
    </row>
    <row r="1491" spans="1:25" hidden="1" x14ac:dyDescent="0.2">
      <c r="A1491" s="93" t="s">
        <v>643</v>
      </c>
      <c r="B1491" s="94" t="str">
        <f ca="1">IFERROR(VLOOKUP($A1491,HeadJournal!$A$1:$NTR$890,COLUMN(HeadJournal!B$1),0),"")</f>
        <v>710000732635</v>
      </c>
      <c r="C1491" s="94" t="str">
        <f ca="1">IFERROR(VLOOKUP($A1491,HeadJournal!$A$1:$NTR$890,COLUMN(HeadJournal!C$1),0),"")</f>
        <v>iHerb_OA CZN6870</v>
      </c>
      <c r="D1491" s="125" t="str">
        <f ca="1"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 ca="1"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 ca="1"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ca="1" si="117"/>
        <v>538.25050706991374</v>
      </c>
      <c r="V1491" s="22">
        <f t="shared" ca="1" si="118"/>
        <v>1.1656764442866654</v>
      </c>
      <c r="X1491" s="33"/>
      <c r="Y1491" s="33"/>
    </row>
    <row r="1492" spans="1:25" hidden="1" x14ac:dyDescent="0.2">
      <c r="A1492" s="93" t="s">
        <v>643</v>
      </c>
      <c r="B1492" s="94" t="str">
        <f ca="1">IFERROR(VLOOKUP($A1492,HeadJournal!$A$1:$NTR$890,COLUMN(HeadJournal!B$1),0),"")</f>
        <v>710000732635</v>
      </c>
      <c r="C1492" s="94" t="str">
        <f ca="1">IFERROR(VLOOKUP($A1492,HeadJournal!$A$1:$NTR$890,COLUMN(HeadJournal!C$1),0),"")</f>
        <v>iHerb_OA CZN6870</v>
      </c>
      <c r="D1492" s="125" t="str">
        <f ca="1"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 ca="1"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 ca="1"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ca="1" si="117"/>
        <v>1042.7165273631845</v>
      </c>
      <c r="V1492" s="22">
        <f t="shared" ca="1" si="118"/>
        <v>0.71552072533732114</v>
      </c>
      <c r="X1492" s="33"/>
      <c r="Y1492" s="33"/>
    </row>
    <row r="1493" spans="1:25" hidden="1" x14ac:dyDescent="0.2">
      <c r="A1493" s="93" t="s">
        <v>643</v>
      </c>
      <c r="B1493" s="94" t="str">
        <f ca="1">IFERROR(VLOOKUP($A1493,HeadJournal!$A$1:$NTR$890,COLUMN(HeadJournal!B$1),0),"")</f>
        <v>710000732635</v>
      </c>
      <c r="C1493" s="94" t="str">
        <f ca="1">IFERROR(VLOOKUP($A1493,HeadJournal!$A$1:$NTR$890,COLUMN(HeadJournal!C$1),0),"")</f>
        <v>iHerb_OA CZN6870</v>
      </c>
      <c r="D1493" s="125" t="str">
        <f ca="1"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 ca="1"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 ca="1"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ca="1" si="117"/>
        <v>1296.4745322073845</v>
      </c>
      <c r="V1493" s="22">
        <f t="shared" ca="1" si="118"/>
        <v>0.61633412671151111</v>
      </c>
      <c r="X1493" s="33"/>
      <c r="Y1493" s="33"/>
    </row>
    <row r="1494" spans="1:25" hidden="1" x14ac:dyDescent="0.2">
      <c r="A1494" s="93" t="s">
        <v>643</v>
      </c>
      <c r="B1494" s="94" t="str">
        <f ca="1">IFERROR(VLOOKUP($A1494,HeadJournal!$A$1:$NTR$890,COLUMN(HeadJournal!B$1),0),"")</f>
        <v>710000732635</v>
      </c>
      <c r="C1494" s="94" t="str">
        <f ca="1">IFERROR(VLOOKUP($A1494,HeadJournal!$A$1:$NTR$890,COLUMN(HeadJournal!C$1),0),"")</f>
        <v>iHerb_OA CZN6870</v>
      </c>
      <c r="D1494" s="125" t="str">
        <f ca="1"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 ca="1"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 ca="1"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ca="1" si="117"/>
        <v>1396.4745322073845</v>
      </c>
      <c r="V1494" s="22">
        <f t="shared" ca="1" si="118"/>
        <v>0.66387336573243794</v>
      </c>
      <c r="X1494" s="33"/>
      <c r="Y1494" s="33"/>
    </row>
    <row r="1495" spans="1:25" hidden="1" x14ac:dyDescent="0.2">
      <c r="A1495" s="93" t="s">
        <v>643</v>
      </c>
      <c r="B1495" s="94" t="str">
        <f ca="1">IFERROR(VLOOKUP($A1495,HeadJournal!$A$1:$NTR$890,COLUMN(HeadJournal!B$1),0),"")</f>
        <v>710000732635</v>
      </c>
      <c r="C1495" s="94" t="str">
        <f ca="1">IFERROR(VLOOKUP($A1495,HeadJournal!$A$1:$NTR$890,COLUMN(HeadJournal!C$1),0),"")</f>
        <v>iHerb_OA CZN6870</v>
      </c>
      <c r="D1495" s="125" t="str">
        <f ca="1"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 ca="1"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 ca="1"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ca="1" si="117"/>
        <v>1159.9966648337263</v>
      </c>
      <c r="V1495" s="22">
        <f t="shared" ca="1" si="118"/>
        <v>2.1481287045691091</v>
      </c>
      <c r="X1495" s="33"/>
      <c r="Y1495" s="33"/>
    </row>
    <row r="1496" spans="1:25" hidden="1" x14ac:dyDescent="0.2">
      <c r="A1496" s="93" t="s">
        <v>643</v>
      </c>
      <c r="B1496" s="94" t="str">
        <f ca="1">IFERROR(VLOOKUP($A1496,HeadJournal!$A$1:$NTR$890,COLUMN(HeadJournal!B$1),0),"")</f>
        <v>710000732635</v>
      </c>
      <c r="C1496" s="94" t="str">
        <f ca="1">IFERROR(VLOOKUP($A1496,HeadJournal!$A$1:$NTR$890,COLUMN(HeadJournal!C$1),0),"")</f>
        <v>iHerb_OA CZN6870</v>
      </c>
      <c r="D1496" s="125" t="str">
        <f ca="1"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 ca="1"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 ca="1"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ca="1" si="117"/>
        <v>1159.9966648337263</v>
      </c>
      <c r="V1496" s="22">
        <f t="shared" ca="1" si="118"/>
        <v>2.1481287045691091</v>
      </c>
      <c r="X1496" s="33"/>
      <c r="Y1496" s="33"/>
    </row>
    <row r="1497" spans="1:25" hidden="1" x14ac:dyDescent="0.2">
      <c r="A1497" s="93" t="s">
        <v>643</v>
      </c>
      <c r="B1497" s="94" t="str">
        <f ca="1">IFERROR(VLOOKUP($A1497,HeadJournal!$A$1:$NTR$890,COLUMN(HeadJournal!B$1),0),"")</f>
        <v>710000732635</v>
      </c>
      <c r="C1497" s="94" t="str">
        <f ca="1">IFERROR(VLOOKUP($A1497,HeadJournal!$A$1:$NTR$890,COLUMN(HeadJournal!C$1),0),"")</f>
        <v>iHerb_OA CZN6870</v>
      </c>
      <c r="D1497" s="125" t="str">
        <f ca="1"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 ca="1"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 ca="1"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ca="1" si="117"/>
        <v>433.58637077769055</v>
      </c>
      <c r="V1497" s="22">
        <f t="shared" ca="1" si="118"/>
        <v>0.92961771185941855</v>
      </c>
      <c r="X1497" s="33"/>
      <c r="Y1497" s="33"/>
    </row>
    <row r="1498" spans="1:25" hidden="1" x14ac:dyDescent="0.2">
      <c r="A1498" s="93" t="s">
        <v>643</v>
      </c>
      <c r="B1498" s="94" t="str">
        <f ca="1">IFERROR(VLOOKUP($A1498,HeadJournal!$A$1:$NTR$890,COLUMN(HeadJournal!B$1),0),"")</f>
        <v>710000732635</v>
      </c>
      <c r="C1498" s="94" t="str">
        <f ca="1">IFERROR(VLOOKUP($A1498,HeadJournal!$A$1:$NTR$890,COLUMN(HeadJournal!C$1),0),"")</f>
        <v>iHerb_OA CZN6870</v>
      </c>
      <c r="D1498" s="125" t="str">
        <f ca="1"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 ca="1"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 ca="1"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ca="1" si="117"/>
        <v>1140.8416938989267</v>
      </c>
      <c r="V1498" s="22">
        <f t="shared" ca="1" si="118"/>
        <v>2.4846369514391315</v>
      </c>
      <c r="X1498" s="33"/>
      <c r="Y1498" s="33"/>
    </row>
    <row r="1499" spans="1:25" hidden="1" x14ac:dyDescent="0.2">
      <c r="A1499" s="93" t="s">
        <v>651</v>
      </c>
      <c r="B1499" s="94">
        <f ca="1">IFERROR(VLOOKUP($A1499,HeadJournal!$A$1:$NTR$890,COLUMN(HeadJournal!B$1),0),"")</f>
        <v>0</v>
      </c>
      <c r="C1499" s="94" t="str">
        <f ca="1">IFERROR(VLOOKUP($A1499,HeadJournal!$A$1:$NTR$890,COLUMN(HeadJournal!C$1),0),"")</f>
        <v>CoralClub_AV</v>
      </c>
      <c r="D1499" s="125" t="str">
        <f ca="1"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ca="1" si="118"/>
        <v>0.25</v>
      </c>
      <c r="X1499" s="33"/>
      <c r="Y1499" s="33"/>
    </row>
    <row r="1500" spans="1:25" hidden="1" x14ac:dyDescent="0.2">
      <c r="A1500" s="93" t="s">
        <v>651</v>
      </c>
      <c r="B1500" s="94">
        <f ca="1">IFERROR(VLOOKUP($A1500,HeadJournal!$A$1:$NTR$890,COLUMN(HeadJournal!B$1),0),"")</f>
        <v>0</v>
      </c>
      <c r="C1500" s="94" t="str">
        <f ca="1">IFERROR(VLOOKUP($A1500,HeadJournal!$A$1:$NTR$890,COLUMN(HeadJournal!C$1),0),"")</f>
        <v>CoralClub_AV</v>
      </c>
      <c r="D1500" s="125" t="str">
        <f ca="1"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ca="1" si="118"/>
        <v>0.25</v>
      </c>
      <c r="X1500" s="33"/>
      <c r="Y1500" s="33"/>
    </row>
    <row r="1501" spans="1:25" hidden="1" x14ac:dyDescent="0.2">
      <c r="A1501" s="93" t="s">
        <v>652</v>
      </c>
      <c r="B1501" s="94">
        <f ca="1">IFERROR(VLOOKUP($A1501,HeadJournal!$A$1:$NTR$890,COLUMN(HeadJournal!B$1),0),"")</f>
        <v>0</v>
      </c>
      <c r="C1501" s="94" t="str">
        <f ca="1">IFERROR(VLOOKUP($A1501,HeadJournal!$A$1:$NTR$890,COLUMN(HeadJournal!C$1),0),"")</f>
        <v>OZON_AV</v>
      </c>
      <c r="D1501" s="125" t="str">
        <f ca="1"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 ca="1"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ca="1" si="117"/>
        <v>805.23500000000001</v>
      </c>
      <c r="V1501" s="22">
        <f t="shared" ca="1" si="118"/>
        <v>1.0131737054349399</v>
      </c>
      <c r="X1501" s="33"/>
      <c r="Y1501" s="33"/>
    </row>
    <row r="1502" spans="1:25" hidden="1" x14ac:dyDescent="0.2">
      <c r="A1502" s="93" t="s">
        <v>652</v>
      </c>
      <c r="B1502" s="94">
        <f ca="1">IFERROR(VLOOKUP($A1502,HeadJournal!$A$1:$NTR$890,COLUMN(HeadJournal!B$1),0),"")</f>
        <v>0</v>
      </c>
      <c r="C1502" s="94" t="str">
        <f ca="1">IFERROR(VLOOKUP($A1502,HeadJournal!$A$1:$NTR$890,COLUMN(HeadJournal!C$1),0),"")</f>
        <v>OZON_AV</v>
      </c>
      <c r="D1502" s="125" t="str">
        <f ca="1"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 ca="1"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ca="1" si="117"/>
        <v>905.23500000000001</v>
      </c>
      <c r="V1502" s="22">
        <f t="shared" ca="1" si="118"/>
        <v>1.1389970620246237</v>
      </c>
      <c r="X1502" s="33"/>
      <c r="Y1502" s="33"/>
    </row>
    <row r="1503" spans="1:25" hidden="1" x14ac:dyDescent="0.2">
      <c r="A1503" s="93" t="s">
        <v>652</v>
      </c>
      <c r="B1503" s="94">
        <f ca="1">IFERROR(VLOOKUP($A1503,HeadJournal!$A$1:$NTR$890,COLUMN(HeadJournal!B$1),0),"")</f>
        <v>0</v>
      </c>
      <c r="C1503" s="94" t="str">
        <f ca="1">IFERROR(VLOOKUP($A1503,HeadJournal!$A$1:$NTR$890,COLUMN(HeadJournal!C$1),0),"")</f>
        <v>OZON_AV</v>
      </c>
      <c r="D1503" s="125" t="str">
        <f ca="1"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 ca="1"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 ca="1"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ca="1" si="117"/>
        <v>624.16</v>
      </c>
      <c r="V1503" s="22">
        <f t="shared" ca="1" si="118"/>
        <v>0.71264157837047859</v>
      </c>
      <c r="X1503" s="33"/>
      <c r="Y1503" s="33"/>
    </row>
    <row r="1504" spans="1:25" hidden="1" x14ac:dyDescent="0.2">
      <c r="A1504" s="93" t="s">
        <v>652</v>
      </c>
      <c r="B1504" s="94">
        <f ca="1">IFERROR(VLOOKUP($A1504,HeadJournal!$A$1:$NTR$890,COLUMN(HeadJournal!B$1),0),"")</f>
        <v>0</v>
      </c>
      <c r="C1504" s="94" t="str">
        <f ca="1">IFERROR(VLOOKUP($A1504,HeadJournal!$A$1:$NTR$890,COLUMN(HeadJournal!C$1),0),"")</f>
        <v>OZON_AV</v>
      </c>
      <c r="D1504" s="125" t="str">
        <f ca="1"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 ca="1"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 ca="1"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ca="1" si="117"/>
        <v>724.16</v>
      </c>
      <c r="V1504" s="22">
        <f t="shared" ca="1" si="118"/>
        <v>0.82681768359517716</v>
      </c>
      <c r="X1504" s="33"/>
      <c r="Y1504" s="33"/>
    </row>
    <row r="1505" spans="1:25" hidden="1" x14ac:dyDescent="0.2">
      <c r="A1505" s="93" t="s">
        <v>652</v>
      </c>
      <c r="B1505" s="94">
        <f ca="1">IFERROR(VLOOKUP($A1505,HeadJournal!$A$1:$NTR$890,COLUMN(HeadJournal!B$1),0),"")</f>
        <v>0</v>
      </c>
      <c r="C1505" s="94" t="str">
        <f ca="1">IFERROR(VLOOKUP($A1505,HeadJournal!$A$1:$NTR$890,COLUMN(HeadJournal!C$1),0),"")</f>
        <v>OZON_AV</v>
      </c>
      <c r="D1505" s="125" t="str">
        <f ca="1"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 ca="1"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ca="1" si="117"/>
        <v>724.16</v>
      </c>
      <c r="V1505" s="22">
        <f t="shared" ca="1" si="118"/>
        <v>0.82681768359517716</v>
      </c>
      <c r="X1505" s="33"/>
      <c r="Y1505" s="33"/>
    </row>
    <row r="1506" spans="1:25" hidden="1" x14ac:dyDescent="0.2">
      <c r="A1506" s="93" t="s">
        <v>653</v>
      </c>
      <c r="B1506" s="94">
        <f ca="1">IFERROR(VLOOKUP($A1506,HeadJournal!$A$1:$NTR$890,COLUMN(HeadJournal!B$1),0),"")</f>
        <v>0</v>
      </c>
      <c r="C1506" s="94" t="str">
        <f ca="1">IFERROR(VLOOKUP($A1506,HeadJournal!$A$1:$NTR$890,COLUMN(HeadJournal!C$1),0),"")</f>
        <v>OZON_AV</v>
      </c>
      <c r="D1506" s="125" t="str">
        <f ca="1"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 ca="1"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ca="1" si="117"/>
        <v>1173.8</v>
      </c>
      <c r="V1506" s="22">
        <f t="shared" ca="1" si="118"/>
        <v>0.64275544847223742</v>
      </c>
      <c r="X1506" s="33"/>
      <c r="Y1506" s="33"/>
    </row>
    <row r="1507" spans="1:25" hidden="1" x14ac:dyDescent="0.2">
      <c r="A1507" s="93" t="s">
        <v>653</v>
      </c>
      <c r="B1507" s="94">
        <f ca="1">IFERROR(VLOOKUP($A1507,HeadJournal!$A$1:$NTR$890,COLUMN(HeadJournal!B$1),0),"")</f>
        <v>0</v>
      </c>
      <c r="C1507" s="94" t="str">
        <f ca="1">IFERROR(VLOOKUP($A1507,HeadJournal!$A$1:$NTR$890,COLUMN(HeadJournal!C$1),0),"")</f>
        <v>OZON_AV</v>
      </c>
      <c r="D1507" s="125" t="str">
        <f ca="1"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ca="1" si="118"/>
        <v>0.697513963421312</v>
      </c>
      <c r="X1507" s="33"/>
      <c r="Y1507" s="33"/>
    </row>
    <row r="1508" spans="1:25" hidden="1" x14ac:dyDescent="0.2">
      <c r="A1508" s="93" t="s">
        <v>653</v>
      </c>
      <c r="B1508" s="94">
        <f ca="1">IFERROR(VLOOKUP($A1508,HeadJournal!$A$1:$NTR$890,COLUMN(HeadJournal!B$1),0),"")</f>
        <v>0</v>
      </c>
      <c r="C1508" s="94" t="str">
        <f ca="1">IFERROR(VLOOKUP($A1508,HeadJournal!$A$1:$NTR$890,COLUMN(HeadJournal!C$1),0),"")</f>
        <v>OZON_AV</v>
      </c>
      <c r="D1508" s="125" t="str">
        <f ca="1"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 ca="1"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ca="1" si="117"/>
        <v>146.94999999999999</v>
      </c>
      <c r="V1508" s="22">
        <f t="shared" ca="1" si="118"/>
        <v>0.41622999575130998</v>
      </c>
      <c r="X1508" s="33"/>
      <c r="Y1508" s="33"/>
    </row>
    <row r="1509" spans="1:25" hidden="1" x14ac:dyDescent="0.2">
      <c r="A1509" s="93" t="s">
        <v>653</v>
      </c>
      <c r="B1509" s="94">
        <f ca="1">IFERROR(VLOOKUP($A1509,HeadJournal!$A$1:$NTR$890,COLUMN(HeadJournal!B$1),0),"")</f>
        <v>0</v>
      </c>
      <c r="C1509" s="94" t="str">
        <f ca="1">IFERROR(VLOOKUP($A1509,HeadJournal!$A$1:$NTR$890,COLUMN(HeadJournal!C$1),0),"")</f>
        <v>OZON_AV</v>
      </c>
      <c r="D1509" s="125" t="str">
        <f ca="1"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ca="1" si="118"/>
        <v>0.60658700672758314</v>
      </c>
      <c r="X1509" s="33"/>
      <c r="Y1509" s="33"/>
    </row>
    <row r="1510" spans="1:25" hidden="1" x14ac:dyDescent="0.2">
      <c r="A1510" s="93" t="s">
        <v>656</v>
      </c>
      <c r="B1510" s="94">
        <f ca="1">IFERROR(VLOOKUP($A1510,HeadJournal!$A$1:$NTR$890,COLUMN(HeadJournal!B$1),0),"")</f>
        <v>0</v>
      </c>
      <c r="C1510" s="94" t="str">
        <f ca="1">IFERROR(VLOOKUP($A1510,HeadJournal!$A$1:$NTR$890,COLUMN(HeadJournal!C$1),0),"")</f>
        <v>WBRS</v>
      </c>
      <c r="D1510" s="125" t="str">
        <f ca="1"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ca="1" si="118"/>
        <v>0.84034966643662312</v>
      </c>
      <c r="X1510" s="33"/>
      <c r="Y1510" s="33"/>
    </row>
    <row r="1511" spans="1:25" hidden="1" x14ac:dyDescent="0.2">
      <c r="A1511" s="93" t="s">
        <v>656</v>
      </c>
      <c r="B1511" s="94">
        <f ca="1">IFERROR(VLOOKUP($A1511,HeadJournal!$A$1:$NTR$890,COLUMN(HeadJournal!B$1),0),"")</f>
        <v>0</v>
      </c>
      <c r="C1511" s="94" t="str">
        <f ca="1">IFERROR(VLOOKUP($A1511,HeadJournal!$A$1:$NTR$890,COLUMN(HeadJournal!C$1),0),"")</f>
        <v>WBRS</v>
      </c>
      <c r="D1511" s="125" t="str">
        <f ca="1"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 ca="1"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ca="1" si="117"/>
        <v>547.95000000000005</v>
      </c>
      <c r="V1511" s="22">
        <f t="shared" ca="1" si="118"/>
        <v>0.84034966643662312</v>
      </c>
      <c r="X1511" s="33"/>
      <c r="Y1511" s="33"/>
    </row>
    <row r="1512" spans="1:25" hidden="1" x14ac:dyDescent="0.2">
      <c r="A1512" s="93" t="s">
        <v>658</v>
      </c>
      <c r="B1512" s="94" t="str">
        <f ca="1">IFERROR(VLOOKUP($A1512,HeadJournal!$A$1:$NTR$890,COLUMN(HeadJournal!B$1),0),"")</f>
        <v>710000746689</v>
      </c>
      <c r="C1512" s="94" t="str">
        <f ca="1">IFERROR(VLOOKUP($A1512,HeadJournal!$A$1:$NTR$890,COLUMN(HeadJournal!C$1),0),"")</f>
        <v>iHerb_VP DFD1605</v>
      </c>
      <c r="D1512" s="125" t="str">
        <f ca="1"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 ca="1"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ca="1" si="117"/>
        <v>922.81542589476476</v>
      </c>
      <c r="V1512" s="22">
        <f t="shared" ca="1" si="118"/>
        <v>0.5192569411983432</v>
      </c>
      <c r="X1512" s="33"/>
      <c r="Y1512" s="33"/>
    </row>
    <row r="1513" spans="1:25" hidden="1" x14ac:dyDescent="0.2">
      <c r="A1513" s="93" t="s">
        <v>658</v>
      </c>
      <c r="B1513" s="94" t="str">
        <f ca="1">IFERROR(VLOOKUP($A1513,HeadJournal!$A$1:$NTR$890,COLUMN(HeadJournal!B$1),0),"")</f>
        <v>710000746689</v>
      </c>
      <c r="C1513" s="94" t="str">
        <f ca="1">IFERROR(VLOOKUP($A1513,HeadJournal!$A$1:$NTR$890,COLUMN(HeadJournal!C$1),0),"")</f>
        <v>iHerb_VP DFD1605</v>
      </c>
      <c r="D1513" s="125" t="str">
        <f ca="1"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 ca="1"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ca="1" si="117"/>
        <v>696.11509845831972</v>
      </c>
      <c r="V1513" s="22">
        <f t="shared" ca="1" si="118"/>
        <v>0.98896154319215712</v>
      </c>
      <c r="X1513" s="33"/>
      <c r="Y1513" s="33"/>
    </row>
    <row r="1514" spans="1:25" hidden="1" x14ac:dyDescent="0.2">
      <c r="A1514" s="93" t="s">
        <v>658</v>
      </c>
      <c r="B1514" s="94" t="str">
        <f ca="1">IFERROR(VLOOKUP($A1514,HeadJournal!$A$1:$NTR$890,COLUMN(HeadJournal!B$1),0),"")</f>
        <v>710000746689</v>
      </c>
      <c r="C1514" s="94" t="str">
        <f ca="1">IFERROR(VLOOKUP($A1514,HeadJournal!$A$1:$NTR$890,COLUMN(HeadJournal!C$1),0),"")</f>
        <v>iHerb_VP DFD1605</v>
      </c>
      <c r="D1514" s="125" t="str">
        <f ca="1"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 ca="1"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ca="1" si="117"/>
        <v>715.82649779435087</v>
      </c>
      <c r="V1514" s="22">
        <f t="shared" ca="1" si="118"/>
        <v>0.40120901745790111</v>
      </c>
      <c r="X1514" s="33"/>
      <c r="Y1514" s="33"/>
    </row>
    <row r="1515" spans="1:25" hidden="1" x14ac:dyDescent="0.2">
      <c r="A1515" s="93" t="s">
        <v>658</v>
      </c>
      <c r="B1515" s="94" t="str">
        <f ca="1">IFERROR(VLOOKUP($A1515,HeadJournal!$A$1:$NTR$890,COLUMN(HeadJournal!B$1),0),"")</f>
        <v>710000746689</v>
      </c>
      <c r="C1515" s="94" t="str">
        <f ca="1">IFERROR(VLOOKUP($A1515,HeadJournal!$A$1:$NTR$890,COLUMN(HeadJournal!C$1),0),"")</f>
        <v>iHerb_VP DFD1605</v>
      </c>
      <c r="D1515" s="125" t="str">
        <f ca="1"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 ca="1"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ca="1" si="117"/>
        <v>1396.4414134339881</v>
      </c>
      <c r="V1515" s="22">
        <f t="shared" ca="1" si="118"/>
        <v>0.49809603413511827</v>
      </c>
      <c r="X1515" s="33"/>
      <c r="Y1515" s="33"/>
    </row>
    <row r="1516" spans="1:25" hidden="1" x14ac:dyDescent="0.2">
      <c r="A1516" s="93" t="s">
        <v>658</v>
      </c>
      <c r="B1516" s="94" t="str">
        <f ca="1">IFERROR(VLOOKUP($A1516,HeadJournal!$A$1:$NTR$890,COLUMN(HeadJournal!B$1),0),"")</f>
        <v>710000746689</v>
      </c>
      <c r="C1516" s="94" t="str">
        <f ca="1">IFERROR(VLOOKUP($A1516,HeadJournal!$A$1:$NTR$890,COLUMN(HeadJournal!C$1),0),"")</f>
        <v>iHerb_VP DFD1605</v>
      </c>
      <c r="D1516" s="125" t="str">
        <f ca="1"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 ca="1"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ca="1" si="117"/>
        <v>949.98028832598061</v>
      </c>
      <c r="V1516" s="22">
        <f t="shared" ca="1" si="118"/>
        <v>0.75997224640063665</v>
      </c>
      <c r="X1516" s="33"/>
      <c r="Y1516" s="33"/>
    </row>
    <row r="1517" spans="1:25" hidden="1" x14ac:dyDescent="0.2">
      <c r="A1517" s="93" t="s">
        <v>658</v>
      </c>
      <c r="B1517" s="94" t="str">
        <f ca="1">IFERROR(VLOOKUP($A1517,HeadJournal!$A$1:$NTR$890,COLUMN(HeadJournal!B$1),0),"")</f>
        <v>710000746689</v>
      </c>
      <c r="C1517" s="94" t="str">
        <f ca="1">IFERROR(VLOOKUP($A1517,HeadJournal!$A$1:$NTR$890,COLUMN(HeadJournal!C$1),0),"")</f>
        <v>iHerb_VP DFD1605</v>
      </c>
      <c r="D1517" s="125" t="str">
        <f ca="1"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 ca="1"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ca="1" si="117"/>
        <v>949.98028832598061</v>
      </c>
      <c r="V1517" s="22">
        <f t="shared" ca="1" si="118"/>
        <v>0.75997224640063665</v>
      </c>
      <c r="X1517" s="33"/>
      <c r="Y1517" s="33"/>
    </row>
    <row r="1518" spans="1:25" hidden="1" x14ac:dyDescent="0.2">
      <c r="A1518" s="93" t="s">
        <v>658</v>
      </c>
      <c r="B1518" s="94" t="str">
        <f ca="1">IFERROR(VLOOKUP($A1518,HeadJournal!$A$1:$NTR$890,COLUMN(HeadJournal!B$1),0),"")</f>
        <v>710000746689</v>
      </c>
      <c r="C1518" s="94" t="str">
        <f ca="1">IFERROR(VLOOKUP($A1518,HeadJournal!$A$1:$NTR$890,COLUMN(HeadJournal!C$1),0),"")</f>
        <v>iHerb_VP DFD1605</v>
      </c>
      <c r="D1518" s="125" t="str">
        <f ca="1"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 ca="1"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ca="1" si="117"/>
        <v>945.62087680203672</v>
      </c>
      <c r="V1518" s="22">
        <f t="shared" ca="1" si="118"/>
        <v>0.57158656292405574</v>
      </c>
      <c r="X1518" s="33"/>
      <c r="Y1518" s="33"/>
    </row>
    <row r="1519" spans="1:25" hidden="1" x14ac:dyDescent="0.2">
      <c r="A1519" s="93" t="s">
        <v>658</v>
      </c>
      <c r="B1519" s="94" t="str">
        <f ca="1">IFERROR(VLOOKUP($A1519,HeadJournal!$A$1:$NTR$890,COLUMN(HeadJournal!B$1),0),"")</f>
        <v>710000746689</v>
      </c>
      <c r="C1519" s="94" t="str">
        <f ca="1">IFERROR(VLOOKUP($A1519,HeadJournal!$A$1:$NTR$890,COLUMN(HeadJournal!C$1),0),"")</f>
        <v>iHerb_VP DFD1605</v>
      </c>
      <c r="D1519" s="125" t="str">
        <f ca="1"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 ca="1"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ca="1" si="117"/>
        <v>1092.8628768929916</v>
      </c>
      <c r="V1519" s="22">
        <f t="shared" ca="1" si="118"/>
        <v>0.60474817484465926</v>
      </c>
      <c r="X1519" s="33"/>
      <c r="Y1519" s="33"/>
    </row>
    <row r="1520" spans="1:25" hidden="1" x14ac:dyDescent="0.2">
      <c r="A1520" s="93" t="s">
        <v>658</v>
      </c>
      <c r="B1520" s="94" t="str">
        <f ca="1">IFERROR(VLOOKUP($A1520,HeadJournal!$A$1:$NTR$890,COLUMN(HeadJournal!B$1),0),"")</f>
        <v>710000746689</v>
      </c>
      <c r="C1520" s="94" t="str">
        <f ca="1">IFERROR(VLOOKUP($A1520,HeadJournal!$A$1:$NTR$890,COLUMN(HeadJournal!C$1),0),"")</f>
        <v>iHerb_VP DFD1605</v>
      </c>
      <c r="D1520" s="125" t="str">
        <f ca="1"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 ca="1"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ca="1" si="117"/>
        <v>-3.5417708859313279E-3</v>
      </c>
      <c r="V1520" s="22">
        <f t="shared" ca="1" si="118"/>
        <v>-2.958616997066064E-6</v>
      </c>
      <c r="X1520" s="33"/>
      <c r="Y1520" s="33"/>
    </row>
    <row r="1521" spans="1:25" hidden="1" x14ac:dyDescent="0.2">
      <c r="A1521" s="93" t="s">
        <v>658</v>
      </c>
      <c r="B1521" s="94" t="str">
        <f ca="1">IFERROR(VLOOKUP($A1521,HeadJournal!$A$1:$NTR$890,COLUMN(HeadJournal!B$1),0),"")</f>
        <v>710000746689</v>
      </c>
      <c r="C1521" s="94" t="str">
        <f ca="1">IFERROR(VLOOKUP($A1521,HeadJournal!$A$1:$NTR$890,COLUMN(HeadJournal!C$1),0),"")</f>
        <v>iHerb_VP DFD1605</v>
      </c>
      <c r="D1521" s="125" t="str">
        <f ca="1"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 ca="1"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ca="1" si="117"/>
        <v>731.22788394196959</v>
      </c>
      <c r="V1521" s="22">
        <f t="shared" ca="1" si="118"/>
        <v>0.27399412619090391</v>
      </c>
      <c r="X1521" s="33"/>
      <c r="Y1521" s="33"/>
    </row>
    <row r="1522" spans="1:25" hidden="1" x14ac:dyDescent="0.2">
      <c r="A1522" s="93" t="s">
        <v>658</v>
      </c>
      <c r="B1522" s="94" t="str">
        <f ca="1">IFERROR(VLOOKUP($A1522,HeadJournal!$A$1:$NTR$890,COLUMN(HeadJournal!B$1),0),"")</f>
        <v>710000746689</v>
      </c>
      <c r="C1522" s="94" t="str">
        <f ca="1">IFERROR(VLOOKUP($A1522,HeadJournal!$A$1:$NTR$890,COLUMN(HeadJournal!C$1),0),"")</f>
        <v>iHerb_VP DFD1605</v>
      </c>
      <c r="D1522" s="125" t="str">
        <f ca="1"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 ca="1"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ca="1" si="117"/>
        <v>552.50103324389443</v>
      </c>
      <c r="V1522" s="22">
        <f t="shared" ca="1" si="118"/>
        <v>0.58311518284337394</v>
      </c>
      <c r="X1522" s="33"/>
      <c r="Y1522" s="33"/>
    </row>
    <row r="1523" spans="1:25" hidden="1" x14ac:dyDescent="0.2">
      <c r="A1523" s="93" t="s">
        <v>658</v>
      </c>
      <c r="B1523" s="94" t="str">
        <f ca="1">IFERROR(VLOOKUP($A1523,HeadJournal!$A$1:$NTR$890,COLUMN(HeadJournal!B$1),0),"")</f>
        <v>710000746689</v>
      </c>
      <c r="C1523" s="94" t="str">
        <f ca="1">IFERROR(VLOOKUP($A1523,HeadJournal!$A$1:$NTR$890,COLUMN(HeadJournal!C$1),0),"")</f>
        <v>iHerb_VP DFD1605</v>
      </c>
      <c r="D1523" s="125" t="str">
        <f ca="1"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 ca="1"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ca="1" si="117"/>
        <v>825.0692291600343</v>
      </c>
      <c r="V1523" s="22">
        <f t="shared" ca="1" si="118"/>
        <v>1.2224501605301208</v>
      </c>
      <c r="X1523" s="33"/>
      <c r="Y1523" s="33"/>
    </row>
    <row r="1524" spans="1:25" hidden="1" x14ac:dyDescent="0.2">
      <c r="A1524" s="93" t="s">
        <v>658</v>
      </c>
      <c r="B1524" s="94" t="str">
        <f ca="1">IFERROR(VLOOKUP($A1524,HeadJournal!$A$1:$NTR$890,COLUMN(HeadJournal!B$1),0),"")</f>
        <v>710000746689</v>
      </c>
      <c r="C1524" s="94" t="str">
        <f ca="1">IFERROR(VLOOKUP($A1524,HeadJournal!$A$1:$NTR$890,COLUMN(HeadJournal!C$1),0),"")</f>
        <v>iHerb_VP DFD1605</v>
      </c>
      <c r="D1524" s="125" t="str">
        <f ca="1"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 ca="1"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ca="1" si="117"/>
        <v>-4.8360543911485365E-3</v>
      </c>
      <c r="V1524" s="22">
        <f t="shared" ca="1" si="118"/>
        <v>-5.264908365194023E-6</v>
      </c>
      <c r="X1524" s="33"/>
      <c r="Y1524" s="33"/>
    </row>
    <row r="1525" spans="1:25" hidden="1" x14ac:dyDescent="0.2">
      <c r="A1525" s="93" t="s">
        <v>658</v>
      </c>
      <c r="B1525" s="94" t="str">
        <f ca="1">IFERROR(VLOOKUP($A1525,HeadJournal!$A$1:$NTR$890,COLUMN(HeadJournal!B$1),0),"")</f>
        <v>710000746689</v>
      </c>
      <c r="C1525" s="94" t="str">
        <f ca="1">IFERROR(VLOOKUP($A1525,HeadJournal!$A$1:$NTR$890,COLUMN(HeadJournal!C$1),0),"")</f>
        <v>iHerb_VP DFD1605</v>
      </c>
      <c r="D1525" s="125" t="str">
        <f ca="1"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 ca="1"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ca="1" si="117"/>
        <v>1077.9360007276359</v>
      </c>
      <c r="V1525" s="22">
        <f t="shared" ca="1" si="118"/>
        <v>0.88206182439664027</v>
      </c>
      <c r="X1525" s="33"/>
      <c r="Y1525" s="33"/>
    </row>
    <row r="1526" spans="1:25" hidden="1" x14ac:dyDescent="0.2">
      <c r="A1526" s="93" t="s">
        <v>658</v>
      </c>
      <c r="B1526" s="94" t="str">
        <f ca="1">IFERROR(VLOOKUP($A1526,HeadJournal!$A$1:$NTR$890,COLUMN(HeadJournal!B$1),0),"")</f>
        <v>710000746689</v>
      </c>
      <c r="C1526" s="94" t="str">
        <f ca="1">IFERROR(VLOOKUP($A1526,HeadJournal!$A$1:$NTR$890,COLUMN(HeadJournal!C$1),0),"")</f>
        <v>iHerb_VP DFD1605</v>
      </c>
      <c r="D1526" s="125" t="str">
        <f ca="1"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 ca="1"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ca="1" si="117"/>
        <v>332.74023557233141</v>
      </c>
      <c r="V1526" s="22">
        <f t="shared" ca="1" si="118"/>
        <v>0.71210975329727821</v>
      </c>
      <c r="X1526" s="33"/>
      <c r="Y1526" s="33"/>
    </row>
    <row r="1527" spans="1:25" hidden="1" x14ac:dyDescent="0.2">
      <c r="A1527" s="93" t="s">
        <v>658</v>
      </c>
      <c r="B1527" s="94" t="str">
        <f ca="1">IFERROR(VLOOKUP($A1527,HeadJournal!$A$1:$NTR$890,COLUMN(HeadJournal!B$1),0),"")</f>
        <v>710000746689</v>
      </c>
      <c r="C1527" s="94" t="str">
        <f ca="1">IFERROR(VLOOKUP($A1527,HeadJournal!$A$1:$NTR$890,COLUMN(HeadJournal!C$1),0),"")</f>
        <v>iHerb_VP DFD1605</v>
      </c>
      <c r="D1527" s="125" t="str">
        <f ca="1"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 ca="1"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ca="1" si="117"/>
        <v>-462.26767292737293</v>
      </c>
      <c r="V1527" s="22" t="str">
        <f t="shared" ca="1" si="118"/>
        <v/>
      </c>
      <c r="X1527" s="33"/>
      <c r="Y1527" s="33"/>
    </row>
    <row r="1528" spans="1:25" hidden="1" x14ac:dyDescent="0.2">
      <c r="A1528" s="93" t="s">
        <v>658</v>
      </c>
      <c r="B1528" s="94" t="str">
        <f ca="1">IFERROR(VLOOKUP($A1528,HeadJournal!$A$1:$NTR$890,COLUMN(HeadJournal!B$1),0),"")</f>
        <v>710000746689</v>
      </c>
      <c r="C1528" s="94" t="str">
        <f ca="1">IFERROR(VLOOKUP($A1528,HeadJournal!$A$1:$NTR$890,COLUMN(HeadJournal!C$1),0),"")</f>
        <v>iHerb_VP DFD1605</v>
      </c>
      <c r="D1528" s="125" t="str">
        <f ca="1"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 ca="1"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ca="1" si="117"/>
        <v>434.57890217836166</v>
      </c>
      <c r="V1528" s="22">
        <f t="shared" ca="1" si="118"/>
        <v>1.1892550943801257</v>
      </c>
      <c r="X1528" s="33"/>
      <c r="Y1528" s="33"/>
    </row>
    <row r="1529" spans="1:25" hidden="1" x14ac:dyDescent="0.2">
      <c r="A1529" s="93" t="s">
        <v>668</v>
      </c>
      <c r="B1529" s="94" t="str">
        <f ca="1">IFERROR(VLOOKUP($A1529,HeadJournal!$A$1:$NTR$890,COLUMN(HeadJournal!B$1),0),"")</f>
        <v>710000760111</v>
      </c>
      <c r="C1529" s="94" t="str">
        <f ca="1">IFERROR(VLOOKUP($A1529,HeadJournal!$A$1:$NTR$890,COLUMN(HeadJournal!C$1),0),"")</f>
        <v>iHerb_MH DLE7202</v>
      </c>
      <c r="D1529" s="125" t="str">
        <f ca="1"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ca="1" si="118"/>
        <v>0.26577063685671443</v>
      </c>
      <c r="X1529" s="33"/>
      <c r="Y1529" s="33"/>
    </row>
    <row r="1530" spans="1:25" hidden="1" x14ac:dyDescent="0.2">
      <c r="A1530" s="93" t="s">
        <v>668</v>
      </c>
      <c r="B1530" s="94" t="str">
        <f ca="1">IFERROR(VLOOKUP($A1530,HeadJournal!$A$1:$NTR$890,COLUMN(HeadJournal!B$1),0),"")</f>
        <v>710000760111</v>
      </c>
      <c r="C1530" s="94" t="str">
        <f ca="1">IFERROR(VLOOKUP($A1530,HeadJournal!$A$1:$NTR$890,COLUMN(HeadJournal!C$1),0),"")</f>
        <v>iHerb_MH DLE7202</v>
      </c>
      <c r="D1530" s="125" t="str">
        <f ca="1"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ca="1" si="118"/>
        <v>0.95715795950954141</v>
      </c>
      <c r="X1530" s="33"/>
      <c r="Y1530" s="33"/>
    </row>
    <row r="1531" spans="1:25" hidden="1" x14ac:dyDescent="0.2">
      <c r="A1531" s="93" t="s">
        <v>668</v>
      </c>
      <c r="B1531" s="94" t="str">
        <f ca="1">IFERROR(VLOOKUP($A1531,HeadJournal!$A$1:$NTR$890,COLUMN(HeadJournal!B$1),0),"")</f>
        <v>710000760111</v>
      </c>
      <c r="C1531" s="94" t="str">
        <f ca="1">IFERROR(VLOOKUP($A1531,HeadJournal!$A$1:$NTR$890,COLUMN(HeadJournal!C$1),0),"")</f>
        <v>iHerb_MH DLE7202</v>
      </c>
      <c r="D1531" s="125" t="str">
        <f ca="1"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ca="1" si="118"/>
        <v>0.95715795950954141</v>
      </c>
      <c r="X1531" s="33"/>
      <c r="Y1531" s="33"/>
    </row>
    <row r="1532" spans="1:25" hidden="1" x14ac:dyDescent="0.2">
      <c r="A1532" s="93" t="s">
        <v>668</v>
      </c>
      <c r="B1532" s="94" t="str">
        <f ca="1">IFERROR(VLOOKUP($A1532,HeadJournal!$A$1:$NTR$890,COLUMN(HeadJournal!B$1),0),"")</f>
        <v>710000760111</v>
      </c>
      <c r="C1532" s="94" t="str">
        <f ca="1">IFERROR(VLOOKUP($A1532,HeadJournal!$A$1:$NTR$890,COLUMN(HeadJournal!C$1),0),"")</f>
        <v>iHerb_MH DLE7202</v>
      </c>
      <c r="D1532" s="125" t="str">
        <f ca="1"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hidden="1" x14ac:dyDescent="0.2">
      <c r="A1533" s="93" t="s">
        <v>668</v>
      </c>
      <c r="B1533" s="94" t="str">
        <f ca="1">IFERROR(VLOOKUP($A1533,HeadJournal!$A$1:$NTR$890,COLUMN(HeadJournal!B$1),0),"")</f>
        <v>710000760111</v>
      </c>
      <c r="C1533" s="94" t="str">
        <f ca="1">IFERROR(VLOOKUP($A1533,HeadJournal!$A$1:$NTR$890,COLUMN(HeadJournal!C$1),0),"")</f>
        <v>iHerb_MH DLE7202</v>
      </c>
      <c r="D1533" s="125" t="str">
        <f ca="1"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ca="1" si="118"/>
        <v>0.87560971119664377</v>
      </c>
      <c r="X1533" s="33"/>
      <c r="Y1533" s="33"/>
    </row>
    <row r="1534" spans="1:25" hidden="1" x14ac:dyDescent="0.2">
      <c r="A1534" s="93" t="s">
        <v>668</v>
      </c>
      <c r="B1534" s="94" t="str">
        <f ca="1">IFERROR(VLOOKUP($A1534,HeadJournal!$A$1:$NTR$890,COLUMN(HeadJournal!B$1),0),"")</f>
        <v>710000760111</v>
      </c>
      <c r="C1534" s="94" t="str">
        <f ca="1">IFERROR(VLOOKUP($A1534,HeadJournal!$A$1:$NTR$890,COLUMN(HeadJournal!C$1),0),"")</f>
        <v>iHerb_MH DLE7202</v>
      </c>
      <c r="D1534" s="125" t="str">
        <f ca="1"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ca="1" si="118"/>
        <v>0.53124127009622235</v>
      </c>
      <c r="X1534" s="33"/>
      <c r="Y1534" s="33"/>
    </row>
    <row r="1535" spans="1:25" hidden="1" x14ac:dyDescent="0.2">
      <c r="A1535" s="93" t="s">
        <v>668</v>
      </c>
      <c r="B1535" s="94" t="str">
        <f ca="1">IFERROR(VLOOKUP($A1535,HeadJournal!$A$1:$NTR$890,COLUMN(HeadJournal!B$1),0),"")</f>
        <v>710000760111</v>
      </c>
      <c r="C1535" s="94" t="str">
        <f ca="1">IFERROR(VLOOKUP($A1535,HeadJournal!$A$1:$NTR$890,COLUMN(HeadJournal!C$1),0),"")</f>
        <v>iHerb_MH DLE7202</v>
      </c>
      <c r="D1535" s="125" t="str">
        <f ca="1"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ca="1" si="118"/>
        <v>1.2662115377695975</v>
      </c>
      <c r="X1535" s="33"/>
      <c r="Y1535" s="33"/>
    </row>
    <row r="1536" spans="1:25" hidden="1" x14ac:dyDescent="0.2">
      <c r="A1536" s="93" t="s">
        <v>668</v>
      </c>
      <c r="B1536" s="94" t="str">
        <f ca="1">IFERROR(VLOOKUP($A1536,HeadJournal!$A$1:$NTR$890,COLUMN(HeadJournal!B$1),0),"")</f>
        <v>710000760111</v>
      </c>
      <c r="C1536" s="94" t="str">
        <f ca="1">IFERROR(VLOOKUP($A1536,HeadJournal!$A$1:$NTR$890,COLUMN(HeadJournal!C$1),0),"")</f>
        <v>iHerb_MH DLE7202</v>
      </c>
      <c r="D1536" s="125" t="str">
        <f ca="1"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 ca="1"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 ca="1"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ca="1" si="117"/>
        <v>678.7970600565468</v>
      </c>
      <c r="V1536" s="22">
        <f t="shared" ca="1" si="118"/>
        <v>0.66470339391515432</v>
      </c>
      <c r="X1536" s="33"/>
      <c r="Y1536" s="33"/>
    </row>
    <row r="1537" spans="1:25" hidden="1" x14ac:dyDescent="0.2">
      <c r="A1537" s="93" t="s">
        <v>668</v>
      </c>
      <c r="B1537" s="94" t="str">
        <f ca="1">IFERROR(VLOOKUP($A1537,HeadJournal!$A$1:$NTR$890,COLUMN(HeadJournal!B$1),0),"")</f>
        <v>710000760111</v>
      </c>
      <c r="C1537" s="94" t="str">
        <f ca="1">IFERROR(VLOOKUP($A1537,HeadJournal!$A$1:$NTR$890,COLUMN(HeadJournal!C$1),0),"")</f>
        <v>iHerb_MH DLE7202</v>
      </c>
      <c r="D1537" s="125" t="str">
        <f ca="1"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ca="1" si="123">IF(Q1537&lt;&gt;0,IFERROR(U1537/P1537,""),"")</f>
        <v/>
      </c>
      <c r="X1537" s="33"/>
      <c r="Y1537" s="33"/>
    </row>
    <row r="1538" spans="1:25" hidden="1" x14ac:dyDescent="0.2">
      <c r="A1538" s="93" t="s">
        <v>668</v>
      </c>
      <c r="B1538" s="94" t="str">
        <f ca="1">IFERROR(VLOOKUP($A1538,HeadJournal!$A$1:$NTR$890,COLUMN(HeadJournal!B$1),0),"")</f>
        <v>710000760111</v>
      </c>
      <c r="C1538" s="94" t="str">
        <f ca="1">IFERROR(VLOOKUP($A1538,HeadJournal!$A$1:$NTR$890,COLUMN(HeadJournal!C$1),0),"")</f>
        <v>iHerb_MH DLE7202</v>
      </c>
      <c r="D1538" s="125" t="str">
        <f ca="1"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ca="1" si="123"/>
        <v/>
      </c>
      <c r="X1538" s="33"/>
      <c r="Y1538" s="33"/>
    </row>
    <row r="1539" spans="1:25" hidden="1" x14ac:dyDescent="0.2">
      <c r="A1539" s="93" t="s">
        <v>668</v>
      </c>
      <c r="B1539" s="94" t="str">
        <f ca="1">IFERROR(VLOOKUP($A1539,HeadJournal!$A$1:$NTR$890,COLUMN(HeadJournal!B$1),0),"")</f>
        <v>710000760111</v>
      </c>
      <c r="C1539" s="94" t="str">
        <f ca="1">IFERROR(VLOOKUP($A1539,HeadJournal!$A$1:$NTR$890,COLUMN(HeadJournal!C$1),0),"")</f>
        <v>iHerb_MH DLE7202</v>
      </c>
      <c r="D1539" s="125" t="str">
        <f ca="1"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ca="1" si="123"/>
        <v>0.33100569877285424</v>
      </c>
      <c r="X1539" s="33"/>
      <c r="Y1539" s="33"/>
    </row>
    <row r="1540" spans="1:25" hidden="1" x14ac:dyDescent="0.2">
      <c r="A1540" s="93" t="s">
        <v>668</v>
      </c>
      <c r="B1540" s="94" t="str">
        <f ca="1">IFERROR(VLOOKUP($A1540,HeadJournal!$A$1:$NTR$890,COLUMN(HeadJournal!B$1),0),"")</f>
        <v>710000760111</v>
      </c>
      <c r="C1540" s="94" t="str">
        <f ca="1">IFERROR(VLOOKUP($A1540,HeadJournal!$A$1:$NTR$890,COLUMN(HeadJournal!C$1),0),"")</f>
        <v>iHerb_MH DLE7202</v>
      </c>
      <c r="D1540" s="125" t="str">
        <f ca="1"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ca="1" si="123"/>
        <v>0.63817582422774111</v>
      </c>
      <c r="X1540" s="33"/>
      <c r="Y1540" s="33"/>
    </row>
    <row r="1541" spans="1:25" hidden="1" x14ac:dyDescent="0.2">
      <c r="A1541" s="93" t="s">
        <v>668</v>
      </c>
      <c r="B1541" s="94" t="str">
        <f ca="1">IFERROR(VLOOKUP($A1541,HeadJournal!$A$1:$NTR$890,COLUMN(HeadJournal!B$1),0),"")</f>
        <v>710000760111</v>
      </c>
      <c r="C1541" s="94" t="str">
        <f ca="1">IFERROR(VLOOKUP($A1541,HeadJournal!$A$1:$NTR$890,COLUMN(HeadJournal!C$1),0),"")</f>
        <v>iHerb_MH DLE7202</v>
      </c>
      <c r="D1541" s="125" t="str">
        <f ca="1"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ca="1" si="123"/>
        <v>1.6956226525652252</v>
      </c>
      <c r="X1541" s="33"/>
      <c r="Y1541" s="33"/>
    </row>
    <row r="1542" spans="1:25" hidden="1" x14ac:dyDescent="0.2">
      <c r="A1542" s="93" t="s">
        <v>668</v>
      </c>
      <c r="B1542" s="94" t="str">
        <f ca="1">IFERROR(VLOOKUP($A1542,HeadJournal!$A$1:$NTR$890,COLUMN(HeadJournal!B$1),0),"")</f>
        <v>710000760111</v>
      </c>
      <c r="C1542" s="94" t="str">
        <f ca="1">IFERROR(VLOOKUP($A1542,HeadJournal!$A$1:$NTR$890,COLUMN(HeadJournal!C$1),0),"")</f>
        <v>iHerb_MH DLE7202</v>
      </c>
      <c r="D1542" s="125" t="str">
        <f ca="1"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 ca="1"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 ca="1"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ca="1" si="122"/>
        <v>937.40313785707315</v>
      </c>
      <c r="V1542" s="22">
        <f t="shared" ca="1" si="123"/>
        <v>1.4147412875234362</v>
      </c>
      <c r="X1542" s="33"/>
      <c r="Y1542" s="33"/>
    </row>
    <row r="1543" spans="1:25" hidden="1" x14ac:dyDescent="0.2">
      <c r="A1543" s="93" t="s">
        <v>668</v>
      </c>
      <c r="B1543" s="94" t="str">
        <f ca="1">IFERROR(VLOOKUP($A1543,HeadJournal!$A$1:$NTR$890,COLUMN(HeadJournal!B$1),0),"")</f>
        <v>710000760111</v>
      </c>
      <c r="C1543" s="94" t="str">
        <f ca="1">IFERROR(VLOOKUP($A1543,HeadJournal!$A$1:$NTR$890,COLUMN(HeadJournal!C$1),0),"")</f>
        <v>iHerb_MH DLE7202</v>
      </c>
      <c r="D1543" s="125" t="str">
        <f ca="1"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hidden="1" x14ac:dyDescent="0.2">
      <c r="A1544" s="93" t="s">
        <v>668</v>
      </c>
      <c r="B1544" s="94" t="str">
        <f ca="1">IFERROR(VLOOKUP($A1544,HeadJournal!$A$1:$NTR$890,COLUMN(HeadJournal!B$1),0),"")</f>
        <v>710000760111</v>
      </c>
      <c r="C1544" s="94" t="str">
        <f ca="1">IFERROR(VLOOKUP($A1544,HeadJournal!$A$1:$NTR$890,COLUMN(HeadJournal!C$1),0),"")</f>
        <v>iHerb_MH DLE7202</v>
      </c>
      <c r="D1544" s="125" t="str">
        <f ca="1"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ca="1" si="123"/>
        <v>0.60268233678527006</v>
      </c>
      <c r="X1544" s="33"/>
      <c r="Y1544" s="33"/>
    </row>
    <row r="1545" spans="1:25" hidden="1" x14ac:dyDescent="0.2">
      <c r="A1545" s="93" t="s">
        <v>668</v>
      </c>
      <c r="B1545" s="94" t="str">
        <f ca="1">IFERROR(VLOOKUP($A1545,HeadJournal!$A$1:$NTR$890,COLUMN(HeadJournal!B$1),0),"")</f>
        <v>710000760111</v>
      </c>
      <c r="C1545" s="94" t="str">
        <f ca="1">IFERROR(VLOOKUP($A1545,HeadJournal!$A$1:$NTR$890,COLUMN(HeadJournal!C$1),0),"")</f>
        <v>iHerb_MH DLE7202</v>
      </c>
      <c r="D1545" s="125" t="str">
        <f ca="1"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ca="1" si="123"/>
        <v>0.92321880414232405</v>
      </c>
      <c r="X1545" s="33"/>
      <c r="Y1545" s="33"/>
    </row>
    <row r="1546" spans="1:25" hidden="1" x14ac:dyDescent="0.2">
      <c r="A1546" s="93" t="s">
        <v>668</v>
      </c>
      <c r="B1546" s="94" t="str">
        <f ca="1">IFERROR(VLOOKUP($A1546,HeadJournal!$A$1:$NTR$890,COLUMN(HeadJournal!B$1),0),"")</f>
        <v>710000760111</v>
      </c>
      <c r="C1546" s="94" t="str">
        <f ca="1">IFERROR(VLOOKUP($A1546,HeadJournal!$A$1:$NTR$890,COLUMN(HeadJournal!C$1),0),"")</f>
        <v>iHerb_MH DLE7202</v>
      </c>
      <c r="D1546" s="125" t="str">
        <f ca="1"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ca="1" si="123"/>
        <v/>
      </c>
      <c r="X1546" s="33"/>
      <c r="Y1546" s="33"/>
    </row>
    <row r="1547" spans="1:25" hidden="1" x14ac:dyDescent="0.2">
      <c r="A1547" s="93" t="s">
        <v>677</v>
      </c>
      <c r="B1547" s="94" t="str">
        <f ca="1">IFERROR(VLOOKUP($A1547,HeadJournal!$A$1:$NTR$890,COLUMN(HeadJournal!B$1),0),"")</f>
        <v>710000772381</v>
      </c>
      <c r="C1547" s="94" t="str">
        <f ca="1">IFERROR(VLOOKUP($A1547,HeadJournal!$A$1:$NTR$890,COLUMN(HeadJournal!C$1),0),"")</f>
        <v>iHerb_AV CYG0792</v>
      </c>
      <c r="D1547" s="125" t="str">
        <f ca="1"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 ca="1"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 ca="1"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 ca="1"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ca="1" si="122"/>
        <v>521.04015959318144</v>
      </c>
      <c r="V1547" s="22">
        <f t="shared" ca="1" si="123"/>
        <v>0.26328991066643892</v>
      </c>
      <c r="X1547" s="33"/>
      <c r="Y1547" s="33"/>
    </row>
    <row r="1548" spans="1:25" hidden="1" x14ac:dyDescent="0.2">
      <c r="A1548" s="93" t="s">
        <v>677</v>
      </c>
      <c r="B1548" s="94" t="str">
        <f ca="1">IFERROR(VLOOKUP($A1548,HeadJournal!$A$1:$NTR$890,COLUMN(HeadJournal!B$1),0),"")</f>
        <v>710000772381</v>
      </c>
      <c r="C1548" s="94" t="str">
        <f ca="1">IFERROR(VLOOKUP($A1548,HeadJournal!$A$1:$NTR$890,COLUMN(HeadJournal!C$1),0),"")</f>
        <v>iHerb_AV CYG0792</v>
      </c>
      <c r="D1548" s="125" t="str">
        <f ca="1"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 ca="1"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 ca="1"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 ca="1"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ca="1" si="122"/>
        <v>560.37358716858034</v>
      </c>
      <c r="V1548" s="22">
        <f t="shared" ca="1" si="123"/>
        <v>0.21229276402318253</v>
      </c>
      <c r="X1548" s="33"/>
      <c r="Y1548" s="33"/>
    </row>
    <row r="1549" spans="1:25" hidden="1" x14ac:dyDescent="0.2">
      <c r="A1549" s="93" t="s">
        <v>677</v>
      </c>
      <c r="B1549" s="94" t="str">
        <f ca="1">IFERROR(VLOOKUP($A1549,HeadJournal!$A$1:$NTR$890,COLUMN(HeadJournal!B$1),0),"")</f>
        <v>710000772381</v>
      </c>
      <c r="C1549" s="94" t="str">
        <f ca="1">IFERROR(VLOOKUP($A1549,HeadJournal!$A$1:$NTR$890,COLUMN(HeadJournal!C$1),0),"")</f>
        <v>iHerb_AV CYG0792</v>
      </c>
      <c r="D1549" s="125" t="str">
        <f ca="1"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 ca="1"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 ca="1"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 ca="1"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ca="1" si="122"/>
        <v>799.89198643937743</v>
      </c>
      <c r="V1549" s="22">
        <f t="shared" ca="1" si="123"/>
        <v>0.30763798360207145</v>
      </c>
      <c r="X1549" s="33"/>
      <c r="Y1549" s="33"/>
    </row>
    <row r="1550" spans="1:25" hidden="1" x14ac:dyDescent="0.2">
      <c r="A1550" s="93" t="s">
        <v>677</v>
      </c>
      <c r="B1550" s="94" t="str">
        <f ca="1">IFERROR(VLOOKUP($A1550,HeadJournal!$A$1:$NTR$890,COLUMN(HeadJournal!B$1),0),"")</f>
        <v>710000772381</v>
      </c>
      <c r="C1550" s="94" t="str">
        <f ca="1">IFERROR(VLOOKUP($A1550,HeadJournal!$A$1:$NTR$890,COLUMN(HeadJournal!C$1),0),"")</f>
        <v>iHerb_AV CYG0792</v>
      </c>
      <c r="D1550" s="125" t="str">
        <f ca="1"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 ca="1"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 ca="1"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 ca="1"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ca="1" si="122"/>
        <v>819.45473870214619</v>
      </c>
      <c r="V1550" s="22">
        <f t="shared" ca="1" si="123"/>
        <v>0.48761241816795614</v>
      </c>
      <c r="X1550" s="33"/>
      <c r="Y1550" s="33"/>
    </row>
    <row r="1551" spans="1:25" hidden="1" x14ac:dyDescent="0.2">
      <c r="A1551" s="93" t="s">
        <v>677</v>
      </c>
      <c r="B1551" s="94" t="str">
        <f ca="1">IFERROR(VLOOKUP($A1551,HeadJournal!$A$1:$NTR$890,COLUMN(HeadJournal!B$1),0),"")</f>
        <v>710000772381</v>
      </c>
      <c r="C1551" s="94" t="str">
        <f ca="1">IFERROR(VLOOKUP($A1551,HeadJournal!$A$1:$NTR$890,COLUMN(HeadJournal!C$1),0),"")</f>
        <v>iHerb_AV CYG0792</v>
      </c>
      <c r="D1551" s="125" t="str">
        <f ca="1"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 ca="1"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 ca="1"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 ca="1"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ca="1" si="122"/>
        <v>819.45473870214619</v>
      </c>
      <c r="V1551" s="22">
        <f t="shared" ca="1" si="123"/>
        <v>0.48761241816795614</v>
      </c>
      <c r="X1551" s="33"/>
      <c r="Y1551" s="33"/>
    </row>
    <row r="1552" spans="1:25" hidden="1" x14ac:dyDescent="0.2">
      <c r="A1552" s="93" t="s">
        <v>677</v>
      </c>
      <c r="B1552" s="94" t="str">
        <f ca="1">IFERROR(VLOOKUP($A1552,HeadJournal!$A$1:$NTR$890,COLUMN(HeadJournal!B$1),0),"")</f>
        <v>710000772381</v>
      </c>
      <c r="C1552" s="94" t="str">
        <f ca="1">IFERROR(VLOOKUP($A1552,HeadJournal!$A$1:$NTR$890,COLUMN(HeadJournal!C$1),0),"")</f>
        <v>iHerb_AV CYG0792</v>
      </c>
      <c r="D1552" s="125" t="str">
        <f ca="1"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 ca="1"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 ca="1"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 ca="1"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ca="1" si="122"/>
        <v>629.15684971375583</v>
      </c>
      <c r="V1552" s="22">
        <f t="shared" ca="1" si="123"/>
        <v>1.3362344749653181</v>
      </c>
      <c r="X1552" s="33"/>
      <c r="Y1552" s="33"/>
    </row>
    <row r="1553" spans="1:25" hidden="1" x14ac:dyDescent="0.2">
      <c r="A1553" s="93" t="s">
        <v>677</v>
      </c>
      <c r="B1553" s="94" t="str">
        <f ca="1">IFERROR(VLOOKUP($A1553,HeadJournal!$A$1:$NTR$890,COLUMN(HeadJournal!B$1),0),"")</f>
        <v>710000772381</v>
      </c>
      <c r="C1553" s="94" t="str">
        <f ca="1">IFERROR(VLOOKUP($A1553,HeadJournal!$A$1:$NTR$890,COLUMN(HeadJournal!C$1),0),"")</f>
        <v>iHerb_AV CYG0792</v>
      </c>
      <c r="D1553" s="125" t="str">
        <f ca="1"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 ca="1"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 ca="1"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 ca="1"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ca="1" si="122"/>
        <v>629.15684971375583</v>
      </c>
      <c r="V1553" s="22">
        <f t="shared" ca="1" si="123"/>
        <v>1.3362344749653181</v>
      </c>
      <c r="X1553" s="33"/>
      <c r="Y1553" s="33"/>
    </row>
    <row r="1554" spans="1:25" hidden="1" x14ac:dyDescent="0.2">
      <c r="A1554" s="93" t="s">
        <v>677</v>
      </c>
      <c r="B1554" s="94" t="str">
        <f ca="1">IFERROR(VLOOKUP($A1554,HeadJournal!$A$1:$NTR$890,COLUMN(HeadJournal!B$1),0),"")</f>
        <v>710000772381</v>
      </c>
      <c r="C1554" s="94" t="str">
        <f ca="1">IFERROR(VLOOKUP($A1554,HeadJournal!$A$1:$NTR$890,COLUMN(HeadJournal!C$1),0),"")</f>
        <v>iHerb_AV CYG0792</v>
      </c>
      <c r="D1554" s="125" t="str">
        <f ca="1"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 ca="1"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 ca="1"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 ca="1"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ca="1" si="122"/>
        <v>729.15684971375583</v>
      </c>
      <c r="V1554" s="22">
        <f t="shared" ca="1" si="123"/>
        <v>1.5486194272348925</v>
      </c>
      <c r="X1554" s="33"/>
      <c r="Y1554" s="33"/>
    </row>
    <row r="1555" spans="1:25" hidden="1" x14ac:dyDescent="0.2">
      <c r="A1555" s="93" t="s">
        <v>677</v>
      </c>
      <c r="B1555" s="94" t="str">
        <f ca="1">IFERROR(VLOOKUP($A1555,HeadJournal!$A$1:$NTR$890,COLUMN(HeadJournal!B$1),0),"")</f>
        <v>710000772381</v>
      </c>
      <c r="C1555" s="94" t="str">
        <f ca="1">IFERROR(VLOOKUP($A1555,HeadJournal!$A$1:$NTR$890,COLUMN(HeadJournal!C$1),0),"")</f>
        <v>iHerb_AV CYG0792</v>
      </c>
      <c r="D1555" s="125" t="str">
        <f ca="1"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 ca="1"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 ca="1"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 ca="1"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ca="1" si="122"/>
        <v>733.00321968848971</v>
      </c>
      <c r="V1555" s="22">
        <f t="shared" ca="1" si="123"/>
        <v>0.68697791147456788</v>
      </c>
      <c r="X1555" s="33"/>
      <c r="Y1555" s="33"/>
    </row>
    <row r="1556" spans="1:25" hidden="1" x14ac:dyDescent="0.2">
      <c r="A1556" s="93" t="s">
        <v>677</v>
      </c>
      <c r="B1556" s="94" t="str">
        <f ca="1">IFERROR(VLOOKUP($A1556,HeadJournal!$A$1:$NTR$890,COLUMN(HeadJournal!B$1),0),"")</f>
        <v>710000772381</v>
      </c>
      <c r="C1556" s="94" t="str">
        <f ca="1">IFERROR(VLOOKUP($A1556,HeadJournal!$A$1:$NTR$890,COLUMN(HeadJournal!C$1),0),"")</f>
        <v>iHerb_AV CYG0792</v>
      </c>
      <c r="D1556" s="125" t="str">
        <f ca="1"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 ca="1"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 ca="1"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 ca="1"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ca="1" si="122"/>
        <v>833.00321968848971</v>
      </c>
      <c r="V1556" s="22">
        <f t="shared" ca="1" si="123"/>
        <v>0.78069890655648833</v>
      </c>
      <c r="X1556" s="33"/>
      <c r="Y1556" s="33"/>
    </row>
    <row r="1557" spans="1:25" hidden="1" x14ac:dyDescent="0.2">
      <c r="A1557" s="93" t="s">
        <v>677</v>
      </c>
      <c r="B1557" s="94" t="str">
        <f ca="1">IFERROR(VLOOKUP($A1557,HeadJournal!$A$1:$NTR$890,COLUMN(HeadJournal!B$1),0),"")</f>
        <v>710000772381</v>
      </c>
      <c r="C1557" s="94" t="str">
        <f ca="1">IFERROR(VLOOKUP($A1557,HeadJournal!$A$1:$NTR$890,COLUMN(HeadJournal!C$1),0),"")</f>
        <v>iHerb_AV CYG0792</v>
      </c>
      <c r="D1557" s="125" t="str">
        <f ca="1"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 ca="1"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 ca="1"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 ca="1"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ca="1" si="122"/>
        <v>933.00321968848971</v>
      </c>
      <c r="V1557" s="22">
        <f t="shared" ca="1" si="123"/>
        <v>0.87441990163840877</v>
      </c>
      <c r="X1557" s="33"/>
      <c r="Y1557" s="33"/>
    </row>
    <row r="1558" spans="1:25" hidden="1" x14ac:dyDescent="0.2">
      <c r="A1558" s="93" t="s">
        <v>677</v>
      </c>
      <c r="B1558" s="94" t="str">
        <f ca="1">IFERROR(VLOOKUP($A1558,HeadJournal!$A$1:$NTR$890,COLUMN(HeadJournal!B$1),0),"")</f>
        <v>710000772381</v>
      </c>
      <c r="C1558" s="94" t="str">
        <f ca="1">IFERROR(VLOOKUP($A1558,HeadJournal!$A$1:$NTR$890,COLUMN(HeadJournal!C$1),0),"")</f>
        <v>iHerb_AV CYG0792</v>
      </c>
      <c r="D1558" s="125" t="str">
        <f ca="1"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 ca="1"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 ca="1"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 ca="1"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ca="1" si="122"/>
        <v>645.45683628106337</v>
      </c>
      <c r="V1558" s="22">
        <f t="shared" ca="1" si="123"/>
        <v>0.75532385452837958</v>
      </c>
      <c r="X1558" s="33"/>
      <c r="Y1558" s="33"/>
    </row>
    <row r="1559" spans="1:25" hidden="1" x14ac:dyDescent="0.2">
      <c r="A1559" s="93" t="s">
        <v>677</v>
      </c>
      <c r="B1559" s="94" t="str">
        <f ca="1">IFERROR(VLOOKUP($A1559,HeadJournal!$A$1:$NTR$890,COLUMN(HeadJournal!B$1),0),"")</f>
        <v>710000772381</v>
      </c>
      <c r="C1559" s="94" t="str">
        <f ca="1">IFERROR(VLOOKUP($A1559,HeadJournal!$A$1:$NTR$890,COLUMN(HeadJournal!C$1),0),"")</f>
        <v>iHerb_AV CYG0792</v>
      </c>
      <c r="D1559" s="125" t="str">
        <f ca="1"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 ca="1"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 ca="1"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 ca="1"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ca="1" si="122"/>
        <v>645.45683628106337</v>
      </c>
      <c r="V1559" s="22">
        <f t="shared" ca="1" si="123"/>
        <v>0.75532385452837958</v>
      </c>
      <c r="X1559" s="33"/>
      <c r="Y1559" s="33"/>
    </row>
    <row r="1560" spans="1:25" hidden="1" x14ac:dyDescent="0.2">
      <c r="A1560" s="93" t="s">
        <v>677</v>
      </c>
      <c r="B1560" s="94" t="str">
        <f ca="1">IFERROR(VLOOKUP($A1560,HeadJournal!$A$1:$NTR$890,COLUMN(HeadJournal!B$1),0),"")</f>
        <v>710000772381</v>
      </c>
      <c r="C1560" s="94" t="str">
        <f ca="1">IFERROR(VLOOKUP($A1560,HeadJournal!$A$1:$NTR$890,COLUMN(HeadJournal!C$1),0),"")</f>
        <v>iHerb_AV CYG0792</v>
      </c>
      <c r="D1560" s="125" t="str">
        <f ca="1"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 ca="1"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 ca="1"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 ca="1"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ca="1" si="122"/>
        <v>645.45683628106337</v>
      </c>
      <c r="V1560" s="22">
        <f t="shared" ca="1" si="123"/>
        <v>0.75532385452837958</v>
      </c>
      <c r="X1560" s="33"/>
      <c r="Y1560" s="33"/>
    </row>
    <row r="1561" spans="1:25" hidden="1" x14ac:dyDescent="0.2">
      <c r="A1561" s="93" t="s">
        <v>677</v>
      </c>
      <c r="B1561" s="94" t="str">
        <f ca="1">IFERROR(VLOOKUP($A1561,HeadJournal!$A$1:$NTR$890,COLUMN(HeadJournal!B$1),0),"")</f>
        <v>710000772381</v>
      </c>
      <c r="C1561" s="94" t="str">
        <f ca="1">IFERROR(VLOOKUP($A1561,HeadJournal!$A$1:$NTR$890,COLUMN(HeadJournal!C$1),0),"")</f>
        <v>iHerb_AV CYG0792</v>
      </c>
      <c r="D1561" s="125" t="str">
        <f ca="1"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 ca="1"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 ca="1"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 ca="1"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ca="1" si="122"/>
        <v>797.04281910640657</v>
      </c>
      <c r="V1561" s="22">
        <f t="shared" ca="1" si="123"/>
        <v>0.29487807825461204</v>
      </c>
      <c r="X1561" s="33"/>
      <c r="Y1561" s="33"/>
    </row>
    <row r="1562" spans="1:25" hidden="1" x14ac:dyDescent="0.2">
      <c r="A1562" s="93" t="s">
        <v>677</v>
      </c>
      <c r="B1562" s="94" t="str">
        <f ca="1">IFERROR(VLOOKUP($A1562,HeadJournal!$A$1:$NTR$890,COLUMN(HeadJournal!B$1),0),"")</f>
        <v>710000772381</v>
      </c>
      <c r="C1562" s="94" t="str">
        <f ca="1">IFERROR(VLOOKUP($A1562,HeadJournal!$A$1:$NTR$890,COLUMN(HeadJournal!C$1),0),"")</f>
        <v>iHerb_AV CYG0792</v>
      </c>
      <c r="D1562" s="125" t="str">
        <f ca="1"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 ca="1"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 ca="1"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 ca="1"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ca="1" si="122"/>
        <v>797.04281910640657</v>
      </c>
      <c r="V1562" s="22">
        <f t="shared" ca="1" si="123"/>
        <v>0.29487807825461204</v>
      </c>
      <c r="X1562" s="33"/>
      <c r="Y1562" s="33"/>
    </row>
    <row r="1563" spans="1:25" hidden="1" x14ac:dyDescent="0.2">
      <c r="A1563" s="93" t="s">
        <v>677</v>
      </c>
      <c r="B1563" s="94" t="str">
        <f ca="1">IFERROR(VLOOKUP($A1563,HeadJournal!$A$1:$NTR$890,COLUMN(HeadJournal!B$1),0),"")</f>
        <v>710000772381</v>
      </c>
      <c r="C1563" s="94" t="str">
        <f ca="1">IFERROR(VLOOKUP($A1563,HeadJournal!$A$1:$NTR$890,COLUMN(HeadJournal!C$1),0),"")</f>
        <v>iHerb_AV CYG0792</v>
      </c>
      <c r="D1563" s="125" t="str">
        <f ca="1"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 ca="1"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 ca="1"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 ca="1"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ca="1" si="122"/>
        <v>769.79767870278579</v>
      </c>
      <c r="V1563" s="22">
        <f t="shared" ca="1" si="123"/>
        <v>0.82755940409744833</v>
      </c>
      <c r="X1563" s="33"/>
      <c r="Y1563" s="33"/>
    </row>
    <row r="1564" spans="1:25" hidden="1" x14ac:dyDescent="0.2">
      <c r="A1564" s="93" t="s">
        <v>677</v>
      </c>
      <c r="B1564" s="94" t="str">
        <f ca="1">IFERROR(VLOOKUP($A1564,HeadJournal!$A$1:$NTR$890,COLUMN(HeadJournal!B$1),0),"")</f>
        <v>710000772381</v>
      </c>
      <c r="C1564" s="94" t="str">
        <f ca="1">IFERROR(VLOOKUP($A1564,HeadJournal!$A$1:$NTR$890,COLUMN(HeadJournal!C$1),0),"")</f>
        <v>iHerb_AV CYG0792</v>
      </c>
      <c r="D1564" s="125" t="str">
        <f ca="1"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 ca="1"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 ca="1"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 ca="1"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ca="1" si="122"/>
        <v>1295.904299740941</v>
      </c>
      <c r="V1564" s="22">
        <f t="shared" ca="1" si="123"/>
        <v>0.44623333164445661</v>
      </c>
      <c r="X1564" s="33"/>
      <c r="Y1564" s="33"/>
    </row>
    <row r="1565" spans="1:25" hidden="1" x14ac:dyDescent="0.2">
      <c r="A1565" s="93" t="s">
        <v>677</v>
      </c>
      <c r="B1565" s="94" t="str">
        <f ca="1">IFERROR(VLOOKUP($A1565,HeadJournal!$A$1:$NTR$890,COLUMN(HeadJournal!B$1),0),"")</f>
        <v>710000772381</v>
      </c>
      <c r="C1565" s="94" t="str">
        <f ca="1">IFERROR(VLOOKUP($A1565,HeadJournal!$A$1:$NTR$890,COLUMN(HeadJournal!C$1),0),"")</f>
        <v>iHerb_AV CYG0792</v>
      </c>
      <c r="D1565" s="125" t="str">
        <f ca="1"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 ca="1"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 ca="1"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 ca="1"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ca="1" si="122"/>
        <v>847.38575910704549</v>
      </c>
      <c r="V1565" s="22">
        <f t="shared" ca="1" si="123"/>
        <v>0.43397499688393421</v>
      </c>
      <c r="X1565" s="33"/>
      <c r="Y1565" s="33"/>
    </row>
    <row r="1566" spans="1:25" hidden="1" x14ac:dyDescent="0.2">
      <c r="A1566" s="93" t="s">
        <v>677</v>
      </c>
      <c r="B1566" s="94" t="str">
        <f ca="1">IFERROR(VLOOKUP($A1566,HeadJournal!$A$1:$NTR$890,COLUMN(HeadJournal!B$1),0),"")</f>
        <v>710000772381</v>
      </c>
      <c r="C1566" s="94" t="str">
        <f ca="1">IFERROR(VLOOKUP($A1566,HeadJournal!$A$1:$NTR$890,COLUMN(HeadJournal!C$1),0),"")</f>
        <v>iHerb_AV CYG0792</v>
      </c>
      <c r="D1566" s="125" t="str">
        <f ca="1"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 ca="1"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 ca="1"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 ca="1"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ca="1" si="122"/>
        <v>1984.4306722742831</v>
      </c>
      <c r="V1566" s="22">
        <f t="shared" ca="1" si="123"/>
        <v>1.4018604623642916</v>
      </c>
      <c r="X1566" s="33"/>
      <c r="Y1566" s="33"/>
    </row>
    <row r="1567" spans="1:25" hidden="1" x14ac:dyDescent="0.2">
      <c r="A1567" s="93" t="s">
        <v>677</v>
      </c>
      <c r="B1567" s="94" t="str">
        <f ca="1">IFERROR(VLOOKUP($A1567,HeadJournal!$A$1:$NTR$890,COLUMN(HeadJournal!B$1),0),"")</f>
        <v>710000772381</v>
      </c>
      <c r="C1567" s="94" t="str">
        <f ca="1">IFERROR(VLOOKUP($A1567,HeadJournal!$A$1:$NTR$890,COLUMN(HeadJournal!C$1),0),"")</f>
        <v>iHerb_AV CYG0792</v>
      </c>
      <c r="D1567" s="125" t="str">
        <f ca="1"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 ca="1"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 ca="1"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 ca="1"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ca="1" si="122"/>
        <v>982.7200243067773</v>
      </c>
      <c r="V1567" s="22">
        <f t="shared" ca="1" si="123"/>
        <v>0.74602213837617759</v>
      </c>
      <c r="X1567" s="33"/>
      <c r="Y1567" s="33"/>
    </row>
    <row r="1568" spans="1:25" hidden="1" x14ac:dyDescent="0.2">
      <c r="A1568" s="93" t="s">
        <v>685</v>
      </c>
      <c r="B1568" s="94" t="str">
        <f ca="1">IFERROR(VLOOKUP($A1568,HeadJournal!$A$1:$NTR$890,COLUMN(HeadJournal!B$1),0),"")</f>
        <v>710000769553</v>
      </c>
      <c r="C1568" s="94" t="str">
        <f ca="1">IFERROR(VLOOKUP($A1568,HeadJournal!$A$1:$NTR$890,COLUMN(HeadJournal!C$1),0),"")</f>
        <v>iHerb_OA CZN6870</v>
      </c>
      <c r="D1568" s="125" t="str">
        <f ca="1"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 ca="1"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 ca="1"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 ca="1"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ca="1" si="122"/>
        <v>950.81984126984116</v>
      </c>
      <c r="V1568" s="22">
        <f t="shared" ca="1" si="123"/>
        <v>0.48780500715196901</v>
      </c>
      <c r="X1568" s="33"/>
      <c r="Y1568" s="33"/>
    </row>
    <row r="1569" spans="1:25" hidden="1" x14ac:dyDescent="0.2">
      <c r="A1569" s="93" t="s">
        <v>685</v>
      </c>
      <c r="B1569" s="94" t="str">
        <f ca="1">IFERROR(VLOOKUP($A1569,HeadJournal!$A$1:$NTR$890,COLUMN(HeadJournal!B$1),0),"")</f>
        <v>710000769553</v>
      </c>
      <c r="C1569" s="94" t="str">
        <f ca="1">IFERROR(VLOOKUP($A1569,HeadJournal!$A$1:$NTR$890,COLUMN(HeadJournal!C$1),0),"")</f>
        <v>iHerb_OA CZN6870</v>
      </c>
      <c r="D1569" s="125" t="str">
        <f ca="1"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 ca="1"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 ca="1"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 ca="1"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ca="1" si="122"/>
        <v>829.02949735449715</v>
      </c>
      <c r="V1569" s="22">
        <f t="shared" ca="1" si="123"/>
        <v>0.70798495391772975</v>
      </c>
      <c r="X1569" s="33"/>
      <c r="Y1569" s="33"/>
    </row>
    <row r="1570" spans="1:25" hidden="1" x14ac:dyDescent="0.2">
      <c r="A1570" s="93" t="s">
        <v>685</v>
      </c>
      <c r="B1570" s="94" t="str">
        <f ca="1">IFERROR(VLOOKUP($A1570,HeadJournal!$A$1:$NTR$890,COLUMN(HeadJournal!B$1),0),"")</f>
        <v>710000769553</v>
      </c>
      <c r="C1570" s="94" t="str">
        <f ca="1">IFERROR(VLOOKUP($A1570,HeadJournal!$A$1:$NTR$890,COLUMN(HeadJournal!C$1),0),"")</f>
        <v>iHerb_OA CZN6870</v>
      </c>
      <c r="D1570" s="125" t="str">
        <f ca="1"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 ca="1"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 ca="1"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 ca="1"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ca="1" si="122"/>
        <v>246.37433862433863</v>
      </c>
      <c r="V1570" s="22">
        <f t="shared" ca="1" si="123"/>
        <v>0.44501972327681161</v>
      </c>
      <c r="X1570" s="33"/>
      <c r="Y1570" s="33"/>
    </row>
    <row r="1571" spans="1:25" hidden="1" x14ac:dyDescent="0.2">
      <c r="A1571" s="93" t="s">
        <v>685</v>
      </c>
      <c r="B1571" s="94" t="str">
        <f ca="1">IFERROR(VLOOKUP($A1571,HeadJournal!$A$1:$NTR$890,COLUMN(HeadJournal!B$1),0),"")</f>
        <v>710000769553</v>
      </c>
      <c r="C1571" s="94" t="str">
        <f ca="1">IFERROR(VLOOKUP($A1571,HeadJournal!$A$1:$NTR$890,COLUMN(HeadJournal!C$1),0),"")</f>
        <v>iHerb_OA CZN6870</v>
      </c>
      <c r="D1571" s="125" t="str">
        <f ca="1"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 ca="1"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 ca="1"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 ca="1"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ca="1" si="122"/>
        <v>1909.8060405643735</v>
      </c>
      <c r="V1571" s="22">
        <f t="shared" ca="1" si="123"/>
        <v>1.2009893693987996</v>
      </c>
      <c r="X1571" s="33"/>
      <c r="Y1571" s="33"/>
    </row>
    <row r="1572" spans="1:25" hidden="1" x14ac:dyDescent="0.2">
      <c r="A1572" s="93" t="s">
        <v>685</v>
      </c>
      <c r="B1572" s="94" t="str">
        <f ca="1">IFERROR(VLOOKUP($A1572,HeadJournal!$A$1:$NTR$890,COLUMN(HeadJournal!B$1),0),"")</f>
        <v>710000769553</v>
      </c>
      <c r="C1572" s="94" t="str">
        <f ca="1">IFERROR(VLOOKUP($A1572,HeadJournal!$A$1:$NTR$890,COLUMN(HeadJournal!C$1),0),"")</f>
        <v>iHerb_OA CZN6870</v>
      </c>
      <c r="D1572" s="125" t="str">
        <f ca="1"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 ca="1"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 ca="1"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 ca="1"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ca="1" si="122"/>
        <v>1909.8060405643735</v>
      </c>
      <c r="V1572" s="22">
        <f t="shared" ca="1" si="123"/>
        <v>1.2009893693987996</v>
      </c>
      <c r="X1572" s="33"/>
      <c r="Y1572" s="33"/>
    </row>
    <row r="1573" spans="1:25" hidden="1" x14ac:dyDescent="0.2">
      <c r="A1573" s="93" t="s">
        <v>685</v>
      </c>
      <c r="B1573" s="94" t="str">
        <f ca="1">IFERROR(VLOOKUP($A1573,HeadJournal!$A$1:$NTR$890,COLUMN(HeadJournal!B$1),0),"")</f>
        <v>710000769553</v>
      </c>
      <c r="C1573" s="94" t="str">
        <f ca="1">IFERROR(VLOOKUP($A1573,HeadJournal!$A$1:$NTR$890,COLUMN(HeadJournal!C$1),0),"")</f>
        <v>iHerb_OA CZN6870</v>
      </c>
      <c r="D1573" s="125" t="str">
        <f ca="1"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 ca="1"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 ca="1"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 ca="1"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ca="1" si="122"/>
        <v>2009.8060405643735</v>
      </c>
      <c r="V1573" s="22">
        <f t="shared" ca="1" si="123"/>
        <v>1.263874779953051</v>
      </c>
      <c r="X1573" s="33"/>
      <c r="Y1573" s="33"/>
    </row>
    <row r="1574" spans="1:25" hidden="1" x14ac:dyDescent="0.2">
      <c r="A1574" s="93" t="s">
        <v>685</v>
      </c>
      <c r="B1574" s="94" t="str">
        <f ca="1">IFERROR(VLOOKUP($A1574,HeadJournal!$A$1:$NTR$890,COLUMN(HeadJournal!B$1),0),"")</f>
        <v>710000769553</v>
      </c>
      <c r="C1574" s="94" t="str">
        <f ca="1">IFERROR(VLOOKUP($A1574,HeadJournal!$A$1:$NTR$890,COLUMN(HeadJournal!C$1),0),"")</f>
        <v>iHerb_OA CZN6870</v>
      </c>
      <c r="D1574" s="125" t="str">
        <f ca="1"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 ca="1"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 ca="1"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 ca="1"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ca="1" si="122"/>
        <v>209.08531746031713</v>
      </c>
      <c r="V1574" s="22">
        <f t="shared" ca="1" si="123"/>
        <v>4.554328100574756E-2</v>
      </c>
      <c r="X1574" s="33"/>
      <c r="Y1574" s="33"/>
    </row>
    <row r="1575" spans="1:25" hidden="1" x14ac:dyDescent="0.2">
      <c r="A1575" s="93" t="s">
        <v>685</v>
      </c>
      <c r="B1575" s="94" t="str">
        <f ca="1">IFERROR(VLOOKUP($A1575,HeadJournal!$A$1:$NTR$890,COLUMN(HeadJournal!B$1),0),"")</f>
        <v>710000769553</v>
      </c>
      <c r="C1575" s="94" t="str">
        <f ca="1">IFERROR(VLOOKUP($A1575,HeadJournal!$A$1:$NTR$890,COLUMN(HeadJournal!C$1),0),"")</f>
        <v>iHerb_OA CZN6870</v>
      </c>
      <c r="D1575" s="125" t="str">
        <f ca="1"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 ca="1"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 ca="1"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 ca="1"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ca="1" si="122"/>
        <v>491.63121693121684</v>
      </c>
      <c r="V1575" s="22">
        <f t="shared" ca="1" si="123"/>
        <v>0.32593568790981664</v>
      </c>
      <c r="X1575" s="33"/>
      <c r="Y1575" s="33"/>
    </row>
    <row r="1576" spans="1:25" hidden="1" x14ac:dyDescent="0.2">
      <c r="A1576" s="93" t="s">
        <v>685</v>
      </c>
      <c r="B1576" s="94" t="str">
        <f ca="1">IFERROR(VLOOKUP($A1576,HeadJournal!$A$1:$NTR$890,COLUMN(HeadJournal!B$1),0),"")</f>
        <v>710000769553</v>
      </c>
      <c r="C1576" s="94" t="str">
        <f ca="1">IFERROR(VLOOKUP($A1576,HeadJournal!$A$1:$NTR$890,COLUMN(HeadJournal!C$1),0),"")</f>
        <v>iHerb_OA CZN6870</v>
      </c>
      <c r="D1576" s="125" t="str">
        <f ca="1"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 ca="1"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 ca="1"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 ca="1"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ca="1" si="122"/>
        <v>516.28809523809514</v>
      </c>
      <c r="V1576" s="22">
        <f t="shared" ca="1" si="123"/>
        <v>0.5842267060747548</v>
      </c>
      <c r="X1576" s="33"/>
      <c r="Y1576" s="33"/>
    </row>
    <row r="1577" spans="1:25" hidden="1" x14ac:dyDescent="0.2">
      <c r="A1577" s="93" t="s">
        <v>685</v>
      </c>
      <c r="B1577" s="94" t="str">
        <f ca="1">IFERROR(VLOOKUP($A1577,HeadJournal!$A$1:$NTR$890,COLUMN(HeadJournal!B$1),0),"")</f>
        <v>710000769553</v>
      </c>
      <c r="C1577" s="94" t="str">
        <f ca="1">IFERROR(VLOOKUP($A1577,HeadJournal!$A$1:$NTR$890,COLUMN(HeadJournal!C$1),0),"")</f>
        <v>iHerb_OA CZN6870</v>
      </c>
      <c r="D1577" s="125" t="str">
        <f ca="1"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 ca="1"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 ca="1"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 ca="1"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ca="1" si="122"/>
        <v>841.52797619047624</v>
      </c>
      <c r="V1577" s="22">
        <f t="shared" ca="1" si="123"/>
        <v>0.61946654877043672</v>
      </c>
      <c r="X1577" s="33"/>
      <c r="Y1577" s="33"/>
    </row>
    <row r="1578" spans="1:25" hidden="1" x14ac:dyDescent="0.2">
      <c r="A1578" s="93" t="s">
        <v>685</v>
      </c>
      <c r="B1578" s="94" t="str">
        <f ca="1">IFERROR(VLOOKUP($A1578,HeadJournal!$A$1:$NTR$890,COLUMN(HeadJournal!B$1),0),"")</f>
        <v>710000769553</v>
      </c>
      <c r="C1578" s="94" t="str">
        <f ca="1">IFERROR(VLOOKUP($A1578,HeadJournal!$A$1:$NTR$890,COLUMN(HeadJournal!C$1),0),"")</f>
        <v>iHerb_OA CZN6870</v>
      </c>
      <c r="D1578" s="125" t="str">
        <f ca="1"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 ca="1"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 ca="1"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 ca="1"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ca="1" si="122"/>
        <v>941.52797619047624</v>
      </c>
      <c r="V1578" s="22">
        <f t="shared" ca="1" si="123"/>
        <v>0.69307866462363843</v>
      </c>
      <c r="X1578" s="33"/>
      <c r="Y1578" s="33"/>
    </row>
    <row r="1579" spans="1:25" hidden="1" x14ac:dyDescent="0.2">
      <c r="A1579" s="93" t="s">
        <v>685</v>
      </c>
      <c r="B1579" s="94" t="str">
        <f ca="1">IFERROR(VLOOKUP($A1579,HeadJournal!$A$1:$NTR$890,COLUMN(HeadJournal!B$1),0),"")</f>
        <v>710000769553</v>
      </c>
      <c r="C1579" s="94" t="str">
        <f ca="1">IFERROR(VLOOKUP($A1579,HeadJournal!$A$1:$NTR$890,COLUMN(HeadJournal!C$1),0),"")</f>
        <v>iHerb_OA CZN6870</v>
      </c>
      <c r="D1579" s="125" t="str">
        <f ca="1"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 ca="1"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 ca="1"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 ca="1"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ca="1" si="122"/>
        <v>2347.5525132275134</v>
      </c>
      <c r="V1579" s="22">
        <f t="shared" ca="1" si="123"/>
        <v>1.8743720100210139</v>
      </c>
      <c r="X1579" s="33"/>
      <c r="Y1579" s="33"/>
    </row>
    <row r="1580" spans="1:25" hidden="1" x14ac:dyDescent="0.2">
      <c r="A1580" s="93" t="s">
        <v>685</v>
      </c>
      <c r="B1580" s="94" t="str">
        <f ca="1">IFERROR(VLOOKUP($A1580,HeadJournal!$A$1:$NTR$890,COLUMN(HeadJournal!B$1),0),"")</f>
        <v>710000769553</v>
      </c>
      <c r="C1580" s="94" t="str">
        <f ca="1">IFERROR(VLOOKUP($A1580,HeadJournal!$A$1:$NTR$890,COLUMN(HeadJournal!C$1),0),"")</f>
        <v>iHerb_OA CZN6870</v>
      </c>
      <c r="D1580" s="125" t="str">
        <f ca="1"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 ca="1"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 ca="1"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 ca="1"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ca="1" si="122"/>
        <v>797.13346560846549</v>
      </c>
      <c r="V1580" s="22">
        <f t="shared" ca="1" si="123"/>
        <v>0.56821760735365057</v>
      </c>
      <c r="X1580" s="33"/>
      <c r="Y1580" s="33"/>
    </row>
    <row r="1581" spans="1:25" hidden="1" x14ac:dyDescent="0.2">
      <c r="A1581" s="93" t="s">
        <v>685</v>
      </c>
      <c r="B1581" s="94" t="str">
        <f ca="1">IFERROR(VLOOKUP($A1581,HeadJournal!$A$1:$NTR$890,COLUMN(HeadJournal!B$1),0),"")</f>
        <v>710000769553</v>
      </c>
      <c r="C1581" s="94" t="str">
        <f ca="1">IFERROR(VLOOKUP($A1581,HeadJournal!$A$1:$NTR$890,COLUMN(HeadJournal!C$1),0),"")</f>
        <v>iHerb_OA CZN6870</v>
      </c>
      <c r="D1581" s="125" t="str">
        <f ca="1"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 ca="1"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 ca="1"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 ca="1"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ca="1" si="122"/>
        <v>697.13346560846549</v>
      </c>
      <c r="V1581" s="22">
        <f t="shared" ca="1" si="123"/>
        <v>0.49693498883757553</v>
      </c>
      <c r="X1581" s="33"/>
      <c r="Y1581" s="33"/>
    </row>
    <row r="1582" spans="1:25" hidden="1" x14ac:dyDescent="0.2">
      <c r="A1582" s="93" t="s">
        <v>685</v>
      </c>
      <c r="B1582" s="94" t="str">
        <f ca="1">IFERROR(VLOOKUP($A1582,HeadJournal!$A$1:$NTR$890,COLUMN(HeadJournal!B$1),0),"")</f>
        <v>710000769553</v>
      </c>
      <c r="C1582" s="94" t="str">
        <f ca="1">IFERROR(VLOOKUP($A1582,HeadJournal!$A$1:$NTR$890,COLUMN(HeadJournal!C$1),0),"")</f>
        <v>iHerb_OA CZN6870</v>
      </c>
      <c r="D1582" s="125" t="str">
        <f ca="1"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 ca="1"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 ca="1"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 ca="1"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ca="1" si="122"/>
        <v>758.31408730158705</v>
      </c>
      <c r="V1582" s="22">
        <f t="shared" ca="1" si="123"/>
        <v>0.80527283787078052</v>
      </c>
      <c r="X1582" s="33"/>
      <c r="Y1582" s="33"/>
    </row>
    <row r="1583" spans="1:25" hidden="1" x14ac:dyDescent="0.2">
      <c r="A1583" s="93" t="s">
        <v>685</v>
      </c>
      <c r="B1583" s="94" t="str">
        <f ca="1">IFERROR(VLOOKUP($A1583,HeadJournal!$A$1:$NTR$890,COLUMN(HeadJournal!B$1),0),"")</f>
        <v>710000769553</v>
      </c>
      <c r="C1583" s="94" t="str">
        <f ca="1">IFERROR(VLOOKUP($A1583,HeadJournal!$A$1:$NTR$890,COLUMN(HeadJournal!C$1),0),"")</f>
        <v>iHerb_OA CZN6870</v>
      </c>
      <c r="D1583" s="125" t="str">
        <f ca="1"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 ca="1"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 ca="1"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 ca="1"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ca="1" si="122"/>
        <v>758.31408730158705</v>
      </c>
      <c r="V1583" s="22">
        <f t="shared" ca="1" si="123"/>
        <v>0.80527283787078052</v>
      </c>
      <c r="X1583" s="33"/>
      <c r="Y1583" s="33"/>
    </row>
    <row r="1584" spans="1:25" hidden="1" x14ac:dyDescent="0.2">
      <c r="A1584" s="93" t="s">
        <v>692</v>
      </c>
      <c r="B1584" s="94">
        <f ca="1">IFERROR(VLOOKUP($A1584,HeadJournal!$A$1:$NTR$890,COLUMN(HeadJournal!B$1),0),"")</f>
        <v>0</v>
      </c>
      <c r="C1584" s="94" t="str">
        <f ca="1">IFERROR(VLOOKUP($A1584,HeadJournal!$A$1:$NTR$890,COLUMN(HeadJournal!C$1),0),"")</f>
        <v>WBRS</v>
      </c>
      <c r="D1584" s="125" t="str">
        <f ca="1"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hidden="1" x14ac:dyDescent="0.2">
      <c r="A1585" s="93" t="s">
        <v>692</v>
      </c>
      <c r="B1585" s="94">
        <f ca="1">IFERROR(VLOOKUP($A1585,HeadJournal!$A$1:$NTR$890,COLUMN(HeadJournal!B$1),0),"")</f>
        <v>0</v>
      </c>
      <c r="C1585" s="94" t="str">
        <f ca="1">IFERROR(VLOOKUP($A1585,HeadJournal!$A$1:$NTR$890,COLUMN(HeadJournal!C$1),0),"")</f>
        <v>WBRS</v>
      </c>
      <c r="D1585" s="125" t="str">
        <f ca="1"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 ca="1"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ca="1" si="122"/>
        <v>570.70000000000005</v>
      </c>
      <c r="V1585" s="22">
        <f t="shared" ca="1" si="123"/>
        <v>0.50535730098290987</v>
      </c>
      <c r="X1585" s="33"/>
      <c r="Y1585" s="33"/>
    </row>
    <row r="1586" spans="1:25" hidden="1" x14ac:dyDescent="0.2">
      <c r="A1586" s="93" t="s">
        <v>692</v>
      </c>
      <c r="B1586" s="94">
        <f ca="1">IFERROR(VLOOKUP($A1586,HeadJournal!$A$1:$NTR$890,COLUMN(HeadJournal!B$1),0),"")</f>
        <v>0</v>
      </c>
      <c r="C1586" s="94" t="str">
        <f ca="1">IFERROR(VLOOKUP($A1586,HeadJournal!$A$1:$NTR$890,COLUMN(HeadJournal!C$1),0),"")</f>
        <v>WBRS</v>
      </c>
      <c r="D1586" s="125" t="str">
        <f ca="1"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 ca="1"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ca="1" si="122"/>
        <v>570.70000000000005</v>
      </c>
      <c r="V1586" s="22">
        <f t="shared" ca="1" si="123"/>
        <v>0.50535730098290987</v>
      </c>
      <c r="X1586" s="33"/>
      <c r="Y1586" s="33"/>
    </row>
    <row r="1587" spans="1:25" hidden="1" x14ac:dyDescent="0.2">
      <c r="A1587" s="93" t="s">
        <v>693</v>
      </c>
      <c r="B1587" s="94">
        <f ca="1">IFERROR(VLOOKUP($A1587,HeadJournal!$A$1:$NTR$890,COLUMN(HeadJournal!B$1),0),"")</f>
        <v>0</v>
      </c>
      <c r="C1587" s="94" t="str">
        <f ca="1">IFERROR(VLOOKUP($A1587,HeadJournal!$A$1:$NTR$890,COLUMN(HeadJournal!C$1),0),"")</f>
        <v>OZON_AV</v>
      </c>
      <c r="D1587" s="125" t="str">
        <f ca="1"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 ca="1"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ca="1" si="122"/>
        <v>596.1</v>
      </c>
      <c r="V1587" s="22">
        <f t="shared" ca="1" si="123"/>
        <v>0.65947560570859609</v>
      </c>
      <c r="X1587" s="33"/>
      <c r="Y1587" s="33"/>
    </row>
    <row r="1588" spans="1:25" hidden="1" x14ac:dyDescent="0.2">
      <c r="A1588" s="93" t="s">
        <v>693</v>
      </c>
      <c r="B1588" s="94">
        <f ca="1">IFERROR(VLOOKUP($A1588,HeadJournal!$A$1:$NTR$890,COLUMN(HeadJournal!B$1),0),"")</f>
        <v>0</v>
      </c>
      <c r="C1588" s="94" t="str">
        <f ca="1">IFERROR(VLOOKUP($A1588,HeadJournal!$A$1:$NTR$890,COLUMN(HeadJournal!C$1),0),"")</f>
        <v>OZON_AV</v>
      </c>
      <c r="D1588" s="125" t="str">
        <f ca="1"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ca="1" si="123"/>
        <v>0.65947560570859609</v>
      </c>
      <c r="X1588" s="33"/>
      <c r="Y1588" s="33"/>
    </row>
    <row r="1589" spans="1:25" hidden="1" x14ac:dyDescent="0.2">
      <c r="A1589" s="93" t="s">
        <v>694</v>
      </c>
      <c r="B1589" s="94">
        <f ca="1">IFERROR(VLOOKUP($A1589,HeadJournal!$A$1:$NTR$890,COLUMN(HeadJournal!B$1),0),"")</f>
        <v>0</v>
      </c>
      <c r="C1589" s="94" t="str">
        <f ca="1">IFERROR(VLOOKUP($A1589,HeadJournal!$A$1:$NTR$890,COLUMN(HeadJournal!C$1),0),"")</f>
        <v>OZON_AV</v>
      </c>
      <c r="D1589" s="125" t="str">
        <f ca="1"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ca="1" si="123"/>
        <v>0.27502231289047552</v>
      </c>
      <c r="X1589" s="33"/>
      <c r="Y1589" s="33"/>
    </row>
    <row r="1590" spans="1:25" hidden="1" x14ac:dyDescent="0.2">
      <c r="A1590" s="93" t="s">
        <v>694</v>
      </c>
      <c r="B1590" s="94">
        <f ca="1">IFERROR(VLOOKUP($A1590,HeadJournal!$A$1:$NTR$890,COLUMN(HeadJournal!B$1),0),"")</f>
        <v>0</v>
      </c>
      <c r="C1590" s="94" t="str">
        <f ca="1">IFERROR(VLOOKUP($A1590,HeadJournal!$A$1:$NTR$890,COLUMN(HeadJournal!C$1),0),"")</f>
        <v>OZON_AV</v>
      </c>
      <c r="D1590" s="125" t="str">
        <f ca="1"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 ca="1"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ca="1" si="122"/>
        <v>463.65000000000009</v>
      </c>
      <c r="V1590" s="22">
        <f t="shared" ca="1" si="123"/>
        <v>0.12409169376530574</v>
      </c>
      <c r="X1590" s="33"/>
      <c r="Y1590" s="33"/>
    </row>
    <row r="1591" spans="1:25" hidden="1" x14ac:dyDescent="0.2">
      <c r="A1591" s="93" t="s">
        <v>697</v>
      </c>
      <c r="B1591" s="94">
        <f ca="1">IFERROR(VLOOKUP($A1591,HeadJournal!$A$1:$NTR$890,COLUMN(HeadJournal!B$1),0),"")</f>
        <v>0</v>
      </c>
      <c r="C1591" s="94" t="str">
        <f ca="1">IFERROR(VLOOKUP($A1591,HeadJournal!$A$1:$NTR$890,COLUMN(HeadJournal!C$1),0),"")</f>
        <v>OZON_OA</v>
      </c>
      <c r="D1591" s="125" t="str">
        <f ca="1"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ca="1" si="123"/>
        <v/>
      </c>
      <c r="X1591" s="33"/>
      <c r="Y1591" s="33"/>
    </row>
    <row r="1592" spans="1:25" hidden="1" x14ac:dyDescent="0.2">
      <c r="A1592" s="93" t="s">
        <v>697</v>
      </c>
      <c r="B1592" s="94">
        <f ca="1">IFERROR(VLOOKUP($A1592,HeadJournal!$A$1:$NTR$890,COLUMN(HeadJournal!B$1),0),"")</f>
        <v>0</v>
      </c>
      <c r="C1592" s="94" t="str">
        <f ca="1">IFERROR(VLOOKUP($A1592,HeadJournal!$A$1:$NTR$890,COLUMN(HeadJournal!C$1),0),"")</f>
        <v>OZON_OA</v>
      </c>
      <c r="D1592" s="125" t="str">
        <f ca="1"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 ca="1"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ca="1" si="122"/>
        <v>-357.65</v>
      </c>
      <c r="V1592" s="22" t="str">
        <f t="shared" ca="1" si="123"/>
        <v/>
      </c>
      <c r="X1592" s="33"/>
      <c r="Y1592" s="33"/>
    </row>
    <row r="1593" spans="1:25" hidden="1" x14ac:dyDescent="0.2">
      <c r="A1593" s="93" t="s">
        <v>697</v>
      </c>
      <c r="B1593" s="94">
        <f ca="1">IFERROR(VLOOKUP($A1593,HeadJournal!$A$1:$NTR$890,COLUMN(HeadJournal!B$1),0),"")</f>
        <v>0</v>
      </c>
      <c r="C1593" s="94" t="str">
        <f ca="1">IFERROR(VLOOKUP($A1593,HeadJournal!$A$1:$NTR$890,COLUMN(HeadJournal!C$1),0),"")</f>
        <v>OZON_OA</v>
      </c>
      <c r="D1593" s="125" t="str">
        <f ca="1"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ca="1" si="123"/>
        <v>1.0703933747412007</v>
      </c>
      <c r="X1593" s="33"/>
      <c r="Y1593" s="33"/>
    </row>
    <row r="1594" spans="1:25" hidden="1" x14ac:dyDescent="0.2">
      <c r="A1594" s="93" t="s">
        <v>700</v>
      </c>
      <c r="B1594" s="94">
        <f ca="1">IFERROR(VLOOKUP($A1594,HeadJournal!$A$1:$NTR$890,COLUMN(HeadJournal!B$1),0),"")</f>
        <v>0</v>
      </c>
      <c r="C1594" s="94" t="str">
        <f ca="1">IFERROR(VLOOKUP($A1594,HeadJournal!$A$1:$NTR$890,COLUMN(HeadJournal!C$1),0),"")</f>
        <v>CoralClub_OA</v>
      </c>
      <c r="D1594" s="125" t="str">
        <f ca="1"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ca="1" si="123"/>
        <v/>
      </c>
      <c r="X1594" s="33"/>
      <c r="Y1594" s="33"/>
    </row>
    <row r="1595" spans="1:25" hidden="1" x14ac:dyDescent="0.2">
      <c r="A1595" s="93" t="s">
        <v>702</v>
      </c>
      <c r="B1595" s="94">
        <f ca="1">IFERROR(VLOOKUP($A1595,HeadJournal!$A$1:$NTR$890,COLUMN(HeadJournal!B$1),0),"")</f>
        <v>0</v>
      </c>
      <c r="C1595" s="94" t="str">
        <f ca="1">IFERROR(VLOOKUP($A1595,HeadJournal!$A$1:$NTR$890,COLUMN(HeadJournal!C$1),0),"")</f>
        <v>CoralClub_AV</v>
      </c>
      <c r="D1595" s="125" t="str">
        <f ca="1"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ca="1" si="123"/>
        <v>0.53846153846153844</v>
      </c>
      <c r="X1595" s="33"/>
      <c r="Y1595" s="33"/>
    </row>
    <row r="1596" spans="1:25" hidden="1" x14ac:dyDescent="0.2">
      <c r="A1596" s="93" t="s">
        <v>702</v>
      </c>
      <c r="B1596" s="94">
        <f ca="1">IFERROR(VLOOKUP($A1596,HeadJournal!$A$1:$NTR$890,COLUMN(HeadJournal!B$1),0),"")</f>
        <v>0</v>
      </c>
      <c r="C1596" s="94" t="str">
        <f ca="1">IFERROR(VLOOKUP($A1596,HeadJournal!$A$1:$NTR$890,COLUMN(HeadJournal!C$1),0),"")</f>
        <v>CoralClub_AV</v>
      </c>
      <c r="D1596" s="125" t="str">
        <f ca="1"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ca="1" si="123"/>
        <v>0.69230769230769229</v>
      </c>
      <c r="X1596" s="33"/>
      <c r="Y1596" s="33"/>
    </row>
    <row r="1597" spans="1:25" hidden="1" x14ac:dyDescent="0.2">
      <c r="A1597" s="93" t="s">
        <v>704</v>
      </c>
      <c r="B1597" s="94">
        <f ca="1">IFERROR(VLOOKUP($A1597,HeadJournal!$A$1:$NTR$890,COLUMN(HeadJournal!B$1),0),"")</f>
        <v>0</v>
      </c>
      <c r="C1597" s="94" t="str">
        <f ca="1">IFERROR(VLOOKUP($A1597,HeadJournal!$A$1:$NTR$890,COLUMN(HeadJournal!C$1),0),"")</f>
        <v>WBRS</v>
      </c>
      <c r="D1597" s="125" t="str">
        <f ca="1"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ca="1" si="123"/>
        <v>0.17853161331422202</v>
      </c>
      <c r="X1597" s="33"/>
      <c r="Y1597" s="33"/>
    </row>
    <row r="1598" spans="1:25" hidden="1" x14ac:dyDescent="0.2">
      <c r="A1598" s="93" t="s">
        <v>704</v>
      </c>
      <c r="B1598" s="94">
        <f ca="1">IFERROR(VLOOKUP($A1598,HeadJournal!$A$1:$NTR$890,COLUMN(HeadJournal!B$1),0),"")</f>
        <v>0</v>
      </c>
      <c r="C1598" s="94" t="str">
        <f ca="1">IFERROR(VLOOKUP($A1598,HeadJournal!$A$1:$NTR$890,COLUMN(HeadJournal!C$1),0),"")</f>
        <v>WBRS</v>
      </c>
      <c r="D1598" s="125" t="str">
        <f ca="1"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ca="1" si="123"/>
        <v>0.21038381907947126</v>
      </c>
      <c r="X1598" s="33"/>
      <c r="Y1598" s="33"/>
    </row>
    <row r="1599" spans="1:25" hidden="1" x14ac:dyDescent="0.2">
      <c r="A1599" s="93" t="s">
        <v>706</v>
      </c>
      <c r="B1599" s="94">
        <f ca="1">IFERROR(VLOOKUP($A1599,HeadJournal!$A$1:$NTR$890,COLUMN(HeadJournal!B$1),0),"")</f>
        <v>0</v>
      </c>
      <c r="C1599" s="94" t="str">
        <f ca="1">IFERROR(VLOOKUP($A1599,HeadJournal!$A$1:$NTR$890,COLUMN(HeadJournal!C$1),0),"")</f>
        <v>WBRS</v>
      </c>
      <c r="D1599" s="125" t="str">
        <f ca="1"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 ca="1"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 ca="1"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ca="1" si="122"/>
        <v>1436.65</v>
      </c>
      <c r="V1599" s="22">
        <f t="shared" ca="1" si="123"/>
        <v>0.56045799442136268</v>
      </c>
      <c r="X1599" s="33"/>
      <c r="Y1599" s="33"/>
    </row>
    <row r="1600" spans="1:25" hidden="1" x14ac:dyDescent="0.2">
      <c r="A1600" s="93" t="s">
        <v>706</v>
      </c>
      <c r="B1600" s="94">
        <f ca="1">IFERROR(VLOOKUP($A1600,HeadJournal!$A$1:$NTR$890,COLUMN(HeadJournal!B$1),0),"")</f>
        <v>0</v>
      </c>
      <c r="C1600" s="94" t="str">
        <f ca="1">IFERROR(VLOOKUP($A1600,HeadJournal!$A$1:$NTR$890,COLUMN(HeadJournal!C$1),0),"")</f>
        <v>WBRS</v>
      </c>
      <c r="D1600" s="125" t="str">
        <f ca="1"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 ca="1"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ca="1" si="122"/>
        <v>1436.65</v>
      </c>
      <c r="V1600" s="22">
        <f t="shared" ca="1" si="123"/>
        <v>0.56045799442136268</v>
      </c>
      <c r="X1600" s="33"/>
      <c r="Y1600" s="33"/>
    </row>
    <row r="1601" spans="1:25" hidden="1" x14ac:dyDescent="0.2">
      <c r="A1601" s="93" t="s">
        <v>707</v>
      </c>
      <c r="B1601" s="94">
        <f ca="1">IFERROR(VLOOKUP($A1601,HeadJournal!$A$1:$NTR$890,COLUMN(HeadJournal!B$1),0),"")</f>
        <v>0</v>
      </c>
      <c r="C1601" s="94" t="str">
        <f ca="1">IFERROR(VLOOKUP($A1601,HeadJournal!$A$1:$NTR$890,COLUMN(HeadJournal!C$1),0),"")</f>
        <v>NSP</v>
      </c>
      <c r="D1601" s="125" t="str">
        <f ca="1"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 ca="1"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 ca="1"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ca="1" si="127">Q1601-P1601</f>
        <v>869.52652133097308</v>
      </c>
      <c r="V1601" s="22">
        <f t="shared" ref="V1601:V1664" ca="1" si="128">IF(Q1601&lt;&gt;0,IFERROR(U1601/P1601,""),"")</f>
        <v>0.37311152831808858</v>
      </c>
      <c r="X1601" s="33"/>
      <c r="Y1601" s="33"/>
    </row>
    <row r="1602" spans="1:25" hidden="1" x14ac:dyDescent="0.2">
      <c r="A1602" s="93" t="s">
        <v>707</v>
      </c>
      <c r="B1602" s="94">
        <f ca="1">IFERROR(VLOOKUP($A1602,HeadJournal!$A$1:$NTR$890,COLUMN(HeadJournal!B$1),0),"")</f>
        <v>0</v>
      </c>
      <c r="C1602" s="94" t="str">
        <f ca="1">IFERROR(VLOOKUP($A1602,HeadJournal!$A$1:$NTR$890,COLUMN(HeadJournal!C$1),0),"")</f>
        <v>NSP</v>
      </c>
      <c r="D1602" s="125" t="str">
        <f ca="1"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 ca="1"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 ca="1"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ca="1" si="127"/>
        <v>607.53383897850836</v>
      </c>
      <c r="V1602" s="22">
        <f t="shared" ca="1" si="128"/>
        <v>0.26501321995863159</v>
      </c>
      <c r="X1602" s="33"/>
      <c r="Y1602" s="33"/>
    </row>
    <row r="1603" spans="1:25" hidden="1" x14ac:dyDescent="0.2">
      <c r="A1603" s="93" t="s">
        <v>707</v>
      </c>
      <c r="B1603" s="94">
        <f ca="1">IFERROR(VLOOKUP($A1603,HeadJournal!$A$1:$NTR$890,COLUMN(HeadJournal!B$1),0),"")</f>
        <v>0</v>
      </c>
      <c r="C1603" s="94" t="str">
        <f ca="1">IFERROR(VLOOKUP($A1603,HeadJournal!$A$1:$NTR$890,COLUMN(HeadJournal!C$1),0),"")</f>
        <v>NSP</v>
      </c>
      <c r="D1603" s="125" t="str">
        <f ca="1"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 ca="1"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 ca="1"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ca="1" si="127"/>
        <v>1426.0716961951939</v>
      </c>
      <c r="V1603" s="22">
        <f t="shared" ca="1" si="128"/>
        <v>0.62714013181904082</v>
      </c>
      <c r="X1603" s="36"/>
      <c r="Y1603" s="33"/>
    </row>
    <row r="1604" spans="1:25" hidden="1" x14ac:dyDescent="0.2">
      <c r="A1604" s="93" t="s">
        <v>707</v>
      </c>
      <c r="B1604" s="94">
        <f ca="1">IFERROR(VLOOKUP($A1604,HeadJournal!$A$1:$NTR$890,COLUMN(HeadJournal!B$1),0),"")</f>
        <v>0</v>
      </c>
      <c r="C1604" s="94" t="str">
        <f ca="1">IFERROR(VLOOKUP($A1604,HeadJournal!$A$1:$NTR$890,COLUMN(HeadJournal!C$1),0),"")</f>
        <v>NSP</v>
      </c>
      <c r="D1604" s="125" t="str">
        <f ca="1"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 ca="1"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 ca="1"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ca="1" si="127"/>
        <v>598.37679566017505</v>
      </c>
      <c r="V1604" s="22">
        <f t="shared" ca="1" si="128"/>
        <v>0.42691701579099856</v>
      </c>
      <c r="X1604" s="33"/>
      <c r="Y1604" s="33"/>
    </row>
    <row r="1605" spans="1:25" hidden="1" x14ac:dyDescent="0.2">
      <c r="A1605" s="93" t="s">
        <v>707</v>
      </c>
      <c r="B1605" s="94">
        <f ca="1">IFERROR(VLOOKUP($A1605,HeadJournal!$A$1:$NTR$890,COLUMN(HeadJournal!B$1),0),"")</f>
        <v>0</v>
      </c>
      <c r="C1605" s="94" t="str">
        <f ca="1">IFERROR(VLOOKUP($A1605,HeadJournal!$A$1:$NTR$890,COLUMN(HeadJournal!C$1),0),"")</f>
        <v>NSP</v>
      </c>
      <c r="D1605" s="125" t="str">
        <f ca="1"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 ca="1"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 ca="1"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ca="1" si="127"/>
        <v>25.091147835149059</v>
      </c>
      <c r="V1605" s="22">
        <f t="shared" ca="1" si="128"/>
        <v>1.645419514715793E-2</v>
      </c>
      <c r="X1605" s="33"/>
      <c r="Y1605" s="33"/>
    </row>
    <row r="1606" spans="1:25" hidden="1" x14ac:dyDescent="0.2">
      <c r="A1606" s="93" t="s">
        <v>713</v>
      </c>
      <c r="B1606" s="94">
        <f ca="1">IFERROR(VLOOKUP($A1606,HeadJournal!$A$1:$NTR$890,COLUMN(HeadJournal!B$1),0),"")</f>
        <v>0</v>
      </c>
      <c r="C1606" s="94" t="str">
        <f ca="1"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 ca="1"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 ca="1"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ca="1" si="127"/>
        <v>426.70000000000005</v>
      </c>
      <c r="V1606" s="22">
        <f t="shared" ca="1" si="128"/>
        <v>0.22777985373405224</v>
      </c>
      <c r="X1606" s="33"/>
      <c r="Y1606" s="33"/>
    </row>
    <row r="1607" spans="1:25" hidden="1" x14ac:dyDescent="0.2">
      <c r="A1607" s="93" t="s">
        <v>713</v>
      </c>
      <c r="B1607" s="94">
        <f ca="1">IFERROR(VLOOKUP($A1607,HeadJournal!$A$1:$NTR$890,COLUMN(HeadJournal!B$1),0),"")</f>
        <v>0</v>
      </c>
      <c r="C1607" s="94" t="str">
        <f ca="1"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 ca="1"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 ca="1"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ca="1" si="127"/>
        <v>426.70000000000005</v>
      </c>
      <c r="V1607" s="22">
        <f t="shared" ca="1" si="128"/>
        <v>0.22777985373405224</v>
      </c>
      <c r="X1607" s="33"/>
      <c r="Y1607" s="33"/>
    </row>
    <row r="1608" spans="1:25" hidden="1" x14ac:dyDescent="0.2">
      <c r="A1608" s="93" t="s">
        <v>716</v>
      </c>
      <c r="B1608" s="94" t="str">
        <f ca="1">IFERROR(VLOOKUP($A1608,HeadJournal!$A$1:$NTR$890,COLUMN(HeadJournal!B$1),0),"")</f>
        <v>710000790688</v>
      </c>
      <c r="C1608" s="94" t="str">
        <f ca="1">IFERROR(VLOOKUP($A1608,HeadJournal!$A$1:$NTR$890,COLUMN(HeadJournal!C$1),0),"")</f>
        <v>iHerb_AV CYG0792</v>
      </c>
      <c r="D1608" s="125" t="str">
        <f ca="1"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 ca="1"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 ca="1"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 ca="1"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ca="1" si="127"/>
        <v>1552.6306932610382</v>
      </c>
      <c r="V1608" s="22">
        <f t="shared" ca="1" si="128"/>
        <v>1.4824099611007637</v>
      </c>
      <c r="X1608" s="33"/>
      <c r="Y1608" s="33"/>
    </row>
    <row r="1609" spans="1:25" hidden="1" x14ac:dyDescent="0.2">
      <c r="A1609" s="93" t="s">
        <v>716</v>
      </c>
      <c r="B1609" s="94" t="str">
        <f ca="1">IFERROR(VLOOKUP($A1609,HeadJournal!$A$1:$NTR$890,COLUMN(HeadJournal!B$1),0),"")</f>
        <v>710000790688</v>
      </c>
      <c r="C1609" s="94" t="str">
        <f ca="1">IFERROR(VLOOKUP($A1609,HeadJournal!$A$1:$NTR$890,COLUMN(HeadJournal!C$1),0),"")</f>
        <v>iHerb_AV CYG0792</v>
      </c>
      <c r="D1609" s="125" t="str">
        <f ca="1"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 ca="1"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 ca="1"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 ca="1"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ca="1" si="127"/>
        <v>566.59094306738984</v>
      </c>
      <c r="V1609" s="22">
        <f t="shared" ca="1" si="128"/>
        <v>0.89451032767229721</v>
      </c>
      <c r="X1609" s="33"/>
      <c r="Y1609" s="33"/>
    </row>
    <row r="1610" spans="1:25" hidden="1" x14ac:dyDescent="0.2">
      <c r="A1610" s="93" t="s">
        <v>716</v>
      </c>
      <c r="B1610" s="94" t="str">
        <f ca="1">IFERROR(VLOOKUP($A1610,HeadJournal!$A$1:$NTR$890,COLUMN(HeadJournal!B$1),0),"")</f>
        <v>710000790688</v>
      </c>
      <c r="C1610" s="94" t="str">
        <f ca="1">IFERROR(VLOOKUP($A1610,HeadJournal!$A$1:$NTR$890,COLUMN(HeadJournal!C$1),0),"")</f>
        <v>iHerb_AV CYG0792</v>
      </c>
      <c r="D1610" s="125" t="str">
        <f ca="1"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 ca="1"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 ca="1"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 ca="1"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ca="1" si="127"/>
        <v>421.20260263361752</v>
      </c>
      <c r="V1610" s="22">
        <f t="shared" ca="1" si="128"/>
        <v>0.87970946573735731</v>
      </c>
      <c r="X1610" s="33"/>
      <c r="Y1610" s="33"/>
    </row>
    <row r="1611" spans="1:25" hidden="1" x14ac:dyDescent="0.2">
      <c r="A1611" s="93" t="s">
        <v>716</v>
      </c>
      <c r="B1611" s="94" t="str">
        <f ca="1">IFERROR(VLOOKUP($A1611,HeadJournal!$A$1:$NTR$890,COLUMN(HeadJournal!B$1),0),"")</f>
        <v>710000790688</v>
      </c>
      <c r="C1611" s="94" t="str">
        <f ca="1">IFERROR(VLOOKUP($A1611,HeadJournal!$A$1:$NTR$890,COLUMN(HeadJournal!C$1),0),"")</f>
        <v>iHerb_AV CYG0792</v>
      </c>
      <c r="D1611" s="125" t="str">
        <f ca="1"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 ca="1"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 ca="1"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 ca="1"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ca="1" si="127"/>
        <v>421.20260263361752</v>
      </c>
      <c r="V1611" s="22">
        <f t="shared" ca="1" si="128"/>
        <v>0.87970946573735731</v>
      </c>
      <c r="X1611" s="33"/>
      <c r="Y1611" s="33"/>
    </row>
    <row r="1612" spans="1:25" hidden="1" x14ac:dyDescent="0.2">
      <c r="A1612" s="93" t="s">
        <v>716</v>
      </c>
      <c r="B1612" s="94" t="str">
        <f ca="1">IFERROR(VLOOKUP($A1612,HeadJournal!$A$1:$NTR$890,COLUMN(HeadJournal!B$1),0),"")</f>
        <v>710000790688</v>
      </c>
      <c r="C1612" s="94" t="str">
        <f ca="1">IFERROR(VLOOKUP($A1612,HeadJournal!$A$1:$NTR$890,COLUMN(HeadJournal!C$1),0),"")</f>
        <v>iHerb_AV CYG0792</v>
      </c>
      <c r="D1612" s="125" t="str">
        <f ca="1"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 ca="1"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 ca="1"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 ca="1"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ca="1" si="127"/>
        <v>579.31717893106156</v>
      </c>
      <c r="V1612" s="22">
        <f t="shared" ca="1" si="128"/>
        <v>0.43864974215547986</v>
      </c>
      <c r="X1612" s="33"/>
      <c r="Y1612" s="33"/>
    </row>
    <row r="1613" spans="1:25" hidden="1" x14ac:dyDescent="0.2">
      <c r="A1613" s="93" t="s">
        <v>716</v>
      </c>
      <c r="B1613" s="94" t="str">
        <f ca="1">IFERROR(VLOOKUP($A1613,HeadJournal!$A$1:$NTR$890,COLUMN(HeadJournal!B$1),0),"")</f>
        <v>710000790688</v>
      </c>
      <c r="C1613" s="94" t="str">
        <f ca="1">IFERROR(VLOOKUP($A1613,HeadJournal!$A$1:$NTR$890,COLUMN(HeadJournal!C$1),0),"")</f>
        <v>iHerb_AV CYG0792</v>
      </c>
      <c r="D1613" s="125" t="str">
        <f ca="1"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 ca="1"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 ca="1"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 ca="1"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ca="1" si="127"/>
        <v>-1351.6051529821839</v>
      </c>
      <c r="V1613" s="22" t="str">
        <f t="shared" ca="1" si="128"/>
        <v/>
      </c>
      <c r="X1613" s="33"/>
      <c r="Y1613" s="33"/>
    </row>
    <row r="1614" spans="1:25" hidden="1" x14ac:dyDescent="0.2">
      <c r="A1614" s="93" t="s">
        <v>716</v>
      </c>
      <c r="B1614" s="94" t="str">
        <f ca="1">IFERROR(VLOOKUP($A1614,HeadJournal!$A$1:$NTR$890,COLUMN(HeadJournal!B$1),0),"")</f>
        <v>710000790688</v>
      </c>
      <c r="C1614" s="94" t="str">
        <f ca="1">IFERROR(VLOOKUP($A1614,HeadJournal!$A$1:$NTR$890,COLUMN(HeadJournal!C$1),0),"")</f>
        <v>iHerb_AV CYG0792</v>
      </c>
      <c r="D1614" s="125" t="str">
        <f ca="1"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 ca="1"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 ca="1"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 ca="1"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ca="1" si="127"/>
        <v>467.6351804802498</v>
      </c>
      <c r="V1614" s="22">
        <f t="shared" ca="1" si="128"/>
        <v>0.10094955788234546</v>
      </c>
      <c r="X1614" s="33"/>
      <c r="Y1614" s="33"/>
    </row>
    <row r="1615" spans="1:25" hidden="1" x14ac:dyDescent="0.2">
      <c r="A1615" s="93" t="s">
        <v>716</v>
      </c>
      <c r="B1615" s="94" t="str">
        <f ca="1">IFERROR(VLOOKUP($A1615,HeadJournal!$A$1:$NTR$890,COLUMN(HeadJournal!B$1),0),"")</f>
        <v>710000790688</v>
      </c>
      <c r="C1615" s="94" t="str">
        <f ca="1">IFERROR(VLOOKUP($A1615,HeadJournal!$A$1:$NTR$890,COLUMN(HeadJournal!C$1),0),"")</f>
        <v>iHerb_AV CYG0792</v>
      </c>
      <c r="D1615" s="125" t="str">
        <f ca="1"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 ca="1"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 ca="1"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 ca="1"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ca="1" si="127"/>
        <v>587.28778698683209</v>
      </c>
      <c r="V1615" s="22">
        <f t="shared" ca="1" si="128"/>
        <v>1.1454530867041173</v>
      </c>
      <c r="X1615" s="33"/>
      <c r="Y1615" s="33"/>
    </row>
    <row r="1616" spans="1:25" hidden="1" x14ac:dyDescent="0.2">
      <c r="A1616" s="93" t="s">
        <v>716</v>
      </c>
      <c r="B1616" s="94" t="str">
        <f ca="1">IFERROR(VLOOKUP($A1616,HeadJournal!$A$1:$NTR$890,COLUMN(HeadJournal!B$1),0),"")</f>
        <v>710000790688</v>
      </c>
      <c r="C1616" s="94" t="str">
        <f ca="1">IFERROR(VLOOKUP($A1616,HeadJournal!$A$1:$NTR$890,COLUMN(HeadJournal!C$1),0),"")</f>
        <v>iHerb_AV CYG0792</v>
      </c>
      <c r="D1616" s="125" t="str">
        <f ca="1"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 ca="1"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 ca="1"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 ca="1"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ca="1" si="127"/>
        <v>859.6225038729674</v>
      </c>
      <c r="V1616" s="22">
        <f t="shared" ca="1" si="128"/>
        <v>0.46709031472183993</v>
      </c>
      <c r="X1616" s="33"/>
      <c r="Y1616" s="33"/>
    </row>
    <row r="1617" spans="1:25" hidden="1" x14ac:dyDescent="0.2">
      <c r="A1617" s="93" t="s">
        <v>716</v>
      </c>
      <c r="B1617" s="94" t="str">
        <f ca="1">IFERROR(VLOOKUP($A1617,HeadJournal!$A$1:$NTR$890,COLUMN(HeadJournal!B$1),0),"")</f>
        <v>710000790688</v>
      </c>
      <c r="C1617" s="94" t="str">
        <f ca="1">IFERROR(VLOOKUP($A1617,HeadJournal!$A$1:$NTR$890,COLUMN(HeadJournal!C$1),0),"")</f>
        <v>iHerb_AV CYG0792</v>
      </c>
      <c r="D1617" s="125" t="str">
        <f ca="1"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 ca="1"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 ca="1"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 ca="1"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ca="1" si="127"/>
        <v>1452.6306932610382</v>
      </c>
      <c r="V1617" s="22">
        <f t="shared" ca="1" si="128"/>
        <v>1.3869326549045806</v>
      </c>
      <c r="X1617" s="33"/>
      <c r="Y1617" s="33"/>
    </row>
    <row r="1618" spans="1:25" hidden="1" x14ac:dyDescent="0.2">
      <c r="A1618" s="93" t="s">
        <v>716</v>
      </c>
      <c r="B1618" s="94" t="str">
        <f ca="1">IFERROR(VLOOKUP($A1618,HeadJournal!$A$1:$NTR$890,COLUMN(HeadJournal!B$1),0),"")</f>
        <v>710000790688</v>
      </c>
      <c r="C1618" s="94" t="str">
        <f ca="1">IFERROR(VLOOKUP($A1618,HeadJournal!$A$1:$NTR$890,COLUMN(HeadJournal!C$1),0),"")</f>
        <v>iHerb_AV CYG0792</v>
      </c>
      <c r="D1618" s="125" t="str">
        <f ca="1"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 ca="1"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 ca="1"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 ca="1"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ca="1" si="127"/>
        <v>1652.6306932610382</v>
      </c>
      <c r="V1618" s="22">
        <f t="shared" ca="1" si="128"/>
        <v>1.5778872672969471</v>
      </c>
      <c r="X1618" s="33"/>
      <c r="Y1618" s="33"/>
    </row>
    <row r="1619" spans="1:25" hidden="1" x14ac:dyDescent="0.2">
      <c r="A1619" s="93" t="s">
        <v>716</v>
      </c>
      <c r="B1619" s="94" t="str">
        <f ca="1">IFERROR(VLOOKUP($A1619,HeadJournal!$A$1:$NTR$890,COLUMN(HeadJournal!B$1),0),"")</f>
        <v>710000790688</v>
      </c>
      <c r="C1619" s="94" t="str">
        <f ca="1">IFERROR(VLOOKUP($A1619,HeadJournal!$A$1:$NTR$890,COLUMN(HeadJournal!C$1),0),"")</f>
        <v>iHerb_AV CYG0792</v>
      </c>
      <c r="D1619" s="125" t="str">
        <f ca="1"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 ca="1"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 ca="1"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 ca="1"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ca="1" si="127"/>
        <v>1180.8157579395827</v>
      </c>
      <c r="V1619" s="22">
        <f t="shared" ca="1" si="128"/>
        <v>0.77726961960721952</v>
      </c>
      <c r="X1619" s="33"/>
      <c r="Y1619" s="33"/>
    </row>
    <row r="1620" spans="1:25" hidden="1" x14ac:dyDescent="0.2">
      <c r="A1620" s="93" t="s">
        <v>716</v>
      </c>
      <c r="B1620" s="94" t="str">
        <f ca="1">IFERROR(VLOOKUP($A1620,HeadJournal!$A$1:$NTR$890,COLUMN(HeadJournal!B$1),0),"")</f>
        <v>710000790688</v>
      </c>
      <c r="C1620" s="94" t="str">
        <f ca="1">IFERROR(VLOOKUP($A1620,HeadJournal!$A$1:$NTR$890,COLUMN(HeadJournal!C$1),0),"")</f>
        <v>iHerb_AV CYG0792</v>
      </c>
      <c r="D1620" s="125" t="str">
        <f ca="1"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 ca="1"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 ca="1"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 ca="1"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ca="1" si="127"/>
        <v>790.29429357087611</v>
      </c>
      <c r="V1620" s="22">
        <f t="shared" ca="1" si="128"/>
        <v>0.46223995778868737</v>
      </c>
      <c r="X1620" s="33"/>
      <c r="Y1620" s="33"/>
    </row>
    <row r="1621" spans="1:25" hidden="1" x14ac:dyDescent="0.2">
      <c r="A1621" s="93" t="s">
        <v>716</v>
      </c>
      <c r="B1621" s="94" t="str">
        <f ca="1">IFERROR(VLOOKUP($A1621,HeadJournal!$A$1:$NTR$890,COLUMN(HeadJournal!B$1),0),"")</f>
        <v>710000790688</v>
      </c>
      <c r="C1621" s="94" t="str">
        <f ca="1">IFERROR(VLOOKUP($A1621,HeadJournal!$A$1:$NTR$890,COLUMN(HeadJournal!C$1),0),"")</f>
        <v>iHerb_AV CYG0792</v>
      </c>
      <c r="D1621" s="125" t="str">
        <f ca="1"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 ca="1"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 ca="1"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 ca="1"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ca="1" si="127"/>
        <v>737.91414252517461</v>
      </c>
      <c r="V1621" s="22">
        <f t="shared" ca="1" si="128"/>
        <v>0.96828216307576698</v>
      </c>
      <c r="X1621" s="33"/>
      <c r="Y1621" s="33"/>
    </row>
    <row r="1622" spans="1:25" hidden="1" x14ac:dyDescent="0.2">
      <c r="A1622" s="93" t="s">
        <v>716</v>
      </c>
      <c r="B1622" s="94" t="str">
        <f ca="1">IFERROR(VLOOKUP($A1622,HeadJournal!$A$1:$NTR$890,COLUMN(HeadJournal!B$1),0),"")</f>
        <v>710000790688</v>
      </c>
      <c r="C1622" s="94" t="str">
        <f ca="1">IFERROR(VLOOKUP($A1622,HeadJournal!$A$1:$NTR$890,COLUMN(HeadJournal!C$1),0),"")</f>
        <v>iHerb_AV CYG0792</v>
      </c>
      <c r="D1622" s="125" t="str">
        <f ca="1"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 ca="1"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 ca="1"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 ca="1"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ca="1" si="127"/>
        <v>1456.1382842757562</v>
      </c>
      <c r="V1622" s="22">
        <f t="shared" ca="1" si="128"/>
        <v>0.59583497499334837</v>
      </c>
      <c r="X1622" s="33"/>
      <c r="Y1622" s="33"/>
    </row>
    <row r="1623" spans="1:25" hidden="1" x14ac:dyDescent="0.2">
      <c r="A1623" s="93" t="s">
        <v>716</v>
      </c>
      <c r="B1623" s="94" t="str">
        <f ca="1">IFERROR(VLOOKUP($A1623,HeadJournal!$A$1:$NTR$890,COLUMN(HeadJournal!B$1),0),"")</f>
        <v>710000790688</v>
      </c>
      <c r="C1623" s="94" t="str">
        <f ca="1">IFERROR(VLOOKUP($A1623,HeadJournal!$A$1:$NTR$890,COLUMN(HeadJournal!C$1),0),"")</f>
        <v>iHerb_AV CYG0792</v>
      </c>
      <c r="D1623" s="125" t="str">
        <f ca="1"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 ca="1"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 ca="1"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 ca="1"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ca="1" si="127"/>
        <v>1456.1382842757562</v>
      </c>
      <c r="V1623" s="22">
        <f t="shared" ca="1" si="128"/>
        <v>0.59583497499334837</v>
      </c>
      <c r="X1623" s="33"/>
      <c r="Y1623" s="33"/>
    </row>
    <row r="1624" spans="1:25" hidden="1" x14ac:dyDescent="0.2">
      <c r="A1624" s="93" t="s">
        <v>716</v>
      </c>
      <c r="B1624" s="94" t="str">
        <f ca="1">IFERROR(VLOOKUP($A1624,HeadJournal!$A$1:$NTR$890,COLUMN(HeadJournal!B$1),0),"")</f>
        <v>710000790688</v>
      </c>
      <c r="C1624" s="94" t="str">
        <f ca="1">IFERROR(VLOOKUP($A1624,HeadJournal!$A$1:$NTR$890,COLUMN(HeadJournal!C$1),0),"")</f>
        <v>iHerb_AV CYG0792</v>
      </c>
      <c r="D1624" s="125" t="str">
        <f ca="1"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 ca="1"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 ca="1"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 ca="1"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ca="1" si="127"/>
        <v>-1339.6352180480242</v>
      </c>
      <c r="V1624" s="22" t="str">
        <f t="shared" ca="1" si="128"/>
        <v/>
      </c>
      <c r="X1624" s="33"/>
      <c r="Y1624" s="33"/>
    </row>
    <row r="1625" spans="1:25" hidden="1" x14ac:dyDescent="0.2">
      <c r="A1625" s="93" t="s">
        <v>716</v>
      </c>
      <c r="B1625" s="94" t="str">
        <f ca="1">IFERROR(VLOOKUP($A1625,HeadJournal!$A$1:$NTR$890,COLUMN(HeadJournal!B$1),0),"")</f>
        <v>710000790688</v>
      </c>
      <c r="C1625" s="94" t="str">
        <f ca="1">IFERROR(VLOOKUP($A1625,HeadJournal!$A$1:$NTR$890,COLUMN(HeadJournal!C$1),0),"")</f>
        <v>iHerb_AV CYG0792</v>
      </c>
      <c r="D1625" s="125" t="str">
        <f ca="1"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 ca="1"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 ca="1"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 ca="1"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ca="1" si="127"/>
        <v>1553.8787300542222</v>
      </c>
      <c r="V1625" s="22">
        <f t="shared" ca="1" si="128"/>
        <v>1.3557716541878113</v>
      </c>
      <c r="X1625" s="33"/>
      <c r="Y1625" s="33"/>
    </row>
    <row r="1626" spans="1:25" hidden="1" x14ac:dyDescent="0.2">
      <c r="A1626" s="93" t="s">
        <v>725</v>
      </c>
      <c r="B1626" s="94" t="str">
        <f ca="1">IFERROR(VLOOKUP($A1626,HeadJournal!$A$1:$NTR$890,COLUMN(HeadJournal!B$1),0),"")</f>
        <v>710000782272</v>
      </c>
      <c r="C1626" s="94" t="str">
        <f ca="1">IFERROR(VLOOKUP($A1626,HeadJournal!$A$1:$NTR$890,COLUMN(HeadJournal!C$1),0),"")</f>
        <v>iHerb_MH DLE7202</v>
      </c>
      <c r="D1626" s="125" t="str">
        <f ca="1"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 ca="1"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ca="1" si="127"/>
        <v>755.05708550287613</v>
      </c>
      <c r="V1626" s="22">
        <f t="shared" ca="1" si="128"/>
        <v>0.72258213824651407</v>
      </c>
      <c r="X1626" s="33"/>
      <c r="Y1626" s="33"/>
    </row>
    <row r="1627" spans="1:25" hidden="1" x14ac:dyDescent="0.2">
      <c r="A1627" s="93" t="s">
        <v>725</v>
      </c>
      <c r="B1627" s="94" t="str">
        <f ca="1">IFERROR(VLOOKUP($A1627,HeadJournal!$A$1:$NTR$890,COLUMN(HeadJournal!B$1),0),"")</f>
        <v>710000782272</v>
      </c>
      <c r="C1627" s="94" t="str">
        <f ca="1">IFERROR(VLOOKUP($A1627,HeadJournal!$A$1:$NTR$890,COLUMN(HeadJournal!C$1),0),"")</f>
        <v>iHerb_MH DLE7202</v>
      </c>
      <c r="D1627" s="125" t="str">
        <f ca="1"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 ca="1"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ca="1" si="127"/>
        <v>1106.0280259999699</v>
      </c>
      <c r="V1627" s="22">
        <f t="shared" ca="1" si="128"/>
        <v>0.65291990834315317</v>
      </c>
      <c r="X1627" s="33"/>
      <c r="Y1627" s="33"/>
    </row>
    <row r="1628" spans="1:25" hidden="1" x14ac:dyDescent="0.2">
      <c r="A1628" s="93" t="s">
        <v>725</v>
      </c>
      <c r="B1628" s="94" t="str">
        <f ca="1">IFERROR(VLOOKUP($A1628,HeadJournal!$A$1:$NTR$890,COLUMN(HeadJournal!B$1),0),"")</f>
        <v>710000782272</v>
      </c>
      <c r="C1628" s="94" t="str">
        <f ca="1">IFERROR(VLOOKUP($A1628,HeadJournal!$A$1:$NTR$890,COLUMN(HeadJournal!C$1),0),"")</f>
        <v>iHerb_MH DLE7202</v>
      </c>
      <c r="D1628" s="125" t="str">
        <f ca="1"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 ca="1"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ca="1" si="127"/>
        <v>1106.0280259999699</v>
      </c>
      <c r="V1628" s="22">
        <f t="shared" ca="1" si="128"/>
        <v>0.65291990834315317</v>
      </c>
      <c r="X1628" s="33"/>
      <c r="Y1628" s="33"/>
    </row>
    <row r="1629" spans="1:25" hidden="1" x14ac:dyDescent="0.2">
      <c r="A1629" s="93" t="s">
        <v>725</v>
      </c>
      <c r="B1629" s="94" t="str">
        <f ca="1">IFERROR(VLOOKUP($A1629,HeadJournal!$A$1:$NTR$890,COLUMN(HeadJournal!B$1),0),"")</f>
        <v>710000782272</v>
      </c>
      <c r="C1629" s="94" t="str">
        <f ca="1">IFERROR(VLOOKUP($A1629,HeadJournal!$A$1:$NTR$890,COLUMN(HeadJournal!C$1),0),"")</f>
        <v>iHerb_MH DLE7202</v>
      </c>
      <c r="D1629" s="125" t="str">
        <f ca="1"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 ca="1"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 ca="1"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ca="1" si="127"/>
        <v>1106.0280259999699</v>
      </c>
      <c r="V1629" s="22">
        <f t="shared" ca="1" si="128"/>
        <v>0.65291990834315317</v>
      </c>
      <c r="X1629" s="33"/>
      <c r="Y1629" s="33"/>
    </row>
    <row r="1630" spans="1:25" hidden="1" x14ac:dyDescent="0.2">
      <c r="A1630" s="93" t="s">
        <v>725</v>
      </c>
      <c r="B1630" s="94" t="str">
        <f ca="1">IFERROR(VLOOKUP($A1630,HeadJournal!$A$1:$NTR$890,COLUMN(HeadJournal!B$1),0),"")</f>
        <v>710000782272</v>
      </c>
      <c r="C1630" s="94" t="str">
        <f ca="1">IFERROR(VLOOKUP($A1630,HeadJournal!$A$1:$NTR$890,COLUMN(HeadJournal!C$1),0),"")</f>
        <v>iHerb_MH DLE7202</v>
      </c>
      <c r="D1630" s="125" t="str">
        <f ca="1"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 ca="1"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ca="1" si="127"/>
        <v>906.02802599996994</v>
      </c>
      <c r="V1630" s="22">
        <f t="shared" ca="1" si="128"/>
        <v>0.53485420060435651</v>
      </c>
      <c r="X1630" s="33"/>
      <c r="Y1630" s="33"/>
    </row>
    <row r="1631" spans="1:25" hidden="1" x14ac:dyDescent="0.2">
      <c r="A1631" s="93" t="s">
        <v>725</v>
      </c>
      <c r="B1631" s="94" t="str">
        <f ca="1">IFERROR(VLOOKUP($A1631,HeadJournal!$A$1:$NTR$890,COLUMN(HeadJournal!B$1),0),"")</f>
        <v>710000782272</v>
      </c>
      <c r="C1631" s="94" t="str">
        <f ca="1">IFERROR(VLOOKUP($A1631,HeadJournal!$A$1:$NTR$890,COLUMN(HeadJournal!C$1),0),"")</f>
        <v>iHerb_MH DLE7202</v>
      </c>
      <c r="D1631" s="125" t="str">
        <f ca="1"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 ca="1"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ca="1" si="127"/>
        <v>906.02802599996994</v>
      </c>
      <c r="V1631" s="22">
        <f t="shared" ca="1" si="128"/>
        <v>0.53485420060435651</v>
      </c>
      <c r="X1631" s="33"/>
      <c r="Y1631" s="33"/>
    </row>
    <row r="1632" spans="1:25" hidden="1" x14ac:dyDescent="0.2">
      <c r="A1632" s="93" t="s">
        <v>725</v>
      </c>
      <c r="B1632" s="94" t="str">
        <f ca="1">IFERROR(VLOOKUP($A1632,HeadJournal!$A$1:$NTR$890,COLUMN(HeadJournal!B$1),0),"")</f>
        <v>710000782272</v>
      </c>
      <c r="C1632" s="94" t="str">
        <f ca="1">IFERROR(VLOOKUP($A1632,HeadJournal!$A$1:$NTR$890,COLUMN(HeadJournal!C$1),0),"")</f>
        <v>iHerb_MH DLE7202</v>
      </c>
      <c r="D1632" s="125" t="str">
        <f ca="1"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 ca="1"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ca="1" si="127"/>
        <v>929.11261302457592</v>
      </c>
      <c r="V1632" s="22">
        <f t="shared" ca="1" si="128"/>
        <v>0.6316680809501698</v>
      </c>
      <c r="X1632" s="33"/>
      <c r="Y1632" s="33"/>
    </row>
    <row r="1633" spans="1:25" hidden="1" x14ac:dyDescent="0.2">
      <c r="A1633" s="93" t="s">
        <v>725</v>
      </c>
      <c r="B1633" s="94" t="str">
        <f ca="1">IFERROR(VLOOKUP($A1633,HeadJournal!$A$1:$NTR$890,COLUMN(HeadJournal!B$1),0),"")</f>
        <v>710000782272</v>
      </c>
      <c r="C1633" s="94" t="str">
        <f ca="1">IFERROR(VLOOKUP($A1633,HeadJournal!$A$1:$NTR$890,COLUMN(HeadJournal!C$1),0),"")</f>
        <v>iHerb_MH DLE7202</v>
      </c>
      <c r="D1633" s="125" t="str">
        <f ca="1"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 ca="1"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 ca="1"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ca="1" si="127"/>
        <v>829.11261302457592</v>
      </c>
      <c r="V1633" s="22">
        <f t="shared" ca="1" si="128"/>
        <v>0.5636819109105794</v>
      </c>
      <c r="X1633" s="33"/>
      <c r="Y1633" s="33"/>
    </row>
    <row r="1634" spans="1:25" hidden="1" x14ac:dyDescent="0.2">
      <c r="A1634" s="93" t="s">
        <v>725</v>
      </c>
      <c r="B1634" s="94" t="str">
        <f ca="1">IFERROR(VLOOKUP($A1634,HeadJournal!$A$1:$NTR$890,COLUMN(HeadJournal!B$1),0),"")</f>
        <v>710000782272</v>
      </c>
      <c r="C1634" s="94" t="str">
        <f ca="1">IFERROR(VLOOKUP($A1634,HeadJournal!$A$1:$NTR$890,COLUMN(HeadJournal!C$1),0),"")</f>
        <v>iHerb_MH DLE7202</v>
      </c>
      <c r="D1634" s="125" t="str">
        <f ca="1"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 ca="1"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ca="1" si="127"/>
        <v>862.8200155903113</v>
      </c>
      <c r="V1634" s="22">
        <f t="shared" ca="1" si="128"/>
        <v>0.92065561572336041</v>
      </c>
      <c r="X1634" s="33"/>
      <c r="Y1634" s="33"/>
    </row>
    <row r="1635" spans="1:25" hidden="1" x14ac:dyDescent="0.2">
      <c r="A1635" s="93" t="s">
        <v>725</v>
      </c>
      <c r="B1635" s="94" t="str">
        <f ca="1">IFERROR(VLOOKUP($A1635,HeadJournal!$A$1:$NTR$890,COLUMN(HeadJournal!B$1),0),"")</f>
        <v>710000782272</v>
      </c>
      <c r="C1635" s="94" t="str">
        <f ca="1">IFERROR(VLOOKUP($A1635,HeadJournal!$A$1:$NTR$890,COLUMN(HeadJournal!C$1),0),"")</f>
        <v>iHerb_MH DLE7202</v>
      </c>
      <c r="D1635" s="125" t="str">
        <f ca="1"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 ca="1"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ca="1" si="127"/>
        <v>-937.1799844096887</v>
      </c>
      <c r="V1635" s="22" t="str">
        <f t="shared" ca="1" si="128"/>
        <v/>
      </c>
      <c r="X1635" s="33"/>
      <c r="Y1635" s="33"/>
    </row>
    <row r="1636" spans="1:25" hidden="1" x14ac:dyDescent="0.2">
      <c r="A1636" s="93" t="s">
        <v>725</v>
      </c>
      <c r="B1636" s="94" t="str">
        <f ca="1">IFERROR(VLOOKUP($A1636,HeadJournal!$A$1:$NTR$890,COLUMN(HeadJournal!B$1),0),"")</f>
        <v>710000782272</v>
      </c>
      <c r="C1636" s="94" t="str">
        <f ca="1">IFERROR(VLOOKUP($A1636,HeadJournal!$A$1:$NTR$890,COLUMN(HeadJournal!C$1),0),"")</f>
        <v>iHerb_MH DLE7202</v>
      </c>
      <c r="D1636" s="125" t="str">
        <f ca="1"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ca="1" si="128"/>
        <v>0.55777368805524152</v>
      </c>
      <c r="X1636" s="33"/>
      <c r="Y1636" s="33"/>
    </row>
    <row r="1637" spans="1:25" hidden="1" x14ac:dyDescent="0.2">
      <c r="A1637" s="93" t="s">
        <v>725</v>
      </c>
      <c r="B1637" s="94" t="str">
        <f ca="1">IFERROR(VLOOKUP($A1637,HeadJournal!$A$1:$NTR$890,COLUMN(HeadJournal!B$1),0),"")</f>
        <v>710000782272</v>
      </c>
      <c r="C1637" s="94" t="str">
        <f ca="1">IFERROR(VLOOKUP($A1637,HeadJournal!$A$1:$NTR$890,COLUMN(HeadJournal!C$1),0),"")</f>
        <v>iHerb_MH DLE7202</v>
      </c>
      <c r="D1637" s="125" t="str">
        <f ca="1"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 ca="1"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ca="1" si="127"/>
        <v>473.08510708754761</v>
      </c>
      <c r="V1637" s="22">
        <f t="shared" ca="1" si="128"/>
        <v>1.2551510061912918</v>
      </c>
      <c r="X1637" s="33"/>
      <c r="Y1637" s="33"/>
    </row>
    <row r="1638" spans="1:25" hidden="1" x14ac:dyDescent="0.2">
      <c r="A1638" s="93" t="s">
        <v>725</v>
      </c>
      <c r="B1638" s="94" t="str">
        <f ca="1">IFERROR(VLOOKUP($A1638,HeadJournal!$A$1:$NTR$890,COLUMN(HeadJournal!B$1),0),"")</f>
        <v>710000782272</v>
      </c>
      <c r="C1638" s="94" t="str">
        <f ca="1">IFERROR(VLOOKUP($A1638,HeadJournal!$A$1:$NTR$890,COLUMN(HeadJournal!C$1),0),"")</f>
        <v>iHerb_MH DLE7202</v>
      </c>
      <c r="D1638" s="125" t="str">
        <f ca="1"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 ca="1"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ca="1" si="127"/>
        <v>1084.4750065966982</v>
      </c>
      <c r="V1638" s="22">
        <f t="shared" ca="1" si="128"/>
        <v>0.89218651404305416</v>
      </c>
      <c r="X1638" s="33"/>
      <c r="Y1638" s="33"/>
    </row>
    <row r="1639" spans="1:25" hidden="1" x14ac:dyDescent="0.2">
      <c r="A1639" s="93" t="s">
        <v>725</v>
      </c>
      <c r="B1639" s="94" t="str">
        <f ca="1">IFERROR(VLOOKUP($A1639,HeadJournal!$A$1:$NTR$890,COLUMN(HeadJournal!B$1),0),"")</f>
        <v>710000782272</v>
      </c>
      <c r="C1639" s="94" t="str">
        <f ca="1">IFERROR(VLOOKUP($A1639,HeadJournal!$A$1:$NTR$890,COLUMN(HeadJournal!C$1),0),"")</f>
        <v>iHerb_MH DLE7202</v>
      </c>
      <c r="D1639" s="125" t="str">
        <f ca="1"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ca="1" si="128"/>
        <v/>
      </c>
      <c r="X1639" s="33"/>
      <c r="Y1639" s="33"/>
    </row>
    <row r="1640" spans="1:25" hidden="1" x14ac:dyDescent="0.2">
      <c r="A1640" s="93" t="s">
        <v>730</v>
      </c>
      <c r="B1640" s="94">
        <f ca="1">IFERROR(VLOOKUP($A1640,HeadJournal!$A$1:$NTR$890,COLUMN(HeadJournal!B$1),0),"")</f>
        <v>0</v>
      </c>
      <c r="C1640" s="94" t="str">
        <f ca="1">IFERROR(VLOOKUP($A1640,HeadJournal!$A$1:$NTR$890,COLUMN(HeadJournal!C$1),0),"")</f>
        <v>CoralClub_AV</v>
      </c>
      <c r="D1640" s="125" t="str">
        <f ca="1"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ca="1" si="128"/>
        <v>0.26374297834264021</v>
      </c>
      <c r="X1640" s="33"/>
      <c r="Y1640" s="33"/>
    </row>
    <row r="1641" spans="1:25" hidden="1" x14ac:dyDescent="0.2">
      <c r="A1641" s="93" t="s">
        <v>730</v>
      </c>
      <c r="B1641" s="94">
        <f ca="1">IFERROR(VLOOKUP($A1641,HeadJournal!$A$1:$NTR$890,COLUMN(HeadJournal!B$1),0),"")</f>
        <v>0</v>
      </c>
      <c r="C1641" s="94" t="str">
        <f ca="1">IFERROR(VLOOKUP($A1641,HeadJournal!$A$1:$NTR$890,COLUMN(HeadJournal!C$1),0),"")</f>
        <v>CoralClub_AV</v>
      </c>
      <c r="D1641" s="125" t="str">
        <f ca="1"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ca="1" si="128"/>
        <v>0.59256499099156934</v>
      </c>
      <c r="X1641" s="33"/>
      <c r="Y1641" s="33"/>
    </row>
    <row r="1642" spans="1:25" hidden="1" x14ac:dyDescent="0.2">
      <c r="A1642" s="93" t="s">
        <v>730</v>
      </c>
      <c r="B1642" s="94">
        <f ca="1">IFERROR(VLOOKUP($A1642,HeadJournal!$A$1:$NTR$890,COLUMN(HeadJournal!B$1),0),"")</f>
        <v>0</v>
      </c>
      <c r="C1642" s="94" t="str">
        <f ca="1">IFERROR(VLOOKUP($A1642,HeadJournal!$A$1:$NTR$890,COLUMN(HeadJournal!C$1),0),"")</f>
        <v>CoralClub_AV</v>
      </c>
      <c r="D1642" s="125" t="str">
        <f ca="1"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 ca="1"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ca="1" si="127"/>
        <v>260.45749846342966</v>
      </c>
      <c r="V1642" s="22">
        <f t="shared" ca="1" si="128"/>
        <v>0.59256499099156934</v>
      </c>
      <c r="X1642" s="33"/>
      <c r="Y1642" s="33"/>
    </row>
    <row r="1643" spans="1:25" hidden="1" x14ac:dyDescent="0.2">
      <c r="A1643" s="93" t="s">
        <v>730</v>
      </c>
      <c r="B1643" s="94">
        <f ca="1">IFERROR(VLOOKUP($A1643,HeadJournal!$A$1:$NTR$890,COLUMN(HeadJournal!B$1),0),"")</f>
        <v>0</v>
      </c>
      <c r="C1643" s="94" t="str">
        <f ca="1">IFERROR(VLOOKUP($A1643,HeadJournal!$A$1:$NTR$890,COLUMN(HeadJournal!C$1),0),"")</f>
        <v>CoralClub_AV</v>
      </c>
      <c r="D1643" s="125" t="str">
        <f ca="1"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ca="1" si="128"/>
        <v>0.59256499099156934</v>
      </c>
      <c r="X1643" s="33"/>
      <c r="Y1643" s="33"/>
    </row>
    <row r="1644" spans="1:25" hidden="1" x14ac:dyDescent="0.2">
      <c r="A1644" s="93" t="s">
        <v>730</v>
      </c>
      <c r="B1644" s="94">
        <f ca="1">IFERROR(VLOOKUP($A1644,HeadJournal!$A$1:$NTR$890,COLUMN(HeadJournal!B$1),0),"")</f>
        <v>0</v>
      </c>
      <c r="C1644" s="94" t="str">
        <f ca="1">IFERROR(VLOOKUP($A1644,HeadJournal!$A$1:$NTR$890,COLUMN(HeadJournal!C$1),0),"")</f>
        <v>CoralClub_AV</v>
      </c>
      <c r="D1644" s="125" t="str">
        <f ca="1"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ca="1" si="128"/>
        <v/>
      </c>
      <c r="X1644" s="33"/>
      <c r="Y1644" s="33"/>
    </row>
    <row r="1645" spans="1:25" hidden="1" x14ac:dyDescent="0.2">
      <c r="A1645" s="93" t="s">
        <v>730</v>
      </c>
      <c r="B1645" s="94">
        <f ca="1">IFERROR(VLOOKUP($A1645,HeadJournal!$A$1:$NTR$890,COLUMN(HeadJournal!B$1),0),"")</f>
        <v>0</v>
      </c>
      <c r="C1645" s="94" t="str">
        <f ca="1">IFERROR(VLOOKUP($A1645,HeadJournal!$A$1:$NTR$890,COLUMN(HeadJournal!C$1),0),"")</f>
        <v>CoralClub_AV</v>
      </c>
      <c r="D1645" s="125" t="str">
        <f ca="1"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ca="1" si="128"/>
        <v>0.26374297834264021</v>
      </c>
      <c r="X1645" s="33"/>
      <c r="Y1645" s="33"/>
    </row>
    <row r="1646" spans="1:25" hidden="1" x14ac:dyDescent="0.2">
      <c r="A1646" s="93" t="s">
        <v>730</v>
      </c>
      <c r="B1646" s="94">
        <f ca="1">IFERROR(VLOOKUP($A1646,HeadJournal!$A$1:$NTR$890,COLUMN(HeadJournal!B$1),0),"")</f>
        <v>0</v>
      </c>
      <c r="C1646" s="94" t="str">
        <f ca="1">IFERROR(VLOOKUP($A1646,HeadJournal!$A$1:$NTR$890,COLUMN(HeadJournal!C$1),0),"")</f>
        <v>CoralClub_AV</v>
      </c>
      <c r="D1646" s="125" t="str">
        <f ca="1"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ca="1" si="128"/>
        <v>0.264689602296455</v>
      </c>
      <c r="X1646" s="33"/>
      <c r="Y1646" s="33"/>
    </row>
    <row r="1647" spans="1:25" hidden="1" x14ac:dyDescent="0.2">
      <c r="A1647" s="93" t="s">
        <v>730</v>
      </c>
      <c r="B1647" s="94">
        <f ca="1">IFERROR(VLOOKUP($A1647,HeadJournal!$A$1:$NTR$890,COLUMN(HeadJournal!B$1),0),"")</f>
        <v>0</v>
      </c>
      <c r="C1647" s="94" t="str">
        <f ca="1">IFERROR(VLOOKUP($A1647,HeadJournal!$A$1:$NTR$890,COLUMN(HeadJournal!C$1),0),"")</f>
        <v>CoralClub_AV</v>
      </c>
      <c r="D1647" s="125" t="str">
        <f ca="1"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ca="1" si="128"/>
        <v>0.26561519016240714</v>
      </c>
      <c r="X1647" s="33"/>
      <c r="Y1647" s="33"/>
    </row>
    <row r="1648" spans="1:25" hidden="1" x14ac:dyDescent="0.2">
      <c r="A1648" s="93" t="s">
        <v>734</v>
      </c>
      <c r="B1648" s="94">
        <f ca="1">IFERROR(VLOOKUP($A1648,HeadJournal!$A$1:$NTR$890,COLUMN(HeadJournal!B$1),0),"")</f>
        <v>0</v>
      </c>
      <c r="C1648" s="94" t="str">
        <f ca="1">IFERROR(VLOOKUP($A1648,HeadJournal!$A$1:$NTR$890,COLUMN(HeadJournal!C$1),0),"")</f>
        <v>CoralClub_OA</v>
      </c>
      <c r="D1648" s="125" t="str">
        <f ca="1"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hidden="1" x14ac:dyDescent="0.2">
      <c r="A1649" s="93" t="s">
        <v>735</v>
      </c>
      <c r="B1649" s="94">
        <f ca="1">IFERROR(VLOOKUP($A1649,HeadJournal!$A$1:$NTR$890,COLUMN(HeadJournal!B$1),0),"")</f>
        <v>0</v>
      </c>
      <c r="C1649" s="94" t="str">
        <f ca="1">IFERROR(VLOOKUP($A1649,HeadJournal!$A$1:$NTR$890,COLUMN(HeadJournal!C$1),0),"")</f>
        <v>OZON_AV</v>
      </c>
      <c r="D1649" s="125" t="str">
        <f ca="1"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 ca="1"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ca="1" si="127"/>
        <v>570.40000000000009</v>
      </c>
      <c r="V1649" s="22">
        <f t="shared" ca="1" si="128"/>
        <v>0.55400155400155415</v>
      </c>
      <c r="X1649" s="33"/>
      <c r="Y1649" s="33"/>
    </row>
    <row r="1650" spans="1:25" hidden="1" x14ac:dyDescent="0.2">
      <c r="A1650" s="93" t="s">
        <v>735</v>
      </c>
      <c r="B1650" s="94">
        <f ca="1">IFERROR(VLOOKUP($A1650,HeadJournal!$A$1:$NTR$890,COLUMN(HeadJournal!B$1),0),"")</f>
        <v>0</v>
      </c>
      <c r="C1650" s="94" t="str">
        <f ca="1">IFERROR(VLOOKUP($A1650,HeadJournal!$A$1:$NTR$890,COLUMN(HeadJournal!C$1),0),"")</f>
        <v>OZON_AV</v>
      </c>
      <c r="D1650" s="125" t="str">
        <f ca="1"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ca="1" si="128"/>
        <v>0.51366752737957455</v>
      </c>
      <c r="X1650" s="33"/>
      <c r="Y1650" s="33"/>
    </row>
    <row r="1651" spans="1:25" hidden="1" x14ac:dyDescent="0.2">
      <c r="A1651" s="93" t="s">
        <v>738</v>
      </c>
      <c r="B1651" s="94">
        <f ca="1">IFERROR(VLOOKUP($A1651,HeadJournal!$A$1:$NTR$890,COLUMN(HeadJournal!B$1),0),"")</f>
        <v>0</v>
      </c>
      <c r="C1651" s="94" t="str">
        <f ca="1">IFERROR(VLOOKUP($A1651,HeadJournal!$A$1:$NTR$890,COLUMN(HeadJournal!C$1),0),"")</f>
        <v>OZON_AV</v>
      </c>
      <c r="D1651" s="125" t="str">
        <f ca="1"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ca="1" si="128"/>
        <v>0.41008626410086274</v>
      </c>
      <c r="X1651" s="33"/>
      <c r="Y1651" s="33"/>
    </row>
    <row r="1652" spans="1:25" hidden="1" x14ac:dyDescent="0.2">
      <c r="A1652" s="93" t="s">
        <v>740</v>
      </c>
      <c r="B1652" s="94">
        <f ca="1">IFERROR(VLOOKUP($A1652,HeadJournal!$A$1:$NTR$890,COLUMN(HeadJournal!B$1),0),"")</f>
        <v>0</v>
      </c>
      <c r="C1652" s="94" t="str">
        <f ca="1">IFERROR(VLOOKUP($A1652,HeadJournal!$A$1:$NTR$890,COLUMN(HeadJournal!C$1),0),"")</f>
        <v>OZON_AV</v>
      </c>
      <c r="D1652" s="125" t="str">
        <f ca="1"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 ca="1"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ca="1" si="127"/>
        <v>1684.5</v>
      </c>
      <c r="V1652" s="22">
        <f t="shared" ca="1" si="128"/>
        <v>0.72748866335564677</v>
      </c>
      <c r="X1652" s="33"/>
      <c r="Y1652" s="33"/>
    </row>
    <row r="1653" spans="1:25" hidden="1" x14ac:dyDescent="0.2">
      <c r="A1653" s="93" t="s">
        <v>740</v>
      </c>
      <c r="B1653" s="94">
        <f ca="1">IFERROR(VLOOKUP($A1653,HeadJournal!$A$1:$NTR$890,COLUMN(HeadJournal!B$1),0),"")</f>
        <v>0</v>
      </c>
      <c r="C1653" s="94" t="str">
        <f ca="1">IFERROR(VLOOKUP($A1653,HeadJournal!$A$1:$NTR$890,COLUMN(HeadJournal!C$1),0),"")</f>
        <v>OZON_AV</v>
      </c>
      <c r="D1653" s="125" t="str">
        <f ca="1"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ca="1" si="128"/>
        <v>0.72748866335564677</v>
      </c>
      <c r="X1653" s="33"/>
      <c r="Y1653" s="33"/>
    </row>
    <row r="1654" spans="1:25" hidden="1" x14ac:dyDescent="0.2">
      <c r="A1654" s="93" t="s">
        <v>740</v>
      </c>
      <c r="B1654" s="94">
        <f ca="1">IFERROR(VLOOKUP($A1654,HeadJournal!$A$1:$NTR$890,COLUMN(HeadJournal!B$1),0),"")</f>
        <v>0</v>
      </c>
      <c r="C1654" s="94" t="str">
        <f ca="1">IFERROR(VLOOKUP($A1654,HeadJournal!$A$1:$NTR$890,COLUMN(HeadJournal!C$1),0),"")</f>
        <v>OZON_AV</v>
      </c>
      <c r="D1654" s="125" t="str">
        <f ca="1"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hidden="1" x14ac:dyDescent="0.2">
      <c r="A1655" s="93" t="s">
        <v>742</v>
      </c>
      <c r="B1655" s="94" t="str">
        <f ca="1">IFERROR(VLOOKUP($A1655,HeadJournal!$A$1:$NTR$890,COLUMN(HeadJournal!B$1),0),"")</f>
        <v>710000817994</v>
      </c>
      <c r="C1655" s="94" t="str">
        <f ca="1">IFERROR(VLOOKUP($A1655,HeadJournal!$A$1:$NTR$890,COLUMN(HeadJournal!C$1),0),"")</f>
        <v>iHerb_MH DLE7202</v>
      </c>
      <c r="D1655" s="125" t="str">
        <f ca="1"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ca="1" si="128"/>
        <v>0.61933720146176519</v>
      </c>
      <c r="X1655" s="33"/>
      <c r="Y1655" s="33"/>
    </row>
    <row r="1656" spans="1:25" hidden="1" x14ac:dyDescent="0.2">
      <c r="A1656" s="93" t="s">
        <v>742</v>
      </c>
      <c r="B1656" s="94" t="str">
        <f ca="1">IFERROR(VLOOKUP($A1656,HeadJournal!$A$1:$NTR$890,COLUMN(HeadJournal!B$1),0),"")</f>
        <v>710000817994</v>
      </c>
      <c r="C1656" s="94" t="str">
        <f ca="1">IFERROR(VLOOKUP($A1656,HeadJournal!$A$1:$NTR$890,COLUMN(HeadJournal!C$1),0),"")</f>
        <v>iHerb_MH DLE7202</v>
      </c>
      <c r="D1656" s="125" t="str">
        <f ca="1"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ca="1" si="128"/>
        <v>0.85067108738487451</v>
      </c>
      <c r="X1656" s="33"/>
      <c r="Y1656" s="33"/>
    </row>
    <row r="1657" spans="1:25" hidden="1" x14ac:dyDescent="0.2">
      <c r="A1657" s="93" t="s">
        <v>742</v>
      </c>
      <c r="B1657" s="94" t="str">
        <f ca="1">IFERROR(VLOOKUP($A1657,HeadJournal!$A$1:$NTR$890,COLUMN(HeadJournal!B$1),0),"")</f>
        <v>710000817994</v>
      </c>
      <c r="C1657" s="94" t="str">
        <f ca="1">IFERROR(VLOOKUP($A1657,HeadJournal!$A$1:$NTR$890,COLUMN(HeadJournal!C$1),0),"")</f>
        <v>iHerb_MH DLE7202</v>
      </c>
      <c r="D1657" s="125" t="str">
        <f ca="1"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 ca="1"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ca="1" si="127"/>
        <v>916.0917084512464</v>
      </c>
      <c r="V1657" s="22">
        <f t="shared" ca="1" si="128"/>
        <v>0.71351802498773709</v>
      </c>
      <c r="X1657" s="33"/>
      <c r="Y1657" s="33"/>
    </row>
    <row r="1658" spans="1:25" hidden="1" x14ac:dyDescent="0.2">
      <c r="A1658" s="93" t="s">
        <v>742</v>
      </c>
      <c r="B1658" s="94" t="str">
        <f ca="1">IFERROR(VLOOKUP($A1658,HeadJournal!$A$1:$NTR$890,COLUMN(HeadJournal!B$1),0),"")</f>
        <v>710000817994</v>
      </c>
      <c r="C1658" s="94" t="str">
        <f ca="1">IFERROR(VLOOKUP($A1658,HeadJournal!$A$1:$NTR$890,COLUMN(HeadJournal!C$1),0),"")</f>
        <v>iHerb_MH DLE7202</v>
      </c>
      <c r="D1658" s="125" t="str">
        <f ca="1"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 ca="1"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ca="1" si="127"/>
        <v>681.44033576946936</v>
      </c>
      <c r="V1658" s="22">
        <f t="shared" ca="1" si="128"/>
        <v>0.48037481464630749</v>
      </c>
      <c r="X1658" s="33"/>
      <c r="Y1658" s="33"/>
    </row>
    <row r="1659" spans="1:25" hidden="1" x14ac:dyDescent="0.2">
      <c r="A1659" s="93" t="s">
        <v>742</v>
      </c>
      <c r="B1659" s="94" t="str">
        <f ca="1">IFERROR(VLOOKUP($A1659,HeadJournal!$A$1:$NTR$890,COLUMN(HeadJournal!B$1),0),"")</f>
        <v>710000817994</v>
      </c>
      <c r="C1659" s="94" t="str">
        <f ca="1">IFERROR(VLOOKUP($A1659,HeadJournal!$A$1:$NTR$890,COLUMN(HeadJournal!C$1),0),"")</f>
        <v>iHerb_MH DLE7202</v>
      </c>
      <c r="D1659" s="125" t="str">
        <f ca="1"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 ca="1"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ca="1" si="127"/>
        <v>981.44033576946936</v>
      </c>
      <c r="V1659" s="22">
        <f t="shared" ca="1" si="128"/>
        <v>0.69185693102435142</v>
      </c>
      <c r="X1659" s="33"/>
      <c r="Y1659" s="33"/>
    </row>
    <row r="1660" spans="1:25" hidden="1" x14ac:dyDescent="0.2">
      <c r="A1660" s="93" t="s">
        <v>742</v>
      </c>
      <c r="B1660" s="94" t="str">
        <f ca="1">IFERROR(VLOOKUP($A1660,HeadJournal!$A$1:$NTR$890,COLUMN(HeadJournal!B$1),0),"")</f>
        <v>710000817994</v>
      </c>
      <c r="C1660" s="94" t="str">
        <f ca="1">IFERROR(VLOOKUP($A1660,HeadJournal!$A$1:$NTR$890,COLUMN(HeadJournal!C$1),0),"")</f>
        <v>iHerb_MH DLE7202</v>
      </c>
      <c r="D1660" s="125" t="str">
        <f ca="1"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hidden="1" x14ac:dyDescent="0.2">
      <c r="A1661" s="93" t="s">
        <v>742</v>
      </c>
      <c r="B1661" s="94" t="str">
        <f ca="1">IFERROR(VLOOKUP($A1661,HeadJournal!$A$1:$NTR$890,COLUMN(HeadJournal!B$1),0),"")</f>
        <v>710000817994</v>
      </c>
      <c r="C1661" s="94" t="str">
        <f ca="1">IFERROR(VLOOKUP($A1661,HeadJournal!$A$1:$NTR$890,COLUMN(HeadJournal!C$1),0),"")</f>
        <v>iHerb_MH DLE7202</v>
      </c>
      <c r="D1661" s="125" t="str">
        <f ca="1"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 ca="1"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ca="1" si="127"/>
        <v>360.76821604911061</v>
      </c>
      <c r="V1661" s="22">
        <f t="shared" ca="1" si="128"/>
        <v>0.82136181677018205</v>
      </c>
      <c r="X1661" s="33"/>
      <c r="Y1661" s="33"/>
    </row>
    <row r="1662" spans="1:25" hidden="1" x14ac:dyDescent="0.2">
      <c r="A1662" s="93" t="s">
        <v>742</v>
      </c>
      <c r="B1662" s="94" t="str">
        <f ca="1">IFERROR(VLOOKUP($A1662,HeadJournal!$A$1:$NTR$890,COLUMN(HeadJournal!B$1),0),"")</f>
        <v>710000817994</v>
      </c>
      <c r="C1662" s="94" t="str">
        <f ca="1">IFERROR(VLOOKUP($A1662,HeadJournal!$A$1:$NTR$890,COLUMN(HeadJournal!C$1),0),"")</f>
        <v>iHerb_MH DLE7202</v>
      </c>
      <c r="D1662" s="125" t="str">
        <f ca="1"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ca="1" si="128"/>
        <v/>
      </c>
      <c r="X1662" s="33"/>
      <c r="Y1662" s="33"/>
    </row>
    <row r="1663" spans="1:25" hidden="1" x14ac:dyDescent="0.2">
      <c r="A1663" s="93" t="s">
        <v>742</v>
      </c>
      <c r="B1663" s="94" t="str">
        <f ca="1">IFERROR(VLOOKUP($A1663,HeadJournal!$A$1:$NTR$890,COLUMN(HeadJournal!B$1),0),"")</f>
        <v>710000817994</v>
      </c>
      <c r="C1663" s="94" t="str">
        <f ca="1">IFERROR(VLOOKUP($A1663,HeadJournal!$A$1:$NTR$890,COLUMN(HeadJournal!C$1),0),"")</f>
        <v>iHerb_MH DLE7202</v>
      </c>
      <c r="D1663" s="125" t="str">
        <f ca="1"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ca="1" si="128"/>
        <v>0.54463700407442817</v>
      </c>
      <c r="X1663" s="33"/>
      <c r="Y1663" s="33"/>
    </row>
    <row r="1664" spans="1:25" hidden="1" x14ac:dyDescent="0.2">
      <c r="A1664" s="93" t="s">
        <v>742</v>
      </c>
      <c r="B1664" s="94" t="str">
        <f ca="1">IFERROR(VLOOKUP($A1664,HeadJournal!$A$1:$NTR$890,COLUMN(HeadJournal!B$1),0),"")</f>
        <v>710000817994</v>
      </c>
      <c r="C1664" s="94" t="str">
        <f ca="1">IFERROR(VLOOKUP($A1664,HeadJournal!$A$1:$NTR$890,COLUMN(HeadJournal!C$1),0),"")</f>
        <v>iHerb_MH DLE7202</v>
      </c>
      <c r="D1664" s="125" t="str">
        <f ca="1"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 ca="1"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ca="1" si="127"/>
        <v>852.01649780630214</v>
      </c>
      <c r="V1664" s="22">
        <f t="shared" ca="1" si="128"/>
        <v>0.4874282261457456</v>
      </c>
      <c r="X1664" s="33"/>
      <c r="Y1664" s="33"/>
    </row>
    <row r="1665" spans="1:25" hidden="1" x14ac:dyDescent="0.2">
      <c r="A1665" s="93" t="s">
        <v>742</v>
      </c>
      <c r="B1665" s="94" t="str">
        <f ca="1">IFERROR(VLOOKUP($A1665,HeadJournal!$A$1:$NTR$890,COLUMN(HeadJournal!B$1),0),"")</f>
        <v>710000817994</v>
      </c>
      <c r="C1665" s="94" t="str">
        <f ca="1">IFERROR(VLOOKUP($A1665,HeadJournal!$A$1:$NTR$890,COLUMN(HeadJournal!C$1),0),"")</f>
        <v>iHerb_MH DLE7202</v>
      </c>
      <c r="D1665" s="125" t="str">
        <f ca="1"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 ca="1"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ca="1" si="132">Q1665-P1665</f>
        <v>620.02499627086058</v>
      </c>
      <c r="V1665" s="22">
        <f t="shared" ref="V1665:V1728" ca="1" si="133">IF(Q1665&lt;&gt;0,IFERROR(U1665/P1665,""),"")</f>
        <v>1.2917860127165175</v>
      </c>
      <c r="X1665" s="33"/>
      <c r="Y1665" s="33"/>
    </row>
    <row r="1666" spans="1:25" hidden="1" x14ac:dyDescent="0.2">
      <c r="A1666" s="93" t="s">
        <v>742</v>
      </c>
      <c r="B1666" s="94" t="str">
        <f ca="1">IFERROR(VLOOKUP($A1666,HeadJournal!$A$1:$NTR$890,COLUMN(HeadJournal!B$1),0),"")</f>
        <v>710000817994</v>
      </c>
      <c r="C1666" s="94" t="str">
        <f ca="1">IFERROR(VLOOKUP($A1666,HeadJournal!$A$1:$NTR$890,COLUMN(HeadJournal!C$1),0),"")</f>
        <v>iHerb_MH DLE7202</v>
      </c>
      <c r="D1666" s="125" t="str">
        <f ca="1"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 ca="1"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ca="1" si="132"/>
        <v>520.02499627086058</v>
      </c>
      <c r="V1666" s="22">
        <f t="shared" ca="1" si="133"/>
        <v>1.0834418297422888</v>
      </c>
      <c r="X1666" s="33"/>
      <c r="Y1666" s="33"/>
    </row>
    <row r="1667" spans="1:25" hidden="1" x14ac:dyDescent="0.2">
      <c r="A1667" s="93" t="s">
        <v>742</v>
      </c>
      <c r="B1667" s="94" t="str">
        <f ca="1">IFERROR(VLOOKUP($A1667,HeadJournal!$A$1:$NTR$890,COLUMN(HeadJournal!B$1),0),"")</f>
        <v>710000817994</v>
      </c>
      <c r="C1667" s="94" t="str">
        <f ca="1">IFERROR(VLOOKUP($A1667,HeadJournal!$A$1:$NTR$890,COLUMN(HeadJournal!C$1),0),"")</f>
        <v>iHerb_MH DLE7202</v>
      </c>
      <c r="D1667" s="125" t="str">
        <f ca="1"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ca="1" si="133"/>
        <v>1.4408658084720574</v>
      </c>
      <c r="X1667" s="33"/>
      <c r="Y1667" s="33"/>
    </row>
    <row r="1668" spans="1:25" hidden="1" x14ac:dyDescent="0.2">
      <c r="A1668" s="93" t="s">
        <v>742</v>
      </c>
      <c r="B1668" s="94" t="str">
        <f ca="1">IFERROR(VLOOKUP($A1668,HeadJournal!$A$1:$NTR$890,COLUMN(HeadJournal!B$1),0),"")</f>
        <v>710000817994</v>
      </c>
      <c r="C1668" s="94" t="str">
        <f ca="1">IFERROR(VLOOKUP($A1668,HeadJournal!$A$1:$NTR$890,COLUMN(HeadJournal!C$1),0),"")</f>
        <v>iHerb_MH DLE7202</v>
      </c>
      <c r="D1668" s="125" t="str">
        <f ca="1"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 ca="1"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ca="1" si="132"/>
        <v>649.34023976984531</v>
      </c>
      <c r="V1668" s="22">
        <f t="shared" ca="1" si="133"/>
        <v>1.4408658084720574</v>
      </c>
      <c r="X1668" s="33"/>
      <c r="Y1668" s="33"/>
    </row>
    <row r="1669" spans="1:25" hidden="1" x14ac:dyDescent="0.2">
      <c r="A1669" s="93" t="s">
        <v>744</v>
      </c>
      <c r="B1669" s="94" t="str">
        <f ca="1">IFERROR(VLOOKUP($A1669,HeadJournal!$A$1:$NTR$890,COLUMN(HeadJournal!B$1),0),"")</f>
        <v>710000804444</v>
      </c>
      <c r="C1669" s="94" t="str">
        <f ca="1">IFERROR(VLOOKUP($A1669,HeadJournal!$A$1:$NTR$890,COLUMN(HeadJournal!C$1),0),"")</f>
        <v>iHerb_OA CZN6870</v>
      </c>
      <c r="D1669" s="125" t="str">
        <f ca="1"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 ca="1"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 ca="1"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ca="1" si="132"/>
        <v>3056.4872946576879</v>
      </c>
      <c r="V1669" s="22">
        <f t="shared" ca="1" si="133"/>
        <v>-11.916720080567449</v>
      </c>
      <c r="X1669" s="33"/>
      <c r="Y1669" s="33"/>
    </row>
    <row r="1670" spans="1:25" hidden="1" x14ac:dyDescent="0.2">
      <c r="A1670" s="93" t="s">
        <v>744</v>
      </c>
      <c r="B1670" s="94" t="str">
        <f ca="1">IFERROR(VLOOKUP($A1670,HeadJournal!$A$1:$NTR$890,COLUMN(HeadJournal!B$1),0),"")</f>
        <v>710000804444</v>
      </c>
      <c r="C1670" s="94" t="str">
        <f ca="1">IFERROR(VLOOKUP($A1670,HeadJournal!$A$1:$NTR$890,COLUMN(HeadJournal!C$1),0),"")</f>
        <v>iHerb_OA CZN6870</v>
      </c>
      <c r="D1670" s="125" t="str">
        <f ca="1"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 ca="1"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 ca="1"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 ca="1"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ca="1" si="132"/>
        <v>1062.6058778525985</v>
      </c>
      <c r="V1670" s="22">
        <f t="shared" ca="1" si="133"/>
        <v>0.49715018247781906</v>
      </c>
      <c r="X1670" s="33"/>
      <c r="Y1670" s="33"/>
    </row>
    <row r="1671" spans="1:25" hidden="1" x14ac:dyDescent="0.2">
      <c r="A1671" s="93" t="s">
        <v>744</v>
      </c>
      <c r="B1671" s="94" t="str">
        <f ca="1">IFERROR(VLOOKUP($A1671,HeadJournal!$A$1:$NTR$890,COLUMN(HeadJournal!B$1),0),"")</f>
        <v>710000804444</v>
      </c>
      <c r="C1671" s="94" t="str">
        <f ca="1">IFERROR(VLOOKUP($A1671,HeadJournal!$A$1:$NTR$890,COLUMN(HeadJournal!C$1),0),"")</f>
        <v>iHerb_OA CZN6870</v>
      </c>
      <c r="D1671" s="125" t="str">
        <f ca="1"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 ca="1"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 ca="1"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ca="1" si="132"/>
        <v>495.6816606981622</v>
      </c>
      <c r="V1671" s="22">
        <f t="shared" ca="1" si="133"/>
        <v>0.32950582848588467</v>
      </c>
      <c r="X1671" s="33"/>
      <c r="Y1671" s="33"/>
    </row>
    <row r="1672" spans="1:25" hidden="1" x14ac:dyDescent="0.2">
      <c r="A1672" s="93" t="s">
        <v>744</v>
      </c>
      <c r="B1672" s="94" t="str">
        <f ca="1">IFERROR(VLOOKUP($A1672,HeadJournal!$A$1:$NTR$890,COLUMN(HeadJournal!B$1),0),"")</f>
        <v>710000804444</v>
      </c>
      <c r="C1672" s="94" t="str">
        <f ca="1">IFERROR(VLOOKUP($A1672,HeadJournal!$A$1:$NTR$890,COLUMN(HeadJournal!C$1),0),"")</f>
        <v>iHerb_OA CZN6870</v>
      </c>
      <c r="D1672" s="125" t="str">
        <f ca="1"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 ca="1"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 ca="1"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ca="1" si="132"/>
        <v>639.18849461751518</v>
      </c>
      <c r="V1672" s="22">
        <f t="shared" ca="1" si="133"/>
        <v>1.139756386027736</v>
      </c>
      <c r="X1672" s="33"/>
      <c r="Y1672" s="33"/>
    </row>
    <row r="1673" spans="1:25" hidden="1" x14ac:dyDescent="0.2">
      <c r="A1673" s="93" t="s">
        <v>744</v>
      </c>
      <c r="B1673" s="94" t="str">
        <f ca="1">IFERROR(VLOOKUP($A1673,HeadJournal!$A$1:$NTR$890,COLUMN(HeadJournal!B$1),0),"")</f>
        <v>710000804444</v>
      </c>
      <c r="C1673" s="94" t="str">
        <f ca="1">IFERROR(VLOOKUP($A1673,HeadJournal!$A$1:$NTR$890,COLUMN(HeadJournal!C$1),0),"")</f>
        <v>iHerb_OA CZN6870</v>
      </c>
      <c r="D1673" s="125" t="str">
        <f ca="1"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 ca="1"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 ca="1"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 ca="1"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ca="1" si="132"/>
        <v>615.01411704701309</v>
      </c>
      <c r="V1673" s="22">
        <f t="shared" ca="1" si="133"/>
        <v>2.1580511661641495</v>
      </c>
      <c r="X1673" s="33"/>
      <c r="Y1673" s="33"/>
    </row>
    <row r="1674" spans="1:25" hidden="1" x14ac:dyDescent="0.2">
      <c r="A1674" s="93" t="s">
        <v>744</v>
      </c>
      <c r="B1674" s="94" t="str">
        <f ca="1">IFERROR(VLOOKUP($A1674,HeadJournal!$A$1:$NTR$890,COLUMN(HeadJournal!B$1),0),"")</f>
        <v>710000804444</v>
      </c>
      <c r="C1674" s="94" t="str">
        <f ca="1">IFERROR(VLOOKUP($A1674,HeadJournal!$A$1:$NTR$890,COLUMN(HeadJournal!C$1),0),"")</f>
        <v>iHerb_OA CZN6870</v>
      </c>
      <c r="D1674" s="125" t="str">
        <f ca="1"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 ca="1"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 ca="1"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ca="1" si="132"/>
        <v>915.01411704701309</v>
      </c>
      <c r="V1674" s="22">
        <f t="shared" ca="1" si="133"/>
        <v>3.210734888218866</v>
      </c>
      <c r="X1674" s="33"/>
      <c r="Y1674" s="33"/>
    </row>
    <row r="1675" spans="1:25" hidden="1" x14ac:dyDescent="0.2">
      <c r="A1675" s="93" t="s">
        <v>744</v>
      </c>
      <c r="B1675" s="94" t="str">
        <f ca="1">IFERROR(VLOOKUP($A1675,HeadJournal!$A$1:$NTR$890,COLUMN(HeadJournal!B$1),0),"")</f>
        <v>710000804444</v>
      </c>
      <c r="C1675" s="94" t="str">
        <f ca="1">IFERROR(VLOOKUP($A1675,HeadJournal!$A$1:$NTR$890,COLUMN(HeadJournal!C$1),0),"")</f>
        <v>iHerb_OA CZN6870</v>
      </c>
      <c r="D1675" s="125" t="str">
        <f ca="1"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 ca="1"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 ca="1"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ca="1" si="132"/>
        <v>915.01411704701309</v>
      </c>
      <c r="V1675" s="22">
        <f t="shared" ca="1" si="133"/>
        <v>3.210734888218866</v>
      </c>
      <c r="X1675" s="33"/>
      <c r="Y1675" s="33"/>
    </row>
    <row r="1676" spans="1:25" hidden="1" x14ac:dyDescent="0.2">
      <c r="A1676" s="93" t="s">
        <v>744</v>
      </c>
      <c r="B1676" s="94" t="str">
        <f ca="1">IFERROR(VLOOKUP($A1676,HeadJournal!$A$1:$NTR$890,COLUMN(HeadJournal!B$1),0),"")</f>
        <v>710000804444</v>
      </c>
      <c r="C1676" s="94" t="str">
        <f ca="1">IFERROR(VLOOKUP($A1676,HeadJournal!$A$1:$NTR$890,COLUMN(HeadJournal!C$1),0),"")</f>
        <v>iHerb_OA CZN6870</v>
      </c>
      <c r="D1676" s="125" t="str">
        <f ca="1"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 ca="1"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 ca="1"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ca="1" si="132"/>
        <v>53.414117047013121</v>
      </c>
      <c r="V1676" s="22">
        <f t="shared" ca="1" si="133"/>
        <v>0.18742723847772019</v>
      </c>
      <c r="X1676" s="33"/>
      <c r="Y1676" s="33"/>
    </row>
    <row r="1677" spans="1:25" hidden="1" x14ac:dyDescent="0.2">
      <c r="A1677" s="93" t="s">
        <v>744</v>
      </c>
      <c r="B1677" s="94" t="str">
        <f ca="1">IFERROR(VLOOKUP($A1677,HeadJournal!$A$1:$NTR$890,COLUMN(HeadJournal!B$1),0),"")</f>
        <v>710000804444</v>
      </c>
      <c r="C1677" s="94" t="str">
        <f ca="1">IFERROR(VLOOKUP($A1677,HeadJournal!$A$1:$NTR$890,COLUMN(HeadJournal!C$1),0),"")</f>
        <v>iHerb_OA CZN6870</v>
      </c>
      <c r="D1677" s="125" t="str">
        <f ca="1"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 ca="1"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 ca="1"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ca="1" si="132"/>
        <v>53.414117047013121</v>
      </c>
      <c r="V1677" s="22">
        <f t="shared" ca="1" si="133"/>
        <v>0.18742723847772019</v>
      </c>
      <c r="X1677" s="33"/>
      <c r="Y1677" s="33"/>
    </row>
    <row r="1678" spans="1:25" hidden="1" x14ac:dyDescent="0.2">
      <c r="A1678" s="93" t="s">
        <v>744</v>
      </c>
      <c r="B1678" s="94" t="str">
        <f ca="1">IFERROR(VLOOKUP($A1678,HeadJournal!$A$1:$NTR$890,COLUMN(HeadJournal!B$1),0),"")</f>
        <v>710000804444</v>
      </c>
      <c r="C1678" s="94" t="str">
        <f ca="1">IFERROR(VLOOKUP($A1678,HeadJournal!$A$1:$NTR$890,COLUMN(HeadJournal!C$1),0),"")</f>
        <v>iHerb_OA CZN6870</v>
      </c>
      <c r="D1678" s="125" t="str">
        <f ca="1"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 ca="1"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 ca="1"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 ca="1"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ca="1" si="132"/>
        <v>-706.35786703347446</v>
      </c>
      <c r="V1678" s="22" t="str">
        <f t="shared" ca="1" si="133"/>
        <v/>
      </c>
      <c r="X1678" s="33"/>
      <c r="Y1678" s="33"/>
    </row>
    <row r="1679" spans="1:25" hidden="1" x14ac:dyDescent="0.2">
      <c r="A1679" s="93" t="s">
        <v>744</v>
      </c>
      <c r="B1679" s="94" t="str">
        <f ca="1">IFERROR(VLOOKUP($A1679,HeadJournal!$A$1:$NTR$890,COLUMN(HeadJournal!B$1),0),"")</f>
        <v>710000804444</v>
      </c>
      <c r="C1679" s="94" t="str">
        <f ca="1">IFERROR(VLOOKUP($A1679,HeadJournal!$A$1:$NTR$890,COLUMN(HeadJournal!C$1),0),"")</f>
        <v>iHerb_OA CZN6870</v>
      </c>
      <c r="D1679" s="125" t="str">
        <f ca="1"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 ca="1"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 ca="1"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ca="1" si="132"/>
        <v>370.10495382573458</v>
      </c>
      <c r="V1679" s="22">
        <f t="shared" ca="1" si="133"/>
        <v>0.18743809088722638</v>
      </c>
      <c r="X1679" s="33"/>
      <c r="Y1679" s="33"/>
    </row>
    <row r="1680" spans="1:25" hidden="1" x14ac:dyDescent="0.2">
      <c r="A1680" s="93" t="s">
        <v>744</v>
      </c>
      <c r="B1680" s="94" t="str">
        <f ca="1">IFERROR(VLOOKUP($A1680,HeadJournal!$A$1:$NTR$890,COLUMN(HeadJournal!B$1),0),"")</f>
        <v>710000804444</v>
      </c>
      <c r="C1680" s="94" t="str">
        <f ca="1">IFERROR(VLOOKUP($A1680,HeadJournal!$A$1:$NTR$890,COLUMN(HeadJournal!C$1),0),"")</f>
        <v>iHerb_OA CZN6870</v>
      </c>
      <c r="D1680" s="125" t="str">
        <f ca="1"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 ca="1"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 ca="1"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ca="1" si="132"/>
        <v>774.81368712762492</v>
      </c>
      <c r="V1680" s="22">
        <f t="shared" ca="1" si="133"/>
        <v>0.8374677363331321</v>
      </c>
      <c r="X1680" s="33"/>
      <c r="Y1680" s="33"/>
    </row>
    <row r="1681" spans="1:25" hidden="1" x14ac:dyDescent="0.2">
      <c r="A1681" s="93" t="s">
        <v>744</v>
      </c>
      <c r="B1681" s="94" t="str">
        <f ca="1">IFERROR(VLOOKUP($A1681,HeadJournal!$A$1:$NTR$890,COLUMN(HeadJournal!B$1),0),"")</f>
        <v>710000804444</v>
      </c>
      <c r="C1681" s="94" t="str">
        <f ca="1">IFERROR(VLOOKUP($A1681,HeadJournal!$A$1:$NTR$890,COLUMN(HeadJournal!C$1),0),"")</f>
        <v>iHerb_OA CZN6870</v>
      </c>
      <c r="D1681" s="125" t="str">
        <f ca="1"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 ca="1"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 ca="1"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ca="1" si="132"/>
        <v>597.97612939625424</v>
      </c>
      <c r="V1681" s="22">
        <f t="shared" ca="1" si="133"/>
        <v>0.24894678887847757</v>
      </c>
      <c r="X1681" s="33"/>
      <c r="Y1681" s="33"/>
    </row>
    <row r="1682" spans="1:25" hidden="1" x14ac:dyDescent="0.2">
      <c r="A1682" s="93" t="s">
        <v>744</v>
      </c>
      <c r="B1682" s="94" t="str">
        <f ca="1">IFERROR(VLOOKUP($A1682,HeadJournal!$A$1:$NTR$890,COLUMN(HeadJournal!B$1),0),"")</f>
        <v>710000804444</v>
      </c>
      <c r="C1682" s="94" t="str">
        <f ca="1">IFERROR(VLOOKUP($A1682,HeadJournal!$A$1:$NTR$890,COLUMN(HeadJournal!C$1),0),"")</f>
        <v>iHerb_OA CZN6870</v>
      </c>
      <c r="D1682" s="125" t="str">
        <f ca="1"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 ca="1"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 ca="1"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ca="1" si="132"/>
        <v>1182.1932751679042</v>
      </c>
      <c r="V1682" s="22">
        <f t="shared" ca="1" si="133"/>
        <v>1.1615105759523514</v>
      </c>
      <c r="X1682" s="33"/>
      <c r="Y1682" s="33"/>
    </row>
    <row r="1683" spans="1:25" hidden="1" x14ac:dyDescent="0.2">
      <c r="A1683" s="93" t="s">
        <v>749</v>
      </c>
      <c r="B1683" s="94" t="str">
        <f ca="1">IFERROR(VLOOKUP($A1683,HeadJournal!$A$1:$NTR$890,COLUMN(HeadJournal!B$1),0),"")</f>
        <v>710000812893</v>
      </c>
      <c r="C1683" s="94" t="str">
        <f ca="1">IFERROR(VLOOKUP($A1683,HeadJournal!$A$1:$NTR$890,COLUMN(HeadJournal!C$1),0),"")</f>
        <v>iHerb_OA CZN6870</v>
      </c>
      <c r="D1683" s="125" t="str">
        <f ca="1"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 ca="1"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ca="1" si="132"/>
        <v>722.59026358348751</v>
      </c>
      <c r="V1683" s="22">
        <f t="shared" ca="1" si="133"/>
        <v>0.82354940182755043</v>
      </c>
      <c r="X1683" s="33"/>
      <c r="Y1683" s="33"/>
    </row>
    <row r="1684" spans="1:25" hidden="1" x14ac:dyDescent="0.2">
      <c r="A1684" s="93" t="s">
        <v>749</v>
      </c>
      <c r="B1684" s="94" t="str">
        <f ca="1">IFERROR(VLOOKUP($A1684,HeadJournal!$A$1:$NTR$890,COLUMN(HeadJournal!B$1),0),"")</f>
        <v>710000812893</v>
      </c>
      <c r="C1684" s="94" t="str">
        <f ca="1">IFERROR(VLOOKUP($A1684,HeadJournal!$A$1:$NTR$890,COLUMN(HeadJournal!C$1),0),"")</f>
        <v>iHerb_OA CZN6870</v>
      </c>
      <c r="D1684" s="125" t="str">
        <f ca="1"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 ca="1"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 ca="1"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ca="1" si="132"/>
        <v>722.59026358348751</v>
      </c>
      <c r="V1684" s="22">
        <f t="shared" ca="1" si="133"/>
        <v>0.82354940182755043</v>
      </c>
      <c r="X1684" s="33"/>
      <c r="Y1684" s="33"/>
    </row>
    <row r="1685" spans="1:25" hidden="1" x14ac:dyDescent="0.2">
      <c r="A1685" s="93" t="s">
        <v>749</v>
      </c>
      <c r="B1685" s="94" t="str">
        <f ca="1">IFERROR(VLOOKUP($A1685,HeadJournal!$A$1:$NTR$890,COLUMN(HeadJournal!B$1),0),"")</f>
        <v>710000812893</v>
      </c>
      <c r="C1685" s="94" t="str">
        <f ca="1">IFERROR(VLOOKUP($A1685,HeadJournal!$A$1:$NTR$890,COLUMN(HeadJournal!C$1),0),"")</f>
        <v>iHerb_OA CZN6870</v>
      </c>
      <c r="D1685" s="125" t="str">
        <f ca="1"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 ca="1"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ca="1" si="132"/>
        <v>772.59026358348751</v>
      </c>
      <c r="V1685" s="22">
        <f t="shared" ca="1" si="133"/>
        <v>0.88053532063466133</v>
      </c>
      <c r="X1685" s="33"/>
      <c r="Y1685" s="33"/>
    </row>
    <row r="1686" spans="1:25" hidden="1" x14ac:dyDescent="0.2">
      <c r="A1686" s="93" t="s">
        <v>749</v>
      </c>
      <c r="B1686" s="94" t="str">
        <f ca="1">IFERROR(VLOOKUP($A1686,HeadJournal!$A$1:$NTR$890,COLUMN(HeadJournal!B$1),0),"")</f>
        <v>710000812893</v>
      </c>
      <c r="C1686" s="94" t="str">
        <f ca="1">IFERROR(VLOOKUP($A1686,HeadJournal!$A$1:$NTR$890,COLUMN(HeadJournal!C$1),0),"")</f>
        <v>iHerb_OA CZN6870</v>
      </c>
      <c r="D1686" s="125" t="str">
        <f ca="1"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 ca="1"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 ca="1"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ca="1" si="132"/>
        <v>772.59026358348751</v>
      </c>
      <c r="V1686" s="22">
        <f t="shared" ca="1" si="133"/>
        <v>0.88053532063466133</v>
      </c>
      <c r="X1686" s="33"/>
      <c r="Y1686" s="33"/>
    </row>
    <row r="1687" spans="1:25" hidden="1" x14ac:dyDescent="0.2">
      <c r="A1687" s="93" t="s">
        <v>749</v>
      </c>
      <c r="B1687" s="94" t="str">
        <f ca="1">IFERROR(VLOOKUP($A1687,HeadJournal!$A$1:$NTR$890,COLUMN(HeadJournal!B$1),0),"")</f>
        <v>710000812893</v>
      </c>
      <c r="C1687" s="94" t="str">
        <f ca="1">IFERROR(VLOOKUP($A1687,HeadJournal!$A$1:$NTR$890,COLUMN(HeadJournal!C$1),0),"")</f>
        <v>iHerb_OA CZN6870</v>
      </c>
      <c r="D1687" s="125" t="str">
        <f ca="1"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 ca="1"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 ca="1"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ca="1" si="132"/>
        <v>822.59026358348751</v>
      </c>
      <c r="V1687" s="22">
        <f t="shared" ca="1" si="133"/>
        <v>0.93752123944177224</v>
      </c>
      <c r="X1687" s="33"/>
      <c r="Y1687" s="33"/>
    </row>
    <row r="1688" spans="1:25" hidden="1" x14ac:dyDescent="0.2">
      <c r="A1688" s="93" t="s">
        <v>749</v>
      </c>
      <c r="B1688" s="94" t="str">
        <f ca="1">IFERROR(VLOOKUP($A1688,HeadJournal!$A$1:$NTR$890,COLUMN(HeadJournal!B$1),0),"")</f>
        <v>710000812893</v>
      </c>
      <c r="C1688" s="94" t="str">
        <f ca="1">IFERROR(VLOOKUP($A1688,HeadJournal!$A$1:$NTR$890,COLUMN(HeadJournal!C$1),0),"")</f>
        <v>iHerb_OA CZN6870</v>
      </c>
      <c r="D1688" s="125" t="str">
        <f ca="1"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 ca="1"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ca="1" si="132"/>
        <v>1524.5292410270968</v>
      </c>
      <c r="V1688" s="22">
        <f t="shared" ca="1" si="133"/>
        <v>1.562865136657003</v>
      </c>
      <c r="X1688" s="33"/>
      <c r="Y1688" s="33"/>
    </row>
    <row r="1689" spans="1:25" hidden="1" x14ac:dyDescent="0.2">
      <c r="A1689" s="93" t="s">
        <v>749</v>
      </c>
      <c r="B1689" s="94" t="str">
        <f ca="1">IFERROR(VLOOKUP($A1689,HeadJournal!$A$1:$NTR$890,COLUMN(HeadJournal!B$1),0),"")</f>
        <v>710000812893</v>
      </c>
      <c r="C1689" s="94" t="str">
        <f ca="1">IFERROR(VLOOKUP($A1689,HeadJournal!$A$1:$NTR$890,COLUMN(HeadJournal!C$1),0),"")</f>
        <v>iHerb_OA CZN6870</v>
      </c>
      <c r="D1689" s="125" t="str">
        <f ca="1"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 ca="1"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ca="1" si="132"/>
        <v>1481.8062193218911</v>
      </c>
      <c r="V1689" s="22">
        <f t="shared" ca="1" si="133"/>
        <v>0.66802379135194323</v>
      </c>
      <c r="X1689" s="33"/>
      <c r="Y1689" s="33"/>
    </row>
    <row r="1690" spans="1:25" hidden="1" x14ac:dyDescent="0.2">
      <c r="A1690" s="93" t="s">
        <v>749</v>
      </c>
      <c r="B1690" s="94" t="str">
        <f ca="1">IFERROR(VLOOKUP($A1690,HeadJournal!$A$1:$NTR$890,COLUMN(HeadJournal!B$1),0),"")</f>
        <v>710000812893</v>
      </c>
      <c r="C1690" s="94" t="str">
        <f ca="1">IFERROR(VLOOKUP($A1690,HeadJournal!$A$1:$NTR$890,COLUMN(HeadJournal!C$1),0),"")</f>
        <v>iHerb_OA CZN6870</v>
      </c>
      <c r="D1690" s="125" t="str">
        <f ca="1"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 ca="1"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 ca="1"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ca="1" si="132"/>
        <v>545.38145552560695</v>
      </c>
      <c r="V1690" s="22">
        <f t="shared" ca="1" si="133"/>
        <v>0.51713622748537702</v>
      </c>
      <c r="X1690" s="33"/>
      <c r="Y1690" s="33"/>
    </row>
    <row r="1691" spans="1:25" hidden="1" x14ac:dyDescent="0.2">
      <c r="A1691" s="93" t="s">
        <v>749</v>
      </c>
      <c r="B1691" s="94" t="str">
        <f ca="1">IFERROR(VLOOKUP($A1691,HeadJournal!$A$1:$NTR$890,COLUMN(HeadJournal!B$1),0),"")</f>
        <v>710000812893</v>
      </c>
      <c r="C1691" s="94" t="str">
        <f ca="1">IFERROR(VLOOKUP($A1691,HeadJournal!$A$1:$NTR$890,COLUMN(HeadJournal!C$1),0),"")</f>
        <v>iHerb_OA CZN6870</v>
      </c>
      <c r="D1691" s="125" t="str">
        <f ca="1"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 ca="1"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ca="1" si="132"/>
        <v>645.38145552560695</v>
      </c>
      <c r="V1691" s="22">
        <f t="shared" ca="1" si="133"/>
        <v>0.61195724170321308</v>
      </c>
      <c r="X1691" s="33"/>
      <c r="Y1691" s="33"/>
    </row>
    <row r="1692" spans="1:25" hidden="1" x14ac:dyDescent="0.2">
      <c r="A1692" s="93" t="s">
        <v>749</v>
      </c>
      <c r="B1692" s="94" t="str">
        <f ca="1">IFERROR(VLOOKUP($A1692,HeadJournal!$A$1:$NTR$890,COLUMN(HeadJournal!B$1),0),"")</f>
        <v>710000812893</v>
      </c>
      <c r="C1692" s="94" t="str">
        <f ca="1">IFERROR(VLOOKUP($A1692,HeadJournal!$A$1:$NTR$890,COLUMN(HeadJournal!C$1),0),"")</f>
        <v>iHerb_OA CZN6870</v>
      </c>
      <c r="D1692" s="125" t="str">
        <f ca="1"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ca="1" si="133"/>
        <v>1.0763651881725171</v>
      </c>
      <c r="X1692" s="33"/>
      <c r="Y1692" s="33"/>
    </row>
    <row r="1693" spans="1:25" hidden="1" x14ac:dyDescent="0.2">
      <c r="A1693" s="93" t="s">
        <v>749</v>
      </c>
      <c r="B1693" s="94" t="str">
        <f ca="1">IFERROR(VLOOKUP($A1693,HeadJournal!$A$1:$NTR$890,COLUMN(HeadJournal!B$1),0),"")</f>
        <v>710000812893</v>
      </c>
      <c r="C1693" s="94" t="str">
        <f ca="1">IFERROR(VLOOKUP($A1693,HeadJournal!$A$1:$NTR$890,COLUMN(HeadJournal!C$1),0),"")</f>
        <v>iHerb_OA CZN6870</v>
      </c>
      <c r="D1693" s="125" t="str">
        <f ca="1"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 ca="1"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 ca="1"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ca="1" si="132"/>
        <v>729.42264245519505</v>
      </c>
      <c r="V1693" s="22">
        <f t="shared" ca="1" si="133"/>
        <v>0.94659236391173485</v>
      </c>
      <c r="X1693" s="33"/>
      <c r="Y1693" s="33"/>
    </row>
    <row r="1694" spans="1:25" hidden="1" x14ac:dyDescent="0.2">
      <c r="A1694" s="93" t="s">
        <v>749</v>
      </c>
      <c r="B1694" s="94" t="str">
        <f ca="1">IFERROR(VLOOKUP($A1694,HeadJournal!$A$1:$NTR$890,COLUMN(HeadJournal!B$1),0),"")</f>
        <v>710000812893</v>
      </c>
      <c r="C1694" s="94" t="str">
        <f ca="1">IFERROR(VLOOKUP($A1694,HeadJournal!$A$1:$NTR$890,COLUMN(HeadJournal!C$1),0),"")</f>
        <v>iHerb_OA CZN6870</v>
      </c>
      <c r="D1694" s="125" t="str">
        <f ca="1"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 ca="1"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ca="1" si="132"/>
        <v>829.42264245519505</v>
      </c>
      <c r="V1694" s="22">
        <f t="shared" ca="1" si="133"/>
        <v>1.0763651881725171</v>
      </c>
      <c r="X1694" s="33"/>
      <c r="Y1694" s="33"/>
    </row>
    <row r="1695" spans="1:25" hidden="1" x14ac:dyDescent="0.2">
      <c r="A1695" s="93" t="s">
        <v>749</v>
      </c>
      <c r="B1695" s="94" t="str">
        <f ca="1">IFERROR(VLOOKUP($A1695,HeadJournal!$A$1:$NTR$890,COLUMN(HeadJournal!B$1),0),"")</f>
        <v>710000812893</v>
      </c>
      <c r="C1695" s="94" t="str">
        <f ca="1">IFERROR(VLOOKUP($A1695,HeadJournal!$A$1:$NTR$890,COLUMN(HeadJournal!C$1),0),"")</f>
        <v>iHerb_OA CZN6870</v>
      </c>
      <c r="D1695" s="125" t="str">
        <f ca="1"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 ca="1"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ca="1" si="132"/>
        <v>666.5233678535966</v>
      </c>
      <c r="V1695" s="22">
        <f t="shared" ca="1" si="133"/>
        <v>1.249395620520227</v>
      </c>
      <c r="X1695" s="33"/>
      <c r="Y1695" s="33"/>
    </row>
    <row r="1696" spans="1:25" hidden="1" x14ac:dyDescent="0.2">
      <c r="A1696" s="93" t="s">
        <v>749</v>
      </c>
      <c r="B1696" s="94" t="str">
        <f ca="1">IFERROR(VLOOKUP($A1696,HeadJournal!$A$1:$NTR$890,COLUMN(HeadJournal!B$1),0),"")</f>
        <v>710000812893</v>
      </c>
      <c r="C1696" s="94" t="str">
        <f ca="1">IFERROR(VLOOKUP($A1696,HeadJournal!$A$1:$NTR$890,COLUMN(HeadJournal!C$1),0),"")</f>
        <v>iHerb_OA CZN6870</v>
      </c>
      <c r="D1696" s="125" t="str">
        <f ca="1"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 ca="1"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 ca="1"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ca="1" si="132"/>
        <v>666.5233678535966</v>
      </c>
      <c r="V1696" s="22">
        <f t="shared" ca="1" si="133"/>
        <v>1.249395620520227</v>
      </c>
      <c r="X1696" s="33"/>
      <c r="Y1696" s="33"/>
    </row>
    <row r="1697" spans="1:25" hidden="1" x14ac:dyDescent="0.2">
      <c r="A1697" s="93" t="s">
        <v>749</v>
      </c>
      <c r="B1697" s="94" t="str">
        <f ca="1">IFERROR(VLOOKUP($A1697,HeadJournal!$A$1:$NTR$890,COLUMN(HeadJournal!B$1),0),"")</f>
        <v>710000812893</v>
      </c>
      <c r="C1697" s="94" t="str">
        <f ca="1">IFERROR(VLOOKUP($A1697,HeadJournal!$A$1:$NTR$890,COLUMN(HeadJournal!C$1),0),"")</f>
        <v>iHerb_OA CZN6870</v>
      </c>
      <c r="D1697" s="125" t="str">
        <f ca="1"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 ca="1"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ca="1" si="132"/>
        <v>788.69782380479546</v>
      </c>
      <c r="V1697" s="22">
        <f t="shared" ca="1" si="133"/>
        <v>1.1088083942377129</v>
      </c>
      <c r="X1697" s="33"/>
      <c r="Y1697" s="33"/>
    </row>
    <row r="1698" spans="1:25" hidden="1" x14ac:dyDescent="0.2">
      <c r="A1698" s="93" t="s">
        <v>749</v>
      </c>
      <c r="B1698" s="94" t="str">
        <f ca="1">IFERROR(VLOOKUP($A1698,HeadJournal!$A$1:$NTR$890,COLUMN(HeadJournal!B$1),0),"")</f>
        <v>710000812893</v>
      </c>
      <c r="C1698" s="94" t="str">
        <f ca="1">IFERROR(VLOOKUP($A1698,HeadJournal!$A$1:$NTR$890,COLUMN(HeadJournal!C$1),0),"")</f>
        <v>iHerb_OA CZN6870</v>
      </c>
      <c r="D1698" s="125" t="str">
        <f ca="1"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 ca="1"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 ca="1"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ca="1" si="132"/>
        <v>788.69782380479546</v>
      </c>
      <c r="V1698" s="22">
        <f t="shared" ca="1" si="133"/>
        <v>1.1088083942377129</v>
      </c>
      <c r="X1698" s="33"/>
      <c r="Y1698" s="33"/>
    </row>
    <row r="1699" spans="1:25" hidden="1" x14ac:dyDescent="0.2">
      <c r="A1699" s="93" t="s">
        <v>3512</v>
      </c>
      <c r="B1699" s="94">
        <f ca="1">IFERROR(VLOOKUP($A1699,HeadJournal!$A$1:$NTR$890,COLUMN(HeadJournal!B$1),0),"")</f>
        <v>0</v>
      </c>
      <c r="C1699" s="94" t="str">
        <f ca="1">IFERROR(VLOOKUP($A1699,HeadJournal!$A$1:$NTR$890,COLUMN(HeadJournal!C$1),0),"")</f>
        <v>Forever</v>
      </c>
      <c r="D1699" s="125" t="str">
        <f ca="1"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ca="1" si="133"/>
        <v>0.36661569881039774</v>
      </c>
      <c r="X1699" s="33"/>
      <c r="Y1699" s="33"/>
    </row>
    <row r="1700" spans="1:25" hidden="1" x14ac:dyDescent="0.2">
      <c r="A1700" s="93" t="s">
        <v>3512</v>
      </c>
      <c r="B1700" s="94">
        <f ca="1">IFERROR(VLOOKUP($A1700,HeadJournal!$A$1:$NTR$890,COLUMN(HeadJournal!B$1),0),"")</f>
        <v>0</v>
      </c>
      <c r="C1700" s="94" t="str">
        <f ca="1">IFERROR(VLOOKUP($A1700,HeadJournal!$A$1:$NTR$890,COLUMN(HeadJournal!C$1),0),"")</f>
        <v>Forever</v>
      </c>
      <c r="D1700" s="125" t="str">
        <f ca="1"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 ca="1"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ca="1" si="132"/>
        <v>643.83694546379388</v>
      </c>
      <c r="V1700" s="22">
        <f t="shared" ca="1" si="133"/>
        <v>0.36661569881039774</v>
      </c>
      <c r="X1700" s="33"/>
      <c r="Y1700" s="33"/>
    </row>
    <row r="1701" spans="1:25" hidden="1" x14ac:dyDescent="0.2">
      <c r="A1701" s="93" t="s">
        <v>3512</v>
      </c>
      <c r="B1701" s="94">
        <f ca="1">IFERROR(VLOOKUP($A1701,HeadJournal!$A$1:$NTR$890,COLUMN(HeadJournal!B$1),0),"")</f>
        <v>0</v>
      </c>
      <c r="C1701" s="94" t="str">
        <f ca="1">IFERROR(VLOOKUP($A1701,HeadJournal!$A$1:$NTR$890,COLUMN(HeadJournal!C$1),0),"")</f>
        <v>Forever</v>
      </c>
      <c r="D1701" s="125" t="str">
        <f ca="1"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 ca="1"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ca="1" si="132"/>
        <v>643.83694546379388</v>
      </c>
      <c r="V1701" s="22">
        <f t="shared" ca="1" si="133"/>
        <v>0.36661569881039774</v>
      </c>
      <c r="X1701" s="33"/>
      <c r="Y1701" s="33"/>
    </row>
    <row r="1702" spans="1:25" hidden="1" x14ac:dyDescent="0.2">
      <c r="A1702" s="93" t="s">
        <v>3512</v>
      </c>
      <c r="B1702" s="94">
        <f ca="1">IFERROR(VLOOKUP($A1702,HeadJournal!$A$1:$NTR$890,COLUMN(HeadJournal!B$1),0),"")</f>
        <v>0</v>
      </c>
      <c r="C1702" s="94" t="str">
        <f ca="1">IFERROR(VLOOKUP($A1702,HeadJournal!$A$1:$NTR$890,COLUMN(HeadJournal!C$1),0),"")</f>
        <v>Forever</v>
      </c>
      <c r="D1702" s="125" t="str">
        <f ca="1"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 ca="1"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ca="1" si="132"/>
        <v>743.83694546379388</v>
      </c>
      <c r="V1702" s="22">
        <f t="shared" ca="1" si="133"/>
        <v>0.42355801959416434</v>
      </c>
      <c r="X1702" s="33"/>
      <c r="Y1702" s="33"/>
    </row>
    <row r="1703" spans="1:25" hidden="1" x14ac:dyDescent="0.2">
      <c r="A1703" s="93" t="s">
        <v>3512</v>
      </c>
      <c r="B1703" s="94">
        <f ca="1">IFERROR(VLOOKUP($A1703,HeadJournal!$A$1:$NTR$890,COLUMN(HeadJournal!B$1),0),"")</f>
        <v>0</v>
      </c>
      <c r="C1703" s="94" t="str">
        <f ca="1">IFERROR(VLOOKUP($A1703,HeadJournal!$A$1:$NTR$890,COLUMN(HeadJournal!C$1),0),"")</f>
        <v>Forever</v>
      </c>
      <c r="D1703" s="125" t="str">
        <f ca="1"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 ca="1"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ca="1" si="132"/>
        <v>-3.0545362060365733E-3</v>
      </c>
      <c r="V1703" s="22">
        <f t="shared" ca="1" si="133"/>
        <v>-1.7393238048976387E-6</v>
      </c>
      <c r="X1703" s="33"/>
      <c r="Y1703" s="33"/>
    </row>
    <row r="1704" spans="1:25" hidden="1" x14ac:dyDescent="0.2">
      <c r="A1704" s="93" t="s">
        <v>3512</v>
      </c>
      <c r="B1704" s="94">
        <f ca="1">IFERROR(VLOOKUP($A1704,HeadJournal!$A$1:$NTR$890,COLUMN(HeadJournal!B$1),0),"")</f>
        <v>0</v>
      </c>
      <c r="C1704" s="94" t="str">
        <f ca="1">IFERROR(VLOOKUP($A1704,HeadJournal!$A$1:$NTR$890,COLUMN(HeadJournal!C$1),0),"")</f>
        <v>Forever</v>
      </c>
      <c r="D1704" s="125" t="str">
        <f ca="1"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hidden="1" x14ac:dyDescent="0.2">
      <c r="A1705" s="93" t="s">
        <v>3512</v>
      </c>
      <c r="B1705" s="94">
        <f ca="1">IFERROR(VLOOKUP($A1705,HeadJournal!$A$1:$NTR$890,COLUMN(HeadJournal!B$1),0),"")</f>
        <v>0</v>
      </c>
      <c r="C1705" s="94" t="str">
        <f ca="1">IFERROR(VLOOKUP($A1705,HeadJournal!$A$1:$NTR$890,COLUMN(HeadJournal!C$1),0),"")</f>
        <v>Forever</v>
      </c>
      <c r="D1705" s="125" t="str">
        <f ca="1"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 ca="1"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ca="1" si="132"/>
        <v>4.3152999307949358E-3</v>
      </c>
      <c r="V1705" s="22">
        <f t="shared" ca="1" si="133"/>
        <v>2.7767451777459539E-6</v>
      </c>
      <c r="X1705" s="33"/>
      <c r="Y1705" s="33"/>
    </row>
    <row r="1706" spans="1:25" hidden="1" x14ac:dyDescent="0.2">
      <c r="A1706" s="93" t="s">
        <v>3512</v>
      </c>
      <c r="B1706" s="94">
        <f ca="1">IFERROR(VLOOKUP($A1706,HeadJournal!$A$1:$NTR$890,COLUMN(HeadJournal!B$1),0),"")</f>
        <v>0</v>
      </c>
      <c r="C1706" s="94" t="str">
        <f ca="1">IFERROR(VLOOKUP($A1706,HeadJournal!$A$1:$NTR$890,COLUMN(HeadJournal!C$1),0),"")</f>
        <v>Forever</v>
      </c>
      <c r="D1706" s="125" t="str">
        <f ca="1"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 ca="1"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ca="1" si="132"/>
        <v>774.39649384151448</v>
      </c>
      <c r="V1706" s="22">
        <f t="shared" ca="1" si="133"/>
        <v>0.63184911755741624</v>
      </c>
      <c r="X1706" s="33"/>
      <c r="Y1706" s="33"/>
    </row>
    <row r="1707" spans="1:25" hidden="1" x14ac:dyDescent="0.2">
      <c r="A1707" s="93" t="s">
        <v>3512</v>
      </c>
      <c r="B1707" s="94">
        <f ca="1">IFERROR(VLOOKUP($A1707,HeadJournal!$A$1:$NTR$890,COLUMN(HeadJournal!B$1),0),"")</f>
        <v>0</v>
      </c>
      <c r="C1707" s="94" t="str">
        <f ca="1">IFERROR(VLOOKUP($A1707,HeadJournal!$A$1:$NTR$890,COLUMN(HeadJournal!C$1),0),"")</f>
        <v>Forever</v>
      </c>
      <c r="D1707" s="125" t="str">
        <f ca="1"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 ca="1"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ca="1" si="132"/>
        <v>774.39649384151448</v>
      </c>
      <c r="V1707" s="22">
        <f t="shared" ca="1" si="133"/>
        <v>0.63184911755741624</v>
      </c>
      <c r="X1707" s="33"/>
      <c r="Y1707" s="33"/>
    </row>
    <row r="1708" spans="1:25" hidden="1" x14ac:dyDescent="0.2">
      <c r="A1708" s="93" t="s">
        <v>3512</v>
      </c>
      <c r="B1708" s="94">
        <f ca="1">IFERROR(VLOOKUP($A1708,HeadJournal!$A$1:$NTR$890,COLUMN(HeadJournal!B$1),0),"")</f>
        <v>0</v>
      </c>
      <c r="C1708" s="94" t="str">
        <f ca="1">IFERROR(VLOOKUP($A1708,HeadJournal!$A$1:$NTR$890,COLUMN(HeadJournal!C$1),0),"")</f>
        <v>Forever</v>
      </c>
      <c r="D1708" s="125" t="str">
        <f ca="1"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 ca="1"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ca="1" si="132"/>
        <v>-1331.9952339861209</v>
      </c>
      <c r="V1708" s="22" t="str">
        <f t="shared" ca="1" si="133"/>
        <v/>
      </c>
      <c r="X1708" s="33"/>
      <c r="Y1708" s="33"/>
    </row>
    <row r="1709" spans="1:25" hidden="1" x14ac:dyDescent="0.2">
      <c r="A1709" s="93" t="s">
        <v>3512</v>
      </c>
      <c r="B1709" s="94">
        <f ca="1">IFERROR(VLOOKUP($A1709,HeadJournal!$A$1:$NTR$890,COLUMN(HeadJournal!B$1),0),"")</f>
        <v>0</v>
      </c>
      <c r="C1709" s="94" t="str">
        <f ca="1">IFERROR(VLOOKUP($A1709,HeadJournal!$A$1:$NTR$890,COLUMN(HeadJournal!C$1),0),"")</f>
        <v>Forever</v>
      </c>
      <c r="D1709" s="125" t="str">
        <f ca="1"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 ca="1"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ca="1" si="132"/>
        <v>-3.7434145987162992E-3</v>
      </c>
      <c r="V1709" s="22">
        <f t="shared" ca="1" si="133"/>
        <v>-4.3906193631260952E-6</v>
      </c>
      <c r="X1709" s="33"/>
      <c r="Y1709" s="33"/>
    </row>
    <row r="1710" spans="1:25" hidden="1" x14ac:dyDescent="0.2">
      <c r="A1710" s="93" t="s">
        <v>3512</v>
      </c>
      <c r="B1710" s="94">
        <f ca="1">IFERROR(VLOOKUP($A1710,HeadJournal!$A$1:$NTR$890,COLUMN(HeadJournal!B$1),0),"")</f>
        <v>0</v>
      </c>
      <c r="C1710" s="94" t="str">
        <f ca="1">IFERROR(VLOOKUP($A1710,HeadJournal!$A$1:$NTR$890,COLUMN(HeadJournal!C$1),0),"")</f>
        <v>Forever</v>
      </c>
      <c r="D1710" s="125" t="str">
        <f ca="1"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 ca="1"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ca="1" si="132"/>
        <v>0.99690495222171194</v>
      </c>
      <c r="V1710" s="22">
        <f t="shared" ca="1" si="133"/>
        <v>9.9413817120063601E-4</v>
      </c>
      <c r="X1710" s="33"/>
      <c r="Y1710" s="33"/>
    </row>
    <row r="1711" spans="1:25" hidden="1" x14ac:dyDescent="0.2">
      <c r="A1711" s="93" t="s">
        <v>3512</v>
      </c>
      <c r="B1711" s="94">
        <f ca="1">IFERROR(VLOOKUP($A1711,HeadJournal!$A$1:$NTR$890,COLUMN(HeadJournal!B$1),0),"")</f>
        <v>0</v>
      </c>
      <c r="C1711" s="94" t="str">
        <f ca="1">IFERROR(VLOOKUP($A1711,HeadJournal!$A$1:$NTR$890,COLUMN(HeadJournal!C$1),0),"")</f>
        <v>Forever</v>
      </c>
      <c r="D1711" s="125" t="str">
        <f ca="1"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 ca="1"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ca="1" si="132"/>
        <v>-4.2786033500306075E-3</v>
      </c>
      <c r="V1711" s="22">
        <f t="shared" ca="1" si="133"/>
        <v>-3.0655954327379621E-6</v>
      </c>
      <c r="X1711" s="33"/>
      <c r="Y1711" s="33"/>
    </row>
    <row r="1712" spans="1:25" hidden="1" x14ac:dyDescent="0.2">
      <c r="A1712" s="93" t="s">
        <v>3512</v>
      </c>
      <c r="B1712" s="94">
        <f ca="1">IFERROR(VLOOKUP($A1712,HeadJournal!$A$1:$NTR$890,COLUMN(HeadJournal!B$1),0),"")</f>
        <v>0</v>
      </c>
      <c r="C1712" s="94" t="str">
        <f ca="1">IFERROR(VLOOKUP($A1712,HeadJournal!$A$1:$NTR$890,COLUMN(HeadJournal!C$1),0),"")</f>
        <v>Forever</v>
      </c>
      <c r="D1712" s="125" t="str">
        <f ca="1"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 ca="1"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ca="1" si="132"/>
        <v>217.31368764306211</v>
      </c>
      <c r="V1712" s="22">
        <f t="shared" ca="1" si="133"/>
        <v>0.45021721577711227</v>
      </c>
      <c r="X1712" s="33"/>
      <c r="Y1712" s="33"/>
    </row>
    <row r="1713" spans="1:25" hidden="1" x14ac:dyDescent="0.2">
      <c r="A1713" s="93" t="s">
        <v>3512</v>
      </c>
      <c r="B1713" s="94">
        <f ca="1">IFERROR(VLOOKUP($A1713,HeadJournal!$A$1:$NTR$890,COLUMN(HeadJournal!B$1),0),"")</f>
        <v>0</v>
      </c>
      <c r="C1713" s="94" t="str">
        <f ca="1">IFERROR(VLOOKUP($A1713,HeadJournal!$A$1:$NTR$890,COLUMN(HeadJournal!C$1),0),"")</f>
        <v>Forever</v>
      </c>
      <c r="D1713" s="125" t="str">
        <f ca="1"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 ca="1"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ca="1" si="132"/>
        <v>317.31368764306211</v>
      </c>
      <c r="V1713" s="22">
        <f t="shared" ca="1" si="133"/>
        <v>0.6573911037452711</v>
      </c>
      <c r="X1713" s="33"/>
      <c r="Y1713" s="33"/>
    </row>
    <row r="1714" spans="1:25" hidden="1" x14ac:dyDescent="0.2">
      <c r="A1714" s="93" t="s">
        <v>753</v>
      </c>
      <c r="B1714" s="94">
        <f ca="1">IFERROR(VLOOKUP($A1714,HeadJournal!$A$1:$NTR$890,COLUMN(HeadJournal!B$1),0),"")</f>
        <v>0</v>
      </c>
      <c r="C1714" s="94" t="str">
        <f ca="1">IFERROR(VLOOKUP($A1714,HeadJournal!$A$1:$NTR$890,COLUMN(HeadJournal!C$1),0),"")</f>
        <v>OZON_AV</v>
      </c>
      <c r="D1714" s="125" t="str">
        <f ca="1"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ca="1" si="133"/>
        <v>2.1203120312031203</v>
      </c>
      <c r="X1714" s="33"/>
      <c r="Y1714" s="33"/>
    </row>
    <row r="1715" spans="1:25" hidden="1" x14ac:dyDescent="0.2">
      <c r="A1715" s="93" t="s">
        <v>753</v>
      </c>
      <c r="B1715" s="94">
        <f ca="1">IFERROR(VLOOKUP($A1715,HeadJournal!$A$1:$NTR$890,COLUMN(HeadJournal!B$1),0),"")</f>
        <v>0</v>
      </c>
      <c r="C1715" s="94" t="str">
        <f ca="1">IFERROR(VLOOKUP($A1715,HeadJournal!$A$1:$NTR$890,COLUMN(HeadJournal!C$1),0),"")</f>
        <v>OZON_AV</v>
      </c>
      <c r="D1715" s="125" t="str">
        <f ca="1"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 ca="1"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ca="1" si="132"/>
        <v>1666.75</v>
      </c>
      <c r="V1715" s="22">
        <f t="shared" ca="1" si="133"/>
        <v>2.0003000300030003</v>
      </c>
      <c r="X1715" s="33"/>
      <c r="Y1715" s="33"/>
    </row>
    <row r="1716" spans="1:25" hidden="1" x14ac:dyDescent="0.2">
      <c r="A1716" s="93" t="s">
        <v>755</v>
      </c>
      <c r="B1716" s="94">
        <f ca="1">IFERROR(VLOOKUP($A1716,HeadJournal!$A$1:$NTR$890,COLUMN(HeadJournal!B$1),0),"")</f>
        <v>0</v>
      </c>
      <c r="C1716" s="94" t="str">
        <f ca="1">IFERROR(VLOOKUP($A1716,HeadJournal!$A$1:$NTR$890,COLUMN(HeadJournal!C$1),0),"")</f>
        <v>OZON_AV</v>
      </c>
      <c r="D1716" s="125" t="str">
        <f ca="1"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ca="1" si="133"/>
        <v>0.26496879743632995</v>
      </c>
      <c r="X1716" s="33"/>
      <c r="Y1716" s="33"/>
    </row>
    <row r="1717" spans="1:25" hidden="1" x14ac:dyDescent="0.2">
      <c r="A1717" s="93" t="s">
        <v>756</v>
      </c>
      <c r="B1717" s="94">
        <f ca="1">IFERROR(VLOOKUP($A1717,HeadJournal!$A$1:$NTR$890,COLUMN(HeadJournal!B$1),0),"")</f>
        <v>0</v>
      </c>
      <c r="C1717" s="94" t="str">
        <f ca="1">IFERROR(VLOOKUP($A1717,HeadJournal!$A$1:$NTR$890,COLUMN(HeadJournal!C$1),0),"")</f>
        <v>NSP</v>
      </c>
      <c r="D1717" s="125" t="str">
        <f ca="1"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ca="1" si="133"/>
        <v>0.27118878631616372</v>
      </c>
      <c r="X1717" s="33"/>
      <c r="Y1717" s="33"/>
    </row>
    <row r="1718" spans="1:25" hidden="1" x14ac:dyDescent="0.2">
      <c r="A1718" s="93" t="s">
        <v>756</v>
      </c>
      <c r="B1718" s="94">
        <f ca="1">IFERROR(VLOOKUP($A1718,HeadJournal!$A$1:$NTR$890,COLUMN(HeadJournal!B$1),0),"")</f>
        <v>0</v>
      </c>
      <c r="C1718" s="94" t="str">
        <f ca="1">IFERROR(VLOOKUP($A1718,HeadJournal!$A$1:$NTR$890,COLUMN(HeadJournal!C$1),0),"")</f>
        <v>NSP</v>
      </c>
      <c r="D1718" s="125" t="str">
        <f ca="1"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ca="1" si="133"/>
        <v>0.61168578265085038</v>
      </c>
      <c r="X1718" s="33"/>
      <c r="Y1718" s="33"/>
    </row>
    <row r="1719" spans="1:25" hidden="1" x14ac:dyDescent="0.2">
      <c r="A1719" s="93" t="s">
        <v>756</v>
      </c>
      <c r="B1719" s="94">
        <f ca="1">IFERROR(VLOOKUP($A1719,HeadJournal!$A$1:$NTR$890,COLUMN(HeadJournal!B$1),0),"")</f>
        <v>0</v>
      </c>
      <c r="C1719" s="94" t="str">
        <f ca="1">IFERROR(VLOOKUP($A1719,HeadJournal!$A$1:$NTR$890,COLUMN(HeadJournal!C$1),0),"")</f>
        <v>NSP</v>
      </c>
      <c r="D1719" s="125" t="str">
        <f ca="1"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ca="1" si="133"/>
        <v>0.72264497943030526</v>
      </c>
      <c r="X1719" s="33"/>
      <c r="Y1719" s="33"/>
    </row>
    <row r="1720" spans="1:25" hidden="1" x14ac:dyDescent="0.2">
      <c r="A1720" s="93" t="s">
        <v>759</v>
      </c>
      <c r="B1720" s="94">
        <f ca="1">IFERROR(VLOOKUP($A1720,HeadJournal!$A$1:$NTR$890,COLUMN(HeadJournal!B$1),0),"")</f>
        <v>0</v>
      </c>
      <c r="C1720" s="94" t="str">
        <f ca="1">IFERROR(VLOOKUP($A1720,HeadJournal!$A$1:$NTR$890,COLUMN(HeadJournal!C$1),0),"")</f>
        <v>OZON_AV</v>
      </c>
      <c r="D1720" s="125" t="str">
        <f ca="1"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ca="1" si="133"/>
        <v>0.75330937143859023</v>
      </c>
      <c r="X1720" s="33"/>
      <c r="Y1720" s="33"/>
    </row>
    <row r="1721" spans="1:25" hidden="1" x14ac:dyDescent="0.2">
      <c r="A1721" s="93" t="s">
        <v>3513</v>
      </c>
      <c r="B1721" s="94">
        <f ca="1">IFERROR(VLOOKUP($A1721,HeadJournal!$A$1:$NTR$890,COLUMN(HeadJournal!B$1),0),"")</f>
        <v>0</v>
      </c>
      <c r="C1721" s="94" t="str">
        <f ca="1">IFERROR(VLOOKUP($A1721,HeadJournal!$A$1:$NTR$890,COLUMN(HeadJournal!C$1),0),"")</f>
        <v>Forever</v>
      </c>
      <c r="D1721" s="125" t="str">
        <f ca="1"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ca="1" si="132"/>
        <v>-4.3392913332809258E-3</v>
      </c>
      <c r="V1721" s="22">
        <f t="shared" ca="1" si="133"/>
        <v>-2.2320718741555237E-6</v>
      </c>
      <c r="X1721" s="33"/>
      <c r="Y1721" s="33"/>
    </row>
    <row r="1722" spans="1:25" hidden="1" x14ac:dyDescent="0.2">
      <c r="A1722" s="93" t="s">
        <v>3513</v>
      </c>
      <c r="B1722" s="94">
        <f ca="1">IFERROR(VLOOKUP($A1722,HeadJournal!$A$1:$NTR$890,COLUMN(HeadJournal!B$1),0),"")</f>
        <v>0</v>
      </c>
      <c r="C1722" s="94" t="str">
        <f ca="1">IFERROR(VLOOKUP($A1722,HeadJournal!$A$1:$NTR$890,COLUMN(HeadJournal!C$1),0),"")</f>
        <v>Forever</v>
      </c>
      <c r="D1722" s="125" t="str">
        <f ca="1"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 ca="1"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ca="1" si="132"/>
        <v>-4.3392913332809258E-3</v>
      </c>
      <c r="V1722" s="22">
        <f t="shared" ca="1" si="133"/>
        <v>-2.2320718741555237E-6</v>
      </c>
      <c r="X1722" s="33"/>
      <c r="Y1722" s="33"/>
    </row>
    <row r="1723" spans="1:25" hidden="1" x14ac:dyDescent="0.2">
      <c r="A1723" s="93" t="s">
        <v>3513</v>
      </c>
      <c r="B1723" s="94">
        <f ca="1">IFERROR(VLOOKUP($A1723,HeadJournal!$A$1:$NTR$890,COLUMN(HeadJournal!B$1),0),"")</f>
        <v>0</v>
      </c>
      <c r="C1723" s="94" t="str">
        <f ca="1">IFERROR(VLOOKUP($A1723,HeadJournal!$A$1:$NTR$890,COLUMN(HeadJournal!C$1),0),"")</f>
        <v>Forever</v>
      </c>
      <c r="D1723" s="125" t="str">
        <f ca="1"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 ca="1"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ca="1" si="132"/>
        <v>855.93566070866677</v>
      </c>
      <c r="V1723" s="22">
        <f t="shared" ca="1" si="133"/>
        <v>0.44028155005439773</v>
      </c>
      <c r="X1723" s="33"/>
      <c r="Y1723" s="33"/>
    </row>
    <row r="1724" spans="1:25" hidden="1" x14ac:dyDescent="0.2">
      <c r="A1724" s="93" t="s">
        <v>3513</v>
      </c>
      <c r="B1724" s="94">
        <f ca="1">IFERROR(VLOOKUP($A1724,HeadJournal!$A$1:$NTR$890,COLUMN(HeadJournal!B$1),0),"")</f>
        <v>0</v>
      </c>
      <c r="C1724" s="94" t="str">
        <f ca="1">IFERROR(VLOOKUP($A1724,HeadJournal!$A$1:$NTR$890,COLUMN(HeadJournal!C$1),0),"")</f>
        <v>Forever</v>
      </c>
      <c r="D1724" s="125" t="str">
        <f ca="1"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ca="1" si="133"/>
        <v>0.54315880362971181</v>
      </c>
      <c r="X1724" s="33"/>
      <c r="Y1724" s="33"/>
    </row>
    <row r="1725" spans="1:25" hidden="1" x14ac:dyDescent="0.2">
      <c r="A1725" s="93" t="s">
        <v>3513</v>
      </c>
      <c r="B1725" s="94">
        <f ca="1">IFERROR(VLOOKUP($A1725,HeadJournal!$A$1:$NTR$890,COLUMN(HeadJournal!B$1),0),"")</f>
        <v>0</v>
      </c>
      <c r="C1725" s="94" t="str">
        <f ca="1">IFERROR(VLOOKUP($A1725,HeadJournal!$A$1:$NTR$890,COLUMN(HeadJournal!C$1),0),"")</f>
        <v>Forever</v>
      </c>
      <c r="D1725" s="125" t="str">
        <f ca="1"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 ca="1"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ca="1" si="132"/>
        <v>748.4460229252727</v>
      </c>
      <c r="V1725" s="22">
        <f t="shared" ca="1" si="133"/>
        <v>0.28226693832986965</v>
      </c>
      <c r="X1725" s="33"/>
      <c r="Y1725" s="33"/>
    </row>
    <row r="1726" spans="1:25" hidden="1" x14ac:dyDescent="0.2">
      <c r="A1726" s="93" t="s">
        <v>3513</v>
      </c>
      <c r="B1726" s="94">
        <f ca="1">IFERROR(VLOOKUP($A1726,HeadJournal!$A$1:$NTR$890,COLUMN(HeadJournal!B$1),0),"")</f>
        <v>0</v>
      </c>
      <c r="C1726" s="94" t="str">
        <f ca="1">IFERROR(VLOOKUP($A1726,HeadJournal!$A$1:$NTR$890,COLUMN(HeadJournal!C$1),0),"")</f>
        <v>Forever</v>
      </c>
      <c r="D1726" s="125" t="str">
        <f ca="1"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 ca="1"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ca="1" si="132"/>
        <v>748.4460229252727</v>
      </c>
      <c r="V1726" s="22">
        <f t="shared" ca="1" si="133"/>
        <v>0.28226693832986965</v>
      </c>
      <c r="X1726" s="33"/>
      <c r="Y1726" s="33"/>
    </row>
    <row r="1727" spans="1:25" hidden="1" x14ac:dyDescent="0.2">
      <c r="A1727" s="93" t="s">
        <v>3513</v>
      </c>
      <c r="B1727" s="94">
        <f ca="1">IFERROR(VLOOKUP($A1727,HeadJournal!$A$1:$NTR$890,COLUMN(HeadJournal!B$1),0),"")</f>
        <v>0</v>
      </c>
      <c r="C1727" s="94" t="str">
        <f ca="1">IFERROR(VLOOKUP($A1727,HeadJournal!$A$1:$NTR$890,COLUMN(HeadJournal!C$1),0),"")</f>
        <v>Forever</v>
      </c>
      <c r="D1727" s="125" t="str">
        <f ca="1"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 ca="1"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ca="1" si="132"/>
        <v>748.4460229252727</v>
      </c>
      <c r="V1727" s="22">
        <f t="shared" ca="1" si="133"/>
        <v>0.28226693832986965</v>
      </c>
      <c r="X1727" s="33"/>
      <c r="Y1727" s="33"/>
    </row>
    <row r="1728" spans="1:25" hidden="1" x14ac:dyDescent="0.2">
      <c r="A1728" s="93" t="s">
        <v>3513</v>
      </c>
      <c r="B1728" s="94">
        <f ca="1">IFERROR(VLOOKUP($A1728,HeadJournal!$A$1:$NTR$890,COLUMN(HeadJournal!B$1),0),"")</f>
        <v>0</v>
      </c>
      <c r="C1728" s="94" t="str">
        <f ca="1">IFERROR(VLOOKUP($A1728,HeadJournal!$A$1:$NTR$890,COLUMN(HeadJournal!C$1),0),"")</f>
        <v>Forever</v>
      </c>
      <c r="D1728" s="125" t="str">
        <f ca="1"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 ca="1"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ca="1" si="132"/>
        <v>598.98258985211601</v>
      </c>
      <c r="V1728" s="22">
        <f t="shared" ca="1" si="133"/>
        <v>0.33258012192282621</v>
      </c>
      <c r="X1728" s="33"/>
      <c r="Y1728" s="33"/>
    </row>
    <row r="1729" spans="1:25" hidden="1" x14ac:dyDescent="0.2">
      <c r="A1729" s="93" t="s">
        <v>3513</v>
      </c>
      <c r="B1729" s="94">
        <f ca="1">IFERROR(VLOOKUP($A1729,HeadJournal!$A$1:$NTR$890,COLUMN(HeadJournal!B$1),0),"")</f>
        <v>0</v>
      </c>
      <c r="C1729" s="94" t="str">
        <f ca="1">IFERROR(VLOOKUP($A1729,HeadJournal!$A$1:$NTR$890,COLUMN(HeadJournal!C$1),0),"")</f>
        <v>Forever</v>
      </c>
      <c r="D1729" s="125" t="str">
        <f ca="1"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 ca="1"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ca="1" si="137">Q1729-P1729</f>
        <v>598.98258985211601</v>
      </c>
      <c r="V1729" s="22">
        <f t="shared" ref="V1729:V1792" ca="1" si="138">IF(Q1729&lt;&gt;0,IFERROR(U1729/P1729,""),"")</f>
        <v>0.33258012192282621</v>
      </c>
      <c r="X1729" s="33"/>
      <c r="Y1729" s="33"/>
    </row>
    <row r="1730" spans="1:25" hidden="1" x14ac:dyDescent="0.2">
      <c r="A1730" s="93" t="s">
        <v>3513</v>
      </c>
      <c r="B1730" s="94">
        <f ca="1">IFERROR(VLOOKUP($A1730,HeadJournal!$A$1:$NTR$890,COLUMN(HeadJournal!B$1),0),"")</f>
        <v>0</v>
      </c>
      <c r="C1730" s="94" t="str">
        <f ca="1">IFERROR(VLOOKUP($A1730,HeadJournal!$A$1:$NTR$890,COLUMN(HeadJournal!C$1),0),"")</f>
        <v>Forever</v>
      </c>
      <c r="D1730" s="125" t="str">
        <f ca="1"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 ca="1"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ca="1" si="137"/>
        <v>4.1086852816079045E-3</v>
      </c>
      <c r="V1730" s="22">
        <f t="shared" ca="1" si="138"/>
        <v>7.1705318378124397E-6</v>
      </c>
      <c r="X1730" s="33"/>
      <c r="Y1730" s="33"/>
    </row>
    <row r="1731" spans="1:25" hidden="1" x14ac:dyDescent="0.2">
      <c r="A1731" s="93" t="s">
        <v>761</v>
      </c>
      <c r="B1731" s="94">
        <f ca="1">IFERROR(VLOOKUP($A1731,HeadJournal!$A$1:$NTR$890,COLUMN(HeadJournal!B$1),0),"")</f>
        <v>0</v>
      </c>
      <c r="C1731" s="94" t="str">
        <f ca="1">IFERROR(VLOOKUP($A1731,HeadJournal!$A$1:$NTR$890,COLUMN(HeadJournal!C$1),0),"")</f>
        <v>NSP_AV</v>
      </c>
      <c r="D1731" s="125" t="str">
        <f ca="1"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ca="1" si="138"/>
        <v>0.35849225622656339</v>
      </c>
      <c r="X1731" s="33"/>
      <c r="Y1731" s="33"/>
    </row>
    <row r="1732" spans="1:25" hidden="1" x14ac:dyDescent="0.2">
      <c r="A1732" s="93" t="s">
        <v>761</v>
      </c>
      <c r="B1732" s="94">
        <f ca="1">IFERROR(VLOOKUP($A1732,HeadJournal!$A$1:$NTR$890,COLUMN(HeadJournal!B$1),0),"")</f>
        <v>0</v>
      </c>
      <c r="C1732" s="94" t="str">
        <f ca="1">IFERROR(VLOOKUP($A1732,HeadJournal!$A$1:$NTR$890,COLUMN(HeadJournal!C$1),0),"")</f>
        <v>NSP_AV</v>
      </c>
      <c r="D1732" s="125" t="str">
        <f ca="1"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 ca="1"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ca="1" si="137"/>
        <v>862.3471375883978</v>
      </c>
      <c r="V1732" s="22">
        <f t="shared" ca="1" si="138"/>
        <v>0.35818111719560064</v>
      </c>
      <c r="X1732" s="33"/>
      <c r="Y1732" s="33"/>
    </row>
    <row r="1733" spans="1:25" hidden="1" x14ac:dyDescent="0.2">
      <c r="A1733" s="93" t="s">
        <v>761</v>
      </c>
      <c r="B1733" s="94">
        <f ca="1">IFERROR(VLOOKUP($A1733,HeadJournal!$A$1:$NTR$890,COLUMN(HeadJournal!B$1),0),"")</f>
        <v>0</v>
      </c>
      <c r="C1733" s="94" t="str">
        <f ca="1">IFERROR(VLOOKUP($A1733,HeadJournal!$A$1:$NTR$890,COLUMN(HeadJournal!C$1),0),"")</f>
        <v>NSP_AV</v>
      </c>
      <c r="D1733" s="125" t="str">
        <f ca="1"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ca="1" si="138"/>
        <v>0.35818111719560064</v>
      </c>
      <c r="X1733" s="33"/>
      <c r="Y1733" s="33"/>
    </row>
    <row r="1734" spans="1:25" hidden="1" x14ac:dyDescent="0.2">
      <c r="A1734" s="93" t="s">
        <v>761</v>
      </c>
      <c r="B1734" s="94">
        <f ca="1">IFERROR(VLOOKUP($A1734,HeadJournal!$A$1:$NTR$890,COLUMN(HeadJournal!B$1),0),"")</f>
        <v>0</v>
      </c>
      <c r="C1734" s="94" t="str">
        <f ca="1">IFERROR(VLOOKUP($A1734,HeadJournal!$A$1:$NTR$890,COLUMN(HeadJournal!C$1),0),"")</f>
        <v>NSP_AV</v>
      </c>
      <c r="D1734" s="125" t="str">
        <f ca="1"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 ca="1"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ca="1" si="137"/>
        <v>862.3471375883978</v>
      </c>
      <c r="V1734" s="22">
        <f t="shared" ca="1" si="138"/>
        <v>0.35818111719560064</v>
      </c>
      <c r="X1734" s="33"/>
      <c r="Y1734" s="33"/>
    </row>
    <row r="1735" spans="1:25" hidden="1" x14ac:dyDescent="0.2">
      <c r="A1735" s="93" t="s">
        <v>761</v>
      </c>
      <c r="B1735" s="94">
        <f ca="1">IFERROR(VLOOKUP($A1735,HeadJournal!$A$1:$NTR$890,COLUMN(HeadJournal!B$1),0),"")</f>
        <v>0</v>
      </c>
      <c r="C1735" s="94" t="str">
        <f ca="1">IFERROR(VLOOKUP($A1735,HeadJournal!$A$1:$NTR$890,COLUMN(HeadJournal!C$1),0),"")</f>
        <v>NSP_AV</v>
      </c>
      <c r="D1735" s="125" t="str">
        <f ca="1"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ca="1" si="138"/>
        <v>0.3584456870209331</v>
      </c>
      <c r="X1735" s="33"/>
      <c r="Y1735" s="33"/>
    </row>
    <row r="1736" spans="1:25" hidden="1" x14ac:dyDescent="0.2">
      <c r="A1736" s="93" t="s">
        <v>761</v>
      </c>
      <c r="B1736" s="94">
        <f ca="1">IFERROR(VLOOKUP($A1736,HeadJournal!$A$1:$NTR$890,COLUMN(HeadJournal!B$1),0),"")</f>
        <v>0</v>
      </c>
      <c r="C1736" s="94" t="str">
        <f ca="1">IFERROR(VLOOKUP($A1736,HeadJournal!$A$1:$NTR$890,COLUMN(HeadJournal!C$1),0),"")</f>
        <v>NSP_AV</v>
      </c>
      <c r="D1736" s="125" t="str">
        <f ca="1"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hidden="1" x14ac:dyDescent="0.2">
      <c r="A1737" s="93" t="s">
        <v>761</v>
      </c>
      <c r="B1737" s="94">
        <f ca="1">IFERROR(VLOOKUP($A1737,HeadJournal!$A$1:$NTR$890,COLUMN(HeadJournal!B$1),0),"")</f>
        <v>0</v>
      </c>
      <c r="C1737" s="94" t="str">
        <f ca="1">IFERROR(VLOOKUP($A1737,HeadJournal!$A$1:$NTR$890,COLUMN(HeadJournal!C$1),0),"")</f>
        <v>NSP_AV</v>
      </c>
      <c r="D1737" s="125" t="str">
        <f ca="1"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 ca="1"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ca="1" si="137"/>
        <v>807.09372728970266</v>
      </c>
      <c r="V1737" s="22">
        <f t="shared" ca="1" si="138"/>
        <v>0.35817404334333008</v>
      </c>
      <c r="X1737" s="33"/>
      <c r="Y1737" s="33"/>
    </row>
    <row r="1738" spans="1:25" hidden="1" x14ac:dyDescent="0.2">
      <c r="A1738" s="93" t="s">
        <v>761</v>
      </c>
      <c r="B1738" s="94">
        <f ca="1">IFERROR(VLOOKUP($A1738,HeadJournal!$A$1:$NTR$890,COLUMN(HeadJournal!B$1),0),"")</f>
        <v>0</v>
      </c>
      <c r="C1738" s="94" t="str">
        <f ca="1">IFERROR(VLOOKUP($A1738,HeadJournal!$A$1:$NTR$890,COLUMN(HeadJournal!C$1),0),"")</f>
        <v>NSP_AV</v>
      </c>
      <c r="D1738" s="125" t="str">
        <f ca="1"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 ca="1"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ca="1" si="137"/>
        <v>994.65383944336145</v>
      </c>
      <c r="V1738" s="22">
        <f t="shared" ca="1" si="138"/>
        <v>0.35832842735662368</v>
      </c>
      <c r="X1738" s="33"/>
      <c r="Y1738" s="33"/>
    </row>
    <row r="1739" spans="1:25" hidden="1" x14ac:dyDescent="0.2">
      <c r="A1739" s="93" t="s">
        <v>761</v>
      </c>
      <c r="B1739" s="94">
        <f ca="1">IFERROR(VLOOKUP($A1739,HeadJournal!$A$1:$NTR$890,COLUMN(HeadJournal!B$1),0),"")</f>
        <v>0</v>
      </c>
      <c r="C1739" s="94" t="str">
        <f ca="1">IFERROR(VLOOKUP($A1739,HeadJournal!$A$1:$NTR$890,COLUMN(HeadJournal!C$1),0),"")</f>
        <v>NSP_AV</v>
      </c>
      <c r="D1739" s="125" t="str">
        <f ca="1"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hidden="1" x14ac:dyDescent="0.2">
      <c r="A1740" s="93" t="s">
        <v>761</v>
      </c>
      <c r="B1740" s="94">
        <f ca="1">IFERROR(VLOOKUP($A1740,HeadJournal!$A$1:$NTR$890,COLUMN(HeadJournal!B$1),0),"")</f>
        <v>0</v>
      </c>
      <c r="C1740" s="94" t="str">
        <f ca="1">IFERROR(VLOOKUP($A1740,HeadJournal!$A$1:$NTR$890,COLUMN(HeadJournal!C$1),0),"")</f>
        <v>NSP_AV</v>
      </c>
      <c r="D1740" s="125" t="str">
        <f ca="1"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 ca="1"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ca="1" si="137"/>
        <v>442.07163825074804</v>
      </c>
      <c r="V1740" s="22">
        <f t="shared" ca="1" si="138"/>
        <v>0.35833040875886213</v>
      </c>
      <c r="X1740" s="33"/>
      <c r="Y1740" s="33"/>
    </row>
    <row r="1741" spans="1:25" hidden="1" x14ac:dyDescent="0.2">
      <c r="A1741" s="93" t="s">
        <v>767</v>
      </c>
      <c r="B1741" s="94">
        <f ca="1">IFERROR(VLOOKUP($A1741,HeadJournal!$A$1:$NTR$890,COLUMN(HeadJournal!B$1),0),"")</f>
        <v>0</v>
      </c>
      <c r="C1741" s="94" t="str">
        <f ca="1">IFERROR(VLOOKUP($A1741,HeadJournal!$A$1:$NTR$890,COLUMN(HeadJournal!C$1),0),"")</f>
        <v>CoralClub_OA</v>
      </c>
      <c r="D1741" s="125" t="str">
        <f ca="1"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ca="1" si="138"/>
        <v>0.25925925925925924</v>
      </c>
      <c r="X1741" s="33"/>
      <c r="Y1741" s="33"/>
    </row>
    <row r="1742" spans="1:25" hidden="1" x14ac:dyDescent="0.2">
      <c r="A1742" s="93" t="s">
        <v>767</v>
      </c>
      <c r="B1742" s="94">
        <f ca="1">IFERROR(VLOOKUP($A1742,HeadJournal!$A$1:$NTR$890,COLUMN(HeadJournal!B$1),0),"")</f>
        <v>0</v>
      </c>
      <c r="C1742" s="94" t="str">
        <f ca="1">IFERROR(VLOOKUP($A1742,HeadJournal!$A$1:$NTR$890,COLUMN(HeadJournal!C$1),0),"")</f>
        <v>CoralClub_OA</v>
      </c>
      <c r="D1742" s="125" t="str">
        <f ca="1"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hidden="1" x14ac:dyDescent="0.2">
      <c r="A1743" s="93" t="s">
        <v>768</v>
      </c>
      <c r="B1743" s="94" t="str">
        <f ca="1">IFERROR(VLOOKUP($A1743,HeadJournal!$A$1:$NTR$890,COLUMN(HeadJournal!B$1),0),"")</f>
        <v>710000844692</v>
      </c>
      <c r="C1743" s="94" t="str">
        <f ca="1">IFERROR(VLOOKUP($A1743,HeadJournal!$A$1:$NTR$890,COLUMN(HeadJournal!C$1),0),"")</f>
        <v>iHerb_VP DFD1605</v>
      </c>
      <c r="D1743" s="125" t="str">
        <f ca="1"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 ca="1"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 ca="1"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 ca="1"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ca="1" si="137"/>
        <v>855.440916167664</v>
      </c>
      <c r="V1743" s="22">
        <f t="shared" ca="1" si="138"/>
        <v>0.39888894767076666</v>
      </c>
      <c r="X1743" s="33"/>
      <c r="Y1743" s="33"/>
    </row>
    <row r="1744" spans="1:25" hidden="1" x14ac:dyDescent="0.2">
      <c r="A1744" s="93" t="s">
        <v>768</v>
      </c>
      <c r="B1744" s="94" t="str">
        <f ca="1">IFERROR(VLOOKUP($A1744,HeadJournal!$A$1:$NTR$890,COLUMN(HeadJournal!B$1),0),"")</f>
        <v>710000844692</v>
      </c>
      <c r="C1744" s="94" t="str">
        <f ca="1">IFERROR(VLOOKUP($A1744,HeadJournal!$A$1:$NTR$890,COLUMN(HeadJournal!C$1),0),"")</f>
        <v>iHerb_VP DFD1605</v>
      </c>
      <c r="D1744" s="125" t="str">
        <f ca="1"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 ca="1"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 ca="1"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 ca="1"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ca="1" si="137"/>
        <v>855.440916167664</v>
      </c>
      <c r="V1744" s="22">
        <f t="shared" ca="1" si="138"/>
        <v>0.39888894767076666</v>
      </c>
      <c r="X1744" s="33"/>
      <c r="Y1744" s="33"/>
    </row>
    <row r="1745" spans="1:25" hidden="1" x14ac:dyDescent="0.2">
      <c r="A1745" s="93" t="s">
        <v>768</v>
      </c>
      <c r="B1745" s="94" t="str">
        <f ca="1">IFERROR(VLOOKUP($A1745,HeadJournal!$A$1:$NTR$890,COLUMN(HeadJournal!B$1),0),"")</f>
        <v>710000844692</v>
      </c>
      <c r="C1745" s="94" t="str">
        <f ca="1">IFERROR(VLOOKUP($A1745,HeadJournal!$A$1:$NTR$890,COLUMN(HeadJournal!C$1),0),"")</f>
        <v>iHerb_VP DFD1605</v>
      </c>
      <c r="D1745" s="125" t="str">
        <f ca="1"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 ca="1"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 ca="1"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 ca="1"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ca="1" si="137"/>
        <v>447.01017724550866</v>
      </c>
      <c r="V1745" s="22">
        <f t="shared" ca="1" si="138"/>
        <v>0.35675483481807579</v>
      </c>
      <c r="X1745" s="33"/>
      <c r="Y1745" s="33"/>
    </row>
    <row r="1746" spans="1:25" hidden="1" x14ac:dyDescent="0.2">
      <c r="A1746" s="93" t="s">
        <v>768</v>
      </c>
      <c r="B1746" s="94" t="str">
        <f ca="1">IFERROR(VLOOKUP($A1746,HeadJournal!$A$1:$NTR$890,COLUMN(HeadJournal!B$1),0),"")</f>
        <v>710000844692</v>
      </c>
      <c r="C1746" s="94" t="str">
        <f ca="1">IFERROR(VLOOKUP($A1746,HeadJournal!$A$1:$NTR$890,COLUMN(HeadJournal!C$1),0),"")</f>
        <v>iHerb_VP DFD1605</v>
      </c>
      <c r="D1746" s="125" t="str">
        <f ca="1"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 ca="1"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 ca="1"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 ca="1"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ca="1" si="137"/>
        <v>647.01017724550866</v>
      </c>
      <c r="V1746" s="22">
        <f t="shared" ca="1" si="138"/>
        <v>0.51637305067902595</v>
      </c>
      <c r="X1746" s="33"/>
      <c r="Y1746" s="33"/>
    </row>
    <row r="1747" spans="1:25" hidden="1" x14ac:dyDescent="0.2">
      <c r="A1747" s="93" t="s">
        <v>768</v>
      </c>
      <c r="B1747" s="94" t="str">
        <f ca="1">IFERROR(VLOOKUP($A1747,HeadJournal!$A$1:$NTR$890,COLUMN(HeadJournal!B$1),0),"")</f>
        <v>710000844692</v>
      </c>
      <c r="C1747" s="94" t="str">
        <f ca="1">IFERROR(VLOOKUP($A1747,HeadJournal!$A$1:$NTR$890,COLUMN(HeadJournal!C$1),0),"")</f>
        <v>iHerb_VP DFD1605</v>
      </c>
      <c r="D1747" s="125" t="str">
        <f ca="1"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 ca="1"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 ca="1"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 ca="1"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ca="1" si="137"/>
        <v>839.45428902195545</v>
      </c>
      <c r="V1747" s="22">
        <f t="shared" ca="1" si="138"/>
        <v>0.50552916638923806</v>
      </c>
      <c r="X1747" s="33"/>
      <c r="Y1747" s="33"/>
    </row>
    <row r="1748" spans="1:25" hidden="1" x14ac:dyDescent="0.2">
      <c r="A1748" s="93" t="s">
        <v>768</v>
      </c>
      <c r="B1748" s="94" t="str">
        <f ca="1">IFERROR(VLOOKUP($A1748,HeadJournal!$A$1:$NTR$890,COLUMN(HeadJournal!B$1),0),"")</f>
        <v>710000844692</v>
      </c>
      <c r="C1748" s="94" t="str">
        <f ca="1">IFERROR(VLOOKUP($A1748,HeadJournal!$A$1:$NTR$890,COLUMN(HeadJournal!C$1),0),"")</f>
        <v>iHerb_VP DFD1605</v>
      </c>
      <c r="D1748" s="125" t="str">
        <f ca="1"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 ca="1"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 ca="1"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 ca="1"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ca="1" si="137"/>
        <v>739.45428902195545</v>
      </c>
      <c r="V1748" s="22">
        <f t="shared" ca="1" si="138"/>
        <v>0.44530799973366852</v>
      </c>
      <c r="X1748" s="33"/>
      <c r="Y1748" s="33"/>
    </row>
    <row r="1749" spans="1:25" hidden="1" x14ac:dyDescent="0.2">
      <c r="A1749" s="93" t="s">
        <v>768</v>
      </c>
      <c r="B1749" s="94" t="str">
        <f ca="1">IFERROR(VLOOKUP($A1749,HeadJournal!$A$1:$NTR$890,COLUMN(HeadJournal!B$1),0),"")</f>
        <v>710000844692</v>
      </c>
      <c r="C1749" s="94" t="str">
        <f ca="1">IFERROR(VLOOKUP($A1749,HeadJournal!$A$1:$NTR$890,COLUMN(HeadJournal!C$1),0),"")</f>
        <v>iHerb_VP DFD1605</v>
      </c>
      <c r="D1749" s="125" t="str">
        <f ca="1"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 ca="1"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 ca="1"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 ca="1"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ca="1" si="137"/>
        <v>839.45428902195545</v>
      </c>
      <c r="V1749" s="22">
        <f t="shared" ca="1" si="138"/>
        <v>0.50552916638923806</v>
      </c>
      <c r="X1749" s="33"/>
      <c r="Y1749" s="33"/>
    </row>
    <row r="1750" spans="1:25" hidden="1" x14ac:dyDescent="0.2">
      <c r="A1750" s="93" t="s">
        <v>768</v>
      </c>
      <c r="B1750" s="94" t="str">
        <f ca="1">IFERROR(VLOOKUP($A1750,HeadJournal!$A$1:$NTR$890,COLUMN(HeadJournal!B$1),0),"")</f>
        <v>710000844692</v>
      </c>
      <c r="C1750" s="94" t="str">
        <f ca="1">IFERROR(VLOOKUP($A1750,HeadJournal!$A$1:$NTR$890,COLUMN(HeadJournal!C$1),0),"")</f>
        <v>iHerb_VP DFD1605</v>
      </c>
      <c r="D1750" s="125" t="str">
        <f ca="1"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 ca="1"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 ca="1"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 ca="1"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ca="1" si="137"/>
        <v>580.72737485029938</v>
      </c>
      <c r="V1750" s="22">
        <f t="shared" ca="1" si="138"/>
        <v>0.40917253285924965</v>
      </c>
      <c r="X1750" s="33"/>
      <c r="Y1750" s="33"/>
    </row>
    <row r="1751" spans="1:25" hidden="1" x14ac:dyDescent="0.2">
      <c r="A1751" s="93" t="s">
        <v>768</v>
      </c>
      <c r="B1751" s="94" t="str">
        <f ca="1">IFERROR(VLOOKUP($A1751,HeadJournal!$A$1:$NTR$890,COLUMN(HeadJournal!B$1),0),"")</f>
        <v>710000844692</v>
      </c>
      <c r="C1751" s="94" t="str">
        <f ca="1">IFERROR(VLOOKUP($A1751,HeadJournal!$A$1:$NTR$890,COLUMN(HeadJournal!C$1),0),"")</f>
        <v>iHerb_VP DFD1605</v>
      </c>
      <c r="D1751" s="125" t="str">
        <f ca="1"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 ca="1"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 ca="1"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 ca="1"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ca="1" si="137"/>
        <v>632.74194251496965</v>
      </c>
      <c r="V1751" s="22">
        <f t="shared" ca="1" si="138"/>
        <v>0.33886154084518783</v>
      </c>
      <c r="X1751" s="33"/>
      <c r="Y1751" s="33"/>
    </row>
    <row r="1752" spans="1:25" hidden="1" x14ac:dyDescent="0.2">
      <c r="A1752" s="93" t="s">
        <v>768</v>
      </c>
      <c r="B1752" s="94" t="str">
        <f ca="1">IFERROR(VLOOKUP($A1752,HeadJournal!$A$1:$NTR$890,COLUMN(HeadJournal!B$1),0),"")</f>
        <v>710000844692</v>
      </c>
      <c r="C1752" s="94" t="str">
        <f ca="1">IFERROR(VLOOKUP($A1752,HeadJournal!$A$1:$NTR$890,COLUMN(HeadJournal!C$1),0),"")</f>
        <v>iHerb_VP DFD1605</v>
      </c>
      <c r="D1752" s="125" t="str">
        <f ca="1"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 ca="1"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 ca="1"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 ca="1"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ca="1" si="137"/>
        <v>928.42562874251485</v>
      </c>
      <c r="V1752" s="22">
        <f t="shared" ca="1" si="138"/>
        <v>0.73013867668972932</v>
      </c>
      <c r="X1752" s="33"/>
      <c r="Y1752" s="33"/>
    </row>
    <row r="1753" spans="1:25" hidden="1" x14ac:dyDescent="0.2">
      <c r="A1753" s="93" t="s">
        <v>771</v>
      </c>
      <c r="B1753" s="94" t="str">
        <f ca="1">IFERROR(VLOOKUP($A1753,HeadJournal!$A$1:$NTR$890,COLUMN(HeadJournal!B$1),0),"")</f>
        <v>710000841136</v>
      </c>
      <c r="C1753" s="94" t="str">
        <f ca="1">IFERROR(VLOOKUP($A1753,HeadJournal!$A$1:$NTR$890,COLUMN(HeadJournal!C$1),0),"")</f>
        <v>iHerb_AV CYG0792</v>
      </c>
      <c r="D1753" s="125" t="str">
        <f ca="1"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 ca="1"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 ca="1"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 ca="1"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ca="1" si="137"/>
        <v>689.59162470495676</v>
      </c>
      <c r="V1753" s="22">
        <f t="shared" ca="1" si="138"/>
        <v>0.21479872467675762</v>
      </c>
      <c r="X1753" s="33"/>
      <c r="Y1753" s="33"/>
    </row>
    <row r="1754" spans="1:25" hidden="1" x14ac:dyDescent="0.2">
      <c r="A1754" s="93" t="s">
        <v>771</v>
      </c>
      <c r="B1754" s="94" t="str">
        <f ca="1">IFERROR(VLOOKUP($A1754,HeadJournal!$A$1:$NTR$890,COLUMN(HeadJournal!B$1),0),"")</f>
        <v>710000841136</v>
      </c>
      <c r="C1754" s="94" t="str">
        <f ca="1">IFERROR(VLOOKUP($A1754,HeadJournal!$A$1:$NTR$890,COLUMN(HeadJournal!C$1),0),"")</f>
        <v>iHerb_AV CYG0792</v>
      </c>
      <c r="D1754" s="125" t="str">
        <f ca="1"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 ca="1"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 ca="1"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 ca="1"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ca="1" si="137"/>
        <v>689.59162470495676</v>
      </c>
      <c r="V1754" s="22">
        <f t="shared" ca="1" si="138"/>
        <v>0.21479872467675762</v>
      </c>
      <c r="X1754" s="33"/>
      <c r="Y1754" s="33"/>
    </row>
    <row r="1755" spans="1:25" hidden="1" x14ac:dyDescent="0.2">
      <c r="A1755" s="93" t="s">
        <v>771</v>
      </c>
      <c r="B1755" s="94" t="str">
        <f ca="1">IFERROR(VLOOKUP($A1755,HeadJournal!$A$1:$NTR$890,COLUMN(HeadJournal!B$1),0),"")</f>
        <v>710000841136</v>
      </c>
      <c r="C1755" s="94" t="str">
        <f ca="1">IFERROR(VLOOKUP($A1755,HeadJournal!$A$1:$NTR$890,COLUMN(HeadJournal!C$1),0),"")</f>
        <v>iHerb_AV CYG0792</v>
      </c>
      <c r="D1755" s="125" t="str">
        <f ca="1"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 ca="1"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 ca="1"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 ca="1"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ca="1" si="137"/>
        <v>689.59162470495676</v>
      </c>
      <c r="V1755" s="22">
        <f t="shared" ca="1" si="138"/>
        <v>0.21479872467675762</v>
      </c>
      <c r="X1755" s="33"/>
      <c r="Y1755" s="33"/>
    </row>
    <row r="1756" spans="1:25" hidden="1" x14ac:dyDescent="0.2">
      <c r="A1756" s="93" t="s">
        <v>771</v>
      </c>
      <c r="B1756" s="94" t="str">
        <f ca="1">IFERROR(VLOOKUP($A1756,HeadJournal!$A$1:$NTR$890,COLUMN(HeadJournal!B$1),0),"")</f>
        <v>710000841136</v>
      </c>
      <c r="C1756" s="94" t="str">
        <f ca="1">IFERROR(VLOOKUP($A1756,HeadJournal!$A$1:$NTR$890,COLUMN(HeadJournal!C$1),0),"")</f>
        <v>iHerb_AV CYG0792</v>
      </c>
      <c r="D1756" s="125" t="str">
        <f ca="1"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 ca="1"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 ca="1"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 ca="1"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ca="1" si="137"/>
        <v>689.59162470495676</v>
      </c>
      <c r="V1756" s="22">
        <f t="shared" ca="1" si="138"/>
        <v>0.21479872467675762</v>
      </c>
      <c r="X1756" s="33"/>
      <c r="Y1756" s="33"/>
    </row>
    <row r="1757" spans="1:25" hidden="1" x14ac:dyDescent="0.2">
      <c r="A1757" s="93" t="s">
        <v>771</v>
      </c>
      <c r="B1757" s="94" t="str">
        <f ca="1">IFERROR(VLOOKUP($A1757,HeadJournal!$A$1:$NTR$890,COLUMN(HeadJournal!B$1),0),"")</f>
        <v>710000841136</v>
      </c>
      <c r="C1757" s="94" t="str">
        <f ca="1">IFERROR(VLOOKUP($A1757,HeadJournal!$A$1:$NTR$890,COLUMN(HeadJournal!C$1),0),"")</f>
        <v>iHerb_AV CYG0792</v>
      </c>
      <c r="D1757" s="125" t="str">
        <f ca="1"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 ca="1"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 ca="1"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 ca="1"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ca="1" si="137"/>
        <v>612.51325640353161</v>
      </c>
      <c r="V1757" s="22">
        <f t="shared" ca="1" si="138"/>
        <v>0.26776690973977685</v>
      </c>
      <c r="X1757" s="33"/>
      <c r="Y1757" s="33"/>
    </row>
    <row r="1758" spans="1:25" hidden="1" x14ac:dyDescent="0.2">
      <c r="A1758" s="93" t="s">
        <v>771</v>
      </c>
      <c r="B1758" s="94" t="str">
        <f ca="1">IFERROR(VLOOKUP($A1758,HeadJournal!$A$1:$NTR$890,COLUMN(HeadJournal!B$1),0),"")</f>
        <v>710000841136</v>
      </c>
      <c r="C1758" s="94" t="str">
        <f ca="1">IFERROR(VLOOKUP($A1758,HeadJournal!$A$1:$NTR$890,COLUMN(HeadJournal!C$1),0),"")</f>
        <v>iHerb_AV CYG0792</v>
      </c>
      <c r="D1758" s="125" t="str">
        <f ca="1"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 ca="1"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 ca="1"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 ca="1"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ca="1" si="137"/>
        <v>705.63033569367963</v>
      </c>
      <c r="V1758" s="22">
        <f t="shared" ca="1" si="138"/>
        <v>0.39324691546569751</v>
      </c>
      <c r="X1758" s="33"/>
      <c r="Y1758" s="33"/>
    </row>
    <row r="1759" spans="1:25" hidden="1" x14ac:dyDescent="0.2">
      <c r="A1759" s="93" t="s">
        <v>771</v>
      </c>
      <c r="B1759" s="94" t="str">
        <f ca="1">IFERROR(VLOOKUP($A1759,HeadJournal!$A$1:$NTR$890,COLUMN(HeadJournal!B$1),0),"")</f>
        <v>710000841136</v>
      </c>
      <c r="C1759" s="94" t="str">
        <f ca="1">IFERROR(VLOOKUP($A1759,HeadJournal!$A$1:$NTR$890,COLUMN(HeadJournal!C$1),0),"")</f>
        <v>iHerb_AV CYG0792</v>
      </c>
      <c r="D1759" s="125" t="str">
        <f ca="1"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 ca="1"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 ca="1"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 ca="1"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ca="1" si="137"/>
        <v>1259.2447740187079</v>
      </c>
      <c r="V1759" s="22">
        <f t="shared" ca="1" si="138"/>
        <v>3.6954525653785337</v>
      </c>
      <c r="X1759" s="33"/>
      <c r="Y1759" s="33"/>
    </row>
    <row r="1760" spans="1:25" hidden="1" x14ac:dyDescent="0.2">
      <c r="A1760" s="93" t="s">
        <v>771</v>
      </c>
      <c r="B1760" s="94" t="str">
        <f ca="1">IFERROR(VLOOKUP($A1760,HeadJournal!$A$1:$NTR$890,COLUMN(HeadJournal!B$1),0),"")</f>
        <v>710000841136</v>
      </c>
      <c r="C1760" s="94" t="str">
        <f ca="1">IFERROR(VLOOKUP($A1760,HeadJournal!$A$1:$NTR$890,COLUMN(HeadJournal!C$1),0),"")</f>
        <v>iHerb_AV CYG0792</v>
      </c>
      <c r="D1760" s="125" t="str">
        <f ca="1"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 ca="1"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 ca="1"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 ca="1"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ca="1" si="137"/>
        <v>621.29552845528463</v>
      </c>
      <c r="V1760" s="22">
        <f t="shared" ca="1" si="138"/>
        <v>1.2978686546429095</v>
      </c>
      <c r="X1760" s="33"/>
      <c r="Y1760" s="33"/>
    </row>
    <row r="1761" spans="1:25" hidden="1" x14ac:dyDescent="0.2">
      <c r="A1761" s="93" t="s">
        <v>771</v>
      </c>
      <c r="B1761" s="94" t="str">
        <f ca="1">IFERROR(VLOOKUP($A1761,HeadJournal!$A$1:$NTR$890,COLUMN(HeadJournal!B$1),0),"")</f>
        <v>710000841136</v>
      </c>
      <c r="C1761" s="94" t="str">
        <f ca="1">IFERROR(VLOOKUP($A1761,HeadJournal!$A$1:$NTR$890,COLUMN(HeadJournal!C$1),0),"")</f>
        <v>iHerb_AV CYG0792</v>
      </c>
      <c r="D1761" s="125" t="str">
        <f ca="1"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 ca="1"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 ca="1"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 ca="1"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ca="1" si="137"/>
        <v>721.29552845528463</v>
      </c>
      <c r="V1761" s="22">
        <f t="shared" ca="1" si="138"/>
        <v>1.5067658050649919</v>
      </c>
      <c r="X1761" s="33"/>
      <c r="Y1761" s="33"/>
    </row>
    <row r="1762" spans="1:25" hidden="1" x14ac:dyDescent="0.2">
      <c r="A1762" s="93" t="s">
        <v>771</v>
      </c>
      <c r="B1762" s="94" t="str">
        <f ca="1">IFERROR(VLOOKUP($A1762,HeadJournal!$A$1:$NTR$890,COLUMN(HeadJournal!B$1),0),"")</f>
        <v>710000841136</v>
      </c>
      <c r="C1762" s="94" t="str">
        <f ca="1">IFERROR(VLOOKUP($A1762,HeadJournal!$A$1:$NTR$890,COLUMN(HeadJournal!C$1),0),"")</f>
        <v>iHerb_AV CYG0792</v>
      </c>
      <c r="D1762" s="125" t="str">
        <f ca="1"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 ca="1"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 ca="1"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 ca="1"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ca="1" si="137"/>
        <v>908.19482821924987</v>
      </c>
      <c r="V1762" s="22">
        <f t="shared" ca="1" si="138"/>
        <v>1.3127898796730575</v>
      </c>
      <c r="X1762" s="33"/>
      <c r="Y1762" s="33"/>
    </row>
    <row r="1763" spans="1:25" hidden="1" x14ac:dyDescent="0.2">
      <c r="A1763" s="93" t="s">
        <v>771</v>
      </c>
      <c r="B1763" s="94" t="str">
        <f ca="1">IFERROR(VLOOKUP($A1763,HeadJournal!$A$1:$NTR$890,COLUMN(HeadJournal!B$1),0),"")</f>
        <v>710000841136</v>
      </c>
      <c r="C1763" s="94" t="str">
        <f ca="1">IFERROR(VLOOKUP($A1763,HeadJournal!$A$1:$NTR$890,COLUMN(HeadJournal!C$1),0),"")</f>
        <v>iHerb_AV CYG0792</v>
      </c>
      <c r="D1763" s="125" t="str">
        <f ca="1"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 ca="1"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 ca="1"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 ca="1"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ca="1" si="137"/>
        <v>905.62114826470849</v>
      </c>
      <c r="V1763" s="22">
        <f t="shared" ca="1" si="138"/>
        <v>1.3042176414237137</v>
      </c>
      <c r="X1763" s="33"/>
      <c r="Y1763" s="33"/>
    </row>
    <row r="1764" spans="1:25" hidden="1" x14ac:dyDescent="0.2">
      <c r="A1764" s="93" t="s">
        <v>771</v>
      </c>
      <c r="B1764" s="94" t="str">
        <f ca="1">IFERROR(VLOOKUP($A1764,HeadJournal!$A$1:$NTR$890,COLUMN(HeadJournal!B$1),0),"")</f>
        <v>710000841136</v>
      </c>
      <c r="C1764" s="94" t="str">
        <f ca="1">IFERROR(VLOOKUP($A1764,HeadJournal!$A$1:$NTR$890,COLUMN(HeadJournal!C$1),0),"")</f>
        <v>iHerb_AV CYG0792</v>
      </c>
      <c r="D1764" s="125" t="str">
        <f ca="1"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 ca="1"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 ca="1"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 ca="1"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ca="1" si="137"/>
        <v>1005.6211482647085</v>
      </c>
      <c r="V1764" s="22">
        <f t="shared" ca="1" si="138"/>
        <v>1.4482312440126959</v>
      </c>
      <c r="X1764" s="33"/>
      <c r="Y1764" s="33"/>
    </row>
    <row r="1765" spans="1:25" hidden="1" x14ac:dyDescent="0.2">
      <c r="A1765" s="93" t="s">
        <v>771</v>
      </c>
      <c r="B1765" s="94" t="str">
        <f ca="1">IFERROR(VLOOKUP($A1765,HeadJournal!$A$1:$NTR$890,COLUMN(HeadJournal!B$1),0),"")</f>
        <v>710000841136</v>
      </c>
      <c r="C1765" s="94" t="str">
        <f ca="1">IFERROR(VLOOKUP($A1765,HeadJournal!$A$1:$NTR$890,COLUMN(HeadJournal!C$1),0),"")</f>
        <v>iHerb_AV CYG0792</v>
      </c>
      <c r="D1765" s="125" t="str">
        <f ca="1"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 ca="1"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 ca="1"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 ca="1"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ca="1" si="137"/>
        <v>1525.6139566395664</v>
      </c>
      <c r="V1765" s="22">
        <f t="shared" ca="1" si="138"/>
        <v>0.73545324966037884</v>
      </c>
      <c r="X1765" s="33"/>
      <c r="Y1765" s="33"/>
    </row>
    <row r="1766" spans="1:25" hidden="1" x14ac:dyDescent="0.2">
      <c r="A1766" s="93" t="s">
        <v>771</v>
      </c>
      <c r="B1766" s="94" t="str">
        <f ca="1">IFERROR(VLOOKUP($A1766,HeadJournal!$A$1:$NTR$890,COLUMN(HeadJournal!B$1),0),"")</f>
        <v>710000841136</v>
      </c>
      <c r="C1766" s="94" t="str">
        <f ca="1">IFERROR(VLOOKUP($A1766,HeadJournal!$A$1:$NTR$890,COLUMN(HeadJournal!C$1),0),"")</f>
        <v>iHerb_AV CYG0792</v>
      </c>
      <c r="D1766" s="125" t="str">
        <f ca="1"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 ca="1"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 ca="1"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 ca="1"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ca="1" si="137"/>
        <v>1324.3429967654517</v>
      </c>
      <c r="V1766" s="22">
        <f t="shared" ca="1" si="138"/>
        <v>1.1264705548657716</v>
      </c>
      <c r="X1766" s="33"/>
      <c r="Y1766" s="33"/>
    </row>
    <row r="1767" spans="1:25" hidden="1" x14ac:dyDescent="0.2">
      <c r="A1767" s="93" t="s">
        <v>776</v>
      </c>
      <c r="B1767" s="94" t="str">
        <f ca="1">IFERROR(VLOOKUP($A1767,HeadJournal!$A$1:$NTR$890,COLUMN(HeadJournal!B$1),0),"")</f>
        <v>710000834372</v>
      </c>
      <c r="C1767" s="94" t="str">
        <f ca="1">IFERROR(VLOOKUP($A1767,HeadJournal!$A$1:$NTR$890,COLUMN(HeadJournal!C$1),0),"")</f>
        <v>iHerb_OA CZN6870</v>
      </c>
      <c r="D1767" s="125" t="str">
        <f ca="1"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 ca="1"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 ca="1"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 ca="1"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ca="1" si="137"/>
        <v>841.52630877284264</v>
      </c>
      <c r="V1767" s="22">
        <f t="shared" ca="1" si="138"/>
        <v>0.50741010437745959</v>
      </c>
      <c r="X1767" s="33"/>
      <c r="Y1767" s="33"/>
    </row>
    <row r="1768" spans="1:25" hidden="1" x14ac:dyDescent="0.2">
      <c r="A1768" s="93" t="s">
        <v>776</v>
      </c>
      <c r="B1768" s="94" t="str">
        <f ca="1">IFERROR(VLOOKUP($A1768,HeadJournal!$A$1:$NTR$890,COLUMN(HeadJournal!B$1),0),"")</f>
        <v>710000834372</v>
      </c>
      <c r="C1768" s="94" t="str">
        <f ca="1">IFERROR(VLOOKUP($A1768,HeadJournal!$A$1:$NTR$890,COLUMN(HeadJournal!C$1),0),"")</f>
        <v>iHerb_OA CZN6870</v>
      </c>
      <c r="D1768" s="125" t="str">
        <f ca="1"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 ca="1"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 ca="1"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 ca="1"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ca="1" si="137"/>
        <v>405.56154321389101</v>
      </c>
      <c r="V1768" s="22">
        <f t="shared" ca="1" si="138"/>
        <v>0.68225993554757558</v>
      </c>
      <c r="X1768" s="33"/>
      <c r="Y1768" s="33"/>
    </row>
    <row r="1769" spans="1:25" hidden="1" x14ac:dyDescent="0.2">
      <c r="A1769" s="93" t="s">
        <v>776</v>
      </c>
      <c r="B1769" s="94" t="str">
        <f ca="1">IFERROR(VLOOKUP($A1769,HeadJournal!$A$1:$NTR$890,COLUMN(HeadJournal!B$1),0),"")</f>
        <v>710000834372</v>
      </c>
      <c r="C1769" s="94" t="str">
        <f ca="1">IFERROR(VLOOKUP($A1769,HeadJournal!$A$1:$NTR$890,COLUMN(HeadJournal!C$1),0),"")</f>
        <v>iHerb_OA CZN6870</v>
      </c>
      <c r="D1769" s="125" t="str">
        <f ca="1"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 ca="1"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 ca="1"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 ca="1"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ca="1" si="137"/>
        <v>545.72677050139919</v>
      </c>
      <c r="V1769" s="22">
        <f t="shared" ca="1" si="138"/>
        <v>0.15798598843919862</v>
      </c>
      <c r="X1769" s="33"/>
      <c r="Y1769" s="33"/>
    </row>
    <row r="1770" spans="1:25" hidden="1" x14ac:dyDescent="0.2">
      <c r="A1770" s="93" t="s">
        <v>776</v>
      </c>
      <c r="B1770" s="94" t="str">
        <f ca="1">IFERROR(VLOOKUP($A1770,HeadJournal!$A$1:$NTR$890,COLUMN(HeadJournal!B$1),0),"")</f>
        <v>710000834372</v>
      </c>
      <c r="C1770" s="94" t="str">
        <f ca="1">IFERROR(VLOOKUP($A1770,HeadJournal!$A$1:$NTR$890,COLUMN(HeadJournal!C$1),0),"")</f>
        <v>iHerb_OA CZN6870</v>
      </c>
      <c r="D1770" s="125" t="str">
        <f ca="1"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 ca="1"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 ca="1"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 ca="1"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ca="1" si="137"/>
        <v>-896.93944852702089</v>
      </c>
      <c r="V1770" s="22" t="str">
        <f t="shared" ca="1" si="138"/>
        <v/>
      </c>
      <c r="X1770" s="33"/>
      <c r="Y1770" s="33"/>
    </row>
    <row r="1771" spans="1:25" hidden="1" x14ac:dyDescent="0.2">
      <c r="A1771" s="93" t="s">
        <v>776</v>
      </c>
      <c r="B1771" s="94" t="str">
        <f ca="1">IFERROR(VLOOKUP($A1771,HeadJournal!$A$1:$NTR$890,COLUMN(HeadJournal!B$1),0),"")</f>
        <v>710000834372</v>
      </c>
      <c r="C1771" s="94" t="str">
        <f ca="1">IFERROR(VLOOKUP($A1771,HeadJournal!$A$1:$NTR$890,COLUMN(HeadJournal!C$1),0),"")</f>
        <v>iHerb_OA CZN6870</v>
      </c>
      <c r="D1771" s="125" t="str">
        <f ca="1"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 ca="1"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 ca="1"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 ca="1"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ca="1" si="137"/>
        <v>-1249.3771119204007</v>
      </c>
      <c r="V1771" s="22" t="str">
        <f t="shared" ca="1" si="138"/>
        <v/>
      </c>
      <c r="X1771" s="33"/>
      <c r="Y1771" s="33"/>
    </row>
    <row r="1772" spans="1:25" hidden="1" x14ac:dyDescent="0.2">
      <c r="A1772" s="93" t="s">
        <v>776</v>
      </c>
      <c r="B1772" s="94" t="str">
        <f ca="1">IFERROR(VLOOKUP($A1772,HeadJournal!$A$1:$NTR$890,COLUMN(HeadJournal!B$1),0),"")</f>
        <v>710000834372</v>
      </c>
      <c r="C1772" s="94" t="str">
        <f ca="1">IFERROR(VLOOKUP($A1772,HeadJournal!$A$1:$NTR$890,COLUMN(HeadJournal!C$1),0),"")</f>
        <v>iHerb_OA CZN6870</v>
      </c>
      <c r="D1772" s="125" t="str">
        <f ca="1"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 ca="1"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 ca="1"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 ca="1"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ca="1" si="137"/>
        <v>805.94151329908289</v>
      </c>
      <c r="V1772" s="22">
        <f t="shared" ca="1" si="138"/>
        <v>0.90144160061945544</v>
      </c>
      <c r="X1772" s="33"/>
      <c r="Y1772" s="33"/>
    </row>
    <row r="1773" spans="1:25" hidden="1" x14ac:dyDescent="0.2">
      <c r="A1773" s="93" t="s">
        <v>776</v>
      </c>
      <c r="B1773" s="94" t="str">
        <f ca="1">IFERROR(VLOOKUP($A1773,HeadJournal!$A$1:$NTR$890,COLUMN(HeadJournal!B$1),0),"")</f>
        <v>710000834372</v>
      </c>
      <c r="C1773" s="94" t="str">
        <f ca="1">IFERROR(VLOOKUP($A1773,HeadJournal!$A$1:$NTR$890,COLUMN(HeadJournal!C$1),0),"")</f>
        <v>iHerb_OA CZN6870</v>
      </c>
      <c r="D1773" s="125" t="str">
        <f ca="1"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 ca="1"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 ca="1"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 ca="1"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ca="1" si="137"/>
        <v>1039.2256974702477</v>
      </c>
      <c r="V1773" s="22">
        <f t="shared" ca="1" si="138"/>
        <v>0.76370173623816351</v>
      </c>
      <c r="X1773" s="33"/>
      <c r="Y1773" s="33"/>
    </row>
    <row r="1774" spans="1:25" hidden="1" x14ac:dyDescent="0.2">
      <c r="A1774" s="93" t="s">
        <v>776</v>
      </c>
      <c r="B1774" s="94" t="str">
        <f ca="1">IFERROR(VLOOKUP($A1774,HeadJournal!$A$1:$NTR$890,COLUMN(HeadJournal!B$1),0),"")</f>
        <v>710000834372</v>
      </c>
      <c r="C1774" s="94" t="str">
        <f ca="1">IFERROR(VLOOKUP($A1774,HeadJournal!$A$1:$NTR$890,COLUMN(HeadJournal!C$1),0),"")</f>
        <v>iHerb_OA CZN6870</v>
      </c>
      <c r="D1774" s="125" t="str">
        <f ca="1"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 ca="1"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 ca="1"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 ca="1"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ca="1" si="137"/>
        <v>707.66177407816849</v>
      </c>
      <c r="V1774" s="22">
        <f t="shared" ca="1" si="138"/>
        <v>0.47419664107380155</v>
      </c>
      <c r="X1774" s="33"/>
      <c r="Y1774" s="33"/>
    </row>
    <row r="1775" spans="1:25" hidden="1" x14ac:dyDescent="0.2">
      <c r="A1775" s="93" t="s">
        <v>776</v>
      </c>
      <c r="B1775" s="94" t="str">
        <f ca="1">IFERROR(VLOOKUP($A1775,HeadJournal!$A$1:$NTR$890,COLUMN(HeadJournal!B$1),0),"")</f>
        <v>710000834372</v>
      </c>
      <c r="C1775" s="94" t="str">
        <f ca="1">IFERROR(VLOOKUP($A1775,HeadJournal!$A$1:$NTR$890,COLUMN(HeadJournal!C$1),0),"")</f>
        <v>iHerb_OA CZN6870</v>
      </c>
      <c r="D1775" s="125" t="str">
        <f ca="1"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 ca="1"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 ca="1"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 ca="1"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ca="1" si="137"/>
        <v>-516.6524874813033</v>
      </c>
      <c r="V1775" s="22" t="str">
        <f t="shared" ca="1" si="138"/>
        <v/>
      </c>
      <c r="X1775" s="33"/>
      <c r="Y1775" s="33"/>
    </row>
    <row r="1776" spans="1:25" hidden="1" x14ac:dyDescent="0.2">
      <c r="A1776" s="93" t="s">
        <v>776</v>
      </c>
      <c r="B1776" s="94" t="str">
        <f ca="1">IFERROR(VLOOKUP($A1776,HeadJournal!$A$1:$NTR$890,COLUMN(HeadJournal!B$1),0),"")</f>
        <v>710000834372</v>
      </c>
      <c r="C1776" s="94" t="str">
        <f ca="1">IFERROR(VLOOKUP($A1776,HeadJournal!$A$1:$NTR$890,COLUMN(HeadJournal!C$1),0),"")</f>
        <v>iHerb_OA CZN6870</v>
      </c>
      <c r="D1776" s="125" t="str">
        <f ca="1"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 ca="1"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 ca="1"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 ca="1"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ca="1" si="137"/>
        <v>1693.3306886909022</v>
      </c>
      <c r="V1776" s="22">
        <f t="shared" ca="1" si="138"/>
        <v>2.0991633931665157</v>
      </c>
      <c r="X1776" s="33"/>
      <c r="Y1776" s="33"/>
    </row>
    <row r="1777" spans="1:25" hidden="1" x14ac:dyDescent="0.2">
      <c r="A1777" s="93" t="s">
        <v>776</v>
      </c>
      <c r="B1777" s="94" t="str">
        <f ca="1">IFERROR(VLOOKUP($A1777,HeadJournal!$A$1:$NTR$890,COLUMN(HeadJournal!B$1),0),"")</f>
        <v>710000834372</v>
      </c>
      <c r="C1777" s="94" t="str">
        <f ca="1">IFERROR(VLOOKUP($A1777,HeadJournal!$A$1:$NTR$890,COLUMN(HeadJournal!C$1),0),"")</f>
        <v>iHerb_OA CZN6870</v>
      </c>
      <c r="D1777" s="125" t="str">
        <f ca="1"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 ca="1"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 ca="1"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 ca="1"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ca="1" si="137"/>
        <v>1231.7435130389545</v>
      </c>
      <c r="V1777" s="22">
        <f t="shared" ca="1" si="138"/>
        <v>1.603297250259873</v>
      </c>
      <c r="X1777" s="33"/>
      <c r="Y1777" s="33"/>
    </row>
    <row r="1778" spans="1:25" hidden="1" x14ac:dyDescent="0.2">
      <c r="A1778" s="93" t="s">
        <v>776</v>
      </c>
      <c r="B1778" s="94" t="str">
        <f ca="1">IFERROR(VLOOKUP($A1778,HeadJournal!$A$1:$NTR$890,COLUMN(HeadJournal!B$1),0),"")</f>
        <v>710000834372</v>
      </c>
      <c r="C1778" s="94" t="str">
        <f ca="1">IFERROR(VLOOKUP($A1778,HeadJournal!$A$1:$NTR$890,COLUMN(HeadJournal!C$1),0),"")</f>
        <v>iHerb_OA CZN6870</v>
      </c>
      <c r="D1778" s="125" t="str">
        <f ca="1"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 ca="1"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 ca="1"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 ca="1"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ca="1" si="137"/>
        <v>925.40123886323727</v>
      </c>
      <c r="V1778" s="22">
        <f t="shared" ca="1" si="138"/>
        <v>0.86115978570857732</v>
      </c>
      <c r="X1778" s="33"/>
      <c r="Y1778" s="33"/>
    </row>
    <row r="1779" spans="1:25" hidden="1" x14ac:dyDescent="0.2">
      <c r="A1779" s="93" t="s">
        <v>788</v>
      </c>
      <c r="B1779" s="94">
        <f ca="1">IFERROR(VLOOKUP($A1779,HeadJournal!$A$1:$NTR$890,COLUMN(HeadJournal!B$1),0),"")</f>
        <v>0</v>
      </c>
      <c r="C1779" s="94" t="str">
        <f ca="1">IFERROR(VLOOKUP($A1779,HeadJournal!$A$1:$NTR$890,COLUMN(HeadJournal!C$1),0),"")</f>
        <v>WBRS</v>
      </c>
      <c r="D1779" s="125" t="str">
        <f ca="1"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 ca="1"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ca="1" si="137"/>
        <v>138.60000000000002</v>
      </c>
      <c r="V1779" s="22">
        <f t="shared" ca="1" si="138"/>
        <v>0.3368983957219252</v>
      </c>
      <c r="X1779" s="33"/>
      <c r="Y1779" s="33"/>
    </row>
    <row r="1780" spans="1:25" hidden="1" x14ac:dyDescent="0.2">
      <c r="A1780" s="93" t="s">
        <v>788</v>
      </c>
      <c r="B1780" s="94">
        <f ca="1">IFERROR(VLOOKUP($A1780,HeadJournal!$A$1:$NTR$890,COLUMN(HeadJournal!B$1),0),"")</f>
        <v>0</v>
      </c>
      <c r="C1780" s="94" t="str">
        <f ca="1">IFERROR(VLOOKUP($A1780,HeadJournal!$A$1:$NTR$890,COLUMN(HeadJournal!C$1),0),"")</f>
        <v>WBRS</v>
      </c>
      <c r="D1780" s="125" t="str">
        <f ca="1"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 ca="1"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ca="1" si="137"/>
        <v>138.60000000000002</v>
      </c>
      <c r="V1780" s="22">
        <f t="shared" ca="1" si="138"/>
        <v>0.3368983957219252</v>
      </c>
      <c r="X1780" s="33"/>
      <c r="Y1780" s="33"/>
    </row>
    <row r="1781" spans="1:25" hidden="1" x14ac:dyDescent="0.2">
      <c r="A1781" s="93" t="s">
        <v>788</v>
      </c>
      <c r="B1781" s="94">
        <f ca="1">IFERROR(VLOOKUP($A1781,HeadJournal!$A$1:$NTR$890,COLUMN(HeadJournal!B$1),0),"")</f>
        <v>0</v>
      </c>
      <c r="C1781" s="94" t="str">
        <f ca="1">IFERROR(VLOOKUP($A1781,HeadJournal!$A$1:$NTR$890,COLUMN(HeadJournal!C$1),0),"")</f>
        <v>WBRS</v>
      </c>
      <c r="D1781" s="125" t="str">
        <f ca="1"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hidden="1" x14ac:dyDescent="0.2">
      <c r="A1782" s="93" t="s">
        <v>788</v>
      </c>
      <c r="B1782" s="94">
        <f ca="1">IFERROR(VLOOKUP($A1782,HeadJournal!$A$1:$NTR$890,COLUMN(HeadJournal!B$1),0),"")</f>
        <v>0</v>
      </c>
      <c r="C1782" s="94" t="str">
        <f ca="1">IFERROR(VLOOKUP($A1782,HeadJournal!$A$1:$NTR$890,COLUMN(HeadJournal!C$1),0),"")</f>
        <v>WBRS</v>
      </c>
      <c r="D1782" s="125" t="str">
        <f ca="1"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 ca="1"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ca="1" si="137"/>
        <v>138.60000000000002</v>
      </c>
      <c r="V1782" s="22">
        <f t="shared" ca="1" si="138"/>
        <v>0.3368983957219252</v>
      </c>
      <c r="X1782" s="33"/>
      <c r="Y1782" s="33"/>
    </row>
    <row r="1783" spans="1:25" hidden="1" x14ac:dyDescent="0.2">
      <c r="A1783" s="93" t="s">
        <v>788</v>
      </c>
      <c r="B1783" s="94">
        <f ca="1">IFERROR(VLOOKUP($A1783,HeadJournal!$A$1:$NTR$890,COLUMN(HeadJournal!B$1),0),"")</f>
        <v>0</v>
      </c>
      <c r="C1783" s="94" t="str">
        <f ca="1">IFERROR(VLOOKUP($A1783,HeadJournal!$A$1:$NTR$890,COLUMN(HeadJournal!C$1),0),"")</f>
        <v>WBRS</v>
      </c>
      <c r="D1783" s="125" t="str">
        <f ca="1"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 ca="1"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ca="1" si="137"/>
        <v>138.60000000000002</v>
      </c>
      <c r="V1783" s="22">
        <f t="shared" ca="1" si="138"/>
        <v>0.3368983957219252</v>
      </c>
      <c r="X1783" s="33"/>
      <c r="Y1783" s="33"/>
    </row>
    <row r="1784" spans="1:25" hidden="1" x14ac:dyDescent="0.2">
      <c r="A1784" s="93" t="s">
        <v>788</v>
      </c>
      <c r="B1784" s="94">
        <f ca="1">IFERROR(VLOOKUP($A1784,HeadJournal!$A$1:$NTR$890,COLUMN(HeadJournal!B$1),0),"")</f>
        <v>0</v>
      </c>
      <c r="C1784" s="94" t="str">
        <f ca="1">IFERROR(VLOOKUP($A1784,HeadJournal!$A$1:$NTR$890,COLUMN(HeadJournal!C$1),0),"")</f>
        <v>WBRS</v>
      </c>
      <c r="D1784" s="125" t="str">
        <f ca="1"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 ca="1"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ca="1" si="137"/>
        <v>138.60000000000002</v>
      </c>
      <c r="V1784" s="22">
        <f t="shared" ca="1" si="138"/>
        <v>0.3368983957219252</v>
      </c>
      <c r="X1784" s="33"/>
      <c r="Y1784" s="33"/>
    </row>
    <row r="1785" spans="1:25" hidden="1" x14ac:dyDescent="0.2">
      <c r="A1785" s="93" t="s">
        <v>793</v>
      </c>
      <c r="B1785" s="94">
        <f ca="1">IFERROR(VLOOKUP($A1785,HeadJournal!$A$1:$NTR$890,COLUMN(HeadJournal!B$1),0),"")</f>
        <v>0</v>
      </c>
      <c r="C1785" s="94" t="str">
        <f ca="1">IFERROR(VLOOKUP($A1785,HeadJournal!$A$1:$NTR$890,COLUMN(HeadJournal!C$1),0),"")</f>
        <v>WBRS</v>
      </c>
      <c r="D1785" s="125" t="str">
        <f ca="1"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 ca="1"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 ca="1"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ca="1" si="137"/>
        <v>666</v>
      </c>
      <c r="V1785" s="22">
        <f t="shared" ca="1" si="138"/>
        <v>0.64410058027079309</v>
      </c>
      <c r="X1785" s="33"/>
      <c r="Y1785" s="33"/>
    </row>
    <row r="1786" spans="1:25" hidden="1" x14ac:dyDescent="0.2">
      <c r="A1786" s="93" t="s">
        <v>793</v>
      </c>
      <c r="B1786" s="94">
        <f ca="1">IFERROR(VLOOKUP($A1786,HeadJournal!$A$1:$NTR$890,COLUMN(HeadJournal!B$1),0),"")</f>
        <v>0</v>
      </c>
      <c r="C1786" s="94" t="str">
        <f ca="1">IFERROR(VLOOKUP($A1786,HeadJournal!$A$1:$NTR$890,COLUMN(HeadJournal!C$1),0),"")</f>
        <v>WBRS</v>
      </c>
      <c r="D1786" s="125" t="str">
        <f ca="1"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 ca="1"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 ca="1"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ca="1" si="137"/>
        <v>966</v>
      </c>
      <c r="V1786" s="22">
        <f t="shared" ca="1" si="138"/>
        <v>0.93423597678916825</v>
      </c>
      <c r="X1786" s="33"/>
      <c r="Y1786" s="33"/>
    </row>
    <row r="1787" spans="1:25" hidden="1" x14ac:dyDescent="0.2">
      <c r="A1787" s="93" t="s">
        <v>795</v>
      </c>
      <c r="B1787" s="94" t="str">
        <f ca="1">IFERROR(VLOOKUP($A1787,HeadJournal!$A$1:$NTR$890,COLUMN(HeadJournal!B$1),0),"")</f>
        <v>710000859578</v>
      </c>
      <c r="C1787" s="94" t="str">
        <f ca="1">IFERROR(VLOOKUP($A1787,HeadJournal!$A$1:$NTR$890,COLUMN(HeadJournal!C$1),0),"")</f>
        <v>iHerb_OA CZN6870</v>
      </c>
      <c r="D1787" s="125" t="str">
        <f ca="1"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 ca="1"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 ca="1"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 ca="1"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ca="1" si="137"/>
        <v>851.78580815575492</v>
      </c>
      <c r="V1787" s="22">
        <f t="shared" ca="1" si="138"/>
        <v>0.46086963941435727</v>
      </c>
      <c r="X1787" s="33"/>
      <c r="Y1787" s="33"/>
    </row>
    <row r="1788" spans="1:25" hidden="1" x14ac:dyDescent="0.2">
      <c r="A1788" s="93" t="s">
        <v>795</v>
      </c>
      <c r="B1788" s="94" t="str">
        <f ca="1">IFERROR(VLOOKUP($A1788,HeadJournal!$A$1:$NTR$890,COLUMN(HeadJournal!B$1),0),"")</f>
        <v>710000859578</v>
      </c>
      <c r="C1788" s="94" t="str">
        <f ca="1">IFERROR(VLOOKUP($A1788,HeadJournal!$A$1:$NTR$890,COLUMN(HeadJournal!C$1),0),"")</f>
        <v>iHerb_OA CZN6870</v>
      </c>
      <c r="D1788" s="125" t="str">
        <f ca="1"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 ca="1"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 ca="1"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 ca="1"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ca="1" si="137"/>
        <v>851.78580815575492</v>
      </c>
      <c r="V1788" s="22">
        <f t="shared" ca="1" si="138"/>
        <v>0.46086963941435727</v>
      </c>
      <c r="X1788" s="33"/>
      <c r="Y1788" s="33"/>
    </row>
    <row r="1789" spans="1:25" hidden="1" x14ac:dyDescent="0.2">
      <c r="A1789" s="93" t="s">
        <v>795</v>
      </c>
      <c r="B1789" s="94" t="str">
        <f ca="1">IFERROR(VLOOKUP($A1789,HeadJournal!$A$1:$NTR$890,COLUMN(HeadJournal!B$1),0),"")</f>
        <v>710000859578</v>
      </c>
      <c r="C1789" s="94" t="str">
        <f ca="1">IFERROR(VLOOKUP($A1789,HeadJournal!$A$1:$NTR$890,COLUMN(HeadJournal!C$1),0),"")</f>
        <v>iHerb_OA CZN6870</v>
      </c>
      <c r="D1789" s="125" t="str">
        <f ca="1"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 ca="1"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 ca="1"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 ca="1"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ca="1" si="137"/>
        <v>599.91648542767291</v>
      </c>
      <c r="V1789" s="22">
        <f t="shared" ca="1" si="138"/>
        <v>0.66651202440111579</v>
      </c>
      <c r="X1789" s="33"/>
      <c r="Y1789" s="33"/>
    </row>
    <row r="1790" spans="1:25" hidden="1" x14ac:dyDescent="0.2">
      <c r="A1790" s="93" t="s">
        <v>795</v>
      </c>
      <c r="B1790" s="94" t="str">
        <f ca="1">IFERROR(VLOOKUP($A1790,HeadJournal!$A$1:$NTR$890,COLUMN(HeadJournal!B$1),0),"")</f>
        <v>710000859578</v>
      </c>
      <c r="C1790" s="94" t="str">
        <f ca="1">IFERROR(VLOOKUP($A1790,HeadJournal!$A$1:$NTR$890,COLUMN(HeadJournal!C$1),0),"")</f>
        <v>iHerb_OA CZN6870</v>
      </c>
      <c r="D1790" s="125" t="str">
        <f ca="1"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 ca="1"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 ca="1"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 ca="1"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ca="1" si="137"/>
        <v>599.91648542767291</v>
      </c>
      <c r="V1790" s="22">
        <f t="shared" ca="1" si="138"/>
        <v>0.66651202440111579</v>
      </c>
      <c r="X1790" s="33"/>
      <c r="Y1790" s="33"/>
    </row>
    <row r="1791" spans="1:25" hidden="1" x14ac:dyDescent="0.2">
      <c r="A1791" s="93" t="s">
        <v>795</v>
      </c>
      <c r="B1791" s="94" t="str">
        <f ca="1">IFERROR(VLOOKUP($A1791,HeadJournal!$A$1:$NTR$890,COLUMN(HeadJournal!B$1),0),"")</f>
        <v>710000859578</v>
      </c>
      <c r="C1791" s="94" t="str">
        <f ca="1">IFERROR(VLOOKUP($A1791,HeadJournal!$A$1:$NTR$890,COLUMN(HeadJournal!C$1),0),"")</f>
        <v>iHerb_OA CZN6870</v>
      </c>
      <c r="D1791" s="125" t="str">
        <f ca="1"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 ca="1"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 ca="1"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 ca="1"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ca="1" si="137"/>
        <v>514.72365673413685</v>
      </c>
      <c r="V1791" s="22">
        <f t="shared" ca="1" si="138"/>
        <v>1.0606815351230521</v>
      </c>
      <c r="X1791" s="33"/>
      <c r="Y1791" s="33"/>
    </row>
    <row r="1792" spans="1:25" hidden="1" x14ac:dyDescent="0.2">
      <c r="A1792" s="93" t="s">
        <v>795</v>
      </c>
      <c r="B1792" s="94" t="str">
        <f ca="1">IFERROR(VLOOKUP($A1792,HeadJournal!$A$1:$NTR$890,COLUMN(HeadJournal!B$1),0),"")</f>
        <v>710000859578</v>
      </c>
      <c r="C1792" s="94" t="str">
        <f ca="1">IFERROR(VLOOKUP($A1792,HeadJournal!$A$1:$NTR$890,COLUMN(HeadJournal!C$1),0),"")</f>
        <v>iHerb_OA CZN6870</v>
      </c>
      <c r="D1792" s="125" t="str">
        <f ca="1"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 ca="1"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 ca="1"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 ca="1"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ca="1" si="137"/>
        <v>514.72365673413685</v>
      </c>
      <c r="V1792" s="22">
        <f t="shared" ca="1" si="138"/>
        <v>1.0606815351230521</v>
      </c>
      <c r="X1792" s="33"/>
      <c r="Y1792" s="33"/>
    </row>
    <row r="1793" spans="1:25" hidden="1" x14ac:dyDescent="0.2">
      <c r="A1793" s="93" t="s">
        <v>795</v>
      </c>
      <c r="B1793" s="94" t="str">
        <f ca="1">IFERROR(VLOOKUP($A1793,HeadJournal!$A$1:$NTR$890,COLUMN(HeadJournal!B$1),0),"")</f>
        <v>710000859578</v>
      </c>
      <c r="C1793" s="94" t="str">
        <f ca="1">IFERROR(VLOOKUP($A1793,HeadJournal!$A$1:$NTR$890,COLUMN(HeadJournal!C$1),0),"")</f>
        <v>iHerb_OA CZN6870</v>
      </c>
      <c r="D1793" s="125" t="str">
        <f ca="1"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 ca="1"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 ca="1"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 ca="1"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ca="1" si="142">Q1793-P1793</f>
        <v>839.19758087493369</v>
      </c>
      <c r="V1793" s="22">
        <f t="shared" ref="V1793:V1856" ca="1" si="143">IF(Q1793&lt;&gt;0,IFERROR(U1793/P1793,""),"")</f>
        <v>0.61669318710830878</v>
      </c>
      <c r="X1793" s="33"/>
      <c r="Y1793" s="33"/>
    </row>
    <row r="1794" spans="1:25" hidden="1" x14ac:dyDescent="0.2">
      <c r="A1794" s="93" t="s">
        <v>795</v>
      </c>
      <c r="B1794" s="94" t="str">
        <f ca="1">IFERROR(VLOOKUP($A1794,HeadJournal!$A$1:$NTR$890,COLUMN(HeadJournal!B$1),0),"")</f>
        <v>710000859578</v>
      </c>
      <c r="C1794" s="94" t="str">
        <f ca="1">IFERROR(VLOOKUP($A1794,HeadJournal!$A$1:$NTR$890,COLUMN(HeadJournal!C$1),0),"")</f>
        <v>iHerb_OA CZN6870</v>
      </c>
      <c r="D1794" s="125" t="str">
        <f ca="1"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 ca="1"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 ca="1"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 ca="1"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ca="1" si="142"/>
        <v>1039.1975808749337</v>
      </c>
      <c r="V1794" s="22">
        <f t="shared" ca="1" si="143"/>
        <v>0.76366529502724589</v>
      </c>
      <c r="X1794" s="33"/>
      <c r="Y1794" s="33"/>
    </row>
    <row r="1795" spans="1:25" hidden="1" x14ac:dyDescent="0.2">
      <c r="A1795" s="93" t="s">
        <v>795</v>
      </c>
      <c r="B1795" s="94" t="str">
        <f ca="1">IFERROR(VLOOKUP($A1795,HeadJournal!$A$1:$NTR$890,COLUMN(HeadJournal!B$1),0),"")</f>
        <v>710000859578</v>
      </c>
      <c r="C1795" s="94" t="str">
        <f ca="1">IFERROR(VLOOKUP($A1795,HeadJournal!$A$1:$NTR$890,COLUMN(HeadJournal!C$1),0),"")</f>
        <v>iHerb_OA CZN6870</v>
      </c>
      <c r="D1795" s="125" t="str">
        <f ca="1"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 ca="1"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 ca="1"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 ca="1"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ca="1" si="142"/>
        <v>772.46541045883555</v>
      </c>
      <c r="V1795" s="22">
        <f t="shared" ca="1" si="143"/>
        <v>0.54111852428536944</v>
      </c>
      <c r="X1795" s="33"/>
      <c r="Y1795" s="33"/>
    </row>
    <row r="1796" spans="1:25" hidden="1" x14ac:dyDescent="0.2">
      <c r="A1796" s="93" t="s">
        <v>795</v>
      </c>
      <c r="B1796" s="94" t="str">
        <f ca="1">IFERROR(VLOOKUP($A1796,HeadJournal!$A$1:$NTR$890,COLUMN(HeadJournal!B$1),0),"")</f>
        <v>710000859578</v>
      </c>
      <c r="C1796" s="94" t="str">
        <f ca="1">IFERROR(VLOOKUP($A1796,HeadJournal!$A$1:$NTR$890,COLUMN(HeadJournal!C$1),0),"")</f>
        <v>iHerb_OA CZN6870</v>
      </c>
      <c r="D1796" s="125" t="str">
        <f ca="1"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 ca="1"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 ca="1"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 ca="1"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ca="1" si="142"/>
        <v>1045.744704101621</v>
      </c>
      <c r="V1796" s="22">
        <f t="shared" ca="1" si="143"/>
        <v>0.59611888106974775</v>
      </c>
      <c r="X1796" s="33"/>
      <c r="Y1796" s="33"/>
    </row>
    <row r="1797" spans="1:25" hidden="1" x14ac:dyDescent="0.2">
      <c r="A1797" s="93" t="s">
        <v>795</v>
      </c>
      <c r="B1797" s="94" t="str">
        <f ca="1">IFERROR(VLOOKUP($A1797,HeadJournal!$A$1:$NTR$890,COLUMN(HeadJournal!B$1),0),"")</f>
        <v>710000859578</v>
      </c>
      <c r="C1797" s="94" t="str">
        <f ca="1">IFERROR(VLOOKUP($A1797,HeadJournal!$A$1:$NTR$890,COLUMN(HeadJournal!C$1),0),"")</f>
        <v>iHerb_OA CZN6870</v>
      </c>
      <c r="D1797" s="125" t="str">
        <f ca="1"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 ca="1"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 ca="1"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 ca="1"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ca="1" si="142"/>
        <v>1045.744704101621</v>
      </c>
      <c r="V1797" s="22">
        <f t="shared" ca="1" si="143"/>
        <v>0.59611888106974775</v>
      </c>
      <c r="X1797" s="33"/>
      <c r="Y1797" s="33"/>
    </row>
    <row r="1798" spans="1:25" hidden="1" x14ac:dyDescent="0.2">
      <c r="A1798" s="93" t="s">
        <v>795</v>
      </c>
      <c r="B1798" s="94" t="str">
        <f ca="1">IFERROR(VLOOKUP($A1798,HeadJournal!$A$1:$NTR$890,COLUMN(HeadJournal!B$1),0),"")</f>
        <v>710000859578</v>
      </c>
      <c r="C1798" s="94" t="str">
        <f ca="1">IFERROR(VLOOKUP($A1798,HeadJournal!$A$1:$NTR$890,COLUMN(HeadJournal!C$1),0),"")</f>
        <v>iHerb_OA CZN6870</v>
      </c>
      <c r="D1798" s="125" t="str">
        <f ca="1"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 ca="1"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 ca="1"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 ca="1"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ca="1" si="142"/>
        <v>476.8197839377932</v>
      </c>
      <c r="V1798" s="22">
        <f t="shared" ca="1" si="143"/>
        <v>0.91138726063964681</v>
      </c>
      <c r="X1798" s="33"/>
      <c r="Y1798" s="33"/>
    </row>
    <row r="1799" spans="1:25" hidden="1" x14ac:dyDescent="0.2">
      <c r="A1799" s="93" t="s">
        <v>795</v>
      </c>
      <c r="B1799" s="94" t="str">
        <f ca="1">IFERROR(VLOOKUP($A1799,HeadJournal!$A$1:$NTR$890,COLUMN(HeadJournal!B$1),0),"")</f>
        <v>710000859578</v>
      </c>
      <c r="C1799" s="94" t="str">
        <f ca="1">IFERROR(VLOOKUP($A1799,HeadJournal!$A$1:$NTR$890,COLUMN(HeadJournal!C$1),0),"")</f>
        <v>iHerb_OA CZN6870</v>
      </c>
      <c r="D1799" s="125" t="str">
        <f ca="1"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 ca="1"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 ca="1"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 ca="1"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ca="1" si="142"/>
        <v>979.3203976969196</v>
      </c>
      <c r="V1799" s="22">
        <f t="shared" ca="1" si="143"/>
        <v>2.3279483776619241</v>
      </c>
      <c r="X1799" s="33"/>
      <c r="Y1799" s="33"/>
    </row>
    <row r="1800" spans="1:25" hidden="1" x14ac:dyDescent="0.2">
      <c r="A1800" s="93" t="s">
        <v>795</v>
      </c>
      <c r="B1800" s="94" t="str">
        <f ca="1">IFERROR(VLOOKUP($A1800,HeadJournal!$A$1:$NTR$890,COLUMN(HeadJournal!B$1),0),"")</f>
        <v>710000859578</v>
      </c>
      <c r="C1800" s="94" t="str">
        <f ca="1">IFERROR(VLOOKUP($A1800,HeadJournal!$A$1:$NTR$890,COLUMN(HeadJournal!C$1),0),"")</f>
        <v>iHerb_OA CZN6870</v>
      </c>
      <c r="D1800" s="125" t="str">
        <f ca="1"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 ca="1"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 ca="1"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 ca="1"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ca="1" si="142"/>
        <v>593.51019706772752</v>
      </c>
      <c r="V1800" s="22">
        <f t="shared" ca="1" si="143"/>
        <v>0.6547345542640054</v>
      </c>
      <c r="X1800" s="33"/>
      <c r="Y1800" s="33"/>
    </row>
    <row r="1801" spans="1:25" hidden="1" x14ac:dyDescent="0.2">
      <c r="A1801" s="93" t="s">
        <v>795</v>
      </c>
      <c r="B1801" s="94" t="str">
        <f ca="1">IFERROR(VLOOKUP($A1801,HeadJournal!$A$1:$NTR$890,COLUMN(HeadJournal!B$1),0),"")</f>
        <v>710000859578</v>
      </c>
      <c r="C1801" s="94" t="str">
        <f ca="1">IFERROR(VLOOKUP($A1801,HeadJournal!$A$1:$NTR$890,COLUMN(HeadJournal!C$1),0),"")</f>
        <v>iHerb_OA CZN6870</v>
      </c>
      <c r="D1801" s="125" t="str">
        <f ca="1"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 ca="1"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 ca="1"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 ca="1"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ca="1" si="142"/>
        <v>593.67887012524523</v>
      </c>
      <c r="V1801" s="22">
        <f t="shared" ca="1" si="143"/>
        <v>0.58994972131722367</v>
      </c>
      <c r="X1801" s="33"/>
      <c r="Y1801" s="33"/>
    </row>
    <row r="1802" spans="1:25" hidden="1" x14ac:dyDescent="0.2">
      <c r="A1802" s="93" t="s">
        <v>795</v>
      </c>
      <c r="B1802" s="94" t="str">
        <f ca="1">IFERROR(VLOOKUP($A1802,HeadJournal!$A$1:$NTR$890,COLUMN(HeadJournal!B$1),0),"")</f>
        <v>710000859578</v>
      </c>
      <c r="C1802" s="94" t="str">
        <f ca="1">IFERROR(VLOOKUP($A1802,HeadJournal!$A$1:$NTR$890,COLUMN(HeadJournal!C$1),0),"")</f>
        <v>iHerb_OA CZN6870</v>
      </c>
      <c r="D1802" s="125" t="str">
        <f ca="1"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 ca="1"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 ca="1"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 ca="1"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ca="1" si="142"/>
        <v>593.67887012524523</v>
      </c>
      <c r="V1802" s="22">
        <f t="shared" ca="1" si="143"/>
        <v>0.58994972131722367</v>
      </c>
      <c r="X1802" s="33"/>
      <c r="Y1802" s="33"/>
    </row>
    <row r="1803" spans="1:25" hidden="1" x14ac:dyDescent="0.2">
      <c r="A1803" s="93" t="s">
        <v>800</v>
      </c>
      <c r="B1803" s="94">
        <f ca="1">IFERROR(VLOOKUP($A1803,HeadJournal!$A$1:$NTR$890,COLUMN(HeadJournal!B$1),0),"")</f>
        <v>0</v>
      </c>
      <c r="C1803" s="94" t="str">
        <f ca="1">IFERROR(VLOOKUP($A1803,HeadJournal!$A$1:$NTR$890,COLUMN(HeadJournal!C$1),0),"")</f>
        <v>WBRS</v>
      </c>
      <c r="D1803" s="125" t="str">
        <f ca="1"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ca="1" si="143"/>
        <v>0.1734937108071436</v>
      </c>
      <c r="X1803" s="33"/>
      <c r="Y1803" s="33"/>
    </row>
    <row r="1804" spans="1:25" hidden="1" x14ac:dyDescent="0.2">
      <c r="A1804" s="93" t="s">
        <v>802</v>
      </c>
      <c r="B1804" s="94">
        <f ca="1">IFERROR(VLOOKUP($A1804,HeadJournal!$A$1:$NTR$890,COLUMN(HeadJournal!B$1),0),"")</f>
        <v>0</v>
      </c>
      <c r="C1804" s="94" t="str">
        <f ca="1">IFERROR(VLOOKUP($A1804,HeadJournal!$A$1:$NTR$890,COLUMN(HeadJournal!C$1),0),"")</f>
        <v>WBRS</v>
      </c>
      <c r="D1804" s="125" t="str">
        <f ca="1"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ca="1" si="143"/>
        <v>0.42124765240343137</v>
      </c>
      <c r="X1804" s="33"/>
      <c r="Y1804" s="33"/>
    </row>
    <row r="1805" spans="1:25" hidden="1" x14ac:dyDescent="0.2">
      <c r="A1805" s="93" t="s">
        <v>804</v>
      </c>
      <c r="B1805" s="94">
        <f ca="1">IFERROR(VLOOKUP($A1805,HeadJournal!$A$1:$NTR$890,COLUMN(HeadJournal!B$1),0),"")</f>
        <v>0</v>
      </c>
      <c r="C1805" s="94" t="str">
        <f ca="1">IFERROR(VLOOKUP($A1805,HeadJournal!$A$1:$NTR$890,COLUMN(HeadJournal!C$1),0),"")</f>
        <v>WBRS</v>
      </c>
      <c r="D1805" s="125" t="str">
        <f ca="1"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 ca="1"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 ca="1"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ca="1" si="142"/>
        <v>719.09999999999991</v>
      </c>
      <c r="V1805" s="22">
        <f t="shared" ca="1" si="143"/>
        <v>0.40378460329047106</v>
      </c>
      <c r="X1805" s="33"/>
      <c r="Y1805" s="33"/>
    </row>
    <row r="1806" spans="1:25" hidden="1" x14ac:dyDescent="0.2">
      <c r="A1806" s="93" t="s">
        <v>804</v>
      </c>
      <c r="B1806" s="94">
        <f ca="1">IFERROR(VLOOKUP($A1806,HeadJournal!$A$1:$NTR$890,COLUMN(HeadJournal!B$1),0),"")</f>
        <v>0</v>
      </c>
      <c r="C1806" s="94" t="str">
        <f ca="1">IFERROR(VLOOKUP($A1806,HeadJournal!$A$1:$NTR$890,COLUMN(HeadJournal!C$1),0),"")</f>
        <v>WBRS</v>
      </c>
      <c r="D1806" s="125" t="str">
        <f ca="1"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 ca="1"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 ca="1"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ca="1" si="142"/>
        <v>719.09999999999991</v>
      </c>
      <c r="V1806" s="22">
        <f t="shared" ca="1" si="143"/>
        <v>0.40378460329047106</v>
      </c>
      <c r="X1806" s="33"/>
      <c r="Y1806" s="33"/>
    </row>
    <row r="1807" spans="1:25" hidden="1" x14ac:dyDescent="0.2">
      <c r="A1807" s="93" t="s">
        <v>806</v>
      </c>
      <c r="B1807" s="94">
        <f ca="1">IFERROR(VLOOKUP($A1807,HeadJournal!$A$1:$NTR$890,COLUMN(HeadJournal!B$1),0),"")</f>
        <v>0</v>
      </c>
      <c r="C1807" s="94" t="str">
        <f ca="1">IFERROR(VLOOKUP($A1807,HeadJournal!$A$1:$NTR$890,COLUMN(HeadJournal!C$1),0),"")</f>
        <v>WBRS</v>
      </c>
      <c r="D1807" s="125" t="str">
        <f ca="1"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ca="1" si="143"/>
        <v>0.4430014430014429</v>
      </c>
      <c r="X1807" s="33"/>
      <c r="Y1807" s="33"/>
    </row>
    <row r="1808" spans="1:25" hidden="1" x14ac:dyDescent="0.2">
      <c r="A1808" s="93" t="s">
        <v>808</v>
      </c>
      <c r="B1808" s="94">
        <f ca="1">IFERROR(VLOOKUP($A1808,HeadJournal!$A$1:$NTR$890,COLUMN(HeadJournal!B$1),0),"")</f>
        <v>0</v>
      </c>
      <c r="C1808" s="94" t="str">
        <f ca="1">IFERROR(VLOOKUP($A1808,HeadJournal!$A$1:$NTR$890,COLUMN(HeadJournal!C$1),0),"")</f>
        <v>OZON_OA</v>
      </c>
      <c r="D1808" s="125" t="str">
        <f ca="1"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 ca="1"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ca="1" si="142"/>
        <v>676.1</v>
      </c>
      <c r="V1808" s="22">
        <f t="shared" ca="1" si="143"/>
        <v>0.82060929724481135</v>
      </c>
      <c r="X1808" s="33"/>
      <c r="Y1808" s="33"/>
    </row>
    <row r="1809" spans="1:25" hidden="1" x14ac:dyDescent="0.2">
      <c r="A1809" s="93" t="s">
        <v>808</v>
      </c>
      <c r="B1809" s="94">
        <f ca="1">IFERROR(VLOOKUP($A1809,HeadJournal!$A$1:$NTR$890,COLUMN(HeadJournal!B$1),0),"")</f>
        <v>0</v>
      </c>
      <c r="C1809" s="94" t="str">
        <f ca="1">IFERROR(VLOOKUP($A1809,HeadJournal!$A$1:$NTR$890,COLUMN(HeadJournal!C$1),0),"")</f>
        <v>OZON_OA</v>
      </c>
      <c r="D1809" s="125" t="str">
        <f ca="1"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ca="1" si="143"/>
        <v>0.47492625368731572</v>
      </c>
      <c r="X1809" s="33"/>
      <c r="Y1809" s="33"/>
    </row>
    <row r="1810" spans="1:25" hidden="1" x14ac:dyDescent="0.2">
      <c r="A1810" s="93" t="s">
        <v>808</v>
      </c>
      <c r="B1810" s="94">
        <f ca="1">IFERROR(VLOOKUP($A1810,HeadJournal!$A$1:$NTR$890,COLUMN(HeadJournal!B$1),0),"")</f>
        <v>0</v>
      </c>
      <c r="C1810" s="94" t="str">
        <f ca="1">IFERROR(VLOOKUP($A1810,HeadJournal!$A$1:$NTR$890,COLUMN(HeadJournal!C$1),0),"")</f>
        <v>OZON_OA</v>
      </c>
      <c r="D1810" s="125" t="str">
        <f ca="1"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ca="1" si="143"/>
        <v>0.82060929724481135</v>
      </c>
      <c r="X1810" s="33"/>
      <c r="Y1810" s="33"/>
    </row>
    <row r="1811" spans="1:25" hidden="1" x14ac:dyDescent="0.2">
      <c r="A1811" s="93" t="s">
        <v>808</v>
      </c>
      <c r="B1811" s="94">
        <f ca="1">IFERROR(VLOOKUP($A1811,HeadJournal!$A$1:$NTR$890,COLUMN(HeadJournal!B$1),0),"")</f>
        <v>0</v>
      </c>
      <c r="C1811" s="94" t="str">
        <f ca="1">IFERROR(VLOOKUP($A1811,HeadJournal!$A$1:$NTR$890,COLUMN(HeadJournal!C$1),0),"")</f>
        <v>OZON_OA</v>
      </c>
      <c r="D1811" s="125" t="str">
        <f ca="1"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 ca="1"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ca="1" si="142"/>
        <v>608.40000000000009</v>
      </c>
      <c r="V1811" s="22">
        <f t="shared" ca="1" si="143"/>
        <v>0.40788415124698318</v>
      </c>
      <c r="X1811" s="33"/>
      <c r="Y1811" s="33"/>
    </row>
    <row r="1812" spans="1:25" hidden="1" x14ac:dyDescent="0.2">
      <c r="A1812" s="93" t="s">
        <v>812</v>
      </c>
      <c r="B1812" s="94">
        <f ca="1">IFERROR(VLOOKUP($A1812,HeadJournal!$A$1:$NTR$890,COLUMN(HeadJournal!B$1),0),"")</f>
        <v>0</v>
      </c>
      <c r="C1812" s="94" t="str">
        <f ca="1">IFERROR(VLOOKUP($A1812,HeadJournal!$A$1:$NTR$890,COLUMN(HeadJournal!C$1),0),"")</f>
        <v>OZON_OA</v>
      </c>
      <c r="D1812" s="125" t="str">
        <f ca="1"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hidden="1" x14ac:dyDescent="0.2">
      <c r="A1813" s="93" t="s">
        <v>812</v>
      </c>
      <c r="B1813" s="94">
        <f ca="1">IFERROR(VLOOKUP($A1813,HeadJournal!$A$1:$NTR$890,COLUMN(HeadJournal!B$1),0),"")</f>
        <v>0</v>
      </c>
      <c r="C1813" s="94" t="str">
        <f ca="1">IFERROR(VLOOKUP($A1813,HeadJournal!$A$1:$NTR$890,COLUMN(HeadJournal!C$1),0),"")</f>
        <v>OZON_OA</v>
      </c>
      <c r="D1813" s="125" t="str">
        <f ca="1"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 ca="1"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ca="1" si="142"/>
        <v>685</v>
      </c>
      <c r="V1813" s="22">
        <f t="shared" ca="1" si="143"/>
        <v>0.23499142367066894</v>
      </c>
      <c r="X1813" s="33"/>
      <c r="Y1813" s="33"/>
    </row>
    <row r="1814" spans="1:25" hidden="1" x14ac:dyDescent="0.2">
      <c r="A1814" s="93" t="s">
        <v>814</v>
      </c>
      <c r="B1814" s="94">
        <f ca="1">IFERROR(VLOOKUP($A1814,HeadJournal!$A$1:$NTR$890,COLUMN(HeadJournal!B$1),0),"")</f>
        <v>0</v>
      </c>
      <c r="C1814" s="94" t="str">
        <f ca="1">IFERROR(VLOOKUP($A1814,HeadJournal!$A$1:$NTR$890,COLUMN(HeadJournal!C$1),0),"")</f>
        <v>OZON_OA</v>
      </c>
      <c r="D1814" s="125" t="str">
        <f ca="1"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ca="1" si="143"/>
        <v>0.63546131288066765</v>
      </c>
      <c r="X1814" s="33"/>
      <c r="Y1814" s="33"/>
    </row>
    <row r="1815" spans="1:25" hidden="1" x14ac:dyDescent="0.2">
      <c r="A1815" s="93" t="s">
        <v>816</v>
      </c>
      <c r="B1815" s="94">
        <f ca="1">IFERROR(VLOOKUP($A1815,HeadJournal!$A$1:$NTR$890,COLUMN(HeadJournal!B$1),0),"")</f>
        <v>0</v>
      </c>
      <c r="C1815" s="94" t="str">
        <f ca="1">IFERROR(VLOOKUP($A1815,HeadJournal!$A$1:$NTR$890,COLUMN(HeadJournal!C$1),0),"")</f>
        <v>CoralClub_OA</v>
      </c>
      <c r="D1815" s="125" t="str">
        <f ca="1"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ca="1" si="143"/>
        <v>0.24137931034482762</v>
      </c>
      <c r="X1815" s="33"/>
      <c r="Y1815" s="33"/>
    </row>
    <row r="1816" spans="1:25" hidden="1" x14ac:dyDescent="0.2">
      <c r="A1816" s="93" t="s">
        <v>816</v>
      </c>
      <c r="B1816" s="94">
        <f ca="1">IFERROR(VLOOKUP($A1816,HeadJournal!$A$1:$NTR$890,COLUMN(HeadJournal!B$1),0),"")</f>
        <v>0</v>
      </c>
      <c r="C1816" s="94" t="str">
        <f ca="1">IFERROR(VLOOKUP($A1816,HeadJournal!$A$1:$NTR$890,COLUMN(HeadJournal!C$1),0),"")</f>
        <v>CoralClub_OA</v>
      </c>
      <c r="D1816" s="125" t="str">
        <f ca="1"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ca="1" si="142"/>
        <v>433.33333333333337</v>
      </c>
      <c r="V1816" s="22">
        <f t="shared" ca="1" si="143"/>
        <v>0.44827586206896558</v>
      </c>
      <c r="X1816" s="33"/>
      <c r="Y1816" s="33"/>
    </row>
    <row r="1817" spans="1:25" hidden="1" x14ac:dyDescent="0.2">
      <c r="A1817" s="93" t="s">
        <v>816</v>
      </c>
      <c r="B1817" s="94">
        <f ca="1">IFERROR(VLOOKUP($A1817,HeadJournal!$A$1:$NTR$890,COLUMN(HeadJournal!B$1),0),"")</f>
        <v>0</v>
      </c>
      <c r="C1817" s="94" t="str">
        <f ca="1">IFERROR(VLOOKUP($A1817,HeadJournal!$A$1:$NTR$890,COLUMN(HeadJournal!C$1),0),"")</f>
        <v>CoralClub_OA</v>
      </c>
      <c r="D1817" s="125" t="str">
        <f ca="1"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ca="1" si="143"/>
        <v>0.34482758620689663</v>
      </c>
      <c r="X1817" s="33"/>
      <c r="Y1817" s="33"/>
    </row>
    <row r="1818" spans="1:25" hidden="1" x14ac:dyDescent="0.2">
      <c r="A1818" s="93" t="s">
        <v>817</v>
      </c>
      <c r="B1818" s="94">
        <f ca="1">IFERROR(VLOOKUP($A1818,HeadJournal!$A$1:$NTR$890,COLUMN(HeadJournal!B$1),0),"")</f>
        <v>0</v>
      </c>
      <c r="C1818" s="94" t="str">
        <f ca="1">IFERROR(VLOOKUP($A1818,HeadJournal!$A$1:$NTR$890,COLUMN(HeadJournal!C$1),0),"")</f>
        <v>CoralClub_AV</v>
      </c>
      <c r="D1818" s="125" t="str">
        <f ca="1"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ca="1" si="143"/>
        <v/>
      </c>
      <c r="X1818" s="33"/>
      <c r="Y1818" s="33"/>
    </row>
    <row r="1819" spans="1:25" hidden="1" x14ac:dyDescent="0.2">
      <c r="A1819" s="93" t="s">
        <v>819</v>
      </c>
      <c r="B1819" s="94">
        <f ca="1">IFERROR(VLOOKUP($A1819,HeadJournal!$A$1:$NTR$890,COLUMN(HeadJournal!B$1),0),"")</f>
        <v>0</v>
      </c>
      <c r="C1819" s="94" t="str">
        <f ca="1">IFERROR(VLOOKUP($A1819,HeadJournal!$A$1:$NTR$890,COLUMN(HeadJournal!C$1),0),"")</f>
        <v>OZON_OA</v>
      </c>
      <c r="D1819" s="125" t="str">
        <f ca="1"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ca="1" si="143"/>
        <v>0.76180408738548266</v>
      </c>
      <c r="X1819" s="33"/>
      <c r="Y1819" s="33"/>
    </row>
    <row r="1820" spans="1:25" hidden="1" x14ac:dyDescent="0.2">
      <c r="A1820" s="93" t="s">
        <v>820</v>
      </c>
      <c r="B1820" s="94">
        <f ca="1">IFERROR(VLOOKUP($A1820,HeadJournal!$A$1:$NTR$890,COLUMN(HeadJournal!B$1),0),"")</f>
        <v>0</v>
      </c>
      <c r="C1820" s="94" t="str">
        <f ca="1">IFERROR(VLOOKUP($A1820,HeadJournal!$A$1:$NTR$890,COLUMN(HeadJournal!C$1),0),"")</f>
        <v>OZON_OA</v>
      </c>
      <c r="D1820" s="125" t="str">
        <f ca="1"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ca="1" si="143"/>
        <v>0.78078532632891118</v>
      </c>
      <c r="X1820" s="33"/>
      <c r="Y1820" s="33"/>
    </row>
    <row r="1821" spans="1:25" hidden="1" x14ac:dyDescent="0.2">
      <c r="A1821" s="93" t="s">
        <v>820</v>
      </c>
      <c r="B1821" s="94">
        <f ca="1">IFERROR(VLOOKUP($A1821,HeadJournal!$A$1:$NTR$890,COLUMN(HeadJournal!B$1),0),"")</f>
        <v>0</v>
      </c>
      <c r="C1821" s="94" t="str">
        <f ca="1">IFERROR(VLOOKUP($A1821,HeadJournal!$A$1:$NTR$890,COLUMN(HeadJournal!C$1),0),"")</f>
        <v>OZON_OA</v>
      </c>
      <c r="D1821" s="125" t="str">
        <f ca="1"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 ca="1"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ca="1" si="142"/>
        <v>876.90000000000009</v>
      </c>
      <c r="V1821" s="22">
        <f t="shared" ca="1" si="143"/>
        <v>0.78078532632891118</v>
      </c>
      <c r="X1821" s="33"/>
      <c r="Y1821" s="33"/>
    </row>
    <row r="1822" spans="1:25" hidden="1" x14ac:dyDescent="0.2">
      <c r="A1822" s="93" t="s">
        <v>820</v>
      </c>
      <c r="B1822" s="94">
        <f ca="1">IFERROR(VLOOKUP($A1822,HeadJournal!$A$1:$NTR$890,COLUMN(HeadJournal!B$1),0),"")</f>
        <v>0</v>
      </c>
      <c r="C1822" s="94" t="str">
        <f ca="1">IFERROR(VLOOKUP($A1822,HeadJournal!$A$1:$NTR$890,COLUMN(HeadJournal!C$1),0),"")</f>
        <v>OZON_OA</v>
      </c>
      <c r="D1822" s="125" t="str">
        <f ca="1"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 ca="1"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ca="1" si="142"/>
        <v>1076.9000000000001</v>
      </c>
      <c r="V1822" s="22">
        <f t="shared" ca="1" si="143"/>
        <v>0.95886385896180226</v>
      </c>
      <c r="X1822" s="33"/>
      <c r="Y1822" s="33"/>
    </row>
    <row r="1823" spans="1:25" hidden="1" x14ac:dyDescent="0.2">
      <c r="A1823" s="93" t="s">
        <v>820</v>
      </c>
      <c r="B1823" s="94">
        <f ca="1">IFERROR(VLOOKUP($A1823,HeadJournal!$A$1:$NTR$890,COLUMN(HeadJournal!B$1),0),"")</f>
        <v>0</v>
      </c>
      <c r="C1823" s="94" t="str">
        <f ca="1">IFERROR(VLOOKUP($A1823,HeadJournal!$A$1:$NTR$890,COLUMN(HeadJournal!C$1),0),"")</f>
        <v>OZON_OA</v>
      </c>
      <c r="D1823" s="125" t="str">
        <f ca="1"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 ca="1"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ca="1" si="142"/>
        <v>454.5</v>
      </c>
      <c r="V1823" s="22">
        <f t="shared" ca="1" si="143"/>
        <v>1.0202020202020201</v>
      </c>
      <c r="X1823" s="33"/>
      <c r="Y1823" s="33"/>
    </row>
    <row r="1824" spans="1:25" hidden="1" x14ac:dyDescent="0.2">
      <c r="A1824" s="93" t="s">
        <v>820</v>
      </c>
      <c r="B1824" s="94">
        <f ca="1">IFERROR(VLOOKUP($A1824,HeadJournal!$A$1:$NTR$890,COLUMN(HeadJournal!B$1),0),"")</f>
        <v>0</v>
      </c>
      <c r="C1824" s="94" t="str">
        <f ca="1">IFERROR(VLOOKUP($A1824,HeadJournal!$A$1:$NTR$890,COLUMN(HeadJournal!C$1),0),"")</f>
        <v>OZON_OA</v>
      </c>
      <c r="D1824" s="125" t="str">
        <f ca="1"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 ca="1"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ca="1" si="142"/>
        <v>454.5</v>
      </c>
      <c r="V1824" s="22">
        <f t="shared" ca="1" si="143"/>
        <v>1.0202020202020201</v>
      </c>
      <c r="X1824" s="33"/>
      <c r="Y1824" s="33"/>
    </row>
    <row r="1825" spans="1:25" hidden="1" x14ac:dyDescent="0.2">
      <c r="A1825" s="93" t="s">
        <v>820</v>
      </c>
      <c r="B1825" s="94">
        <f ca="1">IFERROR(VLOOKUP($A1825,HeadJournal!$A$1:$NTR$890,COLUMN(HeadJournal!B$1),0),"")</f>
        <v>0</v>
      </c>
      <c r="C1825" s="94" t="str">
        <f ca="1">IFERROR(VLOOKUP($A1825,HeadJournal!$A$1:$NTR$890,COLUMN(HeadJournal!C$1),0),"")</f>
        <v>OZON_OA</v>
      </c>
      <c r="D1825" s="125" t="str">
        <f ca="1"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 ca="1"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ca="1" si="142"/>
        <v>898.40000000000009</v>
      </c>
      <c r="V1825" s="22">
        <f t="shared" ca="1" si="143"/>
        <v>0.33254367782055083</v>
      </c>
      <c r="X1825" s="33"/>
      <c r="Y1825" s="33"/>
    </row>
    <row r="1826" spans="1:25" hidden="1" x14ac:dyDescent="0.2">
      <c r="A1826" s="93" t="s">
        <v>822</v>
      </c>
      <c r="B1826" s="94" t="str">
        <f ca="1">IFERROR(VLOOKUP($A1826,HeadJournal!$A$1:$NTR$890,COLUMN(HeadJournal!B$1),0),"")</f>
        <v>710000853782</v>
      </c>
      <c r="C1826" s="94" t="str">
        <f ca="1">IFERROR(VLOOKUP($A1826,HeadJournal!$A$1:$NTR$890,COLUMN(HeadJournal!C$1),0),"")</f>
        <v>iHerb_AV CYG0792</v>
      </c>
      <c r="D1826" s="125" t="str">
        <f ca="1"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 ca="1"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 ca="1"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ca="1" si="142"/>
        <v>605.5898517209996</v>
      </c>
      <c r="V1826" s="22">
        <f t="shared" ca="1" si="143"/>
        <v>0.46785004932645913</v>
      </c>
      <c r="X1826" s="33"/>
      <c r="Y1826" s="33"/>
    </row>
    <row r="1827" spans="1:25" hidden="1" x14ac:dyDescent="0.2">
      <c r="A1827" s="93" t="s">
        <v>822</v>
      </c>
      <c r="B1827" s="94" t="str">
        <f ca="1">IFERROR(VLOOKUP($A1827,HeadJournal!$A$1:$NTR$890,COLUMN(HeadJournal!B$1),0),"")</f>
        <v>710000853782</v>
      </c>
      <c r="C1827" s="94" t="str">
        <f ca="1">IFERROR(VLOOKUP($A1827,HeadJournal!$A$1:$NTR$890,COLUMN(HeadJournal!C$1),0),"")</f>
        <v>iHerb_AV CYG0792</v>
      </c>
      <c r="D1827" s="125" t="str">
        <f ca="1"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 ca="1"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 ca="1"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ca="1" si="142"/>
        <v>790.64268508109808</v>
      </c>
      <c r="V1827" s="22">
        <f t="shared" ca="1" si="143"/>
        <v>0.31507776129787651</v>
      </c>
      <c r="X1827" s="33"/>
      <c r="Y1827" s="33"/>
    </row>
    <row r="1828" spans="1:25" hidden="1" x14ac:dyDescent="0.2">
      <c r="A1828" s="93" t="s">
        <v>822</v>
      </c>
      <c r="B1828" s="94" t="str">
        <f ca="1">IFERROR(VLOOKUP($A1828,HeadJournal!$A$1:$NTR$890,COLUMN(HeadJournal!B$1),0),"")</f>
        <v>710000853782</v>
      </c>
      <c r="C1828" s="94" t="str">
        <f ca="1">IFERROR(VLOOKUP($A1828,HeadJournal!$A$1:$NTR$890,COLUMN(HeadJournal!C$1),0),"")</f>
        <v>iHerb_AV CYG0792</v>
      </c>
      <c r="D1828" s="125" t="str">
        <f ca="1"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 ca="1"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 ca="1"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ca="1" si="142"/>
        <v>794.16594293667345</v>
      </c>
      <c r="V1828" s="22">
        <f t="shared" ca="1" si="143"/>
        <v>0.78955960713375739</v>
      </c>
      <c r="X1828" s="33"/>
      <c r="Y1828" s="33"/>
    </row>
    <row r="1829" spans="1:25" hidden="1" x14ac:dyDescent="0.2">
      <c r="A1829" s="93" t="s">
        <v>822</v>
      </c>
      <c r="B1829" s="94" t="str">
        <f ca="1">IFERROR(VLOOKUP($A1829,HeadJournal!$A$1:$NTR$890,COLUMN(HeadJournal!B$1),0),"")</f>
        <v>710000853782</v>
      </c>
      <c r="C1829" s="94" t="str">
        <f ca="1">IFERROR(VLOOKUP($A1829,HeadJournal!$A$1:$NTR$890,COLUMN(HeadJournal!C$1),0),"")</f>
        <v>iHerb_AV CYG0792</v>
      </c>
      <c r="D1829" s="125" t="str">
        <f ca="1"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 ca="1"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 ca="1"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ca="1" si="142"/>
        <v>2058.9910069054117</v>
      </c>
      <c r="V1829" s="22">
        <f t="shared" ca="1" si="143"/>
        <v>2.1880673001160642</v>
      </c>
      <c r="X1829" s="33"/>
      <c r="Y1829" s="33"/>
    </row>
    <row r="1830" spans="1:25" hidden="1" x14ac:dyDescent="0.2">
      <c r="A1830" s="93" t="s">
        <v>822</v>
      </c>
      <c r="B1830" s="94" t="str">
        <f ca="1">IFERROR(VLOOKUP($A1830,HeadJournal!$A$1:$NTR$890,COLUMN(HeadJournal!B$1),0),"")</f>
        <v>710000853782</v>
      </c>
      <c r="C1830" s="94" t="str">
        <f ca="1">IFERROR(VLOOKUP($A1830,HeadJournal!$A$1:$NTR$890,COLUMN(HeadJournal!C$1),0),"")</f>
        <v>iHerb_AV CYG0792</v>
      </c>
      <c r="D1830" s="125" t="str">
        <f ca="1"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 ca="1"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 ca="1"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 ca="1"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ca="1" si="142"/>
        <v>947.1928055243294</v>
      </c>
      <c r="V1830" s="22">
        <f t="shared" ca="1" si="143"/>
        <v>1.2582143375822121</v>
      </c>
      <c r="X1830" s="33"/>
      <c r="Y1830" s="33"/>
    </row>
    <row r="1831" spans="1:25" hidden="1" x14ac:dyDescent="0.2">
      <c r="A1831" s="93" t="s">
        <v>822</v>
      </c>
      <c r="B1831" s="94" t="str">
        <f ca="1">IFERROR(VLOOKUP($A1831,HeadJournal!$A$1:$NTR$890,COLUMN(HeadJournal!B$1),0),"")</f>
        <v>710000853782</v>
      </c>
      <c r="C1831" s="94" t="str">
        <f ca="1">IFERROR(VLOOKUP($A1831,HeadJournal!$A$1:$NTR$890,COLUMN(HeadJournal!C$1),0),"")</f>
        <v>iHerb_AV CYG0792</v>
      </c>
      <c r="D1831" s="125" t="str">
        <f ca="1"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 ca="1"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 ca="1"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ca="1" si="142"/>
        <v>882.8905243295327</v>
      </c>
      <c r="V1831" s="22">
        <f t="shared" ca="1" si="143"/>
        <v>1.0805045720527102</v>
      </c>
      <c r="X1831" s="33"/>
      <c r="Y1831" s="33"/>
    </row>
    <row r="1832" spans="1:25" hidden="1" x14ac:dyDescent="0.2">
      <c r="A1832" s="93" t="s">
        <v>822</v>
      </c>
      <c r="B1832" s="94" t="str">
        <f ca="1">IFERROR(VLOOKUP($A1832,HeadJournal!$A$1:$NTR$890,COLUMN(HeadJournal!B$1),0),"")</f>
        <v>710000853782</v>
      </c>
      <c r="C1832" s="94" t="str">
        <f ca="1">IFERROR(VLOOKUP($A1832,HeadJournal!$A$1:$NTR$890,COLUMN(HeadJournal!C$1),0),"")</f>
        <v>iHerb_AV CYG0792</v>
      </c>
      <c r="D1832" s="125" t="str">
        <f ca="1"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 ca="1"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 ca="1"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ca="1" si="142"/>
        <v>982.8905243295327</v>
      </c>
      <c r="V1832" s="22">
        <f t="shared" ca="1" si="143"/>
        <v>1.2028871939381638</v>
      </c>
      <c r="X1832" s="33"/>
      <c r="Y1832" s="33"/>
    </row>
    <row r="1833" spans="1:25" hidden="1" x14ac:dyDescent="0.2">
      <c r="A1833" s="93" t="s">
        <v>822</v>
      </c>
      <c r="B1833" s="94" t="str">
        <f ca="1">IFERROR(VLOOKUP($A1833,HeadJournal!$A$1:$NTR$890,COLUMN(HeadJournal!B$1),0),"")</f>
        <v>710000853782</v>
      </c>
      <c r="C1833" s="94" t="str">
        <f ca="1">IFERROR(VLOOKUP($A1833,HeadJournal!$A$1:$NTR$890,COLUMN(HeadJournal!C$1),0),"")</f>
        <v>iHerb_AV CYG0792</v>
      </c>
      <c r="D1833" s="125" t="str">
        <f ca="1"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 ca="1"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 ca="1"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ca="1" si="142"/>
        <v>969.58901825384032</v>
      </c>
      <c r="V1833" s="22">
        <f t="shared" ca="1" si="143"/>
        <v>0.56032296863686504</v>
      </c>
      <c r="X1833" s="33"/>
      <c r="Y1833" s="33"/>
    </row>
    <row r="1834" spans="1:25" hidden="1" x14ac:dyDescent="0.2">
      <c r="A1834" s="93" t="s">
        <v>822</v>
      </c>
      <c r="B1834" s="94" t="str">
        <f ca="1">IFERROR(VLOOKUP($A1834,HeadJournal!$A$1:$NTR$890,COLUMN(HeadJournal!B$1),0),"")</f>
        <v>710000853782</v>
      </c>
      <c r="C1834" s="94" t="str">
        <f ca="1">IFERROR(VLOOKUP($A1834,HeadJournal!$A$1:$NTR$890,COLUMN(HeadJournal!C$1),0),"")</f>
        <v>iHerb_AV CYG0792</v>
      </c>
      <c r="D1834" s="125" t="str">
        <f ca="1"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 ca="1"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 ca="1"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 ca="1"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ca="1" si="142"/>
        <v>985.27250147208383</v>
      </c>
      <c r="V1834" s="22">
        <f t="shared" ca="1" si="143"/>
        <v>0.57459421530122701</v>
      </c>
      <c r="X1834" s="33"/>
      <c r="Y1834" s="33"/>
    </row>
    <row r="1835" spans="1:25" hidden="1" x14ac:dyDescent="0.2">
      <c r="A1835" s="93" t="s">
        <v>822</v>
      </c>
      <c r="B1835" s="94" t="str">
        <f ca="1">IFERROR(VLOOKUP($A1835,HeadJournal!$A$1:$NTR$890,COLUMN(HeadJournal!B$1),0),"")</f>
        <v>710000853782</v>
      </c>
      <c r="C1835" s="94" t="str">
        <f ca="1">IFERROR(VLOOKUP($A1835,HeadJournal!$A$1:$NTR$890,COLUMN(HeadJournal!C$1),0),"")</f>
        <v>iHerb_AV CYG0792</v>
      </c>
      <c r="D1835" s="125" t="str">
        <f ca="1"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 ca="1"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 ca="1"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ca="1" si="142"/>
        <v>985.27250147208383</v>
      </c>
      <c r="V1835" s="22">
        <f t="shared" ca="1" si="143"/>
        <v>0.57459421530122701</v>
      </c>
      <c r="X1835" s="33"/>
      <c r="Y1835" s="33"/>
    </row>
    <row r="1836" spans="1:25" hidden="1" x14ac:dyDescent="0.2">
      <c r="A1836" s="93" t="s">
        <v>822</v>
      </c>
      <c r="B1836" s="94" t="str">
        <f ca="1">IFERROR(VLOOKUP($A1836,HeadJournal!$A$1:$NTR$890,COLUMN(HeadJournal!B$1),0),"")</f>
        <v>710000853782</v>
      </c>
      <c r="C1836" s="94" t="str">
        <f ca="1">IFERROR(VLOOKUP($A1836,HeadJournal!$A$1:$NTR$890,COLUMN(HeadJournal!C$1),0),"")</f>
        <v>iHerb_AV CYG0792</v>
      </c>
      <c r="D1836" s="125" t="str">
        <f ca="1"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 ca="1"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 ca="1"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 ca="1"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ca="1" si="142"/>
        <v>750.62648252234862</v>
      </c>
      <c r="V1836" s="22">
        <f t="shared" ca="1" si="143"/>
        <v>0.7906545408140887</v>
      </c>
      <c r="X1836" s="33"/>
      <c r="Y1836" s="33"/>
    </row>
    <row r="1837" spans="1:25" hidden="1" x14ac:dyDescent="0.2">
      <c r="A1837" s="93" t="s">
        <v>822</v>
      </c>
      <c r="B1837" s="94" t="str">
        <f ca="1">IFERROR(VLOOKUP($A1837,HeadJournal!$A$1:$NTR$890,COLUMN(HeadJournal!B$1),0),"")</f>
        <v>710000853782</v>
      </c>
      <c r="C1837" s="94" t="str">
        <f ca="1">IFERROR(VLOOKUP($A1837,HeadJournal!$A$1:$NTR$890,COLUMN(HeadJournal!C$1),0),"")</f>
        <v>iHerb_AV CYG0792</v>
      </c>
      <c r="D1837" s="125" t="str">
        <f ca="1"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 ca="1"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 ca="1"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ca="1" si="142"/>
        <v>750.62648252234862</v>
      </c>
      <c r="V1837" s="22">
        <f t="shared" ca="1" si="143"/>
        <v>0.7906545408140887</v>
      </c>
      <c r="X1837" s="33"/>
      <c r="Y1837" s="33"/>
    </row>
    <row r="1838" spans="1:25" hidden="1" x14ac:dyDescent="0.2">
      <c r="A1838" s="93" t="s">
        <v>822</v>
      </c>
      <c r="B1838" s="94" t="str">
        <f ca="1">IFERROR(VLOOKUP($A1838,HeadJournal!$A$1:$NTR$890,COLUMN(HeadJournal!B$1),0),"")</f>
        <v>710000853782</v>
      </c>
      <c r="C1838" s="94" t="str">
        <f ca="1">IFERROR(VLOOKUP($A1838,HeadJournal!$A$1:$NTR$890,COLUMN(HeadJournal!C$1),0),"")</f>
        <v>iHerb_AV CYG0792</v>
      </c>
      <c r="D1838" s="125" t="str">
        <f ca="1"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 ca="1"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 ca="1"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ca="1" si="142"/>
        <v>921.35064718162823</v>
      </c>
      <c r="V1838" s="22">
        <f t="shared" ca="1" si="143"/>
        <v>0.94145124045529549</v>
      </c>
      <c r="X1838" s="33"/>
      <c r="Y1838" s="33"/>
    </row>
    <row r="1839" spans="1:25" hidden="1" x14ac:dyDescent="0.2">
      <c r="A1839" s="93" t="s">
        <v>822</v>
      </c>
      <c r="B1839" s="94" t="str">
        <f ca="1">IFERROR(VLOOKUP($A1839,HeadJournal!$A$1:$NTR$890,COLUMN(HeadJournal!B$1),0),"")</f>
        <v>710000853782</v>
      </c>
      <c r="C1839" s="94" t="str">
        <f ca="1">IFERROR(VLOOKUP($A1839,HeadJournal!$A$1:$NTR$890,COLUMN(HeadJournal!C$1),0),"")</f>
        <v>iHerb_AV CYG0792</v>
      </c>
      <c r="D1839" s="125" t="str">
        <f ca="1"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 ca="1"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 ca="1"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ca="1" si="142"/>
        <v>1021.3506471816282</v>
      </c>
      <c r="V1839" s="22">
        <f t="shared" ca="1" si="143"/>
        <v>1.0436328846897847</v>
      </c>
      <c r="X1839" s="33"/>
      <c r="Y1839" s="33"/>
    </row>
    <row r="1840" spans="1:25" hidden="1" x14ac:dyDescent="0.2">
      <c r="A1840" s="93" t="s">
        <v>822</v>
      </c>
      <c r="B1840" s="94" t="str">
        <f ca="1">IFERROR(VLOOKUP($A1840,HeadJournal!$A$1:$NTR$890,COLUMN(HeadJournal!B$1),0),"")</f>
        <v>710000853782</v>
      </c>
      <c r="C1840" s="94" t="str">
        <f ca="1">IFERROR(VLOOKUP($A1840,HeadJournal!$A$1:$NTR$890,COLUMN(HeadJournal!C$1),0),"")</f>
        <v>iHerb_AV CYG0792</v>
      </c>
      <c r="D1840" s="125" t="str">
        <f ca="1"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 ca="1"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 ca="1"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ca="1" si="142"/>
        <v>810.66918928322889</v>
      </c>
      <c r="V1840" s="22">
        <f t="shared" ca="1" si="143"/>
        <v>0.68161791654473736</v>
      </c>
      <c r="X1840" s="33"/>
      <c r="Y1840" s="33"/>
    </row>
    <row r="1841" spans="1:25" hidden="1" x14ac:dyDescent="0.2">
      <c r="A1841" s="93" t="s">
        <v>822</v>
      </c>
      <c r="B1841" s="94" t="str">
        <f ca="1">IFERROR(VLOOKUP($A1841,HeadJournal!$A$1:$NTR$890,COLUMN(HeadJournal!B$1),0),"")</f>
        <v>710000853782</v>
      </c>
      <c r="C1841" s="94" t="str">
        <f ca="1">IFERROR(VLOOKUP($A1841,HeadJournal!$A$1:$NTR$890,COLUMN(HeadJournal!C$1),0),"")</f>
        <v>iHerb_AV CYG0792</v>
      </c>
      <c r="D1841" s="125" t="str">
        <f ca="1"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 ca="1"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 ca="1"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ca="1" si="142"/>
        <v>810.66918928322889</v>
      </c>
      <c r="V1841" s="22">
        <f t="shared" ca="1" si="143"/>
        <v>0.68161791654473736</v>
      </c>
      <c r="X1841" s="33"/>
      <c r="Y1841" s="33"/>
    </row>
    <row r="1842" spans="1:25" hidden="1" x14ac:dyDescent="0.2">
      <c r="A1842" s="93" t="s">
        <v>828</v>
      </c>
      <c r="B1842" s="94" t="str">
        <f ca="1">IFERROR(VLOOKUP($A1842,HeadJournal!$A$1:$NTR$890,COLUMN(HeadJournal!B$1),0),"")</f>
        <v>710000870557</v>
      </c>
      <c r="C1842" s="94" t="str">
        <f ca="1">IFERROR(VLOOKUP($A1842,HeadJournal!$A$1:$NTR$890,COLUMN(HeadJournal!C$1),0),"")</f>
        <v>iHerb_AV CYG0792</v>
      </c>
      <c r="D1842" s="125" t="str">
        <f ca="1"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 ca="1"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 ca="1"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ca="1" si="142"/>
        <v>444.48627927092912</v>
      </c>
      <c r="V1842" s="22">
        <f t="shared" ca="1" si="143"/>
        <v>0.14086019539418515</v>
      </c>
      <c r="X1842" s="33"/>
      <c r="Y1842" s="33"/>
    </row>
    <row r="1843" spans="1:25" hidden="1" x14ac:dyDescent="0.2">
      <c r="A1843" s="93" t="s">
        <v>828</v>
      </c>
      <c r="B1843" s="94" t="str">
        <f ca="1">IFERROR(VLOOKUP($A1843,HeadJournal!$A$1:$NTR$890,COLUMN(HeadJournal!B$1),0),"")</f>
        <v>710000870557</v>
      </c>
      <c r="C1843" s="94" t="str">
        <f ca="1">IFERROR(VLOOKUP($A1843,HeadJournal!$A$1:$NTR$890,COLUMN(HeadJournal!C$1),0),"")</f>
        <v>iHerb_AV CYG0792</v>
      </c>
      <c r="D1843" s="125" t="str">
        <f ca="1"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 ca="1"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 ca="1"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ca="1" si="142"/>
        <v>444.48627927092912</v>
      </c>
      <c r="V1843" s="22">
        <f t="shared" ca="1" si="143"/>
        <v>0.14086019539418515</v>
      </c>
      <c r="X1843" s="33"/>
      <c r="Y1843" s="33"/>
    </row>
    <row r="1844" spans="1:25" hidden="1" x14ac:dyDescent="0.2">
      <c r="A1844" s="93" t="s">
        <v>828</v>
      </c>
      <c r="B1844" s="94" t="str">
        <f ca="1">IFERROR(VLOOKUP($A1844,HeadJournal!$A$1:$NTR$890,COLUMN(HeadJournal!B$1),0),"")</f>
        <v>710000870557</v>
      </c>
      <c r="C1844" s="94" t="str">
        <f ca="1">IFERROR(VLOOKUP($A1844,HeadJournal!$A$1:$NTR$890,COLUMN(HeadJournal!C$1),0),"")</f>
        <v>iHerb_AV CYG0792</v>
      </c>
      <c r="D1844" s="125" t="str">
        <f ca="1"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 ca="1"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 ca="1"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ca="1" si="142"/>
        <v>475.97352208835343</v>
      </c>
      <c r="V1844" s="22">
        <f t="shared" ca="1" si="143"/>
        <v>0.90830051944170065</v>
      </c>
      <c r="X1844" s="33"/>
      <c r="Y1844" s="33"/>
    </row>
    <row r="1845" spans="1:25" hidden="1" x14ac:dyDescent="0.2">
      <c r="A1845" s="93" t="s">
        <v>828</v>
      </c>
      <c r="B1845" s="94" t="str">
        <f ca="1">IFERROR(VLOOKUP($A1845,HeadJournal!$A$1:$NTR$890,COLUMN(HeadJournal!B$1),0),"")</f>
        <v>710000870557</v>
      </c>
      <c r="C1845" s="94" t="str">
        <f ca="1">IFERROR(VLOOKUP($A1845,HeadJournal!$A$1:$NTR$890,COLUMN(HeadJournal!C$1),0),"")</f>
        <v>iHerb_AV CYG0792</v>
      </c>
      <c r="D1845" s="125" t="str">
        <f ca="1"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 ca="1"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 ca="1"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ca="1" si="142"/>
        <v>675.97352208835343</v>
      </c>
      <c r="V1845" s="22">
        <f t="shared" ca="1" si="143"/>
        <v>1.2899606233300407</v>
      </c>
      <c r="X1845" s="33"/>
      <c r="Y1845" s="33"/>
    </row>
    <row r="1846" spans="1:25" hidden="1" x14ac:dyDescent="0.2">
      <c r="A1846" s="93" t="s">
        <v>828</v>
      </c>
      <c r="B1846" s="94" t="str">
        <f ca="1">IFERROR(VLOOKUP($A1846,HeadJournal!$A$1:$NTR$890,COLUMN(HeadJournal!B$1),0),"")</f>
        <v>710000870557</v>
      </c>
      <c r="C1846" s="94" t="str">
        <f ca="1">IFERROR(VLOOKUP($A1846,HeadJournal!$A$1:$NTR$890,COLUMN(HeadJournal!C$1),0),"")</f>
        <v>iHerb_AV CYG0792</v>
      </c>
      <c r="D1846" s="125" t="str">
        <f ca="1"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 ca="1"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 ca="1"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ca="1" si="142"/>
        <v>500.02388446092073</v>
      </c>
      <c r="V1846" s="22">
        <f t="shared" ca="1" si="143"/>
        <v>0.33335456430332305</v>
      </c>
      <c r="X1846" s="33"/>
      <c r="Y1846" s="33"/>
    </row>
    <row r="1847" spans="1:25" hidden="1" x14ac:dyDescent="0.2">
      <c r="A1847" s="93" t="s">
        <v>828</v>
      </c>
      <c r="B1847" s="94" t="str">
        <f ca="1">IFERROR(VLOOKUP($A1847,HeadJournal!$A$1:$NTR$890,COLUMN(HeadJournal!B$1),0),"")</f>
        <v>710000870557</v>
      </c>
      <c r="C1847" s="94" t="str">
        <f ca="1">IFERROR(VLOOKUP($A1847,HeadJournal!$A$1:$NTR$890,COLUMN(HeadJournal!C$1),0),"")</f>
        <v>iHerb_AV CYG0792</v>
      </c>
      <c r="D1847" s="125" t="str">
        <f ca="1"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 ca="1"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 ca="1"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 ca="1"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ca="1" si="142"/>
        <v>1284.6442446709916</v>
      </c>
      <c r="V1847" s="22">
        <f t="shared" ca="1" si="143"/>
        <v>1.7958117134042688</v>
      </c>
      <c r="X1847" s="33"/>
      <c r="Y1847" s="33"/>
    </row>
    <row r="1848" spans="1:25" hidden="1" x14ac:dyDescent="0.2">
      <c r="A1848" s="93" t="s">
        <v>828</v>
      </c>
      <c r="B1848" s="94" t="str">
        <f ca="1">IFERROR(VLOOKUP($A1848,HeadJournal!$A$1:$NTR$890,COLUMN(HeadJournal!B$1),0),"")</f>
        <v>710000870557</v>
      </c>
      <c r="C1848" s="94" t="str">
        <f ca="1">IFERROR(VLOOKUP($A1848,HeadJournal!$A$1:$NTR$890,COLUMN(HeadJournal!C$1),0),"")</f>
        <v>iHerb_AV CYG0792</v>
      </c>
      <c r="D1848" s="125" t="str">
        <f ca="1"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 ca="1"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 ca="1"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ca="1" si="142"/>
        <v>1284.6442446709916</v>
      </c>
      <c r="V1848" s="22">
        <f t="shared" ca="1" si="143"/>
        <v>1.7958117134042688</v>
      </c>
      <c r="X1848" s="33"/>
      <c r="Y1848" s="33"/>
    </row>
    <row r="1849" spans="1:25" hidden="1" x14ac:dyDescent="0.2">
      <c r="A1849" s="93" t="s">
        <v>828</v>
      </c>
      <c r="B1849" s="94" t="str">
        <f ca="1">IFERROR(VLOOKUP($A1849,HeadJournal!$A$1:$NTR$890,COLUMN(HeadJournal!B$1),0),"")</f>
        <v>710000870557</v>
      </c>
      <c r="C1849" s="94" t="str">
        <f ca="1">IFERROR(VLOOKUP($A1849,HeadJournal!$A$1:$NTR$890,COLUMN(HeadJournal!C$1),0),"")</f>
        <v>iHerb_AV CYG0792</v>
      </c>
      <c r="D1849" s="125" t="str">
        <f ca="1"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 ca="1"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 ca="1"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ca="1" si="142"/>
        <v>-715.3557553290085</v>
      </c>
      <c r="V1849" s="22" t="str">
        <f t="shared" ca="1" si="143"/>
        <v/>
      </c>
      <c r="X1849" s="33"/>
      <c r="Y1849" s="33"/>
    </row>
    <row r="1850" spans="1:25" hidden="1" x14ac:dyDescent="0.2">
      <c r="A1850" s="93" t="s">
        <v>828</v>
      </c>
      <c r="B1850" s="94" t="str">
        <f ca="1">IFERROR(VLOOKUP($A1850,HeadJournal!$A$1:$NTR$890,COLUMN(HeadJournal!B$1),0),"")</f>
        <v>710000870557</v>
      </c>
      <c r="C1850" s="94" t="str">
        <f ca="1">IFERROR(VLOOKUP($A1850,HeadJournal!$A$1:$NTR$890,COLUMN(HeadJournal!C$1),0),"")</f>
        <v>iHerb_AV CYG0792</v>
      </c>
      <c r="D1850" s="125" t="str">
        <f ca="1"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 ca="1"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 ca="1"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ca="1" si="142"/>
        <v>947.86885078776618</v>
      </c>
      <c r="V1850" s="22">
        <f t="shared" ca="1" si="143"/>
        <v>0.57372494383374306</v>
      </c>
      <c r="X1850" s="33"/>
      <c r="Y1850" s="33"/>
    </row>
    <row r="1851" spans="1:25" hidden="1" x14ac:dyDescent="0.2">
      <c r="A1851" s="93" t="s">
        <v>828</v>
      </c>
      <c r="B1851" s="94" t="str">
        <f ca="1">IFERROR(VLOOKUP($A1851,HeadJournal!$A$1:$NTR$890,COLUMN(HeadJournal!B$1),0),"")</f>
        <v>710000870557</v>
      </c>
      <c r="C1851" s="94" t="str">
        <f ca="1">IFERROR(VLOOKUP($A1851,HeadJournal!$A$1:$NTR$890,COLUMN(HeadJournal!C$1),0),"")</f>
        <v>iHerb_AV CYG0792</v>
      </c>
      <c r="D1851" s="125" t="str">
        <f ca="1"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 ca="1"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 ca="1"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ca="1" si="142"/>
        <v>771.17300339820804</v>
      </c>
      <c r="V1851" s="22">
        <f t="shared" ca="1" si="143"/>
        <v>0.83026549208800227</v>
      </c>
      <c r="X1851" s="33"/>
      <c r="Y1851" s="33"/>
    </row>
    <row r="1852" spans="1:25" hidden="1" x14ac:dyDescent="0.2">
      <c r="A1852" s="93" t="s">
        <v>828</v>
      </c>
      <c r="B1852" s="94" t="str">
        <f ca="1">IFERROR(VLOOKUP($A1852,HeadJournal!$A$1:$NTR$890,COLUMN(HeadJournal!B$1),0),"")</f>
        <v>710000870557</v>
      </c>
      <c r="C1852" s="94" t="str">
        <f ca="1">IFERROR(VLOOKUP($A1852,HeadJournal!$A$1:$NTR$890,COLUMN(HeadJournal!C$1),0),"")</f>
        <v>iHerb_AV CYG0792</v>
      </c>
      <c r="D1852" s="125" t="str">
        <f ca="1"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 ca="1"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 ca="1"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ca="1" si="142"/>
        <v>-1930.3250540624038</v>
      </c>
      <c r="V1852" s="22" t="str">
        <f t="shared" ca="1" si="143"/>
        <v/>
      </c>
      <c r="X1852" s="33"/>
      <c r="Y1852" s="33"/>
    </row>
    <row r="1853" spans="1:25" hidden="1" x14ac:dyDescent="0.2">
      <c r="A1853" s="93" t="s">
        <v>828</v>
      </c>
      <c r="B1853" s="94" t="str">
        <f ca="1">IFERROR(VLOOKUP($A1853,HeadJournal!$A$1:$NTR$890,COLUMN(HeadJournal!B$1),0),"")</f>
        <v>710000870557</v>
      </c>
      <c r="C1853" s="94" t="str">
        <f ca="1">IFERROR(VLOOKUP($A1853,HeadJournal!$A$1:$NTR$890,COLUMN(HeadJournal!C$1),0),"")</f>
        <v>iHerb_AV CYG0792</v>
      </c>
      <c r="D1853" s="125" t="str">
        <f ca="1"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 ca="1"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 ca="1"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 ca="1"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ca="1" si="142"/>
        <v>1269.2884893419832</v>
      </c>
      <c r="V1853" s="22">
        <f t="shared" ca="1" si="143"/>
        <v>0.88717290654788161</v>
      </c>
      <c r="X1853" s="33"/>
      <c r="Y1853" s="33"/>
    </row>
    <row r="1854" spans="1:25" hidden="1" x14ac:dyDescent="0.2">
      <c r="A1854" s="93" t="s">
        <v>828</v>
      </c>
      <c r="B1854" s="94" t="str">
        <f ca="1">IFERROR(VLOOKUP($A1854,HeadJournal!$A$1:$NTR$890,COLUMN(HeadJournal!B$1),0),"")</f>
        <v>710000870557</v>
      </c>
      <c r="C1854" s="94" t="str">
        <f ca="1">IFERROR(VLOOKUP($A1854,HeadJournal!$A$1:$NTR$890,COLUMN(HeadJournal!C$1),0),"")</f>
        <v>iHerb_AV CYG0792</v>
      </c>
      <c r="D1854" s="125" t="str">
        <f ca="1"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 ca="1"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 ca="1"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ca="1" si="142"/>
        <v>1069.2884893419832</v>
      </c>
      <c r="V1854" s="22">
        <f t="shared" ca="1" si="143"/>
        <v>0.74738232087766809</v>
      </c>
      <c r="X1854" s="33"/>
      <c r="Y1854" s="33"/>
    </row>
    <row r="1855" spans="1:25" hidden="1" x14ac:dyDescent="0.2">
      <c r="A1855" s="93" t="s">
        <v>833</v>
      </c>
      <c r="B1855" s="94" t="str">
        <f ca="1">IFERROR(VLOOKUP($A1855,HeadJournal!$A$1:$NTR$890,COLUMN(HeadJournal!B$1),0),"")</f>
        <v>710000879029</v>
      </c>
      <c r="C1855" s="94" t="str">
        <f ca="1">IFERROR(VLOOKUP($A1855,HeadJournal!$A$1:$NTR$890,COLUMN(HeadJournal!C$1),0),"")</f>
        <v>iHerb_OA CZN6870</v>
      </c>
      <c r="D1855" s="125" t="str">
        <f ca="1"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 ca="1"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ca="1" si="142"/>
        <v>1173.8209783071029</v>
      </c>
      <c r="V1855" s="22">
        <f t="shared" ca="1" si="143"/>
        <v>0.50461334547366199</v>
      </c>
      <c r="X1855" s="33"/>
      <c r="Y1855" s="33"/>
    </row>
    <row r="1856" spans="1:25" hidden="1" x14ac:dyDescent="0.2">
      <c r="A1856" s="93" t="s">
        <v>833</v>
      </c>
      <c r="B1856" s="94" t="str">
        <f ca="1">IFERROR(VLOOKUP($A1856,HeadJournal!$A$1:$NTR$890,COLUMN(HeadJournal!B$1),0),"")</f>
        <v>710000879029</v>
      </c>
      <c r="C1856" s="94" t="str">
        <f ca="1">IFERROR(VLOOKUP($A1856,HeadJournal!$A$1:$NTR$890,COLUMN(HeadJournal!C$1),0),"")</f>
        <v>iHerb_OA CZN6870</v>
      </c>
      <c r="D1856" s="125" t="str">
        <f ca="1"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 ca="1"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ca="1" si="142"/>
        <v>1173.8209783071029</v>
      </c>
      <c r="V1856" s="22">
        <f t="shared" ca="1" si="143"/>
        <v>0.50461334547366199</v>
      </c>
      <c r="X1856" s="33"/>
      <c r="Y1856" s="33"/>
    </row>
    <row r="1857" spans="1:25" hidden="1" x14ac:dyDescent="0.2">
      <c r="A1857" s="93" t="s">
        <v>833</v>
      </c>
      <c r="B1857" s="94" t="str">
        <f ca="1">IFERROR(VLOOKUP($A1857,HeadJournal!$A$1:$NTR$890,COLUMN(HeadJournal!B$1),0),"")</f>
        <v>710000879029</v>
      </c>
      <c r="C1857" s="94" t="str">
        <f ca="1">IFERROR(VLOOKUP($A1857,HeadJournal!$A$1:$NTR$890,COLUMN(HeadJournal!C$1),0),"")</f>
        <v>iHerb_OA CZN6870</v>
      </c>
      <c r="D1857" s="125" t="str">
        <f ca="1"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hidden="1" x14ac:dyDescent="0.2">
      <c r="A1858" s="93" t="s">
        <v>833</v>
      </c>
      <c r="B1858" s="94" t="str">
        <f ca="1">IFERROR(VLOOKUP($A1858,HeadJournal!$A$1:$NTR$890,COLUMN(HeadJournal!B$1),0),"")</f>
        <v>710000879029</v>
      </c>
      <c r="C1858" s="94" t="str">
        <f ca="1">IFERROR(VLOOKUP($A1858,HeadJournal!$A$1:$NTR$890,COLUMN(HeadJournal!C$1),0),"")</f>
        <v>iHerb_OA CZN6870</v>
      </c>
      <c r="D1858" s="125" t="str">
        <f ca="1"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 ca="1"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ca="1" si="147"/>
        <v>848.44258188005097</v>
      </c>
      <c r="V1858" s="22">
        <f t="shared" ca="1" si="148"/>
        <v>0.4843932451787592</v>
      </c>
      <c r="X1858" s="33"/>
      <c r="Y1858" s="33"/>
    </row>
    <row r="1859" spans="1:25" hidden="1" x14ac:dyDescent="0.2">
      <c r="A1859" s="93" t="s">
        <v>833</v>
      </c>
      <c r="B1859" s="94" t="str">
        <f ca="1">IFERROR(VLOOKUP($A1859,HeadJournal!$A$1:$NTR$890,COLUMN(HeadJournal!B$1),0),"")</f>
        <v>710000879029</v>
      </c>
      <c r="C1859" s="94" t="str">
        <f ca="1">IFERROR(VLOOKUP($A1859,HeadJournal!$A$1:$NTR$890,COLUMN(HeadJournal!C$1),0),"")</f>
        <v>iHerb_OA CZN6870</v>
      </c>
      <c r="D1859" s="125" t="str">
        <f ca="1"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 ca="1"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ca="1" si="147"/>
        <v>828.51354529987236</v>
      </c>
      <c r="V1859" s="22">
        <f t="shared" ca="1" si="148"/>
        <v>3.0517675226744299</v>
      </c>
      <c r="X1859" s="33"/>
      <c r="Y1859" s="33"/>
    </row>
    <row r="1860" spans="1:25" hidden="1" x14ac:dyDescent="0.2">
      <c r="A1860" s="93" t="s">
        <v>833</v>
      </c>
      <c r="B1860" s="94" t="str">
        <f ca="1">IFERROR(VLOOKUP($A1860,HeadJournal!$A$1:$NTR$890,COLUMN(HeadJournal!B$1),0),"")</f>
        <v>710000879029</v>
      </c>
      <c r="C1860" s="94" t="str">
        <f ca="1">IFERROR(VLOOKUP($A1860,HeadJournal!$A$1:$NTR$890,COLUMN(HeadJournal!C$1),0),"")</f>
        <v>iHerb_OA CZN6870</v>
      </c>
      <c r="D1860" s="125" t="str">
        <f ca="1"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 ca="1"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ca="1" si="147"/>
        <v>728.51354529987236</v>
      </c>
      <c r="V1860" s="22">
        <f t="shared" ca="1" si="148"/>
        <v>2.6834250206131181</v>
      </c>
      <c r="X1860" s="33"/>
      <c r="Y1860" s="33"/>
    </row>
    <row r="1861" spans="1:25" hidden="1" x14ac:dyDescent="0.2">
      <c r="A1861" s="93" t="s">
        <v>833</v>
      </c>
      <c r="B1861" s="94" t="str">
        <f ca="1">IFERROR(VLOOKUP($A1861,HeadJournal!$A$1:$NTR$890,COLUMN(HeadJournal!B$1),0),"")</f>
        <v>710000879029</v>
      </c>
      <c r="C1861" s="94" t="str">
        <f ca="1">IFERROR(VLOOKUP($A1861,HeadJournal!$A$1:$NTR$890,COLUMN(HeadJournal!C$1),0),"")</f>
        <v>iHerb_OA CZN6870</v>
      </c>
      <c r="D1861" s="125" t="str">
        <f ca="1"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 ca="1"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ca="1" si="147"/>
        <v>884.82850701829</v>
      </c>
      <c r="V1861" s="22">
        <f t="shared" ca="1" si="148"/>
        <v>1.4383444569733945</v>
      </c>
      <c r="X1861" s="33"/>
      <c r="Y1861" s="33"/>
    </row>
    <row r="1862" spans="1:25" hidden="1" x14ac:dyDescent="0.2">
      <c r="A1862" s="93" t="s">
        <v>833</v>
      </c>
      <c r="B1862" s="94" t="str">
        <f ca="1">IFERROR(VLOOKUP($A1862,HeadJournal!$A$1:$NTR$890,COLUMN(HeadJournal!B$1),0),"")</f>
        <v>710000879029</v>
      </c>
      <c r="C1862" s="94" t="str">
        <f ca="1">IFERROR(VLOOKUP($A1862,HeadJournal!$A$1:$NTR$890,COLUMN(HeadJournal!C$1),0),"")</f>
        <v>iHerb_OA CZN6870</v>
      </c>
      <c r="D1862" s="125" t="str">
        <f ca="1"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 ca="1"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ca="1" si="147"/>
        <v>1310.9783071033603</v>
      </c>
      <c r="V1862" s="22">
        <f t="shared" ca="1" si="148"/>
        <v>1.3255303867640924</v>
      </c>
      <c r="X1862" s="33"/>
      <c r="Y1862" s="33"/>
    </row>
    <row r="1863" spans="1:25" hidden="1" x14ac:dyDescent="0.2">
      <c r="A1863" s="93" t="s">
        <v>833</v>
      </c>
      <c r="B1863" s="94" t="str">
        <f ca="1">IFERROR(VLOOKUP($A1863,HeadJournal!$A$1:$NTR$890,COLUMN(HeadJournal!B$1),0),"")</f>
        <v>710000879029</v>
      </c>
      <c r="C1863" s="94" t="str">
        <f ca="1">IFERROR(VLOOKUP($A1863,HeadJournal!$A$1:$NTR$890,COLUMN(HeadJournal!C$1),0),"")</f>
        <v>iHerb_OA CZN6870</v>
      </c>
      <c r="D1863" s="125" t="str">
        <f ca="1"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hidden="1" x14ac:dyDescent="0.2">
      <c r="A1864" s="93" t="s">
        <v>837</v>
      </c>
      <c r="B1864" s="94">
        <f ca="1">IFERROR(VLOOKUP($A1864,HeadJournal!$A$1:$NTR$890,COLUMN(HeadJournal!B$1),0),"")</f>
        <v>0</v>
      </c>
      <c r="C1864" s="94" t="str">
        <f ca="1">IFERROR(VLOOKUP($A1864,HeadJournal!$A$1:$NTR$890,COLUMN(HeadJournal!C$1),0),"")</f>
        <v>OZON_OA</v>
      </c>
      <c r="D1864" s="125" t="str">
        <f ca="1"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ca="1" si="147"/>
        <v>405.79999999999995</v>
      </c>
      <c r="V1864" s="22">
        <f t="shared" ca="1" si="148"/>
        <v>0.21423292154999468</v>
      </c>
      <c r="X1864" s="33"/>
      <c r="Y1864" s="33"/>
    </row>
    <row r="1865" spans="1:25" hidden="1" x14ac:dyDescent="0.2">
      <c r="A1865" s="93" t="s">
        <v>837</v>
      </c>
      <c r="B1865" s="94">
        <f ca="1">IFERROR(VLOOKUP($A1865,HeadJournal!$A$1:$NTR$890,COLUMN(HeadJournal!B$1),0),"")</f>
        <v>0</v>
      </c>
      <c r="C1865" s="94" t="str">
        <f ca="1">IFERROR(VLOOKUP($A1865,HeadJournal!$A$1:$NTR$890,COLUMN(HeadJournal!C$1),0),"")</f>
        <v>OZON_OA</v>
      </c>
      <c r="D1865" s="125" t="str">
        <f ca="1"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ca="1" si="148"/>
        <v>0.21423292154999468</v>
      </c>
      <c r="X1865" s="33"/>
      <c r="Y1865" s="33"/>
    </row>
    <row r="1866" spans="1:25" hidden="1" x14ac:dyDescent="0.2">
      <c r="A1866" s="93" t="s">
        <v>837</v>
      </c>
      <c r="B1866" s="94">
        <f ca="1">IFERROR(VLOOKUP($A1866,HeadJournal!$A$1:$NTR$890,COLUMN(HeadJournal!B$1),0),"")</f>
        <v>0</v>
      </c>
      <c r="C1866" s="94" t="str">
        <f ca="1">IFERROR(VLOOKUP($A1866,HeadJournal!$A$1:$NTR$890,COLUMN(HeadJournal!C$1),0),"")</f>
        <v>OZON_OA</v>
      </c>
      <c r="D1866" s="125" t="str">
        <f ca="1"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ca="1" si="148"/>
        <v>0.40039677908740812</v>
      </c>
      <c r="X1866" s="33"/>
      <c r="Y1866" s="33"/>
    </row>
    <row r="1867" spans="1:25" hidden="1" x14ac:dyDescent="0.2">
      <c r="A1867" s="93" t="s">
        <v>840</v>
      </c>
      <c r="B1867" s="94">
        <f ca="1">IFERROR(VLOOKUP($A1867,HeadJournal!$A$1:$NTR$890,COLUMN(HeadJournal!B$1),0),"")</f>
        <v>0</v>
      </c>
      <c r="C1867" s="94" t="str">
        <f ca="1">IFERROR(VLOOKUP($A1867,HeadJournal!$A$1:$NTR$890,COLUMN(HeadJournal!C$1),0),"")</f>
        <v>WBRS</v>
      </c>
      <c r="D1867" s="125" t="str">
        <f ca="1"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ca="1" si="148"/>
        <v>-1.9470514077601822E-2</v>
      </c>
      <c r="X1867" s="33"/>
      <c r="Y1867" s="33"/>
    </row>
    <row r="1868" spans="1:25" hidden="1" x14ac:dyDescent="0.2">
      <c r="A1868" s="93" t="s">
        <v>842</v>
      </c>
      <c r="B1868" s="94">
        <f ca="1">IFERROR(VLOOKUP($A1868,HeadJournal!$A$1:$NTR$890,COLUMN(HeadJournal!B$1),0),"")</f>
        <v>0</v>
      </c>
      <c r="C1868" s="94" t="s">
        <v>843</v>
      </c>
      <c r="D1868" s="125" t="str">
        <f ca="1"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 ca="1"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 ca="1"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ca="1" si="147"/>
        <v>1067.5999999999999</v>
      </c>
      <c r="V1868" s="22">
        <f t="shared" ca="1" si="148"/>
        <v>0.65400637098750292</v>
      </c>
      <c r="X1868" s="33"/>
      <c r="Y1868" s="33"/>
    </row>
    <row r="1869" spans="1:25" hidden="1" x14ac:dyDescent="0.2">
      <c r="A1869" s="93" t="s">
        <v>842</v>
      </c>
      <c r="B1869" s="94">
        <f ca="1">IFERROR(VLOOKUP($A1869,HeadJournal!$A$1:$NTR$890,COLUMN(HeadJournal!B$1),0),"")</f>
        <v>0</v>
      </c>
      <c r="C1869" s="94" t="str">
        <f ca="1">IFERROR(VLOOKUP($A1869,HeadJournal!$A$1:$NTR$890,COLUMN(HeadJournal!C$1),0),"")</f>
        <v>WBRS</v>
      </c>
      <c r="D1869" s="125" t="str">
        <f ca="1"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 ca="1"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 ca="1"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ca="1" si="147"/>
        <v>1067.5999999999999</v>
      </c>
      <c r="V1869" s="22">
        <f t="shared" ca="1" si="148"/>
        <v>0.65400637098750292</v>
      </c>
      <c r="X1869" s="33"/>
      <c r="Y1869" s="33"/>
    </row>
    <row r="1870" spans="1:25" hidden="1" x14ac:dyDescent="0.2">
      <c r="A1870" s="93" t="s">
        <v>842</v>
      </c>
      <c r="B1870" s="94">
        <f ca="1">IFERROR(VLOOKUP($A1870,HeadJournal!$A$1:$NTR$890,COLUMN(HeadJournal!B$1),0),"")</f>
        <v>0</v>
      </c>
      <c r="C1870" s="94" t="str">
        <f ca="1">IFERROR(VLOOKUP($A1870,HeadJournal!$A$1:$NTR$890,COLUMN(HeadJournal!C$1),0),"")</f>
        <v>WBRS</v>
      </c>
      <c r="D1870" s="125" t="str">
        <f ca="1"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 ca="1"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 ca="1"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ca="1" si="147"/>
        <v>1067.5999999999999</v>
      </c>
      <c r="V1870" s="22">
        <f t="shared" ca="1" si="148"/>
        <v>0.65400637098750292</v>
      </c>
      <c r="X1870" s="33"/>
      <c r="Y1870" s="33"/>
    </row>
    <row r="1871" spans="1:25" hidden="1" x14ac:dyDescent="0.2">
      <c r="A1871" s="93" t="s">
        <v>842</v>
      </c>
      <c r="B1871" s="94">
        <f ca="1">IFERROR(VLOOKUP($A1871,HeadJournal!$A$1:$NTR$890,COLUMN(HeadJournal!B$1),0),"")</f>
        <v>0</v>
      </c>
      <c r="C1871" s="94" t="str">
        <f ca="1">IFERROR(VLOOKUP($A1871,HeadJournal!$A$1:$NTR$890,COLUMN(HeadJournal!C$1),0),"")</f>
        <v>WBRS</v>
      </c>
      <c r="D1871" s="125" t="str">
        <f ca="1"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 ca="1"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 ca="1"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ca="1" si="147"/>
        <v>733.1</v>
      </c>
      <c r="V1871" s="22">
        <f t="shared" ca="1" si="148"/>
        <v>0.75819629744544426</v>
      </c>
      <c r="X1871" s="33"/>
      <c r="Y1871" s="33"/>
    </row>
    <row r="1872" spans="1:25" hidden="1" x14ac:dyDescent="0.2">
      <c r="A1872" s="93" t="s">
        <v>846</v>
      </c>
      <c r="B1872" s="94">
        <f ca="1">IFERROR(VLOOKUP($A1872,HeadJournal!$A$1:$NTR$890,COLUMN(HeadJournal!B$1),0),"")</f>
        <v>0</v>
      </c>
      <c r="C1872" s="94" t="str">
        <f ca="1">IFERROR(VLOOKUP($A1872,HeadJournal!$A$1:$NTR$890,COLUMN(HeadJournal!C$1),0),"")</f>
        <v>WBRS</v>
      </c>
      <c r="D1872" s="125" t="str">
        <f ca="1"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ca="1" si="148"/>
        <v>0.39860139860139859</v>
      </c>
      <c r="X1872" s="33"/>
      <c r="Y1872" s="33"/>
    </row>
    <row r="1873" spans="1:25" hidden="1" x14ac:dyDescent="0.2">
      <c r="A1873" s="93" t="s">
        <v>846</v>
      </c>
      <c r="B1873" s="94">
        <f ca="1">IFERROR(VLOOKUP($A1873,HeadJournal!$A$1:$NTR$890,COLUMN(HeadJournal!B$1),0),"")</f>
        <v>0</v>
      </c>
      <c r="C1873" s="94" t="str">
        <f ca="1">IFERROR(VLOOKUP($A1873,HeadJournal!$A$1:$NTR$890,COLUMN(HeadJournal!C$1),0),"")</f>
        <v>WBRS</v>
      </c>
      <c r="D1873" s="125" t="str">
        <f ca="1"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 ca="1"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ca="1" si="147"/>
        <v>142.5</v>
      </c>
      <c r="V1873" s="22">
        <f t="shared" ca="1" si="148"/>
        <v>0.39860139860139859</v>
      </c>
      <c r="X1873" s="33"/>
      <c r="Y1873" s="33"/>
    </row>
    <row r="1874" spans="1:25" hidden="1" x14ac:dyDescent="0.2">
      <c r="A1874" s="93" t="s">
        <v>847</v>
      </c>
      <c r="B1874" s="94">
        <f ca="1">IFERROR(VLOOKUP($A1874,HeadJournal!$A$1:$NTR$890,COLUMN(HeadJournal!B$1),0),"")</f>
        <v>0</v>
      </c>
      <c r="C1874" s="94" t="str">
        <f ca="1">IFERROR(VLOOKUP($A1874,HeadJournal!$A$1:$NTR$890,COLUMN(HeadJournal!C$1),0),"")</f>
        <v>WBRS</v>
      </c>
      <c r="D1874" s="125" t="str">
        <f ca="1"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 ca="1"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 ca="1"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ca="1" si="147"/>
        <v>427.79999999999995</v>
      </c>
      <c r="V1874" s="22">
        <f t="shared" ca="1" si="148"/>
        <v>0.22850122850122848</v>
      </c>
      <c r="X1874" s="33"/>
      <c r="Y1874" s="33"/>
    </row>
    <row r="1875" spans="1:25" hidden="1" x14ac:dyDescent="0.2">
      <c r="A1875" s="93" t="s">
        <v>847</v>
      </c>
      <c r="B1875" s="94">
        <f ca="1">IFERROR(VLOOKUP($A1875,HeadJournal!$A$1:$NTR$890,COLUMN(HeadJournal!B$1),0),"")</f>
        <v>0</v>
      </c>
      <c r="C1875" s="94" t="str">
        <f ca="1">IFERROR(VLOOKUP($A1875,HeadJournal!$A$1:$NTR$890,COLUMN(HeadJournal!C$1),0),"")</f>
        <v>WBRS</v>
      </c>
      <c r="D1875" s="125" t="str">
        <f ca="1"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 ca="1"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ca="1" si="147"/>
        <v>627.79999999999995</v>
      </c>
      <c r="V1875" s="22">
        <f t="shared" ca="1" si="148"/>
        <v>0.33532742228394397</v>
      </c>
      <c r="X1875" s="33"/>
      <c r="Y1875" s="33"/>
    </row>
    <row r="1876" spans="1:25" hidden="1" x14ac:dyDescent="0.2">
      <c r="A1876" s="93" t="s">
        <v>849</v>
      </c>
      <c r="B1876" s="94">
        <f ca="1">IFERROR(VLOOKUP($A1876,HeadJournal!$A$1:$NTR$890,COLUMN(HeadJournal!B$1),0),"")</f>
        <v>0</v>
      </c>
      <c r="C1876" s="94" t="str">
        <f ca="1">IFERROR(VLOOKUP($A1876,HeadJournal!$A$1:$NTR$890,COLUMN(HeadJournal!C$1),0),"")</f>
        <v>WBRS</v>
      </c>
      <c r="D1876" s="125" t="str">
        <f ca="1"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ca="1" si="148"/>
        <v>0.64410058027079309</v>
      </c>
      <c r="X1876" s="33"/>
      <c r="Y1876" s="33"/>
    </row>
    <row r="1877" spans="1:25" hidden="1" x14ac:dyDescent="0.2">
      <c r="A1877" s="93" t="s">
        <v>849</v>
      </c>
      <c r="B1877" s="94">
        <f ca="1">IFERROR(VLOOKUP($A1877,HeadJournal!$A$1:$NTR$890,COLUMN(HeadJournal!B$1),0),"")</f>
        <v>0</v>
      </c>
      <c r="C1877" s="94" t="str">
        <f ca="1">IFERROR(VLOOKUP($A1877,HeadJournal!$A$1:$NTR$890,COLUMN(HeadJournal!C$1),0),"")</f>
        <v>WBRS</v>
      </c>
      <c r="D1877" s="125" t="str">
        <f ca="1"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ca="1" si="148"/>
        <v>0.64410058027079309</v>
      </c>
      <c r="X1877" s="33"/>
      <c r="Y1877" s="33"/>
    </row>
    <row r="1878" spans="1:25" hidden="1" x14ac:dyDescent="0.2">
      <c r="A1878" s="93" t="s">
        <v>850</v>
      </c>
      <c r="B1878" s="94">
        <f ca="1">IFERROR(VLOOKUP($A1878,HeadJournal!$A$1:$NTR$890,COLUMN(HeadJournal!B$1),0),"")</f>
        <v>0</v>
      </c>
      <c r="C1878" s="94" t="str">
        <f ca="1">IFERROR(VLOOKUP($A1878,HeadJournal!$A$1:$NTR$890,COLUMN(HeadJournal!C$1),0),"")</f>
        <v>WBRS</v>
      </c>
      <c r="D1878" s="125" t="str">
        <f ca="1"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ca="1" si="148"/>
        <v>0.98106977767994707</v>
      </c>
      <c r="X1878" s="33"/>
      <c r="Y1878" s="33"/>
    </row>
    <row r="1879" spans="1:25" hidden="1" x14ac:dyDescent="0.2">
      <c r="A1879" s="93" t="s">
        <v>850</v>
      </c>
      <c r="B1879" s="94">
        <f ca="1">IFERROR(VLOOKUP($A1879,HeadJournal!$A$1:$NTR$890,COLUMN(HeadJournal!B$1),0),"")</f>
        <v>0</v>
      </c>
      <c r="C1879" s="94" t="str">
        <f ca="1">IFERROR(VLOOKUP($A1879,HeadJournal!$A$1:$NTR$890,COLUMN(HeadJournal!C$1),0),"")</f>
        <v>WBRS</v>
      </c>
      <c r="D1879" s="125" t="str">
        <f ca="1"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ca="1" si="148"/>
        <v>0.98106977767994707</v>
      </c>
      <c r="X1879" s="33"/>
      <c r="Y1879" s="33"/>
    </row>
    <row r="1880" spans="1:25" hidden="1" x14ac:dyDescent="0.2">
      <c r="A1880" s="93" t="s">
        <v>850</v>
      </c>
      <c r="B1880" s="94">
        <f ca="1">IFERROR(VLOOKUP($A1880,HeadJournal!$A$1:$NTR$890,COLUMN(HeadJournal!B$1),0),"")</f>
        <v>0</v>
      </c>
      <c r="C1880" s="94" t="str">
        <f ca="1">IFERROR(VLOOKUP($A1880,HeadJournal!$A$1:$NTR$890,COLUMN(HeadJournal!C$1),0),"")</f>
        <v>WBRS</v>
      </c>
      <c r="D1880" s="125" t="str">
        <f ca="1"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ca="1" si="148"/>
        <v>0.98106977767994707</v>
      </c>
      <c r="X1880" s="33"/>
      <c r="Y1880" s="33"/>
    </row>
    <row r="1881" spans="1:25" hidden="1" x14ac:dyDescent="0.2">
      <c r="A1881" s="93" t="s">
        <v>850</v>
      </c>
      <c r="B1881" s="94">
        <f ca="1">IFERROR(VLOOKUP($A1881,HeadJournal!$A$1:$NTR$890,COLUMN(HeadJournal!B$1),0),"")</f>
        <v>0</v>
      </c>
      <c r="C1881" s="94" t="str">
        <f ca="1">IFERROR(VLOOKUP($A1881,HeadJournal!$A$1:$NTR$890,COLUMN(HeadJournal!C$1),0),"")</f>
        <v>WBRS</v>
      </c>
      <c r="D1881" s="125" t="str">
        <f ca="1"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ca="1" si="148"/>
        <v>0.98106977767994707</v>
      </c>
      <c r="X1881" s="33"/>
      <c r="Y1881" s="33"/>
    </row>
    <row r="1882" spans="1:25" hidden="1" x14ac:dyDescent="0.2">
      <c r="A1882" s="93" t="s">
        <v>852</v>
      </c>
      <c r="B1882" s="94">
        <f ca="1">IFERROR(VLOOKUP($A1882,HeadJournal!$A$1:$NTR$890,COLUMN(HeadJournal!B$1),0),"")</f>
        <v>0</v>
      </c>
      <c r="C1882" s="94" t="str">
        <f ca="1">IFERROR(VLOOKUP($A1882,HeadJournal!$A$1:$NTR$890,COLUMN(HeadJournal!C$1),0),"")</f>
        <v>OZON_OA</v>
      </c>
      <c r="D1882" s="125" t="str">
        <f ca="1"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 ca="1"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ca="1" si="147"/>
        <v>1095.8</v>
      </c>
      <c r="V1882" s="22">
        <f t="shared" ca="1" si="148"/>
        <v>1.2119000221190002</v>
      </c>
      <c r="X1882" s="33"/>
      <c r="Y1882" s="33"/>
    </row>
    <row r="1883" spans="1:25" hidden="1" x14ac:dyDescent="0.2">
      <c r="A1883" s="93" t="s">
        <v>852</v>
      </c>
      <c r="B1883" s="94">
        <f ca="1">IFERROR(VLOOKUP($A1883,HeadJournal!$A$1:$NTR$890,COLUMN(HeadJournal!B$1),0),"")</f>
        <v>0</v>
      </c>
      <c r="C1883" s="94" t="str">
        <f ca="1">IFERROR(VLOOKUP($A1883,HeadJournal!$A$1:$NTR$890,COLUMN(HeadJournal!C$1),0),"")</f>
        <v>OZON_OA</v>
      </c>
      <c r="D1883" s="125" t="str">
        <f ca="1"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 ca="1"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ca="1" si="147"/>
        <v>1095.8</v>
      </c>
      <c r="V1883" s="22">
        <f t="shared" ca="1" si="148"/>
        <v>1.2119000221190002</v>
      </c>
      <c r="X1883" s="33"/>
      <c r="Y1883" s="33"/>
    </row>
    <row r="1884" spans="1:25" hidden="1" x14ac:dyDescent="0.2">
      <c r="A1884" s="93" t="s">
        <v>852</v>
      </c>
      <c r="B1884" s="94">
        <f ca="1">IFERROR(VLOOKUP($A1884,HeadJournal!$A$1:$NTR$890,COLUMN(HeadJournal!B$1),0),"")</f>
        <v>0</v>
      </c>
      <c r="C1884" s="94" t="str">
        <f ca="1">IFERROR(VLOOKUP($A1884,HeadJournal!$A$1:$NTR$890,COLUMN(HeadJournal!C$1),0),"")</f>
        <v>OZON_OA</v>
      </c>
      <c r="D1884" s="125" t="str">
        <f ca="1"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ca="1" si="148"/>
        <v>1.1013050210130502</v>
      </c>
      <c r="X1884" s="33"/>
      <c r="Y1884" s="33"/>
    </row>
    <row r="1885" spans="1:25" hidden="1" x14ac:dyDescent="0.2">
      <c r="A1885" s="93" t="s">
        <v>853</v>
      </c>
      <c r="B1885" s="94">
        <f ca="1">IFERROR(VLOOKUP($A1885,HeadJournal!$A$1:$NTR$890,COLUMN(HeadJournal!B$1),0),"")</f>
        <v>0</v>
      </c>
      <c r="C1885" s="94" t="str">
        <f ca="1">IFERROR(VLOOKUP($A1885,HeadJournal!$A$1:$NTR$890,COLUMN(HeadJournal!C$1),0),"")</f>
        <v>OZON_OA</v>
      </c>
      <c r="D1885" s="125" t="str">
        <f ca="1"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 ca="1"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ca="1" si="147"/>
        <v>590.70000000000005</v>
      </c>
      <c r="V1885" s="22">
        <f t="shared" ca="1" si="148"/>
        <v>0.36705399863294602</v>
      </c>
      <c r="X1885" s="33"/>
      <c r="Y1885" s="33"/>
    </row>
    <row r="1886" spans="1:25" hidden="1" x14ac:dyDescent="0.2">
      <c r="A1886" s="93" t="s">
        <v>853</v>
      </c>
      <c r="B1886" s="94">
        <f ca="1">IFERROR(VLOOKUP($A1886,HeadJournal!$A$1:$NTR$890,COLUMN(HeadJournal!B$1),0),"")</f>
        <v>0</v>
      </c>
      <c r="C1886" s="94" t="str">
        <f ca="1">IFERROR(VLOOKUP($A1886,HeadJournal!$A$1:$NTR$890,COLUMN(HeadJournal!C$1),0),"")</f>
        <v>OZON_OA</v>
      </c>
      <c r="D1886" s="125" t="str">
        <f ca="1"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 ca="1"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ca="1" si="147"/>
        <v>595.09999999999991</v>
      </c>
      <c r="V1886" s="22">
        <f t="shared" ca="1" si="148"/>
        <v>0.37080191912268667</v>
      </c>
      <c r="X1886" s="33"/>
      <c r="Y1886" s="33"/>
    </row>
    <row r="1887" spans="1:25" hidden="1" x14ac:dyDescent="0.2">
      <c r="A1887" s="93" t="s">
        <v>853</v>
      </c>
      <c r="B1887" s="94">
        <f ca="1">IFERROR(VLOOKUP($A1887,HeadJournal!$A$1:$NTR$890,COLUMN(HeadJournal!B$1),0),"")</f>
        <v>0</v>
      </c>
      <c r="C1887" s="94" t="str">
        <f ca="1">IFERROR(VLOOKUP($A1887,HeadJournal!$A$1:$NTR$890,COLUMN(HeadJournal!C$1),0),"")</f>
        <v>OZON_OA</v>
      </c>
      <c r="D1887" s="125" t="str">
        <f ca="1"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ca="1" si="148"/>
        <v>0.76066670579259332</v>
      </c>
      <c r="X1887" s="33"/>
      <c r="Y1887" s="33"/>
    </row>
    <row r="1888" spans="1:25" hidden="1" x14ac:dyDescent="0.2">
      <c r="A1888" s="93" t="s">
        <v>853</v>
      </c>
      <c r="B1888" s="94">
        <f ca="1">IFERROR(VLOOKUP($A1888,HeadJournal!$A$1:$NTR$890,COLUMN(HeadJournal!B$1),0),"")</f>
        <v>0</v>
      </c>
      <c r="C1888" s="94" t="str">
        <f ca="1">IFERROR(VLOOKUP($A1888,HeadJournal!$A$1:$NTR$890,COLUMN(HeadJournal!C$1),0),"")</f>
        <v>OZON_OA</v>
      </c>
      <c r="D1888" s="125" t="str">
        <f ca="1"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 ca="1"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ca="1" si="147"/>
        <v>1076.3</v>
      </c>
      <c r="V1888" s="22">
        <f t="shared" ca="1" si="148"/>
        <v>0.62441260080060335</v>
      </c>
      <c r="X1888" s="33"/>
      <c r="Y1888" s="33"/>
    </row>
    <row r="1889" spans="1:25" hidden="1" x14ac:dyDescent="0.2">
      <c r="A1889" s="93" t="s">
        <v>855</v>
      </c>
      <c r="B1889" s="94">
        <f ca="1">IFERROR(VLOOKUP($A1889,HeadJournal!$A$1:$NTR$890,COLUMN(HeadJournal!B$1),0),"")</f>
        <v>0</v>
      </c>
      <c r="C1889" s="94" t="str">
        <f ca="1">IFERROR(VLOOKUP($A1889,HeadJournal!$A$1:$NTR$890,COLUMN(HeadJournal!C$1),0),"")</f>
        <v>WBRS</v>
      </c>
      <c r="D1889" s="125" t="str">
        <f ca="1"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ca="1" si="148"/>
        <v>0.35501355013550145</v>
      </c>
      <c r="X1889" s="33"/>
      <c r="Y1889" s="33"/>
    </row>
    <row r="1890" spans="1:25" hidden="1" x14ac:dyDescent="0.2">
      <c r="A1890" s="93" t="s">
        <v>855</v>
      </c>
      <c r="B1890" s="94">
        <f ca="1">IFERROR(VLOOKUP($A1890,HeadJournal!$A$1:$NTR$890,COLUMN(HeadJournal!B$1),0),"")</f>
        <v>0</v>
      </c>
      <c r="C1890" s="94" t="str">
        <f ca="1">IFERROR(VLOOKUP($A1890,HeadJournal!$A$1:$NTR$890,COLUMN(HeadJournal!C$1),0),"")</f>
        <v>WBRS</v>
      </c>
      <c r="D1890" s="125" t="str">
        <f ca="1"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ca="1" si="148"/>
        <v>0.35501355013550145</v>
      </c>
      <c r="X1890" s="33"/>
      <c r="Y1890" s="33"/>
    </row>
    <row r="1891" spans="1:25" hidden="1" x14ac:dyDescent="0.2">
      <c r="A1891" s="93" t="s">
        <v>856</v>
      </c>
      <c r="B1891" s="94">
        <f ca="1">IFERROR(VLOOKUP($A1891,HeadJournal!$A$1:$NTR$890,COLUMN(HeadJournal!B$1),0),"")</f>
        <v>0</v>
      </c>
      <c r="C1891" s="94" t="str">
        <f ca="1">IFERROR(VLOOKUP($A1891,HeadJournal!$A$1:$NTR$890,COLUMN(HeadJournal!C$1),0),"")</f>
        <v>WBRS</v>
      </c>
      <c r="D1891" s="125" t="str">
        <f ca="1"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ca="1" si="148"/>
        <v>0.69643748128929239</v>
      </c>
      <c r="X1891" s="33"/>
      <c r="Y1891" s="33"/>
    </row>
    <row r="1892" spans="1:25" hidden="1" x14ac:dyDescent="0.2">
      <c r="A1892" s="93" t="s">
        <v>856</v>
      </c>
      <c r="B1892" s="94">
        <f ca="1">IFERROR(VLOOKUP($A1892,HeadJournal!$A$1:$NTR$890,COLUMN(HeadJournal!B$1),0),"")</f>
        <v>0</v>
      </c>
      <c r="C1892" s="94" t="str">
        <f ca="1">IFERROR(VLOOKUP($A1892,HeadJournal!$A$1:$NTR$890,COLUMN(HeadJournal!C$1),0),"")</f>
        <v>WBRS</v>
      </c>
      <c r="D1892" s="125" t="str">
        <f ca="1"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ca="1" si="148"/>
        <v>0.69643748128929239</v>
      </c>
      <c r="X1892" s="33"/>
      <c r="Y1892" s="33"/>
    </row>
    <row r="1893" spans="1:25" hidden="1" x14ac:dyDescent="0.2">
      <c r="A1893" s="93" t="s">
        <v>857</v>
      </c>
      <c r="B1893" s="94">
        <f ca="1">IFERROR(VLOOKUP($A1893,HeadJournal!$A$1:$NTR$890,COLUMN(HeadJournal!B$1),0),"")</f>
        <v>0</v>
      </c>
      <c r="C1893" s="94" t="str">
        <f ca="1">IFERROR(VLOOKUP($A1893,HeadJournal!$A$1:$NTR$890,COLUMN(HeadJournal!C$1),0),"")</f>
        <v>WBRS</v>
      </c>
      <c r="D1893" s="125" t="str">
        <f ca="1"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ca="1" si="148"/>
        <v>0.35501355013550145</v>
      </c>
      <c r="X1893" s="33"/>
      <c r="Y1893" s="33"/>
    </row>
    <row r="1894" spans="1:25" hidden="1" x14ac:dyDescent="0.2">
      <c r="A1894" s="93" t="s">
        <v>857</v>
      </c>
      <c r="B1894" s="94">
        <f ca="1">IFERROR(VLOOKUP($A1894,HeadJournal!$A$1:$NTR$890,COLUMN(HeadJournal!B$1),0),"")</f>
        <v>0</v>
      </c>
      <c r="C1894" s="94" t="str">
        <f ca="1">IFERROR(VLOOKUP($A1894,HeadJournal!$A$1:$NTR$890,COLUMN(HeadJournal!C$1),0),"")</f>
        <v>WBRS</v>
      </c>
      <c r="D1894" s="125" t="str">
        <f ca="1"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ca="1" si="147"/>
        <v>144.10000000000002</v>
      </c>
      <c r="V1894" s="22">
        <f t="shared" ca="1" si="148"/>
        <v>0.35501355013550145</v>
      </c>
      <c r="X1894" s="33"/>
      <c r="Y1894" s="33"/>
    </row>
    <row r="1895" spans="1:25" hidden="1" x14ac:dyDescent="0.2">
      <c r="A1895" s="93" t="s">
        <v>859</v>
      </c>
      <c r="B1895" s="94">
        <f ca="1">IFERROR(VLOOKUP($A1895,HeadJournal!$A$1:$NTR$890,COLUMN(HeadJournal!B$1),0),"")</f>
        <v>0</v>
      </c>
      <c r="C1895" s="94" t="str">
        <f ca="1">IFERROR(VLOOKUP($A1895,HeadJournal!$A$1:$NTR$890,COLUMN(HeadJournal!C$1),0),"")</f>
        <v>WBRS</v>
      </c>
      <c r="D1895" s="125" t="str">
        <f ca="1"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hidden="1" x14ac:dyDescent="0.2">
      <c r="A1896" s="93" t="s">
        <v>859</v>
      </c>
      <c r="B1896" s="94">
        <f ca="1">IFERROR(VLOOKUP($A1896,HeadJournal!$A$1:$NTR$890,COLUMN(HeadJournal!B$1),0),"")</f>
        <v>0</v>
      </c>
      <c r="C1896" s="94" t="str">
        <f ca="1">IFERROR(VLOOKUP($A1896,HeadJournal!$A$1:$NTR$890,COLUMN(HeadJournal!C$1),0),"")</f>
        <v>WBRS</v>
      </c>
      <c r="D1896" s="125" t="str">
        <f ca="1"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 ca="1"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ca="1" si="147"/>
        <v>550.5</v>
      </c>
      <c r="V1896" s="22">
        <f t="shared" ca="1" si="148"/>
        <v>0.47890387124836886</v>
      </c>
      <c r="X1896" s="33"/>
      <c r="Y1896" s="33"/>
    </row>
    <row r="1897" spans="1:25" hidden="1" x14ac:dyDescent="0.2">
      <c r="A1897" s="93" t="s">
        <v>861</v>
      </c>
      <c r="B1897" s="94">
        <f ca="1">IFERROR(VLOOKUP($A1897,HeadJournal!$A$1:$NTR$890,COLUMN(HeadJournal!B$1),0),"")</f>
        <v>0</v>
      </c>
      <c r="C1897" s="94" t="str">
        <f ca="1">IFERROR(VLOOKUP($A1897,HeadJournal!$A$1:$NTR$890,COLUMN(HeadJournal!C$1),0),"")</f>
        <v>WBRS</v>
      </c>
      <c r="D1897" s="125" t="str">
        <f ca="1"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ca="1" si="148"/>
        <v>0.99800199800199807</v>
      </c>
      <c r="X1897" s="33"/>
      <c r="Y1897" s="33"/>
    </row>
    <row r="1898" spans="1:25" hidden="1" x14ac:dyDescent="0.2">
      <c r="A1898" s="93" t="s">
        <v>861</v>
      </c>
      <c r="B1898" s="94">
        <f ca="1">IFERROR(VLOOKUP($A1898,HeadJournal!$A$1:$NTR$890,COLUMN(HeadJournal!B$1),0),"")</f>
        <v>0</v>
      </c>
      <c r="C1898" s="94" t="str">
        <f ca="1">IFERROR(VLOOKUP($A1898,HeadJournal!$A$1:$NTR$890,COLUMN(HeadJournal!C$1),0),"")</f>
        <v>WBRS</v>
      </c>
      <c r="D1898" s="125" t="str">
        <f ca="1"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ca="1" si="148"/>
        <v>0.24875124875124882</v>
      </c>
      <c r="X1898" s="33"/>
      <c r="Y1898" s="33"/>
    </row>
    <row r="1899" spans="1:25" hidden="1" x14ac:dyDescent="0.2">
      <c r="A1899" s="93" t="s">
        <v>861</v>
      </c>
      <c r="B1899" s="94">
        <f ca="1">IFERROR(VLOOKUP($A1899,HeadJournal!$A$1:$NTR$890,COLUMN(HeadJournal!B$1),0),"")</f>
        <v>0</v>
      </c>
      <c r="C1899" s="94" t="str">
        <f ca="1">IFERROR(VLOOKUP($A1899,HeadJournal!$A$1:$NTR$890,COLUMN(HeadJournal!C$1),0),"")</f>
        <v>WBRS</v>
      </c>
      <c r="D1899" s="125" t="str">
        <f ca="1"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ca="1" si="148"/>
        <v/>
      </c>
      <c r="X1899" s="33"/>
      <c r="Y1899" s="33"/>
    </row>
    <row r="1900" spans="1:25" hidden="1" x14ac:dyDescent="0.2">
      <c r="A1900" s="93" t="s">
        <v>861</v>
      </c>
      <c r="B1900" s="94">
        <f ca="1">IFERROR(VLOOKUP($A1900,HeadJournal!$A$1:$NTR$890,COLUMN(HeadJournal!B$1),0),"")</f>
        <v>0</v>
      </c>
      <c r="C1900" s="94" t="str">
        <f ca="1">IFERROR(VLOOKUP($A1900,HeadJournal!$A$1:$NTR$890,COLUMN(HeadJournal!C$1),0),"")</f>
        <v>WBRS</v>
      </c>
      <c r="D1900" s="125" t="str">
        <f ca="1"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ca="1" si="148"/>
        <v/>
      </c>
      <c r="X1900" s="33"/>
      <c r="Y1900" s="33"/>
    </row>
    <row r="1901" spans="1:25" hidden="1" x14ac:dyDescent="0.2">
      <c r="A1901" s="93" t="s">
        <v>862</v>
      </c>
      <c r="B1901" s="94">
        <f ca="1">IFERROR(VLOOKUP($A1901,HeadJournal!$A$1:$NTR$890,COLUMN(HeadJournal!B$1),0),"")</f>
        <v>0</v>
      </c>
      <c r="C1901" s="94" t="str">
        <f ca="1">IFERROR(VLOOKUP($A1901,HeadJournal!$A$1:$NTR$890,COLUMN(HeadJournal!C$1),0),"")</f>
        <v>WBRS</v>
      </c>
      <c r="D1901" s="125" t="str">
        <f ca="1"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ca="1" si="148"/>
        <v>1.4446142093200918</v>
      </c>
      <c r="X1901" s="33"/>
      <c r="Y1901" s="33"/>
    </row>
    <row r="1902" spans="1:25" hidden="1" x14ac:dyDescent="0.2">
      <c r="A1902" s="93" t="s">
        <v>862</v>
      </c>
      <c r="B1902" s="94">
        <f ca="1">IFERROR(VLOOKUP($A1902,HeadJournal!$A$1:$NTR$890,COLUMN(HeadJournal!B$1),0),"")</f>
        <v>0</v>
      </c>
      <c r="C1902" s="94" t="str">
        <f ca="1">IFERROR(VLOOKUP($A1902,HeadJournal!$A$1:$NTR$890,COLUMN(HeadJournal!C$1),0),"")</f>
        <v>WBRS</v>
      </c>
      <c r="D1902" s="125" t="str">
        <f ca="1"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 ca="1"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ca="1" si="147"/>
        <v>945.5</v>
      </c>
      <c r="V1902" s="22">
        <f t="shared" ca="1" si="148"/>
        <v>1.4446142093200918</v>
      </c>
      <c r="X1902" s="33"/>
      <c r="Y1902" s="33"/>
    </row>
    <row r="1903" spans="1:25" hidden="1" x14ac:dyDescent="0.2">
      <c r="A1903" s="93" t="s">
        <v>863</v>
      </c>
      <c r="B1903" s="94">
        <f ca="1">IFERROR(VLOOKUP($A1903,HeadJournal!$A$1:$NTR$890,COLUMN(HeadJournal!B$1),0),"")</f>
        <v>0</v>
      </c>
      <c r="C1903" s="94" t="str">
        <f ca="1">IFERROR(VLOOKUP($A1903,HeadJournal!$A$1:$NTR$890,COLUMN(HeadJournal!C$1),0),"")</f>
        <v>WBRS</v>
      </c>
      <c r="D1903" s="125" t="str">
        <f ca="1"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ca="1" si="148"/>
        <v>1.1060021060021061</v>
      </c>
      <c r="X1903" s="33"/>
      <c r="Y1903" s="33"/>
    </row>
    <row r="1904" spans="1:25" hidden="1" x14ac:dyDescent="0.2">
      <c r="A1904" s="93" t="s">
        <v>863</v>
      </c>
      <c r="B1904" s="94">
        <f ca="1">IFERROR(VLOOKUP($A1904,HeadJournal!$A$1:$NTR$890,COLUMN(HeadJournal!B$1),0),"")</f>
        <v>0</v>
      </c>
      <c r="C1904" s="94" t="str">
        <f ca="1">IFERROR(VLOOKUP($A1904,HeadJournal!$A$1:$NTR$890,COLUMN(HeadJournal!C$1),0),"")</f>
        <v>WBRS</v>
      </c>
      <c r="D1904" s="125" t="str">
        <f ca="1"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ca="1" si="148"/>
        <v>1.2815022815022816</v>
      </c>
      <c r="X1904" s="33"/>
      <c r="Y1904" s="33"/>
    </row>
    <row r="1905" spans="1:25" hidden="1" x14ac:dyDescent="0.2">
      <c r="A1905" s="93" t="s">
        <v>864</v>
      </c>
      <c r="B1905" s="94">
        <f ca="1">IFERROR(VLOOKUP($A1905,HeadJournal!$A$1:$NTR$890,COLUMN(HeadJournal!B$1),0),"")</f>
        <v>0</v>
      </c>
      <c r="C1905" s="94" t="str">
        <f ca="1">IFERROR(VLOOKUP($A1905,HeadJournal!$A$1:$NTR$890,COLUMN(HeadJournal!C$1),0),"")</f>
        <v>Forever</v>
      </c>
      <c r="D1905" s="125" t="str">
        <f ca="1"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 ca="1"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ca="1" si="147"/>
        <v>-5.2226367188268341E-4</v>
      </c>
      <c r="V1905" s="22">
        <f t="shared" ca="1" si="148"/>
        <v>-8.080692699439269E-7</v>
      </c>
      <c r="X1905" s="33"/>
      <c r="Y1905" s="33"/>
    </row>
    <row r="1906" spans="1:25" hidden="1" x14ac:dyDescent="0.2">
      <c r="A1906" s="93" t="s">
        <v>864</v>
      </c>
      <c r="B1906" s="94">
        <f ca="1">IFERROR(VLOOKUP($A1906,HeadJournal!$A$1:$NTR$890,COLUMN(HeadJournal!B$1),0),"")</f>
        <v>0</v>
      </c>
      <c r="C1906" s="94" t="str">
        <f ca="1">IFERROR(VLOOKUP($A1906,HeadJournal!$A$1:$NTR$890,COLUMN(HeadJournal!C$1),0),"")</f>
        <v>Forever</v>
      </c>
      <c r="D1906" s="125" t="str">
        <f ca="1"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 ca="1"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ca="1" si="147"/>
        <v>432.8260568299072</v>
      </c>
      <c r="V1906" s="22">
        <f t="shared" ca="1" si="148"/>
        <v>0.25961661565253258</v>
      </c>
      <c r="X1906" s="33"/>
      <c r="Y1906" s="33"/>
    </row>
    <row r="1907" spans="1:25" hidden="1" x14ac:dyDescent="0.2">
      <c r="A1907" s="93" t="s">
        <v>864</v>
      </c>
      <c r="B1907" s="94">
        <f ca="1">IFERROR(VLOOKUP($A1907,HeadJournal!$A$1:$NTR$890,COLUMN(HeadJournal!B$1),0),"")</f>
        <v>0</v>
      </c>
      <c r="C1907" s="94" t="str">
        <f ca="1">IFERROR(VLOOKUP($A1907,HeadJournal!$A$1:$NTR$890,COLUMN(HeadJournal!C$1),0),"")</f>
        <v>Forever</v>
      </c>
      <c r="D1907" s="125" t="str">
        <f ca="1"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 ca="1"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ca="1" si="147"/>
        <v>432.8260568299072</v>
      </c>
      <c r="V1907" s="22">
        <f t="shared" ca="1" si="148"/>
        <v>0.25961661565253258</v>
      </c>
      <c r="X1907" s="33"/>
      <c r="Y1907" s="33"/>
    </row>
    <row r="1908" spans="1:25" hidden="1" x14ac:dyDescent="0.2">
      <c r="A1908" s="93" t="s">
        <v>864</v>
      </c>
      <c r="B1908" s="94">
        <f ca="1">IFERROR(VLOOKUP($A1908,HeadJournal!$A$1:$NTR$890,COLUMN(HeadJournal!B$1),0),"")</f>
        <v>0</v>
      </c>
      <c r="C1908" s="94" t="str">
        <f ca="1">IFERROR(VLOOKUP($A1908,HeadJournal!$A$1:$NTR$890,COLUMN(HeadJournal!C$1),0),"")</f>
        <v>Forever</v>
      </c>
      <c r="D1908" s="125" t="str">
        <f ca="1"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 ca="1"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ca="1" si="147"/>
        <v>1245.6273062941502</v>
      </c>
      <c r="V1908" s="22">
        <f t="shared" ca="1" si="148"/>
        <v>0.71001293554276024</v>
      </c>
      <c r="X1908" s="33"/>
      <c r="Y1908" s="33"/>
    </row>
    <row r="1909" spans="1:25" hidden="1" x14ac:dyDescent="0.2">
      <c r="A1909" s="93" t="s">
        <v>864</v>
      </c>
      <c r="B1909" s="94">
        <f ca="1">IFERROR(VLOOKUP($A1909,HeadJournal!$A$1:$NTR$890,COLUMN(HeadJournal!B$1),0),"")</f>
        <v>0</v>
      </c>
      <c r="C1909" s="94" t="str">
        <f ca="1">IFERROR(VLOOKUP($A1909,HeadJournal!$A$1:$NTR$890,COLUMN(HeadJournal!C$1),0),"")</f>
        <v>Forever</v>
      </c>
      <c r="D1909" s="125" t="str">
        <f ca="1"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 ca="1"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ca="1" si="147"/>
        <v>1145.6273062941502</v>
      </c>
      <c r="V1909" s="22">
        <f t="shared" ca="1" si="148"/>
        <v>0.65301250435800162</v>
      </c>
      <c r="X1909" s="33"/>
      <c r="Y1909" s="33"/>
    </row>
    <row r="1910" spans="1:25" hidden="1" x14ac:dyDescent="0.2">
      <c r="A1910" s="93" t="s">
        <v>864</v>
      </c>
      <c r="B1910" s="94">
        <f ca="1">IFERROR(VLOOKUP($A1910,HeadJournal!$A$1:$NTR$890,COLUMN(HeadJournal!B$1),0),"")</f>
        <v>0</v>
      </c>
      <c r="C1910" s="94" t="str">
        <f ca="1">IFERROR(VLOOKUP($A1910,HeadJournal!$A$1:$NTR$890,COLUMN(HeadJournal!C$1),0),"")</f>
        <v>Forever</v>
      </c>
      <c r="D1910" s="125" t="str">
        <f ca="1"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 ca="1"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 ca="1"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ca="1" si="147"/>
        <v>1045.6273062941502</v>
      </c>
      <c r="V1910" s="22">
        <f t="shared" ca="1" si="148"/>
        <v>0.5960120731732429</v>
      </c>
      <c r="X1910" s="33"/>
      <c r="Y1910" s="33"/>
    </row>
    <row r="1911" spans="1:25" hidden="1" x14ac:dyDescent="0.2">
      <c r="A1911" s="93" t="s">
        <v>864</v>
      </c>
      <c r="B1911" s="94">
        <f ca="1">IFERROR(VLOOKUP($A1911,HeadJournal!$A$1:$NTR$890,COLUMN(HeadJournal!B$1),0),"")</f>
        <v>0</v>
      </c>
      <c r="C1911" s="94" t="str">
        <f ca="1">IFERROR(VLOOKUP($A1911,HeadJournal!$A$1:$NTR$890,COLUMN(HeadJournal!C$1),0),"")</f>
        <v>Forever</v>
      </c>
      <c r="D1911" s="125" t="str">
        <f ca="1"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 ca="1"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ca="1" si="147"/>
        <v>-2.6937058498788247E-3</v>
      </c>
      <c r="V1911" s="22">
        <f t="shared" ca="1" si="148"/>
        <v>-1.5354239492799983E-6</v>
      </c>
      <c r="X1911" s="33"/>
      <c r="Y1911" s="33"/>
    </row>
    <row r="1912" spans="1:25" hidden="1" x14ac:dyDescent="0.2">
      <c r="A1912" s="93" t="s">
        <v>864</v>
      </c>
      <c r="B1912" s="94">
        <f ca="1">IFERROR(VLOOKUP($A1912,HeadJournal!$A$1:$NTR$890,COLUMN(HeadJournal!B$1),0),"")</f>
        <v>0</v>
      </c>
      <c r="C1912" s="94" t="str">
        <f ca="1">IFERROR(VLOOKUP($A1912,HeadJournal!$A$1:$NTR$890,COLUMN(HeadJournal!C$1),0),"")</f>
        <v>Forever</v>
      </c>
      <c r="D1912" s="125" t="str">
        <f ca="1"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 ca="1"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ca="1" si="147"/>
        <v>1045.6273062941502</v>
      </c>
      <c r="V1912" s="22">
        <f t="shared" ca="1" si="148"/>
        <v>0.5960120731732429</v>
      </c>
      <c r="X1912" s="33"/>
      <c r="Y1912" s="33"/>
    </row>
    <row r="1913" spans="1:25" hidden="1" x14ac:dyDescent="0.2">
      <c r="A1913" s="93" t="s">
        <v>864</v>
      </c>
      <c r="B1913" s="94">
        <f ca="1">IFERROR(VLOOKUP($A1913,HeadJournal!$A$1:$NTR$890,COLUMN(HeadJournal!B$1),0),"")</f>
        <v>0</v>
      </c>
      <c r="C1913" s="94" t="str">
        <f ca="1">IFERROR(VLOOKUP($A1913,HeadJournal!$A$1:$NTR$890,COLUMN(HeadJournal!C$1),0),"")</f>
        <v>Forever</v>
      </c>
      <c r="D1913" s="125" t="str">
        <f ca="1"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 ca="1"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ca="1" si="147"/>
        <v>333.05593856655287</v>
      </c>
      <c r="V1913" s="22">
        <f t="shared" ca="1" si="148"/>
        <v>0.31215876314929741</v>
      </c>
      <c r="X1913" s="33"/>
      <c r="Y1913" s="33"/>
    </row>
    <row r="1914" spans="1:25" hidden="1" x14ac:dyDescent="0.2">
      <c r="A1914" s="93" t="s">
        <v>864</v>
      </c>
      <c r="B1914" s="94">
        <f ca="1">IFERROR(VLOOKUP($A1914,HeadJournal!$A$1:$NTR$890,COLUMN(HeadJournal!B$1),0),"")</f>
        <v>0</v>
      </c>
      <c r="C1914" s="94" t="str">
        <f ca="1">IFERROR(VLOOKUP($A1914,HeadJournal!$A$1:$NTR$890,COLUMN(HeadJournal!C$1),0),"")</f>
        <v>Forever</v>
      </c>
      <c r="D1914" s="125" t="str">
        <f ca="1"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ca="1" si="148"/>
        <v>-3.8066039203787952E-6</v>
      </c>
      <c r="X1914" s="33"/>
      <c r="Y1914" s="33"/>
    </row>
    <row r="1915" spans="1:25" hidden="1" x14ac:dyDescent="0.2">
      <c r="A1915" s="93" t="s">
        <v>865</v>
      </c>
      <c r="B1915" s="94">
        <f ca="1">IFERROR(VLOOKUP($A1915,HeadJournal!$A$1:$NTR$890,COLUMN(HeadJournal!B$1),0),"")</f>
        <v>0</v>
      </c>
      <c r="C1915" s="94" t="str">
        <f ca="1">IFERROR(VLOOKUP($A1915,HeadJournal!$A$1:$NTR$890,COLUMN(HeadJournal!C$1),0),"")</f>
        <v>WBRS</v>
      </c>
      <c r="D1915" s="125" t="str">
        <f ca="1"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ca="1" si="148"/>
        <v>0.39431121026213051</v>
      </c>
      <c r="X1915" s="33"/>
      <c r="Y1915" s="33"/>
    </row>
    <row r="1916" spans="1:25" hidden="1" x14ac:dyDescent="0.2">
      <c r="A1916" s="93" t="s">
        <v>867</v>
      </c>
      <c r="B1916" s="94">
        <f ca="1">IFERROR(VLOOKUP($A1916,HeadJournal!$A$1:$NTR$890,COLUMN(HeadJournal!B$1),0),"")</f>
        <v>0</v>
      </c>
      <c r="C1916" s="94" t="str">
        <f ca="1">IFERROR(VLOOKUP($A1916,HeadJournal!$A$1:$NTR$890,COLUMN(HeadJournal!C$1),0),"")</f>
        <v>WBRS</v>
      </c>
      <c r="D1916" s="125" t="str">
        <f ca="1"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 ca="1"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ca="1" si="147"/>
        <v>707</v>
      </c>
      <c r="V1916" s="22">
        <f t="shared" ca="1" si="148"/>
        <v>0.39431121026213051</v>
      </c>
      <c r="X1916" s="33"/>
      <c r="Y1916" s="33"/>
    </row>
    <row r="1917" spans="1:25" hidden="1" x14ac:dyDescent="0.2">
      <c r="A1917" s="93" t="s">
        <v>867</v>
      </c>
      <c r="B1917" s="94">
        <f ca="1">IFERROR(VLOOKUP($A1917,HeadJournal!$A$1:$NTR$890,COLUMN(HeadJournal!B$1),0),"")</f>
        <v>0</v>
      </c>
      <c r="C1917" s="94" t="str">
        <f ca="1">IFERROR(VLOOKUP($A1917,HeadJournal!$A$1:$NTR$890,COLUMN(HeadJournal!C$1),0),"")</f>
        <v>WBRS</v>
      </c>
      <c r="D1917" s="125" t="str">
        <f ca="1"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 ca="1"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ca="1" si="147"/>
        <v>707</v>
      </c>
      <c r="V1917" s="22">
        <f t="shared" ca="1" si="148"/>
        <v>0.39431121026213051</v>
      </c>
      <c r="X1917" s="33"/>
      <c r="Y1917" s="33"/>
    </row>
    <row r="1918" spans="1:25" hidden="1" x14ac:dyDescent="0.2">
      <c r="A1918" s="93" t="s">
        <v>868</v>
      </c>
      <c r="B1918" s="94">
        <f ca="1">IFERROR(VLOOKUP($A1918,HeadJournal!$A$1:$NTR$890,COLUMN(HeadJournal!B$1),0),"")</f>
        <v>0</v>
      </c>
      <c r="C1918" s="94" t="str">
        <f ca="1">IFERROR(VLOOKUP($A1918,HeadJournal!$A$1:$NTR$890,COLUMN(HeadJournal!C$1),0),"")</f>
        <v>WBRS</v>
      </c>
      <c r="D1918" s="125" t="str">
        <f ca="1"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ca="1" si="148"/>
        <v>0.20409391932570733</v>
      </c>
      <c r="X1918" s="33"/>
      <c r="Y1918" s="33"/>
    </row>
    <row r="1919" spans="1:25" hidden="1" x14ac:dyDescent="0.2">
      <c r="A1919" s="93" t="s">
        <v>870</v>
      </c>
      <c r="B1919" s="94" t="str">
        <f ca="1">IFERROR(VLOOKUP($A1919,HeadJournal!$A$1:$NTR$890,COLUMN(HeadJournal!B$1),0),"")</f>
        <v>710000895722</v>
      </c>
      <c r="C1919" s="94" t="str">
        <f ca="1">IFERROR(VLOOKUP($A1919,HeadJournal!$A$1:$NTR$890,COLUMN(HeadJournal!C$1),0),"")</f>
        <v>iHerb_MH DLE7202</v>
      </c>
      <c r="D1919" s="125" t="str">
        <f ca="1"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ca="1" si="148"/>
        <v>0.57454158743814032</v>
      </c>
      <c r="X1919" s="33"/>
      <c r="Y1919" s="33"/>
    </row>
    <row r="1920" spans="1:25" hidden="1" x14ac:dyDescent="0.2">
      <c r="A1920" s="93" t="s">
        <v>870</v>
      </c>
      <c r="B1920" s="94" t="str">
        <f ca="1">IFERROR(VLOOKUP($A1920,HeadJournal!$A$1:$NTR$890,COLUMN(HeadJournal!B$1),0),"")</f>
        <v>710000895722</v>
      </c>
      <c r="C1920" s="94" t="str">
        <f ca="1">IFERROR(VLOOKUP($A1920,HeadJournal!$A$1:$NTR$890,COLUMN(HeadJournal!C$1),0),"")</f>
        <v>iHerb_MH DLE7202</v>
      </c>
      <c r="D1920" s="125" t="str">
        <f ca="1"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 ca="1"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ca="1" si="147"/>
        <v>802.76793096363212</v>
      </c>
      <c r="V1920" s="22">
        <f t="shared" ca="1" si="148"/>
        <v>0.57454158743814032</v>
      </c>
      <c r="X1920" s="33"/>
      <c r="Y1920" s="33"/>
    </row>
    <row r="1921" spans="1:25" hidden="1" x14ac:dyDescent="0.2">
      <c r="A1921" s="93" t="s">
        <v>870</v>
      </c>
      <c r="B1921" s="94" t="str">
        <f ca="1">IFERROR(VLOOKUP($A1921,HeadJournal!$A$1:$NTR$890,COLUMN(HeadJournal!B$1),0),"")</f>
        <v>710000895722</v>
      </c>
      <c r="C1921" s="94" t="str">
        <f ca="1">IFERROR(VLOOKUP($A1921,HeadJournal!$A$1:$NTR$890,COLUMN(HeadJournal!C$1),0),"")</f>
        <v>iHerb_MH DLE7202</v>
      </c>
      <c r="D1921" s="125" t="str">
        <f ca="1"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 ca="1"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ca="1" si="152">Q1921-P1921</f>
        <v>379.07067515923518</v>
      </c>
      <c r="V1921" s="22">
        <f t="shared" ref="V1921:V1984" ca="1" si="153">IF(Q1921&lt;&gt;0,IFERROR(U1921/P1921,""),"")</f>
        <v>0.28697271536834973</v>
      </c>
      <c r="X1921" s="33"/>
      <c r="Y1921" s="33"/>
    </row>
    <row r="1922" spans="1:25" hidden="1" x14ac:dyDescent="0.2">
      <c r="A1922" s="93" t="s">
        <v>870</v>
      </c>
      <c r="B1922" s="94" t="str">
        <f ca="1">IFERROR(VLOOKUP($A1922,HeadJournal!$A$1:$NTR$890,COLUMN(HeadJournal!B$1),0),"")</f>
        <v>710000895722</v>
      </c>
      <c r="C1922" s="94" t="str">
        <f ca="1">IFERROR(VLOOKUP($A1922,HeadJournal!$A$1:$NTR$890,COLUMN(HeadJournal!C$1),0),"")</f>
        <v>iHerb_MH DLE7202</v>
      </c>
      <c r="D1922" s="125" t="str">
        <f ca="1"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ca="1" si="153"/>
        <v>0.47981450044983881</v>
      </c>
      <c r="X1922" s="33"/>
      <c r="Y1922" s="33"/>
    </row>
    <row r="1923" spans="1:25" hidden="1" x14ac:dyDescent="0.2">
      <c r="A1923" s="93" t="s">
        <v>870</v>
      </c>
      <c r="B1923" s="94" t="str">
        <f ca="1">IFERROR(VLOOKUP($A1923,HeadJournal!$A$1:$NTR$890,COLUMN(HeadJournal!B$1),0),"")</f>
        <v>710000895722</v>
      </c>
      <c r="C1923" s="94" t="str">
        <f ca="1">IFERROR(VLOOKUP($A1923,HeadJournal!$A$1:$NTR$890,COLUMN(HeadJournal!C$1),0),"")</f>
        <v>iHerb_MH DLE7202</v>
      </c>
      <c r="D1923" s="125" t="str">
        <f ca="1"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hidden="1" x14ac:dyDescent="0.2">
      <c r="A1924" s="93" t="s">
        <v>870</v>
      </c>
      <c r="B1924" s="94" t="str">
        <f ca="1">IFERROR(VLOOKUP($A1924,HeadJournal!$A$1:$NTR$890,COLUMN(HeadJournal!B$1),0),"")</f>
        <v>710000895722</v>
      </c>
      <c r="C1924" s="94" t="str">
        <f ca="1">IFERROR(VLOOKUP($A1924,HeadJournal!$A$1:$NTR$890,COLUMN(HeadJournal!C$1),0),"")</f>
        <v>iHerb_MH DLE7202</v>
      </c>
      <c r="D1924" s="125" t="str">
        <f ca="1"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ca="1" si="153"/>
        <v>2.4977739349734519E-6</v>
      </c>
      <c r="X1924" s="33"/>
      <c r="Y1924" s="33"/>
    </row>
    <row r="1925" spans="1:25" hidden="1" x14ac:dyDescent="0.2">
      <c r="A1925" s="93" t="s">
        <v>870</v>
      </c>
      <c r="B1925" s="94" t="str">
        <f ca="1">IFERROR(VLOOKUP($A1925,HeadJournal!$A$1:$NTR$890,COLUMN(HeadJournal!B$1),0),"")</f>
        <v>710000895722</v>
      </c>
      <c r="C1925" s="94" t="str">
        <f ca="1">IFERROR(VLOOKUP($A1925,HeadJournal!$A$1:$NTR$890,COLUMN(HeadJournal!C$1),0),"")</f>
        <v>iHerb_MH DLE7202</v>
      </c>
      <c r="D1925" s="125" t="str">
        <f ca="1"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ca="1" si="153"/>
        <v>0.26629287898127019</v>
      </c>
      <c r="X1925" s="33"/>
      <c r="Y1925" s="33"/>
    </row>
    <row r="1926" spans="1:25" hidden="1" x14ac:dyDescent="0.2">
      <c r="A1926" s="93" t="s">
        <v>870</v>
      </c>
      <c r="B1926" s="94" t="str">
        <f ca="1">IFERROR(VLOOKUP($A1926,HeadJournal!$A$1:$NTR$890,COLUMN(HeadJournal!B$1),0),"")</f>
        <v>710000895722</v>
      </c>
      <c r="C1926" s="94" t="str">
        <f ca="1">IFERROR(VLOOKUP($A1926,HeadJournal!$A$1:$NTR$890,COLUMN(HeadJournal!C$1),0),"")</f>
        <v>iHerb_MH DLE7202</v>
      </c>
      <c r="D1926" s="125" t="str">
        <f ca="1"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 ca="1"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ca="1" si="152"/>
        <v>1716.2994863365516</v>
      </c>
      <c r="V1926" s="22">
        <f t="shared" ca="1" si="153"/>
        <v>0.96221281161798544</v>
      </c>
      <c r="X1926" s="33"/>
      <c r="Y1926" s="33"/>
    </row>
    <row r="1927" spans="1:25" hidden="1" x14ac:dyDescent="0.2">
      <c r="A1927" s="93" t="s">
        <v>870</v>
      </c>
      <c r="B1927" s="94" t="str">
        <f ca="1">IFERROR(VLOOKUP($A1927,HeadJournal!$A$1:$NTR$890,COLUMN(HeadJournal!B$1),0),"")</f>
        <v>710000895722</v>
      </c>
      <c r="C1927" s="94" t="str">
        <f ca="1">IFERROR(VLOOKUP($A1927,HeadJournal!$A$1:$NTR$890,COLUMN(HeadJournal!C$1),0),"")</f>
        <v>iHerb_MH DLE7202</v>
      </c>
      <c r="D1927" s="125" t="str">
        <f ca="1"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ca="1" si="153"/>
        <v>0.5930112834784701</v>
      </c>
      <c r="X1927" s="33"/>
      <c r="Y1927" s="33"/>
    </row>
    <row r="1928" spans="1:25" hidden="1" x14ac:dyDescent="0.2">
      <c r="A1928" s="93" t="s">
        <v>870</v>
      </c>
      <c r="B1928" s="94" t="str">
        <f ca="1">IFERROR(VLOOKUP($A1928,HeadJournal!$A$1:$NTR$890,COLUMN(HeadJournal!B$1),0),"")</f>
        <v>710000895722</v>
      </c>
      <c r="C1928" s="94" t="str">
        <f ca="1">IFERROR(VLOOKUP($A1928,HeadJournal!$A$1:$NTR$890,COLUMN(HeadJournal!C$1),0),"")</f>
        <v>iHerb_MH DLE7202</v>
      </c>
      <c r="D1928" s="125" t="str">
        <f ca="1"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 ca="1"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ca="1" si="152"/>
        <v>1156.1935286624196</v>
      </c>
      <c r="V1928" s="22">
        <f t="shared" ca="1" si="153"/>
        <v>0.80079536393218365</v>
      </c>
      <c r="X1928" s="33"/>
      <c r="Y1928" s="33"/>
    </row>
    <row r="1929" spans="1:25" hidden="1" x14ac:dyDescent="0.2">
      <c r="A1929" s="93" t="s">
        <v>870</v>
      </c>
      <c r="B1929" s="94" t="str">
        <f ca="1">IFERROR(VLOOKUP($A1929,HeadJournal!$A$1:$NTR$890,COLUMN(HeadJournal!B$1),0),"")</f>
        <v>710000895722</v>
      </c>
      <c r="C1929" s="94" t="str">
        <f ca="1">IFERROR(VLOOKUP($A1929,HeadJournal!$A$1:$NTR$890,COLUMN(HeadJournal!C$1),0),"")</f>
        <v>iHerb_MH DLE7202</v>
      </c>
      <c r="D1929" s="125" t="str">
        <f ca="1"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hidden="1" x14ac:dyDescent="0.2">
      <c r="A1930" s="93" t="s">
        <v>870</v>
      </c>
      <c r="B1930" s="94" t="str">
        <f ca="1">IFERROR(VLOOKUP($A1930,HeadJournal!$A$1:$NTR$890,COLUMN(HeadJournal!B$1),0),"")</f>
        <v>710000895722</v>
      </c>
      <c r="C1930" s="94" t="str">
        <f ca="1">IFERROR(VLOOKUP($A1930,HeadJournal!$A$1:$NTR$890,COLUMN(HeadJournal!C$1),0),"")</f>
        <v>iHerb_MH DLE7202</v>
      </c>
      <c r="D1930" s="125" t="str">
        <f ca="1"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ca="1" si="153"/>
        <v>0.44531276149866944</v>
      </c>
      <c r="X1930" s="33"/>
      <c r="Y1930" s="33"/>
    </row>
    <row r="1931" spans="1:25" hidden="1" x14ac:dyDescent="0.2">
      <c r="A1931" s="93" t="s">
        <v>870</v>
      </c>
      <c r="B1931" s="94" t="str">
        <f ca="1">IFERROR(VLOOKUP($A1931,HeadJournal!$A$1:$NTR$890,COLUMN(HeadJournal!B$1),0),"")</f>
        <v>710000895722</v>
      </c>
      <c r="C1931" s="94" t="str">
        <f ca="1">IFERROR(VLOOKUP($A1931,HeadJournal!$A$1:$NTR$890,COLUMN(HeadJournal!C$1),0),"")</f>
        <v>iHerb_MH DLE7202</v>
      </c>
      <c r="D1931" s="125" t="str">
        <f ca="1"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 ca="1"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ca="1" si="152"/>
        <v>1062.7030532155322</v>
      </c>
      <c r="V1931" s="22">
        <f t="shared" ca="1" si="153"/>
        <v>0.54854938732000302</v>
      </c>
      <c r="X1931" s="33"/>
      <c r="Y1931" s="33"/>
    </row>
    <row r="1932" spans="1:25" hidden="1" x14ac:dyDescent="0.2">
      <c r="A1932" s="93" t="s">
        <v>874</v>
      </c>
      <c r="B1932" s="94" t="str">
        <f ca="1">IFERROR(VLOOKUP($A1932,HeadJournal!$A$1:$NTR$890,COLUMN(HeadJournal!B$1),0),"")</f>
        <v>710000910338</v>
      </c>
      <c r="C1932" s="94" t="str">
        <f ca="1">IFERROR(VLOOKUP($A1932,HeadJournal!$A$1:$NTR$890,COLUMN(HeadJournal!C$1),0),"")</f>
        <v>iHerb_AV CYG0792</v>
      </c>
      <c r="D1932" s="125" t="str">
        <f ca="1"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 ca="1"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ca="1" si="152"/>
        <v>649.17330210772798</v>
      </c>
      <c r="V1932" s="22">
        <f t="shared" ca="1" si="153"/>
        <v>0.28841549761055768</v>
      </c>
      <c r="X1932" s="33"/>
      <c r="Y1932" s="33"/>
    </row>
    <row r="1933" spans="1:25" hidden="1" x14ac:dyDescent="0.2">
      <c r="A1933" s="93" t="s">
        <v>874</v>
      </c>
      <c r="B1933" s="94" t="str">
        <f ca="1">IFERROR(VLOOKUP($A1933,HeadJournal!$A$1:$NTR$890,COLUMN(HeadJournal!B$1),0),"")</f>
        <v>710000910338</v>
      </c>
      <c r="C1933" s="94" t="str">
        <f ca="1">IFERROR(VLOOKUP($A1933,HeadJournal!$A$1:$NTR$890,COLUMN(HeadJournal!C$1),0),"")</f>
        <v>iHerb_AV CYG0792</v>
      </c>
      <c r="D1933" s="125" t="str">
        <f ca="1"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 ca="1"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 ca="1"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ca="1" si="152"/>
        <v>505.74422689395993</v>
      </c>
      <c r="V1933" s="22">
        <f t="shared" ca="1" si="153"/>
        <v>1.023243944558752</v>
      </c>
      <c r="X1933" s="33"/>
      <c r="Y1933" s="33"/>
    </row>
    <row r="1934" spans="1:25" hidden="1" x14ac:dyDescent="0.2">
      <c r="A1934" s="93" t="s">
        <v>874</v>
      </c>
      <c r="B1934" s="94" t="str">
        <f ca="1">IFERROR(VLOOKUP($A1934,HeadJournal!$A$1:$NTR$890,COLUMN(HeadJournal!B$1),0),"")</f>
        <v>710000910338</v>
      </c>
      <c r="C1934" s="94" t="str">
        <f ca="1">IFERROR(VLOOKUP($A1934,HeadJournal!$A$1:$NTR$890,COLUMN(HeadJournal!C$1),0),"")</f>
        <v>iHerb_AV CYG0792</v>
      </c>
      <c r="D1934" s="125" t="str">
        <f ca="1"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 ca="1"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 ca="1"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ca="1" si="152"/>
        <v>605.74422689395988</v>
      </c>
      <c r="V1934" s="22">
        <f t="shared" ca="1" si="153"/>
        <v>1.225568339014627</v>
      </c>
      <c r="X1934" s="33"/>
      <c r="Y1934" s="33"/>
    </row>
    <row r="1935" spans="1:25" hidden="1" x14ac:dyDescent="0.2">
      <c r="A1935" s="93" t="s">
        <v>874</v>
      </c>
      <c r="B1935" s="94" t="str">
        <f ca="1">IFERROR(VLOOKUP($A1935,HeadJournal!$A$1:$NTR$890,COLUMN(HeadJournal!B$1),0),"")</f>
        <v>710000910338</v>
      </c>
      <c r="C1935" s="94" t="str">
        <f ca="1">IFERROR(VLOOKUP($A1935,HeadJournal!$A$1:$NTR$890,COLUMN(HeadJournal!C$1),0),"")</f>
        <v>iHerb_AV CYG0792</v>
      </c>
      <c r="D1935" s="125" t="str">
        <f ca="1"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 ca="1"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 ca="1"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ca="1" si="152"/>
        <v>511.8319944447469</v>
      </c>
      <c r="V1935" s="22">
        <f t="shared" ca="1" si="153"/>
        <v>0.470361186720958</v>
      </c>
      <c r="X1935" s="33"/>
      <c r="Y1935" s="33"/>
    </row>
    <row r="1936" spans="1:25" hidden="1" x14ac:dyDescent="0.2">
      <c r="A1936" s="93" t="s">
        <v>874</v>
      </c>
      <c r="B1936" s="94" t="str">
        <f ca="1">IFERROR(VLOOKUP($A1936,HeadJournal!$A$1:$NTR$890,COLUMN(HeadJournal!B$1),0),"")</f>
        <v>710000910338</v>
      </c>
      <c r="C1936" s="94" t="str">
        <f ca="1">IFERROR(VLOOKUP($A1936,HeadJournal!$A$1:$NTR$890,COLUMN(HeadJournal!C$1),0),"")</f>
        <v>iHerb_AV CYG0792</v>
      </c>
      <c r="D1936" s="125" t="str">
        <f ca="1"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 ca="1"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 ca="1"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ca="1" si="152"/>
        <v>642.35047110723815</v>
      </c>
      <c r="V1936" s="22">
        <f t="shared" ca="1" si="153"/>
        <v>0.74896615629990737</v>
      </c>
      <c r="X1936" s="33"/>
      <c r="Y1936" s="33"/>
    </row>
    <row r="1937" spans="1:25" hidden="1" x14ac:dyDescent="0.2">
      <c r="A1937" s="93" t="s">
        <v>874</v>
      </c>
      <c r="B1937" s="94" t="str">
        <f ca="1">IFERROR(VLOOKUP($A1937,HeadJournal!$A$1:$NTR$890,COLUMN(HeadJournal!B$1),0),"")</f>
        <v>710000910338</v>
      </c>
      <c r="C1937" s="94" t="str">
        <f ca="1">IFERROR(VLOOKUP($A1937,HeadJournal!$A$1:$NTR$890,COLUMN(HeadJournal!C$1),0),"")</f>
        <v>iHerb_AV CYG0792</v>
      </c>
      <c r="D1937" s="125" t="str">
        <f ca="1"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 ca="1"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 ca="1"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ca="1" si="152"/>
        <v>742.35047110723815</v>
      </c>
      <c r="V1937" s="22">
        <f t="shared" ca="1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 ca="1">IFERROR(VLOOKUP($A1938,HeadJournal!$A$1:$NTR$890,COLUMN(HeadJournal!B$1),0),"")</f>
        <v>710000910338</v>
      </c>
      <c r="C1938" s="94" t="str">
        <f ca="1">IFERROR(VLOOKUP($A1938,HeadJournal!$A$1:$NTR$890,COLUMN(HeadJournal!C$1),0),"")</f>
        <v>iHerb_AV CYG0792</v>
      </c>
      <c r="D1938" s="125" t="str">
        <f ca="1"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 ca="1"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 ca="1"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ca="1" si="152"/>
        <v>680.96997712542861</v>
      </c>
      <c r="V1938" s="22">
        <f t="shared" ca="1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 ca="1">IFERROR(VLOOKUP($A1939,HeadJournal!$A$1:$NTR$890,COLUMN(HeadJournal!B$1),0),"")</f>
        <v>710000910338</v>
      </c>
      <c r="C1939" s="94" t="str">
        <f ca="1">IFERROR(VLOOKUP($A1939,HeadJournal!$A$1:$NTR$890,COLUMN(HeadJournal!C$1),0),"")</f>
        <v>iHerb_AV CYG0792</v>
      </c>
      <c r="D1939" s="125" t="str">
        <f ca="1"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 ca="1"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 ca="1"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ca="1" si="152"/>
        <v>680.96997712542861</v>
      </c>
      <c r="V1939" s="22">
        <f t="shared" ca="1" si="153"/>
        <v>0.5586162476291161</v>
      </c>
      <c r="X1939" s="33"/>
      <c r="Y1939" s="33"/>
    </row>
    <row r="1940" spans="1:25" hidden="1" x14ac:dyDescent="0.2">
      <c r="A1940" s="93" t="s">
        <v>874</v>
      </c>
      <c r="B1940" s="94" t="str">
        <f ca="1">IFERROR(VLOOKUP($A1940,HeadJournal!$A$1:$NTR$890,COLUMN(HeadJournal!B$1),0),"")</f>
        <v>710000910338</v>
      </c>
      <c r="C1940" s="94" t="str">
        <f ca="1">IFERROR(VLOOKUP($A1940,HeadJournal!$A$1:$NTR$890,COLUMN(HeadJournal!C$1),0),"")</f>
        <v>iHerb_AV CYG0792</v>
      </c>
      <c r="D1940" s="125" t="str">
        <f ca="1"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 ca="1"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 ca="1"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ca="1" si="152"/>
        <v>1004.8575513316264</v>
      </c>
      <c r="V1940" s="22">
        <f t="shared" ca="1" si="153"/>
        <v>0.50365203346873944</v>
      </c>
      <c r="X1940" s="33"/>
      <c r="Y1940" s="33"/>
    </row>
    <row r="1941" spans="1:25" hidden="1" x14ac:dyDescent="0.2">
      <c r="A1941" s="93" t="s">
        <v>874</v>
      </c>
      <c r="B1941" s="94" t="str">
        <f ca="1">IFERROR(VLOOKUP($A1941,HeadJournal!$A$1:$NTR$890,COLUMN(HeadJournal!B$1),0),"")</f>
        <v>710000910338</v>
      </c>
      <c r="C1941" s="94" t="str">
        <f ca="1">IFERROR(VLOOKUP($A1941,HeadJournal!$A$1:$NTR$890,COLUMN(HeadJournal!C$1),0),"")</f>
        <v>iHerb_AV CYG0792</v>
      </c>
      <c r="D1941" s="125" t="str">
        <f ca="1"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 ca="1"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 ca="1"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ca="1" si="152"/>
        <v>762.82662981319072</v>
      </c>
      <c r="V1941" s="22">
        <f t="shared" ca="1" si="153"/>
        <v>0.81396532816669176</v>
      </c>
      <c r="X1941" s="33"/>
      <c r="Y1941" s="33"/>
    </row>
    <row r="1942" spans="1:25" hidden="1" x14ac:dyDescent="0.2">
      <c r="A1942" s="93" t="s">
        <v>874</v>
      </c>
      <c r="B1942" s="94" t="str">
        <f ca="1">IFERROR(VLOOKUP($A1942,HeadJournal!$A$1:$NTR$890,COLUMN(HeadJournal!B$1),0),"")</f>
        <v>710000910338</v>
      </c>
      <c r="C1942" s="94" t="str">
        <f ca="1">IFERROR(VLOOKUP($A1942,HeadJournal!$A$1:$NTR$890,COLUMN(HeadJournal!C$1),0),"")</f>
        <v>iHerb_AV CYG0792</v>
      </c>
      <c r="D1942" s="125" t="str">
        <f ca="1"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 ca="1"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 ca="1"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ca="1" si="152"/>
        <v>893.55286340613247</v>
      </c>
      <c r="V1942" s="22">
        <f t="shared" ca="1" si="153"/>
        <v>0.74064816957407542</v>
      </c>
      <c r="X1942" s="33"/>
      <c r="Y1942" s="33"/>
    </row>
    <row r="1943" spans="1:25" hidden="1" x14ac:dyDescent="0.2">
      <c r="A1943" s="93" t="s">
        <v>874</v>
      </c>
      <c r="B1943" s="94" t="str">
        <f ca="1">IFERROR(VLOOKUP($A1943,HeadJournal!$A$1:$NTR$890,COLUMN(HeadJournal!B$1),0),"")</f>
        <v>710000910338</v>
      </c>
      <c r="C1943" s="94" t="str">
        <f ca="1">IFERROR(VLOOKUP($A1943,HeadJournal!$A$1:$NTR$890,COLUMN(HeadJournal!C$1),0),"")</f>
        <v>iHerb_AV CYG0792</v>
      </c>
      <c r="D1943" s="125" t="str">
        <f ca="1"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 ca="1"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 ca="1"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ca="1" si="152"/>
        <v>893.55286340613247</v>
      </c>
      <c r="V1943" s="22">
        <f t="shared" ca="1" si="153"/>
        <v>0.74064816957407542</v>
      </c>
      <c r="X1943" s="33"/>
      <c r="Y1943" s="33"/>
    </row>
    <row r="1944" spans="1:25" hidden="1" x14ac:dyDescent="0.2">
      <c r="A1944" s="93" t="s">
        <v>874</v>
      </c>
      <c r="B1944" s="94" t="str">
        <f ca="1">IFERROR(VLOOKUP($A1944,HeadJournal!$A$1:$NTR$890,COLUMN(HeadJournal!B$1),0),"")</f>
        <v>710000910338</v>
      </c>
      <c r="C1944" s="94" t="str">
        <f ca="1">IFERROR(VLOOKUP($A1944,HeadJournal!$A$1:$NTR$890,COLUMN(HeadJournal!C$1),0),"")</f>
        <v>iHerb_AV CYG0792</v>
      </c>
      <c r="D1944" s="125" t="str">
        <f ca="1"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 ca="1"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 ca="1"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ca="1" si="152"/>
        <v>759.95068351396958</v>
      </c>
      <c r="V1944" s="22">
        <f t="shared" ca="1" si="153"/>
        <v>0.27734927212498733</v>
      </c>
      <c r="X1944" s="33"/>
      <c r="Y1944" s="33"/>
    </row>
    <row r="1945" spans="1:25" hidden="1" x14ac:dyDescent="0.2">
      <c r="A1945" s="93" t="s">
        <v>874</v>
      </c>
      <c r="B1945" s="94" t="str">
        <f ca="1">IFERROR(VLOOKUP($A1945,HeadJournal!$A$1:$NTR$890,COLUMN(HeadJournal!B$1),0),"")</f>
        <v>710000910338</v>
      </c>
      <c r="C1945" s="94" t="str">
        <f ca="1">IFERROR(VLOOKUP($A1945,HeadJournal!$A$1:$NTR$890,COLUMN(HeadJournal!C$1),0),"")</f>
        <v>iHerb_AV CYG0792</v>
      </c>
      <c r="D1945" s="125" t="str">
        <f ca="1"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 ca="1"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 ca="1"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ca="1" si="152"/>
        <v>679.89137301889866</v>
      </c>
      <c r="V1945" s="22">
        <f t="shared" ca="1" si="153"/>
        <v>2.1239395496174436</v>
      </c>
      <c r="X1945" s="33"/>
      <c r="Y1945" s="33"/>
    </row>
    <row r="1946" spans="1:25" hidden="1" x14ac:dyDescent="0.2">
      <c r="A1946" s="93" t="s">
        <v>874</v>
      </c>
      <c r="B1946" s="94" t="str">
        <f ca="1">IFERROR(VLOOKUP($A1946,HeadJournal!$A$1:$NTR$890,COLUMN(HeadJournal!B$1),0),"")</f>
        <v>710000910338</v>
      </c>
      <c r="C1946" s="94" t="str">
        <f ca="1">IFERROR(VLOOKUP($A1946,HeadJournal!$A$1:$NTR$890,COLUMN(HeadJournal!C$1),0),"")</f>
        <v>iHerb_AV CYG0792</v>
      </c>
      <c r="D1946" s="125" t="str">
        <f ca="1"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 ca="1"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 ca="1"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ca="1" si="152"/>
        <v>903.48338870431894</v>
      </c>
      <c r="V1946" s="22">
        <f t="shared" ca="1" si="153"/>
        <v>0.56590916894443155</v>
      </c>
      <c r="X1946" s="33"/>
      <c r="Y1946" s="33"/>
    </row>
    <row r="1947" spans="1:25" hidden="1" x14ac:dyDescent="0.2">
      <c r="A1947" s="93" t="s">
        <v>879</v>
      </c>
      <c r="B1947" s="94" t="str">
        <f ca="1">IFERROR(VLOOKUP($A1947,HeadJournal!$A$1:$NTR$890,COLUMN(HeadJournal!B$1),0),"")</f>
        <v>710000894435</v>
      </c>
      <c r="C1947" s="94" t="str">
        <f ca="1">IFERROR(VLOOKUP($A1947,HeadJournal!$A$1:$NTR$890,COLUMN(HeadJournal!C$1),0),"")</f>
        <v>iHerb_OA CZN6870</v>
      </c>
      <c r="D1947" s="125" t="str">
        <f ca="1"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ca="1" si="153"/>
        <v>0.60363583196515758</v>
      </c>
      <c r="X1947" s="33"/>
      <c r="Y1947" s="33"/>
    </row>
    <row r="1948" spans="1:25" hidden="1" x14ac:dyDescent="0.2">
      <c r="A1948" s="93" t="s">
        <v>879</v>
      </c>
      <c r="B1948" s="94" t="str">
        <f ca="1">IFERROR(VLOOKUP($A1948,HeadJournal!$A$1:$NTR$890,COLUMN(HeadJournal!B$1),0),"")</f>
        <v>710000894435</v>
      </c>
      <c r="C1948" s="94" t="str">
        <f ca="1">IFERROR(VLOOKUP($A1948,HeadJournal!$A$1:$NTR$890,COLUMN(HeadJournal!C$1),0),"")</f>
        <v>iHerb_OA CZN6870</v>
      </c>
      <c r="D1948" s="125" t="str">
        <f ca="1"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 ca="1"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ca="1" si="152"/>
        <v>455.33557042833581</v>
      </c>
      <c r="V1948" s="22">
        <f t="shared" ca="1" si="153"/>
        <v>0.17893737387800918</v>
      </c>
      <c r="X1948" s="33"/>
      <c r="Y1948" s="33"/>
    </row>
    <row r="1949" spans="1:25" hidden="1" x14ac:dyDescent="0.2">
      <c r="A1949" s="93" t="s">
        <v>879</v>
      </c>
      <c r="B1949" s="94" t="str">
        <f ca="1">IFERROR(VLOOKUP($A1949,HeadJournal!$A$1:$NTR$890,COLUMN(HeadJournal!B$1),0),"")</f>
        <v>710000894435</v>
      </c>
      <c r="C1949" s="94" t="str">
        <f ca="1">IFERROR(VLOOKUP($A1949,HeadJournal!$A$1:$NTR$890,COLUMN(HeadJournal!C$1),0),"")</f>
        <v>iHerb_OA CZN6870</v>
      </c>
      <c r="D1949" s="125" t="str">
        <f ca="1"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ca="1" si="153"/>
        <v/>
      </c>
      <c r="X1949" s="33"/>
      <c r="Y1949" s="33"/>
    </row>
    <row r="1950" spans="1:25" hidden="1" x14ac:dyDescent="0.2">
      <c r="A1950" s="93" t="s">
        <v>879</v>
      </c>
      <c r="B1950" s="94" t="str">
        <f ca="1">IFERROR(VLOOKUP($A1950,HeadJournal!$A$1:$NTR$890,COLUMN(HeadJournal!B$1),0),"")</f>
        <v>710000894435</v>
      </c>
      <c r="C1950" s="94" t="str">
        <f ca="1">IFERROR(VLOOKUP($A1950,HeadJournal!$A$1:$NTR$890,COLUMN(HeadJournal!C$1),0),"")</f>
        <v>iHerb_OA CZN6870</v>
      </c>
      <c r="D1950" s="125" t="str">
        <f ca="1"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 ca="1"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ca="1" si="152"/>
        <v>478.15869233937383</v>
      </c>
      <c r="V1950" s="22">
        <f t="shared" ca="1" si="153"/>
        <v>0.42622667669144521</v>
      </c>
      <c r="X1950" s="33"/>
      <c r="Y1950" s="33"/>
    </row>
    <row r="1951" spans="1:25" hidden="1" x14ac:dyDescent="0.2">
      <c r="A1951" s="93" t="s">
        <v>879</v>
      </c>
      <c r="B1951" s="94" t="str">
        <f ca="1">IFERROR(VLOOKUP($A1951,HeadJournal!$A$1:$NTR$890,COLUMN(HeadJournal!B$1),0),"")</f>
        <v>710000894435</v>
      </c>
      <c r="C1951" s="94" t="str">
        <f ca="1">IFERROR(VLOOKUP($A1951,HeadJournal!$A$1:$NTR$890,COLUMN(HeadJournal!C$1),0),"")</f>
        <v>iHerb_OA CZN6870</v>
      </c>
      <c r="D1951" s="125" t="str">
        <f ca="1"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 ca="1"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ca="1" si="152"/>
        <v>918.78974121361853</v>
      </c>
      <c r="V1951" s="22">
        <f t="shared" ca="1" si="153"/>
        <v>0.46375175837037924</v>
      </c>
      <c r="X1951" s="33"/>
      <c r="Y1951" s="33"/>
    </row>
    <row r="1952" spans="1:25" hidden="1" x14ac:dyDescent="0.2">
      <c r="A1952" s="93" t="s">
        <v>879</v>
      </c>
      <c r="B1952" s="94" t="str">
        <f ca="1">IFERROR(VLOOKUP($A1952,HeadJournal!$A$1:$NTR$890,COLUMN(HeadJournal!B$1),0),"")</f>
        <v>710000894435</v>
      </c>
      <c r="C1952" s="94" t="str">
        <f ca="1">IFERROR(VLOOKUP($A1952,HeadJournal!$A$1:$NTR$890,COLUMN(HeadJournal!C$1),0),"")</f>
        <v>iHerb_OA CZN6870</v>
      </c>
      <c r="D1952" s="125" t="str">
        <f ca="1"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 ca="1"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ca="1" si="152"/>
        <v>918.78974121361853</v>
      </c>
      <c r="V1952" s="22">
        <f t="shared" ca="1" si="153"/>
        <v>0.46375175837037924</v>
      </c>
      <c r="X1952" s="33"/>
      <c r="Y1952" s="33"/>
    </row>
    <row r="1953" spans="1:25" hidden="1" x14ac:dyDescent="0.2">
      <c r="A1953" s="93" t="s">
        <v>879</v>
      </c>
      <c r="B1953" s="94" t="str">
        <f ca="1">IFERROR(VLOOKUP($A1953,HeadJournal!$A$1:$NTR$890,COLUMN(HeadJournal!B$1),0),"")</f>
        <v>710000894435</v>
      </c>
      <c r="C1953" s="94" t="str">
        <f ca="1">IFERROR(VLOOKUP($A1953,HeadJournal!$A$1:$NTR$890,COLUMN(HeadJournal!C$1),0),"")</f>
        <v>iHerb_OA CZN6870</v>
      </c>
      <c r="D1953" s="125" t="str">
        <f ca="1"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 ca="1"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ca="1" si="152"/>
        <v>818.78974121361853</v>
      </c>
      <c r="V1953" s="22">
        <f t="shared" ca="1" si="153"/>
        <v>0.41327755980588343</v>
      </c>
      <c r="X1953" s="33"/>
      <c r="Y1953" s="33"/>
    </row>
    <row r="1954" spans="1:25" hidden="1" x14ac:dyDescent="0.2">
      <c r="A1954" s="93" t="s">
        <v>879</v>
      </c>
      <c r="B1954" s="94" t="str">
        <f ca="1">IFERROR(VLOOKUP($A1954,HeadJournal!$A$1:$NTR$890,COLUMN(HeadJournal!B$1),0),"")</f>
        <v>710000894435</v>
      </c>
      <c r="C1954" s="94" t="str">
        <f ca="1">IFERROR(VLOOKUP($A1954,HeadJournal!$A$1:$NTR$890,COLUMN(HeadJournal!C$1),0),"")</f>
        <v>iHerb_OA CZN6870</v>
      </c>
      <c r="D1954" s="125" t="str">
        <f ca="1"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 ca="1"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ca="1" si="152"/>
        <v>945.40240389895644</v>
      </c>
      <c r="V1954" s="22">
        <f t="shared" ca="1" si="153"/>
        <v>0.75355030715586913</v>
      </c>
      <c r="X1954" s="33"/>
      <c r="Y1954" s="33"/>
    </row>
    <row r="1955" spans="1:25" hidden="1" x14ac:dyDescent="0.2">
      <c r="A1955" s="93" t="s">
        <v>879</v>
      </c>
      <c r="B1955" s="94" t="str">
        <f ca="1">IFERROR(VLOOKUP($A1955,HeadJournal!$A$1:$NTR$890,COLUMN(HeadJournal!B$1),0),"")</f>
        <v>710000894435</v>
      </c>
      <c r="C1955" s="94" t="str">
        <f ca="1">IFERROR(VLOOKUP($A1955,HeadJournal!$A$1:$NTR$890,COLUMN(HeadJournal!C$1),0),"")</f>
        <v>iHerb_OA CZN6870</v>
      </c>
      <c r="D1955" s="125" t="str">
        <f ca="1"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 ca="1"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ca="1" si="152"/>
        <v>1245.4024038989564</v>
      </c>
      <c r="V1955" s="22">
        <f t="shared" ca="1" si="153"/>
        <v>0.99267080358621496</v>
      </c>
      <c r="X1955" s="33"/>
      <c r="Y1955" s="33"/>
    </row>
    <row r="1956" spans="1:25" hidden="1" x14ac:dyDescent="0.2">
      <c r="A1956" s="93" t="s">
        <v>882</v>
      </c>
      <c r="B1956" s="94" t="str">
        <f ca="1">IFERROR(VLOOKUP($A1956,HeadJournal!$A$1:$NTR$890,COLUMN(HeadJournal!B$1),0),"")</f>
        <v>710000917468</v>
      </c>
      <c r="C1956" s="94" t="str">
        <f ca="1">IFERROR(VLOOKUP($A1956,HeadJournal!$A$1:$NTR$890,COLUMN(HeadJournal!C$1),0),"")</f>
        <v>iHerb_OA CZN6870</v>
      </c>
      <c r="D1956" s="125" t="str">
        <f ca="1"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ca="1" si="153"/>
        <v>0.62509352931308215</v>
      </c>
      <c r="X1956" s="33"/>
      <c r="Y1956" s="33"/>
    </row>
    <row r="1957" spans="1:25" hidden="1" x14ac:dyDescent="0.2">
      <c r="A1957" s="93" t="s">
        <v>882</v>
      </c>
      <c r="B1957" s="94" t="str">
        <f ca="1">IFERROR(VLOOKUP($A1957,HeadJournal!$A$1:$NTR$890,COLUMN(HeadJournal!B$1),0),"")</f>
        <v>710000917468</v>
      </c>
      <c r="C1957" s="94" t="str">
        <f ca="1">IFERROR(VLOOKUP($A1957,HeadJournal!$A$1:$NTR$890,COLUMN(HeadJournal!C$1),0),"")</f>
        <v>iHerb_OA CZN6870</v>
      </c>
      <c r="D1957" s="125" t="str">
        <f ca="1"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 ca="1"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ca="1" si="152"/>
        <v>3.4918492942779267E-3</v>
      </c>
      <c r="V1957" s="22">
        <f t="shared" ca="1" si="153"/>
        <v>1.1522062831565651E-6</v>
      </c>
      <c r="X1957" s="33"/>
      <c r="Y1957" s="33"/>
    </row>
    <row r="1958" spans="1:25" hidden="1" x14ac:dyDescent="0.2">
      <c r="A1958" s="93" t="s">
        <v>882</v>
      </c>
      <c r="B1958" s="94" t="str">
        <f ca="1">IFERROR(VLOOKUP($A1958,HeadJournal!$A$1:$NTR$890,COLUMN(HeadJournal!B$1),0),"")</f>
        <v>710000917468</v>
      </c>
      <c r="C1958" s="94" t="str">
        <f ca="1">IFERROR(VLOOKUP($A1958,HeadJournal!$A$1:$NTR$890,COLUMN(HeadJournal!C$1),0),"")</f>
        <v>iHerb_OA CZN6870</v>
      </c>
      <c r="D1958" s="125" t="str">
        <f ca="1"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ca="1" si="153"/>
        <v>0.31988088379951451</v>
      </c>
      <c r="X1958" s="33"/>
      <c r="Y1958" s="33"/>
    </row>
    <row r="1959" spans="1:25" hidden="1" x14ac:dyDescent="0.2">
      <c r="A1959" s="93" t="s">
        <v>882</v>
      </c>
      <c r="B1959" s="94" t="str">
        <f ca="1">IFERROR(VLOOKUP($A1959,HeadJournal!$A$1:$NTR$890,COLUMN(HeadJournal!B$1),0),"")</f>
        <v>710000917468</v>
      </c>
      <c r="C1959" s="94" t="str">
        <f ca="1">IFERROR(VLOOKUP($A1959,HeadJournal!$A$1:$NTR$890,COLUMN(HeadJournal!C$1),0),"")</f>
        <v>iHerb_OA CZN6870</v>
      </c>
      <c r="D1959" s="125" t="str">
        <f ca="1"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 ca="1"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ca="1" si="152"/>
        <v>692.6641185361118</v>
      </c>
      <c r="V1959" s="22">
        <f t="shared" ca="1" si="153"/>
        <v>0.62552305053134916</v>
      </c>
      <c r="X1959" s="33"/>
      <c r="Y1959" s="33"/>
    </row>
    <row r="1960" spans="1:25" hidden="1" x14ac:dyDescent="0.2">
      <c r="A1960" s="93" t="s">
        <v>882</v>
      </c>
      <c r="B1960" s="94" t="str">
        <f ca="1">IFERROR(VLOOKUP($A1960,HeadJournal!$A$1:$NTR$890,COLUMN(HeadJournal!B$1),0),"")</f>
        <v>710000917468</v>
      </c>
      <c r="C1960" s="94" t="str">
        <f ca="1">IFERROR(VLOOKUP($A1960,HeadJournal!$A$1:$NTR$890,COLUMN(HeadJournal!C$1),0),"")</f>
        <v>iHerb_OA CZN6870</v>
      </c>
      <c r="D1960" s="125" t="str">
        <f ca="1"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 ca="1"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ca="1" si="152"/>
        <v>792.6641185361118</v>
      </c>
      <c r="V1960" s="22">
        <f t="shared" ca="1" si="153"/>
        <v>0.71582988667197966</v>
      </c>
      <c r="X1960" s="33"/>
      <c r="Y1960" s="33"/>
    </row>
    <row r="1961" spans="1:25" hidden="1" x14ac:dyDescent="0.2">
      <c r="A1961" s="93" t="s">
        <v>882</v>
      </c>
      <c r="B1961" s="94" t="str">
        <f ca="1">IFERROR(VLOOKUP($A1961,HeadJournal!$A$1:$NTR$890,COLUMN(HeadJournal!B$1),0),"")</f>
        <v>710000917468</v>
      </c>
      <c r="C1961" s="94" t="str">
        <f ca="1">IFERROR(VLOOKUP($A1961,HeadJournal!$A$1:$NTR$890,COLUMN(HeadJournal!C$1),0),"")</f>
        <v>iHerb_OA CZN6870</v>
      </c>
      <c r="D1961" s="125" t="str">
        <f ca="1"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ca="1" si="153"/>
        <v>1.3174288395969509</v>
      </c>
      <c r="X1961" s="33"/>
      <c r="Y1961" s="33"/>
    </row>
    <row r="1962" spans="1:25" hidden="1" x14ac:dyDescent="0.2">
      <c r="A1962" s="93" t="s">
        <v>882</v>
      </c>
      <c r="B1962" s="94" t="str">
        <f ca="1">IFERROR(VLOOKUP($A1962,HeadJournal!$A$1:$NTR$890,COLUMN(HeadJournal!B$1),0),"")</f>
        <v>710000917468</v>
      </c>
      <c r="C1962" s="94" t="str">
        <f ca="1">IFERROR(VLOOKUP($A1962,HeadJournal!$A$1:$NTR$890,COLUMN(HeadJournal!C$1),0),"")</f>
        <v>iHerb_OA CZN6870</v>
      </c>
      <c r="D1962" s="125" t="str">
        <f ca="1"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 ca="1"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ca="1" si="152"/>
        <v>682.18474738205771</v>
      </c>
      <c r="V1962" s="22">
        <f t="shared" ca="1" si="153"/>
        <v>1.3174288395969509</v>
      </c>
      <c r="X1962" s="33"/>
      <c r="Y1962" s="33"/>
    </row>
    <row r="1963" spans="1:25" hidden="1" x14ac:dyDescent="0.2">
      <c r="A1963" s="93" t="s">
        <v>882</v>
      </c>
      <c r="B1963" s="94" t="str">
        <f ca="1">IFERROR(VLOOKUP($A1963,HeadJournal!$A$1:$NTR$890,COLUMN(HeadJournal!B$1),0),"")</f>
        <v>710000917468</v>
      </c>
      <c r="C1963" s="94" t="str">
        <f ca="1">IFERROR(VLOOKUP($A1963,HeadJournal!$A$1:$NTR$890,COLUMN(HeadJournal!C$1),0),"")</f>
        <v>iHerb_OA CZN6870</v>
      </c>
      <c r="D1963" s="125" t="str">
        <f ca="1"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 ca="1"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ca="1" si="152"/>
        <v>972.03865054517996</v>
      </c>
      <c r="V1963" s="22">
        <f t="shared" ca="1" si="153"/>
        <v>0.68071775956421621</v>
      </c>
      <c r="X1963" s="33"/>
      <c r="Y1963" s="33"/>
    </row>
    <row r="1964" spans="1:25" hidden="1" x14ac:dyDescent="0.2">
      <c r="A1964" s="93" t="s">
        <v>882</v>
      </c>
      <c r="B1964" s="94" t="str">
        <f ca="1">IFERROR(VLOOKUP($A1964,HeadJournal!$A$1:$NTR$890,COLUMN(HeadJournal!B$1),0),"")</f>
        <v>710000917468</v>
      </c>
      <c r="C1964" s="94" t="str">
        <f ca="1">IFERROR(VLOOKUP($A1964,HeadJournal!$A$1:$NTR$890,COLUMN(HeadJournal!C$1),0),"")</f>
        <v>iHerb_OA CZN6870</v>
      </c>
      <c r="D1964" s="125" t="str">
        <f ca="1"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ca="1" si="153"/>
        <v>0.56073872403747749</v>
      </c>
      <c r="X1964" s="33"/>
      <c r="Y1964" s="33"/>
    </row>
    <row r="1965" spans="1:25" hidden="1" x14ac:dyDescent="0.2">
      <c r="A1965" s="93" t="s">
        <v>882</v>
      </c>
      <c r="B1965" s="94" t="str">
        <f ca="1">IFERROR(VLOOKUP($A1965,HeadJournal!$A$1:$NTR$890,COLUMN(HeadJournal!B$1),0),"")</f>
        <v>710000917468</v>
      </c>
      <c r="C1965" s="94" t="str">
        <f ca="1">IFERROR(VLOOKUP($A1965,HeadJournal!$A$1:$NTR$890,COLUMN(HeadJournal!C$1),0),"")</f>
        <v>iHerb_OA CZN6870</v>
      </c>
      <c r="D1965" s="125" t="str">
        <f ca="1"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 ca="1"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ca="1" si="152"/>
        <v>788.70488610601342</v>
      </c>
      <c r="V1965" s="22">
        <f t="shared" ca="1" si="153"/>
        <v>0.97215535086912275</v>
      </c>
      <c r="X1965" s="33"/>
      <c r="Y1965" s="33"/>
    </row>
    <row r="1966" spans="1:25" hidden="1" x14ac:dyDescent="0.2">
      <c r="A1966" s="93" t="s">
        <v>882</v>
      </c>
      <c r="B1966" s="94" t="str">
        <f ca="1">IFERROR(VLOOKUP($A1966,HeadJournal!$A$1:$NTR$890,COLUMN(HeadJournal!B$1),0),"")</f>
        <v>710000917468</v>
      </c>
      <c r="C1966" s="94" t="str">
        <f ca="1">IFERROR(VLOOKUP($A1966,HeadJournal!$A$1:$NTR$890,COLUMN(HeadJournal!C$1),0),"")</f>
        <v>iHerb_OA CZN6870</v>
      </c>
      <c r="D1966" s="125" t="str">
        <f ca="1"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 ca="1"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 ca="1"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ca="1" si="152"/>
        <v>788.70488610601342</v>
      </c>
      <c r="V1966" s="22">
        <f t="shared" ca="1" si="153"/>
        <v>0.97215535086912275</v>
      </c>
      <c r="X1966" s="33"/>
      <c r="Y1966" s="33"/>
    </row>
    <row r="1967" spans="1:25" hidden="1" x14ac:dyDescent="0.2">
      <c r="A1967" s="93" t="s">
        <v>882</v>
      </c>
      <c r="B1967" s="94" t="str">
        <f ca="1">IFERROR(VLOOKUP($A1967,HeadJournal!$A$1:$NTR$890,COLUMN(HeadJournal!B$1),0),"")</f>
        <v>710000917468</v>
      </c>
      <c r="C1967" s="94" t="str">
        <f ca="1">IFERROR(VLOOKUP($A1967,HeadJournal!$A$1:$NTR$890,COLUMN(HeadJournal!C$1),0),"")</f>
        <v>iHerb_OA CZN6870</v>
      </c>
      <c r="D1967" s="125" t="str">
        <f ca="1"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 ca="1"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ca="1" si="152"/>
        <v>782.03296664147706</v>
      </c>
      <c r="V1967" s="22">
        <f t="shared" ca="1" si="153"/>
        <v>0.64208056968917682</v>
      </c>
      <c r="X1967" s="33"/>
      <c r="Y1967" s="33"/>
    </row>
    <row r="1968" spans="1:25" hidden="1" x14ac:dyDescent="0.2">
      <c r="A1968" s="93" t="s">
        <v>882</v>
      </c>
      <c r="B1968" s="94" t="str">
        <f ca="1">IFERROR(VLOOKUP($A1968,HeadJournal!$A$1:$NTR$890,COLUMN(HeadJournal!B$1),0),"")</f>
        <v>710000917468</v>
      </c>
      <c r="C1968" s="94" t="str">
        <f ca="1">IFERROR(VLOOKUP($A1968,HeadJournal!$A$1:$NTR$890,COLUMN(HeadJournal!C$1),0),"")</f>
        <v>iHerb_OA CZN6870</v>
      </c>
      <c r="D1968" s="125" t="str">
        <f ca="1"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 ca="1"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ca="1" si="152"/>
        <v>782.03296664147706</v>
      </c>
      <c r="V1968" s="22">
        <f t="shared" ca="1" si="153"/>
        <v>0.64208056968917682</v>
      </c>
      <c r="X1968" s="33"/>
      <c r="Y1968" s="33"/>
    </row>
    <row r="1969" spans="1:25" hidden="1" x14ac:dyDescent="0.2">
      <c r="A1969" s="93" t="s">
        <v>882</v>
      </c>
      <c r="B1969" s="94" t="str">
        <f ca="1">IFERROR(VLOOKUP($A1969,HeadJournal!$A$1:$NTR$890,COLUMN(HeadJournal!B$1),0),"")</f>
        <v>710000917468</v>
      </c>
      <c r="C1969" s="94" t="str">
        <f ca="1">IFERROR(VLOOKUP($A1969,HeadJournal!$A$1:$NTR$890,COLUMN(HeadJournal!C$1),0),"")</f>
        <v>iHerb_OA CZN6870</v>
      </c>
      <c r="D1969" s="125" t="str">
        <f ca="1"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 ca="1"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ca="1" si="152"/>
        <v>868.32872719421357</v>
      </c>
      <c r="V1969" s="22">
        <f t="shared" ca="1" si="153"/>
        <v>0.65205936699728773</v>
      </c>
      <c r="X1969" s="33"/>
      <c r="Y1969" s="33"/>
    </row>
    <row r="1970" spans="1:25" hidden="1" x14ac:dyDescent="0.2">
      <c r="A1970" s="93" t="s">
        <v>886</v>
      </c>
      <c r="B1970" s="94" t="str">
        <f ca="1">IFERROR(VLOOKUP($A1970,HeadJournal!$A$1:$NTR$890,COLUMN(HeadJournal!B$1),0),"")</f>
        <v>710000902643</v>
      </c>
      <c r="C1970" s="94" t="str">
        <f ca="1">IFERROR(VLOOKUP($A1970,HeadJournal!$A$1:$NTR$890,COLUMN(HeadJournal!C$1),0),"")</f>
        <v>iHerb_VP DFD1605</v>
      </c>
      <c r="D1970" s="125" t="str">
        <f ca="1"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 ca="1"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ca="1" si="152"/>
        <v>521.24274512130023</v>
      </c>
      <c r="V1970" s="22">
        <f t="shared" ca="1" si="153"/>
        <v>0.21028390097311392</v>
      </c>
      <c r="X1970" s="33"/>
      <c r="Y1970" s="33"/>
    </row>
    <row r="1971" spans="1:25" hidden="1" x14ac:dyDescent="0.2">
      <c r="A1971" s="93" t="s">
        <v>886</v>
      </c>
      <c r="B1971" s="94" t="str">
        <f ca="1">IFERROR(VLOOKUP($A1971,HeadJournal!$A$1:$NTR$890,COLUMN(HeadJournal!B$1),0),"")</f>
        <v>710000902643</v>
      </c>
      <c r="C1971" s="94" t="str">
        <f ca="1">IFERROR(VLOOKUP($A1971,HeadJournal!$A$1:$NTR$890,COLUMN(HeadJournal!C$1),0),"")</f>
        <v>iHerb_VP DFD1605</v>
      </c>
      <c r="D1971" s="125" t="str">
        <f ca="1"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ca="1" si="153"/>
        <v>0.92371919863054563</v>
      </c>
      <c r="X1971" s="33"/>
      <c r="Y1971" s="33"/>
    </row>
    <row r="1972" spans="1:25" hidden="1" x14ac:dyDescent="0.2">
      <c r="A1972" s="93" t="s">
        <v>886</v>
      </c>
      <c r="B1972" s="94" t="str">
        <f ca="1">IFERROR(VLOOKUP($A1972,HeadJournal!$A$1:$NTR$890,COLUMN(HeadJournal!B$1),0),"")</f>
        <v>710000902643</v>
      </c>
      <c r="C1972" s="94" t="str">
        <f ca="1">IFERROR(VLOOKUP($A1972,HeadJournal!$A$1:$NTR$890,COLUMN(HeadJournal!C$1),0),"")</f>
        <v>iHerb_VP DFD1605</v>
      </c>
      <c r="D1972" s="125" t="str">
        <f ca="1"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 ca="1"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ca="1" si="152"/>
        <v>916.29514265377532</v>
      </c>
      <c r="V1972" s="22">
        <f t="shared" ca="1" si="153"/>
        <v>1.0368791514911659</v>
      </c>
      <c r="X1972" s="33"/>
      <c r="Y1972" s="33"/>
    </row>
    <row r="1973" spans="1:25" hidden="1" x14ac:dyDescent="0.2">
      <c r="A1973" s="93" t="s">
        <v>886</v>
      </c>
      <c r="B1973" s="94" t="str">
        <f ca="1">IFERROR(VLOOKUP($A1973,HeadJournal!$A$1:$NTR$890,COLUMN(HeadJournal!B$1),0),"")</f>
        <v>710000902643</v>
      </c>
      <c r="C1973" s="94" t="str">
        <f ca="1">IFERROR(VLOOKUP($A1973,HeadJournal!$A$1:$NTR$890,COLUMN(HeadJournal!C$1),0),"")</f>
        <v>iHerb_VP DFD1605</v>
      </c>
      <c r="D1973" s="125" t="str">
        <f ca="1"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ca="1" si="153"/>
        <v>1.0368791514911659</v>
      </c>
      <c r="X1973" s="33"/>
      <c r="Y1973" s="33"/>
    </row>
    <row r="1974" spans="1:25" hidden="1" x14ac:dyDescent="0.2">
      <c r="A1974" s="93" t="s">
        <v>886</v>
      </c>
      <c r="B1974" s="94" t="str">
        <f ca="1">IFERROR(VLOOKUP($A1974,HeadJournal!$A$1:$NTR$890,COLUMN(HeadJournal!B$1),0),"")</f>
        <v>710000902643</v>
      </c>
      <c r="C1974" s="94" t="str">
        <f ca="1">IFERROR(VLOOKUP($A1974,HeadJournal!$A$1:$NTR$890,COLUMN(HeadJournal!C$1),0),"")</f>
        <v>iHerb_VP DFD1605</v>
      </c>
      <c r="D1974" s="125" t="str">
        <f ca="1"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 ca="1"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ca="1" si="152"/>
        <v>632.60719674951054</v>
      </c>
      <c r="V1974" s="22">
        <f t="shared" ca="1" si="153"/>
        <v>0.65393002162505021</v>
      </c>
      <c r="X1974" s="33"/>
      <c r="Y1974" s="33"/>
    </row>
    <row r="1975" spans="1:25" hidden="1" x14ac:dyDescent="0.2">
      <c r="A1975" s="93" t="s">
        <v>886</v>
      </c>
      <c r="B1975" s="94" t="str">
        <f ca="1">IFERROR(VLOOKUP($A1975,HeadJournal!$A$1:$NTR$890,COLUMN(HeadJournal!B$1),0),"")</f>
        <v>710000902643</v>
      </c>
      <c r="C1975" s="94" t="str">
        <f ca="1">IFERROR(VLOOKUP($A1975,HeadJournal!$A$1:$NTR$890,COLUMN(HeadJournal!C$1),0),"")</f>
        <v>iHerb_VP DFD1605</v>
      </c>
      <c r="D1975" s="125" t="str">
        <f ca="1"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 ca="1"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ca="1" si="152"/>
        <v>632.60719674951054</v>
      </c>
      <c r="V1975" s="22">
        <f t="shared" ca="1" si="153"/>
        <v>0.65393002162505021</v>
      </c>
      <c r="X1975" s="33"/>
      <c r="Y1975" s="33"/>
    </row>
    <row r="1976" spans="1:25" hidden="1" x14ac:dyDescent="0.2">
      <c r="A1976" s="93" t="s">
        <v>886</v>
      </c>
      <c r="B1976" s="94" t="str">
        <f ca="1">IFERROR(VLOOKUP($A1976,HeadJournal!$A$1:$NTR$890,COLUMN(HeadJournal!B$1),0),"")</f>
        <v>710000902643</v>
      </c>
      <c r="C1976" s="94" t="str">
        <f ca="1">IFERROR(VLOOKUP($A1976,HeadJournal!$A$1:$NTR$890,COLUMN(HeadJournal!C$1),0),"")</f>
        <v>iHerb_VP DFD1605</v>
      </c>
      <c r="D1976" s="125" t="str">
        <f ca="1"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 ca="1"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ca="1" si="152"/>
        <v>732.60719674951054</v>
      </c>
      <c r="V1976" s="22">
        <f t="shared" ca="1" si="153"/>
        <v>0.75730064797661589</v>
      </c>
      <c r="X1976" s="33"/>
      <c r="Y1976" s="33"/>
    </row>
    <row r="1977" spans="1:25" hidden="1" x14ac:dyDescent="0.2">
      <c r="A1977" s="93" t="s">
        <v>886</v>
      </c>
      <c r="B1977" s="94" t="str">
        <f ca="1">IFERROR(VLOOKUP($A1977,HeadJournal!$A$1:$NTR$890,COLUMN(HeadJournal!B$1),0),"")</f>
        <v>710000902643</v>
      </c>
      <c r="C1977" s="94" t="str">
        <f ca="1">IFERROR(VLOOKUP($A1977,HeadJournal!$A$1:$NTR$890,COLUMN(HeadJournal!C$1),0),"")</f>
        <v>iHerb_VP DFD1605</v>
      </c>
      <c r="D1977" s="125" t="str">
        <f ca="1"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hidden="1" x14ac:dyDescent="0.2">
      <c r="A1978" s="93" t="s">
        <v>886</v>
      </c>
      <c r="B1978" s="94" t="str">
        <f ca="1">IFERROR(VLOOKUP($A1978,HeadJournal!$A$1:$NTR$890,COLUMN(HeadJournal!B$1),0),"")</f>
        <v>710000902643</v>
      </c>
      <c r="C1978" s="94" t="str">
        <f ca="1">IFERROR(VLOOKUP($A1978,HeadJournal!$A$1:$NTR$890,COLUMN(HeadJournal!C$1),0),"")</f>
        <v>iHerb_VP DFD1605</v>
      </c>
      <c r="D1978" s="125" t="str">
        <f ca="1"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 ca="1"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ca="1" si="152"/>
        <v>1088.2471439587162</v>
      </c>
      <c r="V1978" s="22">
        <f t="shared" ca="1" si="153"/>
        <v>0.49202927035280081</v>
      </c>
      <c r="X1978" s="33"/>
      <c r="Y1978" s="33"/>
    </row>
    <row r="1979" spans="1:25" hidden="1" x14ac:dyDescent="0.2">
      <c r="A1979" s="93" t="s">
        <v>886</v>
      </c>
      <c r="B1979" s="94" t="str">
        <f ca="1">IFERROR(VLOOKUP($A1979,HeadJournal!$A$1:$NTR$890,COLUMN(HeadJournal!B$1),0),"")</f>
        <v>710000902643</v>
      </c>
      <c r="C1979" s="94" t="str">
        <f ca="1">IFERROR(VLOOKUP($A1979,HeadJournal!$A$1:$NTR$890,COLUMN(HeadJournal!C$1),0),"")</f>
        <v>iHerb_VP DFD1605</v>
      </c>
      <c r="D1979" s="125" t="str">
        <f ca="1"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 ca="1"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ca="1" si="152"/>
        <v>1130.4964327658815</v>
      </c>
      <c r="V1979" s="22">
        <f t="shared" ca="1" si="153"/>
        <v>1.6885592371617022</v>
      </c>
      <c r="X1979" s="33"/>
      <c r="Y1979" s="33"/>
    </row>
    <row r="1980" spans="1:25" hidden="1" x14ac:dyDescent="0.2">
      <c r="A1980" s="93" t="s">
        <v>886</v>
      </c>
      <c r="B1980" s="94" t="str">
        <f ca="1">IFERROR(VLOOKUP($A1980,HeadJournal!$A$1:$NTR$890,COLUMN(HeadJournal!B$1),0),"")</f>
        <v>710000902643</v>
      </c>
      <c r="C1980" s="94" t="str">
        <f ca="1">IFERROR(VLOOKUP($A1980,HeadJournal!$A$1:$NTR$890,COLUMN(HeadJournal!C$1),0),"")</f>
        <v>iHerb_VP DFD1605</v>
      </c>
      <c r="D1980" s="125" t="str">
        <f ca="1"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 ca="1"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ca="1" si="152"/>
        <v>1271.9520013049407</v>
      </c>
      <c r="V1980" s="22">
        <f t="shared" ca="1" si="153"/>
        <v>0.95776056479491822</v>
      </c>
      <c r="X1980" s="33"/>
      <c r="Y1980" s="33"/>
    </row>
    <row r="1981" spans="1:25" hidden="1" x14ac:dyDescent="0.2">
      <c r="A1981" s="93" t="s">
        <v>886</v>
      </c>
      <c r="B1981" s="94" t="str">
        <f ca="1">IFERROR(VLOOKUP($A1981,HeadJournal!$A$1:$NTR$890,COLUMN(HeadJournal!B$1),0),"")</f>
        <v>710000902643</v>
      </c>
      <c r="C1981" s="94" t="str">
        <f ca="1">IFERROR(VLOOKUP($A1981,HeadJournal!$A$1:$NTR$890,COLUMN(HeadJournal!C$1),0),"")</f>
        <v>iHerb_VP DFD1605</v>
      </c>
      <c r="D1981" s="125" t="str">
        <f ca="1"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 ca="1"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ca="1" si="152"/>
        <v>1856.7375146805853</v>
      </c>
      <c r="V1981" s="22">
        <f t="shared" ca="1" si="153"/>
        <v>0.79237282477446813</v>
      </c>
      <c r="X1981" s="33"/>
      <c r="Y1981" s="33"/>
    </row>
    <row r="1982" spans="1:25" hidden="1" x14ac:dyDescent="0.2">
      <c r="A1982" s="93" t="s">
        <v>887</v>
      </c>
      <c r="B1982" s="94">
        <f ca="1">IFERROR(VLOOKUP($A1982,HeadJournal!$A$1:$NTR$890,COLUMN(HeadJournal!B$1),0),"")</f>
        <v>0</v>
      </c>
      <c r="C1982" s="94" t="str">
        <f ca="1">IFERROR(VLOOKUP($A1982,HeadJournal!$A$1:$NTR$890,COLUMN(HeadJournal!C$1),0),"")</f>
        <v>CoralClub_AV</v>
      </c>
      <c r="D1982" s="125" t="str">
        <f ca="1"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ca="1" si="153"/>
        <v>0.19318181818181818</v>
      </c>
      <c r="X1982" s="33"/>
      <c r="Y1982" s="33"/>
    </row>
    <row r="1983" spans="1:25" hidden="1" x14ac:dyDescent="0.2">
      <c r="A1983" s="93" t="s">
        <v>887</v>
      </c>
      <c r="B1983" s="94">
        <f ca="1">IFERROR(VLOOKUP($A1983,HeadJournal!$A$1:$NTR$890,COLUMN(HeadJournal!B$1),0),"")</f>
        <v>0</v>
      </c>
      <c r="C1983" s="94" t="str">
        <f ca="1">IFERROR(VLOOKUP($A1983,HeadJournal!$A$1:$NTR$890,COLUMN(HeadJournal!C$1),0),"")</f>
        <v>CoralClub_AV</v>
      </c>
      <c r="D1983" s="125" t="str">
        <f ca="1"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ca="1" si="152"/>
        <v>170</v>
      </c>
      <c r="V1983" s="22">
        <f t="shared" ca="1" si="153"/>
        <v>0.19318181818181818</v>
      </c>
      <c r="X1983" s="33"/>
      <c r="Y1983" s="33"/>
    </row>
    <row r="1984" spans="1:25" hidden="1" x14ac:dyDescent="0.2">
      <c r="A1984" s="93" t="s">
        <v>888</v>
      </c>
      <c r="B1984" s="94" t="str">
        <f ca="1">IFERROR(VLOOKUP($A1984,HeadJournal!$A$1:$NTR$890,COLUMN(HeadJournal!B$1),0),"")</f>
        <v>710000931146</v>
      </c>
      <c r="C1984" s="94" t="str">
        <f ca="1">IFERROR(VLOOKUP($A1984,HeadJournal!$A$1:$NTR$890,COLUMN(HeadJournal!C$1),0),"")</f>
        <v>iHerb_VP DFD1605</v>
      </c>
      <c r="D1984" s="125" t="str">
        <f ca="1"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 ca="1"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ca="1" si="152"/>
        <v>299.91814405986997</v>
      </c>
      <c r="V1984" s="22">
        <f t="shared" ca="1" si="153"/>
        <v>0.11534950077616939</v>
      </c>
      <c r="X1984" s="33"/>
      <c r="Y1984" s="33"/>
    </row>
    <row r="1985" spans="1:25" hidden="1" x14ac:dyDescent="0.2">
      <c r="A1985" s="93" t="s">
        <v>888</v>
      </c>
      <c r="B1985" s="94" t="str">
        <f ca="1">IFERROR(VLOOKUP($A1985,HeadJournal!$A$1:$NTR$890,COLUMN(HeadJournal!B$1),0),"")</f>
        <v>710000931146</v>
      </c>
      <c r="C1985" s="94" t="str">
        <f ca="1">IFERROR(VLOOKUP($A1985,HeadJournal!$A$1:$NTR$890,COLUMN(HeadJournal!C$1),0),"")</f>
        <v>iHerb_VP DFD1605</v>
      </c>
      <c r="D1985" s="125" t="str">
        <f ca="1"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 ca="1"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ca="1" si="157">Q1985-P1985</f>
        <v>590.05855940131005</v>
      </c>
      <c r="V1985" s="22">
        <f t="shared" ref="V1985:V2048" ca="1" si="158">IF(Q1985&lt;&gt;0,IFERROR(U1985/P1985,""),"")</f>
        <v>0.25544308138321414</v>
      </c>
      <c r="X1985" s="33"/>
      <c r="Y1985" s="33"/>
    </row>
    <row r="1986" spans="1:25" hidden="1" x14ac:dyDescent="0.2">
      <c r="A1986" s="93" t="s">
        <v>888</v>
      </c>
      <c r="B1986" s="94" t="str">
        <f ca="1">IFERROR(VLOOKUP($A1986,HeadJournal!$A$1:$NTR$890,COLUMN(HeadJournal!B$1),0),"")</f>
        <v>710000931146</v>
      </c>
      <c r="C1986" s="94" t="str">
        <f ca="1">IFERROR(VLOOKUP($A1986,HeadJournal!$A$1:$NTR$890,COLUMN(HeadJournal!C$1),0),"")</f>
        <v>iHerb_VP DFD1605</v>
      </c>
      <c r="D1986" s="125" t="str">
        <f ca="1"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ca="1" si="158"/>
        <v>0.25544308138321414</v>
      </c>
      <c r="X1986" s="33"/>
      <c r="Y1986" s="33"/>
    </row>
    <row r="1987" spans="1:25" hidden="1" x14ac:dyDescent="0.2">
      <c r="A1987" s="93" t="s">
        <v>888</v>
      </c>
      <c r="B1987" s="94" t="str">
        <f ca="1">IFERROR(VLOOKUP($A1987,HeadJournal!$A$1:$NTR$890,COLUMN(HeadJournal!B$1),0),"")</f>
        <v>710000931146</v>
      </c>
      <c r="C1987" s="94" t="str">
        <f ca="1">IFERROR(VLOOKUP($A1987,HeadJournal!$A$1:$NTR$890,COLUMN(HeadJournal!C$1),0),"")</f>
        <v>iHerb_VP DFD1605</v>
      </c>
      <c r="D1987" s="125" t="str">
        <f ca="1"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 ca="1"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ca="1" si="157"/>
        <v>83.584838166511418</v>
      </c>
      <c r="V1987" s="22">
        <f t="shared" ca="1" si="158"/>
        <v>3.6083703622606392E-2</v>
      </c>
      <c r="X1987" s="33"/>
      <c r="Y1987" s="33"/>
    </row>
    <row r="1988" spans="1:25" hidden="1" x14ac:dyDescent="0.2">
      <c r="A1988" s="93" t="s">
        <v>888</v>
      </c>
      <c r="B1988" s="94" t="str">
        <f ca="1">IFERROR(VLOOKUP($A1988,HeadJournal!$A$1:$NTR$890,COLUMN(HeadJournal!B$1),0),"")</f>
        <v>710000931146</v>
      </c>
      <c r="C1988" s="94" t="str">
        <f ca="1">IFERROR(VLOOKUP($A1988,HeadJournal!$A$1:$NTR$890,COLUMN(HeadJournal!C$1),0),"")</f>
        <v>iHerb_VP DFD1605</v>
      </c>
      <c r="D1988" s="125" t="str">
        <f ca="1"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 ca="1"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ca="1" si="157"/>
        <v>609.22264546304973</v>
      </c>
      <c r="V1988" s="22">
        <f t="shared" ca="1" si="158"/>
        <v>1.5590019185859556</v>
      </c>
      <c r="X1988" s="33"/>
      <c r="Y1988" s="33"/>
    </row>
    <row r="1989" spans="1:25" hidden="1" x14ac:dyDescent="0.2">
      <c r="A1989" s="93" t="s">
        <v>888</v>
      </c>
      <c r="B1989" s="94" t="str">
        <f ca="1">IFERROR(VLOOKUP($A1989,HeadJournal!$A$1:$NTR$890,COLUMN(HeadJournal!B$1),0),"")</f>
        <v>710000931146</v>
      </c>
      <c r="C1989" s="94" t="str">
        <f ca="1">IFERROR(VLOOKUP($A1989,HeadJournal!$A$1:$NTR$890,COLUMN(HeadJournal!C$1),0),"")</f>
        <v>iHerb_VP DFD1605</v>
      </c>
      <c r="D1989" s="125" t="str">
        <f ca="1"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 ca="1"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ca="1" si="157"/>
        <v>609.22264546304973</v>
      </c>
      <c r="V1989" s="22">
        <f t="shared" ca="1" si="158"/>
        <v>1.5590019185859556</v>
      </c>
      <c r="X1989" s="33"/>
      <c r="Y1989" s="33"/>
    </row>
    <row r="1990" spans="1:25" hidden="1" x14ac:dyDescent="0.2">
      <c r="A1990" s="93" t="s">
        <v>888</v>
      </c>
      <c r="B1990" s="94" t="str">
        <f ca="1">IFERROR(VLOOKUP($A1990,HeadJournal!$A$1:$NTR$890,COLUMN(HeadJournal!B$1),0),"")</f>
        <v>710000931146</v>
      </c>
      <c r="C1990" s="94" t="str">
        <f ca="1">IFERROR(VLOOKUP($A1990,HeadJournal!$A$1:$NTR$890,COLUMN(HeadJournal!C$1),0),"")</f>
        <v>iHerb_VP DFD1605</v>
      </c>
      <c r="D1990" s="125" t="str">
        <f ca="1"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 ca="1"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ca="1" si="157"/>
        <v>-1466.5921197380726</v>
      </c>
      <c r="V1990" s="22" t="str">
        <f t="shared" ca="1" si="158"/>
        <v/>
      </c>
      <c r="X1990" s="33"/>
      <c r="Y1990" s="33"/>
    </row>
    <row r="1991" spans="1:25" hidden="1" x14ac:dyDescent="0.2">
      <c r="A1991" s="93" t="s">
        <v>888</v>
      </c>
      <c r="B1991" s="94" t="str">
        <f ca="1">IFERROR(VLOOKUP($A1991,HeadJournal!$A$1:$NTR$890,COLUMN(HeadJournal!B$1),0),"")</f>
        <v>710000931146</v>
      </c>
      <c r="C1991" s="94" t="str">
        <f ca="1">IFERROR(VLOOKUP($A1991,HeadJournal!$A$1:$NTR$890,COLUMN(HeadJournal!C$1),0),"")</f>
        <v>iHerb_VP DFD1605</v>
      </c>
      <c r="D1991" s="125" t="str">
        <f ca="1"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 ca="1"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ca="1" si="157"/>
        <v>600.98336389148744</v>
      </c>
      <c r="V1991" s="22">
        <f t="shared" ca="1" si="158"/>
        <v>1.5061611710045346</v>
      </c>
      <c r="X1991" s="33"/>
      <c r="Y1991" s="33"/>
    </row>
    <row r="1992" spans="1:25" hidden="1" x14ac:dyDescent="0.2">
      <c r="A1992" s="93" t="s">
        <v>888</v>
      </c>
      <c r="B1992" s="94" t="str">
        <f ca="1">IFERROR(VLOOKUP($A1992,HeadJournal!$A$1:$NTR$890,COLUMN(HeadJournal!B$1),0),"")</f>
        <v>710000931146</v>
      </c>
      <c r="C1992" s="94" t="str">
        <f ca="1">IFERROR(VLOOKUP($A1992,HeadJournal!$A$1:$NTR$890,COLUMN(HeadJournal!C$1),0),"")</f>
        <v>iHerb_VP DFD1605</v>
      </c>
      <c r="D1992" s="125" t="str">
        <f ca="1"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 ca="1"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ca="1" si="157"/>
        <v>800.98336389148744</v>
      </c>
      <c r="V1992" s="22">
        <f t="shared" ca="1" si="158"/>
        <v>2.0073934052054416</v>
      </c>
      <c r="X1992" s="33"/>
      <c r="Y1992" s="33"/>
    </row>
    <row r="1993" spans="1:25" hidden="1" x14ac:dyDescent="0.2">
      <c r="A1993" s="93" t="s">
        <v>890</v>
      </c>
      <c r="B1993" s="94" t="str">
        <f ca="1">IFERROR(VLOOKUP($A1993,HeadJournal!$A$1:$NTR$890,COLUMN(HeadJournal!B$1),0),"")</f>
        <v>710000939289</v>
      </c>
      <c r="C1993" s="94" t="str">
        <f ca="1">IFERROR(VLOOKUP($A1993,HeadJournal!$A$1:$NTR$890,COLUMN(HeadJournal!C$1),0),"")</f>
        <v>iHerb_MH DLE7202</v>
      </c>
      <c r="D1993" s="125" t="str">
        <f ca="1"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 ca="1"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ca="1" si="157"/>
        <v>516.26907363420435</v>
      </c>
      <c r="V1993" s="22">
        <f t="shared" ca="1" si="158"/>
        <v>0.75507638125761867</v>
      </c>
      <c r="X1993" s="33"/>
      <c r="Y1993" s="33"/>
    </row>
    <row r="1994" spans="1:25" hidden="1" x14ac:dyDescent="0.2">
      <c r="A1994" s="93" t="s">
        <v>890</v>
      </c>
      <c r="B1994" s="94" t="str">
        <f ca="1">IFERROR(VLOOKUP($A1994,HeadJournal!$A$1:$NTR$890,COLUMN(HeadJournal!B$1),0),"")</f>
        <v>710000939289</v>
      </c>
      <c r="C1994" s="94" t="str">
        <f ca="1">IFERROR(VLOOKUP($A1994,HeadJournal!$A$1:$NTR$890,COLUMN(HeadJournal!C$1),0),"")</f>
        <v>iHerb_MH DLE7202</v>
      </c>
      <c r="D1994" s="125" t="str">
        <f ca="1"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ca="1" si="158"/>
        <v>0.75507638125761867</v>
      </c>
      <c r="X1994" s="33"/>
      <c r="Y1994" s="33"/>
    </row>
    <row r="1995" spans="1:25" hidden="1" x14ac:dyDescent="0.2">
      <c r="A1995" s="93" t="s">
        <v>890</v>
      </c>
      <c r="B1995" s="94" t="str">
        <f ca="1">IFERROR(VLOOKUP($A1995,HeadJournal!$A$1:$NTR$890,COLUMN(HeadJournal!B$1),0),"")</f>
        <v>710000939289</v>
      </c>
      <c r="C1995" s="94" t="str">
        <f ca="1">IFERROR(VLOOKUP($A1995,HeadJournal!$A$1:$NTR$890,COLUMN(HeadJournal!C$1),0),"")</f>
        <v>iHerb_MH DLE7202</v>
      </c>
      <c r="D1995" s="125" t="str">
        <f ca="1"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hidden="1" x14ac:dyDescent="0.2">
      <c r="A1996" s="93" t="s">
        <v>890</v>
      </c>
      <c r="B1996" s="94" t="str">
        <f ca="1">IFERROR(VLOOKUP($A1996,HeadJournal!$A$1:$NTR$890,COLUMN(HeadJournal!B$1),0),"")</f>
        <v>710000939289</v>
      </c>
      <c r="C1996" s="94" t="str">
        <f ca="1">IFERROR(VLOOKUP($A1996,HeadJournal!$A$1:$NTR$890,COLUMN(HeadJournal!C$1),0),"")</f>
        <v>iHerb_MH DLE7202</v>
      </c>
      <c r="D1996" s="125" t="str">
        <f ca="1"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 ca="1"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ca="1" si="157"/>
        <v>1133.6199999999999</v>
      </c>
      <c r="V1996" s="22">
        <f t="shared" ca="1" si="158"/>
        <v>0.82965207336172941</v>
      </c>
      <c r="X1996" s="33"/>
      <c r="Y1996" s="33"/>
    </row>
    <row r="1997" spans="1:25" hidden="1" x14ac:dyDescent="0.2">
      <c r="A1997" s="93" t="s">
        <v>890</v>
      </c>
      <c r="B1997" s="94" t="str">
        <f ca="1">IFERROR(VLOOKUP($A1997,HeadJournal!$A$1:$NTR$890,COLUMN(HeadJournal!B$1),0),"")</f>
        <v>710000939289</v>
      </c>
      <c r="C1997" s="94" t="str">
        <f ca="1">IFERROR(VLOOKUP($A1997,HeadJournal!$A$1:$NTR$890,COLUMN(HeadJournal!C$1),0),"")</f>
        <v>iHerb_MH DLE7202</v>
      </c>
      <c r="D1997" s="125" t="str">
        <f ca="1"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 ca="1"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ca="1" si="157"/>
        <v>2065.1364845605699</v>
      </c>
      <c r="V1997" s="22">
        <f t="shared" ca="1" si="158"/>
        <v>1.8197223335362307</v>
      </c>
      <c r="X1997" s="33"/>
      <c r="Y1997" s="33"/>
    </row>
    <row r="1998" spans="1:25" hidden="1" x14ac:dyDescent="0.2">
      <c r="A1998" s="93" t="s">
        <v>890</v>
      </c>
      <c r="B1998" s="94" t="str">
        <f ca="1">IFERROR(VLOOKUP($A1998,HeadJournal!$A$1:$NTR$890,COLUMN(HeadJournal!B$1),0),"")</f>
        <v>710000939289</v>
      </c>
      <c r="C1998" s="94" t="str">
        <f ca="1">IFERROR(VLOOKUP($A1998,HeadJournal!$A$1:$NTR$890,COLUMN(HeadJournal!C$1),0),"")</f>
        <v>iHerb_MH DLE7202</v>
      </c>
      <c r="D1998" s="125" t="str">
        <f ca="1"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ca="1" si="158"/>
        <v>0.97568903579738009</v>
      </c>
      <c r="X1998" s="33"/>
      <c r="Y1998" s="33"/>
    </row>
    <row r="1999" spans="1:25" hidden="1" x14ac:dyDescent="0.2">
      <c r="A1999" s="93" t="s">
        <v>890</v>
      </c>
      <c r="B1999" s="94" t="str">
        <f ca="1">IFERROR(VLOOKUP($A1999,HeadJournal!$A$1:$NTR$890,COLUMN(HeadJournal!B$1),0),"")</f>
        <v>710000939289</v>
      </c>
      <c r="C1999" s="94" t="str">
        <f ca="1">IFERROR(VLOOKUP($A1999,HeadJournal!$A$1:$NTR$890,COLUMN(HeadJournal!C$1),0),"")</f>
        <v>iHerb_MH DLE7202</v>
      </c>
      <c r="D1999" s="125" t="str">
        <f ca="1"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 ca="1"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ca="1" si="157"/>
        <v>791.38646080760088</v>
      </c>
      <c r="V1999" s="22">
        <f t="shared" ca="1" si="158"/>
        <v>1.1168096812114787</v>
      </c>
      <c r="X1999" s="33"/>
      <c r="Y1999" s="33"/>
    </row>
    <row r="2000" spans="1:25" hidden="1" x14ac:dyDescent="0.2">
      <c r="A2000" s="93" t="s">
        <v>890</v>
      </c>
      <c r="B2000" s="94" t="str">
        <f ca="1">IFERROR(VLOOKUP($A2000,HeadJournal!$A$1:$NTR$890,COLUMN(HeadJournal!B$1),0),"")</f>
        <v>710000939289</v>
      </c>
      <c r="C2000" s="94" t="str">
        <f ca="1">IFERROR(VLOOKUP($A2000,HeadJournal!$A$1:$NTR$890,COLUMN(HeadJournal!C$1),0),"")</f>
        <v>iHerb_MH DLE7202</v>
      </c>
      <c r="D2000" s="125" t="str">
        <f ca="1"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hidden="1" x14ac:dyDescent="0.2">
      <c r="A2001" s="93" t="s">
        <v>890</v>
      </c>
      <c r="B2001" s="94" t="str">
        <f ca="1">IFERROR(VLOOKUP($A2001,HeadJournal!$A$1:$NTR$890,COLUMN(HeadJournal!B$1),0),"")</f>
        <v>710000939289</v>
      </c>
      <c r="C2001" s="94" t="str">
        <f ca="1">IFERROR(VLOOKUP($A2001,HeadJournal!$A$1:$NTR$890,COLUMN(HeadJournal!C$1),0),"")</f>
        <v>iHerb_MH DLE7202</v>
      </c>
      <c r="D2001" s="125" t="str">
        <f ca="1"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 ca="1"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ca="1" si="157"/>
        <v>661.40247030878891</v>
      </c>
      <c r="V2001" s="22">
        <f t="shared" ca="1" si="158"/>
        <v>0.19810787746253511</v>
      </c>
      <c r="X2001" s="33"/>
      <c r="Y2001" s="33"/>
    </row>
    <row r="2002" spans="1:25" hidden="1" x14ac:dyDescent="0.2">
      <c r="A2002" s="93" t="s">
        <v>890</v>
      </c>
      <c r="B2002" s="94" t="str">
        <f ca="1">IFERROR(VLOOKUP($A2002,HeadJournal!$A$1:$NTR$890,COLUMN(HeadJournal!B$1),0),"")</f>
        <v>710000939289</v>
      </c>
      <c r="C2002" s="94" t="str">
        <f ca="1">IFERROR(VLOOKUP($A2002,HeadJournal!$A$1:$NTR$890,COLUMN(HeadJournal!C$1),0),"")</f>
        <v>iHerb_MH DLE7202</v>
      </c>
      <c r="D2002" s="125" t="str">
        <f ca="1"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ca="1" si="158"/>
        <v>0.6334494664095508</v>
      </c>
      <c r="X2002" s="33"/>
      <c r="Y2002" s="33"/>
    </row>
    <row r="2003" spans="1:25" hidden="1" x14ac:dyDescent="0.2">
      <c r="A2003" s="93" t="s">
        <v>890</v>
      </c>
      <c r="B2003" s="94" t="str">
        <f ca="1">IFERROR(VLOOKUP($A2003,HeadJournal!$A$1:$NTR$890,COLUMN(HeadJournal!B$1),0),"")</f>
        <v>710000939289</v>
      </c>
      <c r="C2003" s="94" t="str">
        <f ca="1">IFERROR(VLOOKUP($A2003,HeadJournal!$A$1:$NTR$890,COLUMN(HeadJournal!C$1),0),"")</f>
        <v>iHerb_MH DLE7202</v>
      </c>
      <c r="D2003" s="125" t="str">
        <f ca="1"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 ca="1"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ca="1" si="157"/>
        <v>537.15106888361049</v>
      </c>
      <c r="V2003" s="22">
        <f t="shared" ca="1" si="158"/>
        <v>0.55787678785788619</v>
      </c>
      <c r="X2003" s="33"/>
      <c r="Y2003" s="33"/>
    </row>
    <row r="2004" spans="1:25" hidden="1" x14ac:dyDescent="0.2">
      <c r="A2004" s="93" t="s">
        <v>890</v>
      </c>
      <c r="B2004" s="94" t="str">
        <f ca="1">IFERROR(VLOOKUP($A2004,HeadJournal!$A$1:$NTR$890,COLUMN(HeadJournal!B$1),0),"")</f>
        <v>710000939289</v>
      </c>
      <c r="C2004" s="94" t="str">
        <f ca="1">IFERROR(VLOOKUP($A2004,HeadJournal!$A$1:$NTR$890,COLUMN(HeadJournal!C$1),0),"")</f>
        <v>iHerb_MH DLE7202</v>
      </c>
      <c r="D2004" s="125" t="str">
        <f ca="1"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 ca="1"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ca="1" si="157"/>
        <v>-359.17510688836109</v>
      </c>
      <c r="V2004" s="22" t="str">
        <f t="shared" ca="1" si="158"/>
        <v/>
      </c>
      <c r="X2004" s="33"/>
      <c r="Y2004" s="33"/>
    </row>
    <row r="2005" spans="1:25" hidden="1" x14ac:dyDescent="0.2">
      <c r="A2005" s="93" t="s">
        <v>890</v>
      </c>
      <c r="B2005" s="94" t="str">
        <f ca="1">IFERROR(VLOOKUP($A2005,HeadJournal!$A$1:$NTR$890,COLUMN(HeadJournal!B$1),0),"")</f>
        <v>710000939289</v>
      </c>
      <c r="C2005" s="94" t="str">
        <f ca="1">IFERROR(VLOOKUP($A2005,HeadJournal!$A$1:$NTR$890,COLUMN(HeadJournal!C$1),0),"")</f>
        <v>iHerb_MH DLE7202</v>
      </c>
      <c r="D2005" s="125" t="str">
        <f ca="1"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 ca="1"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ca="1" si="157"/>
        <v>691.24370546318289</v>
      </c>
      <c r="V2005" s="22">
        <f t="shared" ca="1" si="158"/>
        <v>0.76064805230923005</v>
      </c>
      <c r="X2005" s="33"/>
      <c r="Y2005" s="33"/>
    </row>
    <row r="2006" spans="1:25" hidden="1" x14ac:dyDescent="0.2">
      <c r="A2006" s="93" t="s">
        <v>890</v>
      </c>
      <c r="B2006" s="94" t="str">
        <f ca="1">IFERROR(VLOOKUP($A2006,HeadJournal!$A$1:$NTR$890,COLUMN(HeadJournal!B$1),0),"")</f>
        <v>710000939289</v>
      </c>
      <c r="C2006" s="94" t="str">
        <f ca="1">IFERROR(VLOOKUP($A2006,HeadJournal!$A$1:$NTR$890,COLUMN(HeadJournal!C$1),0),"")</f>
        <v>iHerb_MH DLE7202</v>
      </c>
      <c r="D2006" s="125" t="str">
        <f ca="1"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 ca="1"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ca="1" si="157"/>
        <v>708.55334916864592</v>
      </c>
      <c r="V2006" s="22">
        <f t="shared" ca="1" si="158"/>
        <v>0.79483539313076812</v>
      </c>
      <c r="X2006" s="33"/>
      <c r="Y2006" s="33"/>
    </row>
    <row r="2007" spans="1:25" hidden="1" x14ac:dyDescent="0.2">
      <c r="A2007" s="93" t="s">
        <v>890</v>
      </c>
      <c r="B2007" s="94" t="str">
        <f ca="1">IFERROR(VLOOKUP($A2007,HeadJournal!$A$1:$NTR$890,COLUMN(HeadJournal!B$1),0),"")</f>
        <v>710000939289</v>
      </c>
      <c r="C2007" s="94" t="str">
        <f ca="1">IFERROR(VLOOKUP($A2007,HeadJournal!$A$1:$NTR$890,COLUMN(HeadJournal!C$1),0),"")</f>
        <v>iHerb_MH DLE7202</v>
      </c>
      <c r="D2007" s="125" t="str">
        <f ca="1"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 ca="1"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ca="1" si="157"/>
        <v>837.43657957244648</v>
      </c>
      <c r="V2007" s="22">
        <f t="shared" ca="1" si="158"/>
        <v>1.4886083047063152</v>
      </c>
      <c r="X2007" s="33"/>
      <c r="Y2007" s="33"/>
    </row>
    <row r="2008" spans="1:25" hidden="1" x14ac:dyDescent="0.2">
      <c r="A2008" s="93" t="s">
        <v>890</v>
      </c>
      <c r="B2008" s="94" t="str">
        <f ca="1">IFERROR(VLOOKUP($A2008,HeadJournal!$A$1:$NTR$890,COLUMN(HeadJournal!B$1),0),"")</f>
        <v>710000939289</v>
      </c>
      <c r="C2008" s="94" t="str">
        <f ca="1">IFERROR(VLOOKUP($A2008,HeadJournal!$A$1:$NTR$890,COLUMN(HeadJournal!C$1),0),"")</f>
        <v>iHerb_MH DLE7202</v>
      </c>
      <c r="D2008" s="125" t="str">
        <f ca="1"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 ca="1"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ca="1" si="157"/>
        <v>-1192.2017102137766</v>
      </c>
      <c r="V2008" s="22" t="str">
        <f t="shared" ca="1" si="158"/>
        <v/>
      </c>
      <c r="X2008" s="33"/>
      <c r="Y2008" s="33"/>
    </row>
    <row r="2009" spans="1:25" hidden="1" x14ac:dyDescent="0.2">
      <c r="A2009" s="93" t="s">
        <v>890</v>
      </c>
      <c r="B2009" s="94" t="str">
        <f ca="1">IFERROR(VLOOKUP($A2009,HeadJournal!$A$1:$NTR$890,COLUMN(HeadJournal!B$1),0),"")</f>
        <v>710000939289</v>
      </c>
      <c r="C2009" s="94" t="str">
        <f ca="1">IFERROR(VLOOKUP($A2009,HeadJournal!$A$1:$NTR$890,COLUMN(HeadJournal!C$1),0),"")</f>
        <v>iHerb_MH DLE7202</v>
      </c>
      <c r="D2009" s="125" t="str">
        <f ca="1"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 ca="1"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ca="1" si="157"/>
        <v>954.78750593824248</v>
      </c>
      <c r="V2009" s="22">
        <f t="shared" ca="1" si="158"/>
        <v>0.76676672494974896</v>
      </c>
      <c r="X2009" s="33"/>
      <c r="Y2009" s="33"/>
    </row>
    <row r="2010" spans="1:25" hidden="1" x14ac:dyDescent="0.2">
      <c r="A2010" s="93" t="s">
        <v>890</v>
      </c>
      <c r="B2010" s="94" t="str">
        <f ca="1">IFERROR(VLOOKUP($A2010,HeadJournal!$A$1:$NTR$890,COLUMN(HeadJournal!B$1),0),"")</f>
        <v>710000939289</v>
      </c>
      <c r="C2010" s="94" t="str">
        <f ca="1">IFERROR(VLOOKUP($A2010,HeadJournal!$A$1:$NTR$890,COLUMN(HeadJournal!C$1),0),"")</f>
        <v>iHerb_MH DLE7202</v>
      </c>
      <c r="D2010" s="125" t="str">
        <f ca="1"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ca="1" si="158"/>
        <v>0.81527931551913924</v>
      </c>
      <c r="X2010" s="33"/>
      <c r="Y2010" s="33"/>
    </row>
    <row r="2011" spans="1:25" hidden="1" x14ac:dyDescent="0.2">
      <c r="A2011" s="93" t="s">
        <v>890</v>
      </c>
      <c r="B2011" s="94" t="str">
        <f ca="1">IFERROR(VLOOKUP($A2011,HeadJournal!$A$1:$NTR$890,COLUMN(HeadJournal!B$1),0),"")</f>
        <v>710000939289</v>
      </c>
      <c r="C2011" s="94" t="str">
        <f ca="1">IFERROR(VLOOKUP($A2011,HeadJournal!$A$1:$NTR$890,COLUMN(HeadJournal!C$1),0),"")</f>
        <v>iHerb_MH DLE7202</v>
      </c>
      <c r="D2011" s="125" t="str">
        <f ca="1"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 ca="1"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ca="1" si="157"/>
        <v>747.96959619952509</v>
      </c>
      <c r="V2011" s="22">
        <f t="shared" ca="1" si="158"/>
        <v>0.78565725759771365</v>
      </c>
      <c r="X2011" s="33"/>
      <c r="Y2011" s="33"/>
    </row>
    <row r="2012" spans="1:25" hidden="1" x14ac:dyDescent="0.2">
      <c r="A2012" s="93" t="s">
        <v>898</v>
      </c>
      <c r="B2012" s="94" t="str">
        <f ca="1">IFERROR(VLOOKUP($A2012,HeadJournal!$A$1:$NTR$890,COLUMN(HeadJournal!B$1),0),"")</f>
        <v>710000927997</v>
      </c>
      <c r="C2012" s="94" t="str">
        <f ca="1">IFERROR(VLOOKUP($A2012,HeadJournal!$A$1:$NTR$890,COLUMN(HeadJournal!C$1),0),"")</f>
        <v>iHerb_AV CYG0792</v>
      </c>
      <c r="D2012" s="125" t="str">
        <f ca="1"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 ca="1"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 ca="1"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ca="1" si="157"/>
        <v>-884.29543296405143</v>
      </c>
      <c r="V2012" s="22" t="str">
        <f t="shared" ca="1" si="158"/>
        <v/>
      </c>
      <c r="X2012" s="33"/>
      <c r="Y2012" s="33"/>
    </row>
    <row r="2013" spans="1:25" hidden="1" x14ac:dyDescent="0.2">
      <c r="A2013" s="93" t="s">
        <v>898</v>
      </c>
      <c r="B2013" s="94" t="str">
        <f ca="1">IFERROR(VLOOKUP($A2013,HeadJournal!$A$1:$NTR$890,COLUMN(HeadJournal!B$1),0),"")</f>
        <v>710000927997</v>
      </c>
      <c r="C2013" s="94" t="str">
        <f ca="1">IFERROR(VLOOKUP($A2013,HeadJournal!$A$1:$NTR$890,COLUMN(HeadJournal!C$1),0),"")</f>
        <v>iHerb_AV CYG0792</v>
      </c>
      <c r="D2013" s="125" t="str">
        <f ca="1"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 ca="1"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 ca="1"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ca="1" si="157"/>
        <v>407.9069409902782</v>
      </c>
      <c r="V2013" s="22">
        <f t="shared" ca="1" si="158"/>
        <v>0.82892236239044292</v>
      </c>
      <c r="X2013" s="33"/>
      <c r="Y2013" s="33"/>
    </row>
    <row r="2014" spans="1:25" hidden="1" x14ac:dyDescent="0.2">
      <c r="A2014" s="93" t="s">
        <v>898</v>
      </c>
      <c r="B2014" s="94" t="str">
        <f ca="1">IFERROR(VLOOKUP($A2014,HeadJournal!$A$1:$NTR$890,COLUMN(HeadJournal!B$1),0),"")</f>
        <v>710000927997</v>
      </c>
      <c r="C2014" s="94" t="str">
        <f ca="1">IFERROR(VLOOKUP($A2014,HeadJournal!$A$1:$NTR$890,COLUMN(HeadJournal!C$1),0),"")</f>
        <v>iHerb_AV CYG0792</v>
      </c>
      <c r="D2014" s="125" t="str">
        <f ca="1"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ca="1" si="158"/>
        <v>0.5241019686587024</v>
      </c>
      <c r="X2014" s="33"/>
      <c r="Y2014" s="33"/>
    </row>
    <row r="2015" spans="1:25" hidden="1" x14ac:dyDescent="0.2">
      <c r="A2015" s="93" t="s">
        <v>898</v>
      </c>
      <c r="B2015" s="94" t="str">
        <f ca="1">IFERROR(VLOOKUP($A2015,HeadJournal!$A$1:$NTR$890,COLUMN(HeadJournal!B$1),0),"")</f>
        <v>710000927997</v>
      </c>
      <c r="C2015" s="94" t="str">
        <f ca="1">IFERROR(VLOOKUP($A2015,HeadJournal!$A$1:$NTR$890,COLUMN(HeadJournal!C$1),0),"")</f>
        <v>iHerb_AV CYG0792</v>
      </c>
      <c r="D2015" s="125" t="str">
        <f ca="1"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 ca="1"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ca="1" si="157"/>
        <v>759.68980330092768</v>
      </c>
      <c r="V2015" s="22">
        <f t="shared" ca="1" si="158"/>
        <v>0.46313788991235461</v>
      </c>
      <c r="X2015" s="33"/>
      <c r="Y2015" s="33"/>
    </row>
    <row r="2016" spans="1:25" hidden="1" x14ac:dyDescent="0.2">
      <c r="A2016" s="93" t="s">
        <v>898</v>
      </c>
      <c r="B2016" s="94" t="str">
        <f ca="1">IFERROR(VLOOKUP($A2016,HeadJournal!$A$1:$NTR$890,COLUMN(HeadJournal!B$1),0),"")</f>
        <v>710000927997</v>
      </c>
      <c r="C2016" s="94" t="str">
        <f ca="1">IFERROR(VLOOKUP($A2016,HeadJournal!$A$1:$NTR$890,COLUMN(HeadJournal!C$1),0),"")</f>
        <v>iHerb_AV CYG0792</v>
      </c>
      <c r="D2016" s="125" t="str">
        <f ca="1"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 ca="1"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 ca="1"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ca="1" si="157"/>
        <v>1127.9943929459644</v>
      </c>
      <c r="V2016" s="22">
        <f t="shared" ca="1" si="158"/>
        <v>1.9719988388844694</v>
      </c>
      <c r="X2016" s="33"/>
      <c r="Y2016" s="33"/>
    </row>
    <row r="2017" spans="1:25" hidden="1" x14ac:dyDescent="0.2">
      <c r="A2017" s="93" t="s">
        <v>898</v>
      </c>
      <c r="B2017" s="94" t="str">
        <f ca="1">IFERROR(VLOOKUP($A2017,HeadJournal!$A$1:$NTR$890,COLUMN(HeadJournal!B$1),0),"")</f>
        <v>710000927997</v>
      </c>
      <c r="C2017" s="94" t="str">
        <f ca="1">IFERROR(VLOOKUP($A2017,HeadJournal!$A$1:$NTR$890,COLUMN(HeadJournal!C$1),0),"")</f>
        <v>iHerb_AV CYG0792</v>
      </c>
      <c r="D2017" s="125" t="str">
        <f ca="1"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 ca="1"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ca="1" si="157"/>
        <v>611.71727334388424</v>
      </c>
      <c r="V2017" s="22">
        <f t="shared" ca="1" si="158"/>
        <v>0.56209407570352765</v>
      </c>
      <c r="X2017" s="33"/>
      <c r="Y2017" s="33"/>
    </row>
    <row r="2018" spans="1:25" hidden="1" x14ac:dyDescent="0.2">
      <c r="A2018" s="93" t="s">
        <v>898</v>
      </c>
      <c r="B2018" s="94" t="str">
        <f ca="1">IFERROR(VLOOKUP($A2018,HeadJournal!$A$1:$NTR$890,COLUMN(HeadJournal!B$1),0),"")</f>
        <v>710000927997</v>
      </c>
      <c r="C2018" s="94" t="str">
        <f ca="1">IFERROR(VLOOKUP($A2018,HeadJournal!$A$1:$NTR$890,COLUMN(HeadJournal!C$1),0),"")</f>
        <v>iHerb_AV CYG0792</v>
      </c>
      <c r="D2018" s="125" t="str">
        <f ca="1"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 ca="1"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ca="1" si="157"/>
        <v>511.71727334388424</v>
      </c>
      <c r="V2018" s="22">
        <f t="shared" ca="1" si="158"/>
        <v>0.47020618889743782</v>
      </c>
      <c r="X2018" s="33"/>
      <c r="Y2018" s="33"/>
    </row>
    <row r="2019" spans="1:25" hidden="1" x14ac:dyDescent="0.2">
      <c r="A2019" s="93" t="s">
        <v>898</v>
      </c>
      <c r="B2019" s="94" t="str">
        <f ca="1">IFERROR(VLOOKUP($A2019,HeadJournal!$A$1:$NTR$890,COLUMN(HeadJournal!B$1),0),"")</f>
        <v>710000927997</v>
      </c>
      <c r="C2019" s="94" t="str">
        <f ca="1">IFERROR(VLOOKUP($A2019,HeadJournal!$A$1:$NTR$890,COLUMN(HeadJournal!C$1),0),"")</f>
        <v>iHerb_AV CYG0792</v>
      </c>
      <c r="D2019" s="125" t="str">
        <f ca="1"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 ca="1"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ca="1" si="157"/>
        <v>511.71727334388424</v>
      </c>
      <c r="V2019" s="22">
        <f t="shared" ca="1" si="158"/>
        <v>0.47020618889743782</v>
      </c>
      <c r="X2019" s="33"/>
      <c r="Y2019" s="33"/>
    </row>
    <row r="2020" spans="1:25" hidden="1" x14ac:dyDescent="0.2">
      <c r="A2020" s="93" t="s">
        <v>898</v>
      </c>
      <c r="B2020" s="94" t="str">
        <f ca="1">IFERROR(VLOOKUP($A2020,HeadJournal!$A$1:$NTR$890,COLUMN(HeadJournal!B$1),0),"")</f>
        <v>710000927997</v>
      </c>
      <c r="C2020" s="94" t="str">
        <f ca="1">IFERROR(VLOOKUP($A2020,HeadJournal!$A$1:$NTR$890,COLUMN(HeadJournal!C$1),0),"")</f>
        <v>iHerb_AV CYG0792</v>
      </c>
      <c r="D2020" s="125" t="str">
        <f ca="1"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 ca="1"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 ca="1"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ca="1" si="157"/>
        <v>621.90413746326033</v>
      </c>
      <c r="V2020" s="22">
        <f t="shared" ca="1" si="158"/>
        <v>0.79926416191924632</v>
      </c>
      <c r="X2020" s="33"/>
      <c r="Y2020" s="33"/>
    </row>
    <row r="2021" spans="1:25" hidden="1" x14ac:dyDescent="0.2">
      <c r="A2021" s="93" t="s">
        <v>898</v>
      </c>
      <c r="B2021" s="94" t="str">
        <f ca="1">IFERROR(VLOOKUP($A2021,HeadJournal!$A$1:$NTR$890,COLUMN(HeadJournal!B$1),0),"")</f>
        <v>710000927997</v>
      </c>
      <c r="C2021" s="94" t="str">
        <f ca="1">IFERROR(VLOOKUP($A2021,HeadJournal!$A$1:$NTR$890,COLUMN(HeadJournal!C$1),0),"")</f>
        <v>iHerb_AV CYG0792</v>
      </c>
      <c r="D2021" s="125" t="str">
        <f ca="1"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 ca="1"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ca="1" si="157"/>
        <v>621.90413746326033</v>
      </c>
      <c r="V2021" s="22">
        <f t="shared" ca="1" si="158"/>
        <v>0.79926416191924632</v>
      </c>
      <c r="X2021" s="33"/>
      <c r="Y2021" s="33"/>
    </row>
    <row r="2022" spans="1:25" hidden="1" x14ac:dyDescent="0.2">
      <c r="A2022" s="93" t="s">
        <v>898</v>
      </c>
      <c r="B2022" s="94" t="str">
        <f ca="1">IFERROR(VLOOKUP($A2022,HeadJournal!$A$1:$NTR$890,COLUMN(HeadJournal!B$1),0),"")</f>
        <v>710000927997</v>
      </c>
      <c r="C2022" s="94" t="str">
        <f ca="1">IFERROR(VLOOKUP($A2022,HeadJournal!$A$1:$NTR$890,COLUMN(HeadJournal!C$1),0),"")</f>
        <v>iHerb_AV CYG0792</v>
      </c>
      <c r="D2022" s="125" t="str">
        <f ca="1"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ca="1" si="158"/>
        <v>0.64129561955652403</v>
      </c>
      <c r="X2022" s="33"/>
      <c r="Y2022" s="33"/>
    </row>
    <row r="2023" spans="1:25" hidden="1" x14ac:dyDescent="0.2">
      <c r="A2023" s="93" t="s">
        <v>898</v>
      </c>
      <c r="B2023" s="94" t="str">
        <f ca="1">IFERROR(VLOOKUP($A2023,HeadJournal!$A$1:$NTR$890,COLUMN(HeadJournal!B$1),0),"")</f>
        <v>710000927997</v>
      </c>
      <c r="C2023" s="94" t="str">
        <f ca="1">IFERROR(VLOOKUP($A2023,HeadJournal!$A$1:$NTR$890,COLUMN(HeadJournal!C$1),0),"")</f>
        <v>iHerb_AV CYG0792</v>
      </c>
      <c r="D2023" s="125" t="str">
        <f ca="1"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 ca="1"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 ca="1"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ca="1" si="157"/>
        <v>543.89847011832103</v>
      </c>
      <c r="V2023" s="22">
        <f t="shared" ca="1" si="158"/>
        <v>1.527369091334825</v>
      </c>
      <c r="X2023" s="33"/>
      <c r="Y2023" s="33"/>
    </row>
    <row r="2024" spans="1:25" hidden="1" x14ac:dyDescent="0.2">
      <c r="A2024" s="93" t="s">
        <v>898</v>
      </c>
      <c r="B2024" s="94" t="str">
        <f ca="1">IFERROR(VLOOKUP($A2024,HeadJournal!$A$1:$NTR$890,COLUMN(HeadJournal!B$1),0),"")</f>
        <v>710000927997</v>
      </c>
      <c r="C2024" s="94" t="str">
        <f ca="1">IFERROR(VLOOKUP($A2024,HeadJournal!$A$1:$NTR$890,COLUMN(HeadJournal!C$1),0),"")</f>
        <v>iHerb_AV CYG0792</v>
      </c>
      <c r="D2024" s="125" t="str">
        <f ca="1"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 ca="1"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 ca="1"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ca="1" si="157"/>
        <v>543.89847011832103</v>
      </c>
      <c r="V2024" s="22">
        <f t="shared" ca="1" si="158"/>
        <v>1.527369091334825</v>
      </c>
      <c r="X2024" s="33"/>
      <c r="Y2024" s="33"/>
    </row>
    <row r="2025" spans="1:25" hidden="1" x14ac:dyDescent="0.2">
      <c r="A2025" s="93" t="s">
        <v>898</v>
      </c>
      <c r="B2025" s="94" t="str">
        <f ca="1">IFERROR(VLOOKUP($A2025,HeadJournal!$A$1:$NTR$890,COLUMN(HeadJournal!B$1),0),"")</f>
        <v>710000927997</v>
      </c>
      <c r="C2025" s="94" t="str">
        <f ca="1">IFERROR(VLOOKUP($A2025,HeadJournal!$A$1:$NTR$890,COLUMN(HeadJournal!C$1),0),"")</f>
        <v>iHerb_AV CYG0792</v>
      </c>
      <c r="D2025" s="125" t="str">
        <f ca="1"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 ca="1"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ca="1" si="157"/>
        <v>543.89847011832103</v>
      </c>
      <c r="V2025" s="22">
        <f t="shared" ca="1" si="158"/>
        <v>1.527369091334825</v>
      </c>
      <c r="X2025" s="33"/>
      <c r="Y2025" s="33"/>
    </row>
    <row r="2026" spans="1:25" hidden="1" x14ac:dyDescent="0.2">
      <c r="A2026" s="93" t="s">
        <v>898</v>
      </c>
      <c r="B2026" s="94" t="str">
        <f ca="1">IFERROR(VLOOKUP($A2026,HeadJournal!$A$1:$NTR$890,COLUMN(HeadJournal!B$1),0),"")</f>
        <v>710000927997</v>
      </c>
      <c r="C2026" s="94" t="str">
        <f ca="1">IFERROR(VLOOKUP($A2026,HeadJournal!$A$1:$NTR$890,COLUMN(HeadJournal!C$1),0),"")</f>
        <v>iHerb_AV CYG0792</v>
      </c>
      <c r="D2026" s="125" t="str">
        <f ca="1"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 ca="1"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ca="1" si="157"/>
        <v>1414.7364232421432</v>
      </c>
      <c r="V2026" s="22">
        <f t="shared" ca="1" si="158"/>
        <v>0.49033177926568122</v>
      </c>
      <c r="X2026" s="33"/>
      <c r="Y2026" s="33"/>
    </row>
    <row r="2027" spans="1:25" hidden="1" x14ac:dyDescent="0.2">
      <c r="A2027" s="93" t="s">
        <v>899</v>
      </c>
      <c r="B2027" s="94">
        <f ca="1">IFERROR(VLOOKUP($A2027,HeadJournal!$A$1:$NTR$890,COLUMN(HeadJournal!B$1),0),"")</f>
        <v>0</v>
      </c>
      <c r="C2027" s="94" t="str">
        <f ca="1">IFERROR(VLOOKUP($A2027,HeadJournal!$A$1:$NTR$890,COLUMN(HeadJournal!C$1),0),"")</f>
        <v>OZON_OA</v>
      </c>
      <c r="D2027" s="125" t="str">
        <f ca="1"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ca="1" si="158"/>
        <v>0.58465387823185988</v>
      </c>
      <c r="X2027" s="33"/>
      <c r="Y2027" s="33"/>
    </row>
    <row r="2028" spans="1:25" hidden="1" x14ac:dyDescent="0.2">
      <c r="A2028" s="93" t="s">
        <v>899</v>
      </c>
      <c r="B2028" s="94">
        <f ca="1">IFERROR(VLOOKUP($A2028,HeadJournal!$A$1:$NTR$890,COLUMN(HeadJournal!B$1),0),"")</f>
        <v>0</v>
      </c>
      <c r="C2028" s="94" t="str">
        <f ca="1">IFERROR(VLOOKUP($A2028,HeadJournal!$A$1:$NTR$890,COLUMN(HeadJournal!C$1),0),"")</f>
        <v>OZON_OA</v>
      </c>
      <c r="D2028" s="125" t="str">
        <f ca="1"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ca="1" si="158"/>
        <v>0.66805671392827359</v>
      </c>
      <c r="X2028" s="33"/>
      <c r="Y2028" s="33"/>
    </row>
    <row r="2029" spans="1:25" hidden="1" x14ac:dyDescent="0.2">
      <c r="A2029" s="93" t="s">
        <v>899</v>
      </c>
      <c r="B2029" s="94">
        <f ca="1">IFERROR(VLOOKUP($A2029,HeadJournal!$A$1:$NTR$890,COLUMN(HeadJournal!B$1),0),"")</f>
        <v>0</v>
      </c>
      <c r="C2029" s="94" t="str">
        <f ca="1">IFERROR(VLOOKUP($A2029,HeadJournal!$A$1:$NTR$890,COLUMN(HeadJournal!C$1),0),"")</f>
        <v>OZON_OA</v>
      </c>
      <c r="D2029" s="125" t="str">
        <f ca="1"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ca="1" si="158"/>
        <v>0.58465387823185988</v>
      </c>
      <c r="X2029" s="33"/>
      <c r="Y2029" s="33"/>
    </row>
    <row r="2030" spans="1:25" hidden="1" x14ac:dyDescent="0.2">
      <c r="A2030" s="93" t="s">
        <v>900</v>
      </c>
      <c r="B2030" s="94">
        <f ca="1">IFERROR(VLOOKUP($A2030,HeadJournal!$A$1:$NTR$890,COLUMN(HeadJournal!B$1),0),"")</f>
        <v>0</v>
      </c>
      <c r="C2030" s="94" t="str">
        <f ca="1">IFERROR(VLOOKUP($A2030,HeadJournal!$A$1:$NTR$890,COLUMN(HeadJournal!C$1),0),"")</f>
        <v>OZON_OA</v>
      </c>
      <c r="D2030" s="125" t="str">
        <f ca="1"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ca="1" si="157"/>
        <v>421.7</v>
      </c>
      <c r="V2030" s="22">
        <f t="shared" ca="1" si="158"/>
        <v>1.5152712899748473</v>
      </c>
      <c r="X2030" s="33"/>
      <c r="Y2030" s="33"/>
    </row>
    <row r="2031" spans="1:25" hidden="1" x14ac:dyDescent="0.2">
      <c r="A2031" s="93" t="s">
        <v>900</v>
      </c>
      <c r="B2031" s="94">
        <f ca="1">IFERROR(VLOOKUP($A2031,HeadJournal!$A$1:$NTR$890,COLUMN(HeadJournal!B$1),0),"")</f>
        <v>0</v>
      </c>
      <c r="C2031" s="94" t="str">
        <f ca="1">IFERROR(VLOOKUP($A2031,HeadJournal!$A$1:$NTR$890,COLUMN(HeadJournal!C$1),0),"")</f>
        <v>OZON_OA</v>
      </c>
      <c r="D2031" s="125" t="str">
        <f ca="1"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hidden="1" x14ac:dyDescent="0.2">
      <c r="A2032" s="93" t="s">
        <v>900</v>
      </c>
      <c r="B2032" s="94">
        <f ca="1">IFERROR(VLOOKUP($A2032,HeadJournal!$A$1:$NTR$890,COLUMN(HeadJournal!B$1),0),"")</f>
        <v>0</v>
      </c>
      <c r="C2032" s="94" t="str">
        <f ca="1">IFERROR(VLOOKUP($A2032,HeadJournal!$A$1:$NTR$890,COLUMN(HeadJournal!C$1),0),"")</f>
        <v>OZON_OA</v>
      </c>
      <c r="D2032" s="125" t="str">
        <f ca="1"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ca="1" si="158"/>
        <v>1.5152712899748473</v>
      </c>
      <c r="X2032" s="33"/>
      <c r="Y2032" s="33"/>
    </row>
    <row r="2033" spans="1:25" hidden="1" x14ac:dyDescent="0.2">
      <c r="A2033" s="93" t="s">
        <v>902</v>
      </c>
      <c r="B2033" s="94">
        <f ca="1">IFERROR(VLOOKUP($A2033,HeadJournal!$A$1:$NTR$890,COLUMN(HeadJournal!B$1),0),"")</f>
        <v>0</v>
      </c>
      <c r="C2033" s="94" t="str">
        <f ca="1">IFERROR(VLOOKUP($A2033,HeadJournal!$A$1:$NTR$890,COLUMN(HeadJournal!C$1),0),"")</f>
        <v>WBRS</v>
      </c>
      <c r="D2033" s="125" t="str">
        <f ca="1"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 ca="1"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ca="1" si="157"/>
        <v>210.2</v>
      </c>
      <c r="V2033" s="22">
        <f t="shared" ca="1" si="158"/>
        <v>0.87656380316930771</v>
      </c>
      <c r="X2033" s="33"/>
      <c r="Y2033" s="33"/>
    </row>
    <row r="2034" spans="1:25" hidden="1" x14ac:dyDescent="0.2">
      <c r="A2034" s="93" t="s">
        <v>902</v>
      </c>
      <c r="B2034" s="94">
        <f ca="1">IFERROR(VLOOKUP($A2034,HeadJournal!$A$1:$NTR$890,COLUMN(HeadJournal!B$1),0),"")</f>
        <v>0</v>
      </c>
      <c r="C2034" s="94" t="str">
        <f ca="1">IFERROR(VLOOKUP($A2034,HeadJournal!$A$1:$NTR$890,COLUMN(HeadJournal!C$1),0),"")</f>
        <v>WBRS</v>
      </c>
      <c r="D2034" s="125" t="str">
        <f ca="1"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 ca="1"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ca="1" si="157"/>
        <v>210.2</v>
      </c>
      <c r="V2034" s="22">
        <f t="shared" ca="1" si="158"/>
        <v>0.87656380316930771</v>
      </c>
      <c r="X2034" s="33"/>
      <c r="Y2034" s="33"/>
    </row>
    <row r="2035" spans="1:25" hidden="1" x14ac:dyDescent="0.2">
      <c r="A2035" s="93" t="s">
        <v>902</v>
      </c>
      <c r="B2035" s="94">
        <f ca="1">IFERROR(VLOOKUP($A2035,HeadJournal!$A$1:$NTR$890,COLUMN(HeadJournal!B$1),0),"")</f>
        <v>0</v>
      </c>
      <c r="C2035" s="94" t="str">
        <f ca="1">IFERROR(VLOOKUP($A2035,HeadJournal!$A$1:$NTR$890,COLUMN(HeadJournal!C$1),0),"")</f>
        <v>WBRS</v>
      </c>
      <c r="D2035" s="125" t="str">
        <f ca="1"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ca="1" si="158"/>
        <v>1.0850708924103418</v>
      </c>
      <c r="X2035" s="33"/>
      <c r="Y2035" s="33"/>
    </row>
    <row r="2036" spans="1:25" hidden="1" x14ac:dyDescent="0.2">
      <c r="A2036" s="93" t="s">
        <v>904</v>
      </c>
      <c r="B2036" s="94">
        <f ca="1">IFERROR(VLOOKUP($A2036,HeadJournal!$A$1:$NTR$890,COLUMN(HeadJournal!B$1),0),"")</f>
        <v>0</v>
      </c>
      <c r="C2036" s="94" t="str">
        <f ca="1">IFERROR(VLOOKUP($A2036,HeadJournal!$A$1:$NTR$890,COLUMN(HeadJournal!C$1),0),"")</f>
        <v>CoralClub_AV</v>
      </c>
      <c r="D2036" s="125" t="str">
        <f ca="1"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ca="1" si="158"/>
        <v>0.25490196078431371</v>
      </c>
      <c r="X2036" s="33"/>
      <c r="Y2036" s="33"/>
    </row>
    <row r="2037" spans="1:25" hidden="1" x14ac:dyDescent="0.2">
      <c r="A2037" s="93" t="s">
        <v>904</v>
      </c>
      <c r="B2037" s="94">
        <f ca="1">IFERROR(VLOOKUP($A2037,HeadJournal!$A$1:$NTR$890,COLUMN(HeadJournal!B$1),0),"")</f>
        <v>0</v>
      </c>
      <c r="C2037" s="94" t="str">
        <f ca="1">IFERROR(VLOOKUP($A2037,HeadJournal!$A$1:$NTR$890,COLUMN(HeadJournal!C$1),0),"")</f>
        <v>CoralClub_AV</v>
      </c>
      <c r="D2037" s="125" t="str">
        <f ca="1"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ca="1" si="158"/>
        <v>0.25490196078431371</v>
      </c>
      <c r="X2037" s="33"/>
      <c r="Y2037" s="33"/>
    </row>
    <row r="2038" spans="1:25" hidden="1" x14ac:dyDescent="0.2">
      <c r="A2038" s="93" t="s">
        <v>905</v>
      </c>
      <c r="B2038" s="94">
        <f ca="1">IFERROR(VLOOKUP($A2038,HeadJournal!$A$1:$NTR$890,COLUMN(HeadJournal!B$1),0),"")</f>
        <v>0</v>
      </c>
      <c r="C2038" s="94" t="str">
        <f ca="1">IFERROR(VLOOKUP($A2038,HeadJournal!$A$1:$NTR$890,COLUMN(HeadJournal!C$1),0),"")</f>
        <v>NSP_AV</v>
      </c>
      <c r="D2038" s="125" t="str">
        <f ca="1"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ca="1" si="158"/>
        <v>0.57754804854666808</v>
      </c>
      <c r="X2038" s="33"/>
      <c r="Y2038" s="33"/>
    </row>
    <row r="2039" spans="1:25" hidden="1" x14ac:dyDescent="0.2">
      <c r="A2039" s="93" t="s">
        <v>905</v>
      </c>
      <c r="B2039" s="94">
        <f ca="1">IFERROR(VLOOKUP($A2039,HeadJournal!$A$1:$NTR$890,COLUMN(HeadJournal!B$1),0),"")</f>
        <v>0</v>
      </c>
      <c r="C2039" s="94" t="str">
        <f ca="1">IFERROR(VLOOKUP($A2039,HeadJournal!$A$1:$NTR$890,COLUMN(HeadJournal!C$1),0),"")</f>
        <v>NSP_AV</v>
      </c>
      <c r="D2039" s="125" t="str">
        <f ca="1"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 ca="1"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 ca="1"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ca="1" si="157"/>
        <v>815.65410395149456</v>
      </c>
      <c r="V2039" s="22">
        <f t="shared" ca="1" si="158"/>
        <v>0.51482072569241721</v>
      </c>
      <c r="X2039" s="33"/>
      <c r="Y2039" s="33"/>
    </row>
    <row r="2040" spans="1:25" hidden="1" x14ac:dyDescent="0.2">
      <c r="A2040" s="93" t="s">
        <v>908</v>
      </c>
      <c r="B2040" s="94">
        <f ca="1">IFERROR(VLOOKUP($A2040,HeadJournal!$A$1:$NTR$890,COLUMN(HeadJournal!B$1),0),"")</f>
        <v>0</v>
      </c>
      <c r="C2040" s="94" t="str">
        <f ca="1">IFERROR(VLOOKUP($A2040,HeadJournal!$A$1:$NTR$890,COLUMN(HeadJournal!C$1),0),"")</f>
        <v>NSP_AV</v>
      </c>
      <c r="D2040" s="125" t="str">
        <f ca="1"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ca="1" si="158"/>
        <v/>
      </c>
      <c r="X2040" s="33"/>
      <c r="Y2040" s="33"/>
    </row>
    <row r="2041" spans="1:25" hidden="1" x14ac:dyDescent="0.2">
      <c r="A2041" s="93" t="s">
        <v>908</v>
      </c>
      <c r="B2041" s="94">
        <f ca="1">IFERROR(VLOOKUP($A2041,HeadJournal!$A$1:$NTR$890,COLUMN(HeadJournal!B$1),0),"")</f>
        <v>0</v>
      </c>
      <c r="C2041" s="94" t="str">
        <f ca="1">IFERROR(VLOOKUP($A2041,HeadJournal!$A$1:$NTR$890,COLUMN(HeadJournal!C$1),0),"")</f>
        <v>NSP_AV</v>
      </c>
      <c r="D2041" s="125" t="str">
        <f ca="1"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ca="1" si="158"/>
        <v>0.29154960149334819</v>
      </c>
      <c r="X2041" s="33"/>
      <c r="Y2041" s="33"/>
    </row>
    <row r="2042" spans="1:25" hidden="1" x14ac:dyDescent="0.2">
      <c r="A2042" s="93" t="s">
        <v>908</v>
      </c>
      <c r="B2042" s="94">
        <f ca="1">IFERROR(VLOOKUP($A2042,HeadJournal!$A$1:$NTR$890,COLUMN(HeadJournal!B$1),0),"")</f>
        <v>0</v>
      </c>
      <c r="C2042" s="94" t="str">
        <f ca="1">IFERROR(VLOOKUP($A2042,HeadJournal!$A$1:$NTR$890,COLUMN(HeadJournal!C$1),0),"")</f>
        <v>NSP_AV</v>
      </c>
      <c r="D2042" s="125" t="str">
        <f ca="1"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ca="1" si="158"/>
        <v>0.32788943659612307</v>
      </c>
      <c r="X2042" s="33"/>
      <c r="Y2042" s="33"/>
    </row>
    <row r="2043" spans="1:25" hidden="1" x14ac:dyDescent="0.2">
      <c r="A2043" s="93" t="s">
        <v>908</v>
      </c>
      <c r="B2043" s="94">
        <f ca="1">IFERROR(VLOOKUP($A2043,HeadJournal!$A$1:$NTR$890,COLUMN(HeadJournal!B$1),0),"")</f>
        <v>0</v>
      </c>
      <c r="C2043" s="94" t="str">
        <f ca="1">IFERROR(VLOOKUP($A2043,HeadJournal!$A$1:$NTR$890,COLUMN(HeadJournal!C$1),0),"")</f>
        <v>NSP_AV</v>
      </c>
      <c r="D2043" s="125" t="str">
        <f ca="1"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ca="1" si="157"/>
        <v>-1423.2024376849517</v>
      </c>
      <c r="V2043" s="22" t="str">
        <f t="shared" ca="1" si="158"/>
        <v/>
      </c>
      <c r="X2043" s="33"/>
      <c r="Y2043" s="33"/>
    </row>
    <row r="2044" spans="1:25" hidden="1" x14ac:dyDescent="0.2">
      <c r="A2044" s="93" t="s">
        <v>913</v>
      </c>
      <c r="B2044" s="94">
        <f ca="1">IFERROR(VLOOKUP($A2044,HeadJournal!$A$1:$NTR$890,COLUMN(HeadJournal!B$1),0),"")</f>
        <v>0</v>
      </c>
      <c r="C2044" s="94" t="str">
        <f ca="1"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 ca="1"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 ca="1"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ca="1" si="157"/>
        <v>742.27649886058407</v>
      </c>
      <c r="V2044" s="22">
        <f t="shared" ca="1" si="158"/>
        <v>0.30201790336319773</v>
      </c>
      <c r="X2044" s="33"/>
      <c r="Y2044" s="33"/>
    </row>
    <row r="2045" spans="1:25" hidden="1" x14ac:dyDescent="0.2">
      <c r="A2045" s="93" t="s">
        <v>913</v>
      </c>
      <c r="B2045" s="94">
        <f ca="1">IFERROR(VLOOKUP($A2045,HeadJournal!$A$1:$NTR$890,COLUMN(HeadJournal!B$1),0),"")</f>
        <v>0</v>
      </c>
      <c r="C2045" s="94" t="str">
        <f ca="1"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 ca="1"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 ca="1"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ca="1" si="157"/>
        <v>701.90810879982791</v>
      </c>
      <c r="V2045" s="22">
        <f t="shared" ca="1" si="158"/>
        <v>0.54072297466619812</v>
      </c>
      <c r="X2045" s="33"/>
      <c r="Y2045" s="33"/>
    </row>
    <row r="2046" spans="1:25" hidden="1" x14ac:dyDescent="0.2">
      <c r="A2046" s="93" t="s">
        <v>913</v>
      </c>
      <c r="B2046" s="94">
        <f ca="1">IFERROR(VLOOKUP($A2046,HeadJournal!$A$1:$NTR$890,COLUMN(HeadJournal!B$1),0),"")</f>
        <v>0</v>
      </c>
      <c r="C2046" s="94" t="str">
        <f ca="1"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ca="1" si="158"/>
        <v>0.5497822931224855</v>
      </c>
      <c r="X2046" s="33"/>
      <c r="Y2046" s="33"/>
    </row>
    <row r="2047" spans="1:25" hidden="1" x14ac:dyDescent="0.2">
      <c r="A2047" s="93" t="s">
        <v>913</v>
      </c>
      <c r="B2047" s="94">
        <f ca="1">IFERROR(VLOOKUP($A2047,HeadJournal!$A$1:$NTR$890,COLUMN(HeadJournal!B$1),0),"")</f>
        <v>0</v>
      </c>
      <c r="C2047" s="94" t="str">
        <f ca="1"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ca="1" si="158"/>
        <v>0.5497822931224855</v>
      </c>
      <c r="X2047" s="33"/>
      <c r="Y2047" s="33"/>
    </row>
    <row r="2048" spans="1:25" hidden="1" x14ac:dyDescent="0.2">
      <c r="A2048" s="93" t="s">
        <v>914</v>
      </c>
      <c r="B2048" s="94" t="str">
        <f ca="1">IFERROR(VLOOKUP($A2048,HeadJournal!$A$1:$NTR$890,COLUMN(HeadJournal!B$1),0),"")</f>
        <v>710000950997</v>
      </c>
      <c r="C2048" s="94" t="str">
        <f ca="1">IFERROR(VLOOKUP($A2048,HeadJournal!$A$1:$NTR$890,COLUMN(HeadJournal!C$1),0),"")</f>
        <v>iHerb_OA CZN6870</v>
      </c>
      <c r="D2048" s="125" t="str">
        <f ca="1"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ca="1" si="158"/>
        <v>0.64941558383598097</v>
      </c>
      <c r="X2048" s="33"/>
      <c r="Y2048" s="33"/>
    </row>
    <row r="2049" spans="1:25" hidden="1" x14ac:dyDescent="0.2">
      <c r="A2049" s="93" t="s">
        <v>914</v>
      </c>
      <c r="B2049" s="94" t="str">
        <f ca="1">IFERROR(VLOOKUP($A2049,HeadJournal!$A$1:$NTR$890,COLUMN(HeadJournal!B$1),0),"")</f>
        <v>710000950997</v>
      </c>
      <c r="C2049" s="94" t="str">
        <f ca="1">IFERROR(VLOOKUP($A2049,HeadJournal!$A$1:$NTR$890,COLUMN(HeadJournal!C$1),0),"")</f>
        <v>iHerb_OA CZN6870</v>
      </c>
      <c r="D2049" s="125" t="str">
        <f ca="1"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 ca="1"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 ca="1"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ca="1" si="162">Q2049-P2049</f>
        <v>490.58698444481229</v>
      </c>
      <c r="V2049" s="22">
        <f t="shared" ref="V2049:V2112" ca="1" si="163">IF(Q2049&lt;&gt;0,IFERROR(U2049/P2049,""),"")</f>
        <v>0.53945454491358225</v>
      </c>
      <c r="X2049" s="33"/>
      <c r="Y2049" s="33"/>
    </row>
    <row r="2050" spans="1:25" hidden="1" x14ac:dyDescent="0.2">
      <c r="A2050" s="93" t="s">
        <v>914</v>
      </c>
      <c r="B2050" s="94" t="str">
        <f ca="1">IFERROR(VLOOKUP($A2050,HeadJournal!$A$1:$NTR$890,COLUMN(HeadJournal!B$1),0),"")</f>
        <v>710000950997</v>
      </c>
      <c r="C2050" s="94" t="str">
        <f ca="1">IFERROR(VLOOKUP($A2050,HeadJournal!$A$1:$NTR$890,COLUMN(HeadJournal!C$1),0),"")</f>
        <v>iHerb_OA CZN6870</v>
      </c>
      <c r="D2050" s="125" t="str">
        <f ca="1"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 ca="1"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 ca="1"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ca="1" si="162"/>
        <v>893.54220303657144</v>
      </c>
      <c r="V2050" s="22">
        <f t="shared" ca="1" si="163"/>
        <v>0.44533316593494138</v>
      </c>
      <c r="X2050" s="33"/>
      <c r="Y2050" s="33"/>
    </row>
    <row r="2051" spans="1:25" hidden="1" x14ac:dyDescent="0.2">
      <c r="A2051" s="93" t="s">
        <v>914</v>
      </c>
      <c r="B2051" s="94" t="str">
        <f ca="1">IFERROR(VLOOKUP($A2051,HeadJournal!$A$1:$NTR$890,COLUMN(HeadJournal!B$1),0),"")</f>
        <v>710000950997</v>
      </c>
      <c r="C2051" s="94" t="str">
        <f ca="1">IFERROR(VLOOKUP($A2051,HeadJournal!$A$1:$NTR$890,COLUMN(HeadJournal!C$1),0),"")</f>
        <v>iHerb_OA CZN6870</v>
      </c>
      <c r="D2051" s="125" t="str">
        <f ca="1"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ca="1" si="163"/>
        <v>0.44533316593494138</v>
      </c>
      <c r="X2051" s="33"/>
      <c r="Y2051" s="33"/>
    </row>
    <row r="2052" spans="1:25" hidden="1" x14ac:dyDescent="0.2">
      <c r="A2052" s="93" t="s">
        <v>914</v>
      </c>
      <c r="B2052" s="94" t="str">
        <f ca="1">IFERROR(VLOOKUP($A2052,HeadJournal!$A$1:$NTR$890,COLUMN(HeadJournal!B$1),0),"")</f>
        <v>710000950997</v>
      </c>
      <c r="C2052" s="94" t="str">
        <f ca="1">IFERROR(VLOOKUP($A2052,HeadJournal!$A$1:$NTR$890,COLUMN(HeadJournal!C$1),0),"")</f>
        <v>iHerb_OA CZN6870</v>
      </c>
      <c r="D2052" s="125" t="str">
        <f ca="1"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 ca="1"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ca="1" si="162"/>
        <v>624.72940868773821</v>
      </c>
      <c r="V2052" s="22">
        <f t="shared" ca="1" si="163"/>
        <v>0.39658545784652416</v>
      </c>
      <c r="X2052" s="33"/>
      <c r="Y2052" s="33"/>
    </row>
    <row r="2053" spans="1:25" hidden="1" x14ac:dyDescent="0.2">
      <c r="A2053" s="93" t="s">
        <v>914</v>
      </c>
      <c r="B2053" s="94" t="str">
        <f ca="1">IFERROR(VLOOKUP($A2053,HeadJournal!$A$1:$NTR$890,COLUMN(HeadJournal!B$1),0),"")</f>
        <v>710000950997</v>
      </c>
      <c r="C2053" s="94" t="str">
        <f ca="1">IFERROR(VLOOKUP($A2053,HeadJournal!$A$1:$NTR$890,COLUMN(HeadJournal!C$1),0),"")</f>
        <v>iHerb_OA CZN6870</v>
      </c>
      <c r="D2053" s="125" t="str">
        <f ca="1"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ca="1" si="163"/>
        <v>0.57071078686484356</v>
      </c>
      <c r="X2053" s="33"/>
      <c r="Y2053" s="33"/>
    </row>
    <row r="2054" spans="1:25" hidden="1" x14ac:dyDescent="0.2">
      <c r="A2054" s="93" t="s">
        <v>914</v>
      </c>
      <c r="B2054" s="94" t="str">
        <f ca="1">IFERROR(VLOOKUP($A2054,HeadJournal!$A$1:$NTR$890,COLUMN(HeadJournal!B$1),0),"")</f>
        <v>710000950997</v>
      </c>
      <c r="C2054" s="94" t="str">
        <f ca="1">IFERROR(VLOOKUP($A2054,HeadJournal!$A$1:$NTR$890,COLUMN(HeadJournal!C$1),0),"")</f>
        <v>iHerb_OA CZN6870</v>
      </c>
      <c r="D2054" s="125" t="str">
        <f ca="1"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ca="1" si="163"/>
        <v>0.66888021104389628</v>
      </c>
      <c r="X2054" s="33"/>
      <c r="Y2054" s="33"/>
    </row>
    <row r="2055" spans="1:25" hidden="1" x14ac:dyDescent="0.2">
      <c r="A2055" s="93" t="s">
        <v>914</v>
      </c>
      <c r="B2055" s="94" t="str">
        <f ca="1">IFERROR(VLOOKUP($A2055,HeadJournal!$A$1:$NTR$890,COLUMN(HeadJournal!B$1),0),"")</f>
        <v>710000950997</v>
      </c>
      <c r="C2055" s="94" t="str">
        <f ca="1">IFERROR(VLOOKUP($A2055,HeadJournal!$A$1:$NTR$890,COLUMN(HeadJournal!C$1),0),"")</f>
        <v>iHerb_OA CZN6870</v>
      </c>
      <c r="D2055" s="125" t="str">
        <f ca="1"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ca="1" si="163"/>
        <v>0.91030580492616986</v>
      </c>
      <c r="X2055" s="33"/>
      <c r="Y2055" s="33"/>
    </row>
    <row r="2056" spans="1:25" hidden="1" x14ac:dyDescent="0.2">
      <c r="A2056" s="93" t="s">
        <v>914</v>
      </c>
      <c r="B2056" s="94" t="str">
        <f ca="1">IFERROR(VLOOKUP($A2056,HeadJournal!$A$1:$NTR$890,COLUMN(HeadJournal!B$1),0),"")</f>
        <v>710000950997</v>
      </c>
      <c r="C2056" s="94" t="str">
        <f ca="1">IFERROR(VLOOKUP($A2056,HeadJournal!$A$1:$NTR$890,COLUMN(HeadJournal!C$1),0),"")</f>
        <v>iHerb_OA CZN6870</v>
      </c>
      <c r="D2056" s="125" t="str">
        <f ca="1"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ca="1" si="163"/>
        <v>0.91030580492616986</v>
      </c>
      <c r="X2056" s="33"/>
      <c r="Y2056" s="33"/>
    </row>
    <row r="2057" spans="1:25" hidden="1" x14ac:dyDescent="0.2">
      <c r="A2057" s="93" t="s">
        <v>914</v>
      </c>
      <c r="B2057" s="94" t="str">
        <f ca="1">IFERROR(VLOOKUP($A2057,HeadJournal!$A$1:$NTR$890,COLUMN(HeadJournal!B$1),0),"")</f>
        <v>710000950997</v>
      </c>
      <c r="C2057" s="94" t="str">
        <f ca="1">IFERROR(VLOOKUP($A2057,HeadJournal!$A$1:$NTR$890,COLUMN(HeadJournal!C$1),0),"")</f>
        <v>iHerb_OA CZN6870</v>
      </c>
      <c r="D2057" s="125" t="str">
        <f ca="1"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 ca="1"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 ca="1"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ca="1" si="162"/>
        <v>-522.65115836505049</v>
      </c>
      <c r="V2057" s="22" t="str">
        <f t="shared" ca="1" si="163"/>
        <v/>
      </c>
      <c r="X2057" s="33"/>
      <c r="Y2057" s="33"/>
    </row>
    <row r="2058" spans="1:25" hidden="1" x14ac:dyDescent="0.2">
      <c r="A2058" s="93" t="s">
        <v>914</v>
      </c>
      <c r="B2058" s="94" t="str">
        <f ca="1">IFERROR(VLOOKUP($A2058,HeadJournal!$A$1:$NTR$890,COLUMN(HeadJournal!B$1),0),"")</f>
        <v>710000950997</v>
      </c>
      <c r="C2058" s="94" t="str">
        <f ca="1">IFERROR(VLOOKUP($A2058,HeadJournal!$A$1:$NTR$890,COLUMN(HeadJournal!C$1),0),"")</f>
        <v>iHerb_OA CZN6870</v>
      </c>
      <c r="D2058" s="125" t="str">
        <f ca="1"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 ca="1"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ca="1" si="162"/>
        <v>1022.6440987588945</v>
      </c>
      <c r="V2058" s="22">
        <f t="shared" ca="1" si="163"/>
        <v>1.5097588976269705</v>
      </c>
      <c r="X2058" s="33"/>
      <c r="Y2058" s="33"/>
    </row>
    <row r="2059" spans="1:25" hidden="1" x14ac:dyDescent="0.2">
      <c r="A2059" s="93" t="s">
        <v>917</v>
      </c>
      <c r="B2059" s="94" t="str">
        <f ca="1">IFERROR(VLOOKUP($A2059,HeadJournal!$A$1:$NTR$890,COLUMN(HeadJournal!B$1),0),"")</f>
        <v>710000960871</v>
      </c>
      <c r="C2059" s="94" t="str">
        <f ca="1">IFERROR(VLOOKUP($A2059,HeadJournal!$A$1:$NTR$890,COLUMN(HeadJournal!C$1),0),"")</f>
        <v>iHerb_AV CYG0792</v>
      </c>
      <c r="D2059" s="125" t="str">
        <f ca="1"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 ca="1"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 ca="1"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ca="1" si="162"/>
        <v>1095.8987249264253</v>
      </c>
      <c r="V2059" s="22">
        <f t="shared" ca="1" si="163"/>
        <v>0.6074485618229678</v>
      </c>
      <c r="X2059" s="33"/>
      <c r="Y2059" s="33"/>
    </row>
    <row r="2060" spans="1:25" hidden="1" x14ac:dyDescent="0.2">
      <c r="A2060" s="93" t="s">
        <v>917</v>
      </c>
      <c r="B2060" s="94" t="str">
        <f ca="1">IFERROR(VLOOKUP($A2060,HeadJournal!$A$1:$NTR$890,COLUMN(HeadJournal!B$1),0),"")</f>
        <v>710000960871</v>
      </c>
      <c r="C2060" s="94" t="str">
        <f ca="1">IFERROR(VLOOKUP($A2060,HeadJournal!$A$1:$NTR$890,COLUMN(HeadJournal!C$1),0),"")</f>
        <v>iHerb_AV CYG0792</v>
      </c>
      <c r="D2060" s="125" t="str">
        <f ca="1"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 ca="1"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 ca="1"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ca="1" si="162"/>
        <v>1522.703288171856</v>
      </c>
      <c r="V2060" s="22">
        <f t="shared" ca="1" si="163"/>
        <v>0.3400943440154795</v>
      </c>
      <c r="X2060" s="33"/>
      <c r="Y2060" s="33"/>
    </row>
    <row r="2061" spans="1:25" hidden="1" x14ac:dyDescent="0.2">
      <c r="A2061" s="93" t="s">
        <v>917</v>
      </c>
      <c r="B2061" s="94" t="str">
        <f ca="1">IFERROR(VLOOKUP($A2061,HeadJournal!$A$1:$NTR$890,COLUMN(HeadJournal!B$1),0),"")</f>
        <v>710000960871</v>
      </c>
      <c r="C2061" s="94" t="str">
        <f ca="1">IFERROR(VLOOKUP($A2061,HeadJournal!$A$1:$NTR$890,COLUMN(HeadJournal!C$1),0),"")</f>
        <v>iHerb_AV CYG0792</v>
      </c>
      <c r="D2061" s="125" t="str">
        <f ca="1"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 ca="1"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 ca="1"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ca="1" si="162"/>
        <v>522.703288171856</v>
      </c>
      <c r="V2061" s="22">
        <f t="shared" ca="1" si="163"/>
        <v>0.11674528667956625</v>
      </c>
      <c r="X2061" s="33"/>
      <c r="Y2061" s="33"/>
    </row>
    <row r="2062" spans="1:25" hidden="1" x14ac:dyDescent="0.2">
      <c r="A2062" s="93" t="s">
        <v>917</v>
      </c>
      <c r="B2062" s="94" t="str">
        <f ca="1">IFERROR(VLOOKUP($A2062,HeadJournal!$A$1:$NTR$890,COLUMN(HeadJournal!B$1),0),"")</f>
        <v>710000960871</v>
      </c>
      <c r="C2062" s="94" t="str">
        <f ca="1">IFERROR(VLOOKUP($A2062,HeadJournal!$A$1:$NTR$890,COLUMN(HeadJournal!C$1),0),"")</f>
        <v>iHerb_AV CYG0792</v>
      </c>
      <c r="D2062" s="125" t="str">
        <f ca="1"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 ca="1"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ca="1" si="162"/>
        <v>961.69382518845509</v>
      </c>
      <c r="V2062" s="22">
        <f t="shared" ca="1" si="163"/>
        <v>0.92621410574102081</v>
      </c>
      <c r="X2062" s="33"/>
      <c r="Y2062" s="33"/>
    </row>
    <row r="2063" spans="1:25" hidden="1" x14ac:dyDescent="0.2">
      <c r="A2063" s="93" t="s">
        <v>917</v>
      </c>
      <c r="B2063" s="94" t="str">
        <f ca="1">IFERROR(VLOOKUP($A2063,HeadJournal!$A$1:$NTR$890,COLUMN(HeadJournal!B$1),0),"")</f>
        <v>710000960871</v>
      </c>
      <c r="C2063" s="94" t="str">
        <f ca="1">IFERROR(VLOOKUP($A2063,HeadJournal!$A$1:$NTR$890,COLUMN(HeadJournal!C$1),0),"")</f>
        <v>iHerb_AV CYG0792</v>
      </c>
      <c r="D2063" s="125" t="str">
        <f ca="1"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 ca="1"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 ca="1"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ca="1" si="162"/>
        <v>961.69382518845509</v>
      </c>
      <c r="V2063" s="22">
        <f t="shared" ca="1" si="163"/>
        <v>0.92621410574102081</v>
      </c>
      <c r="X2063" s="33"/>
      <c r="Y2063" s="33"/>
    </row>
    <row r="2064" spans="1:25" hidden="1" x14ac:dyDescent="0.2">
      <c r="A2064" s="93" t="s">
        <v>917</v>
      </c>
      <c r="B2064" s="94" t="str">
        <f ca="1">IFERROR(VLOOKUP($A2064,HeadJournal!$A$1:$NTR$890,COLUMN(HeadJournal!B$1),0),"")</f>
        <v>710000960871</v>
      </c>
      <c r="C2064" s="94" t="str">
        <f ca="1">IFERROR(VLOOKUP($A2064,HeadJournal!$A$1:$NTR$890,COLUMN(HeadJournal!C$1),0),"")</f>
        <v>iHerb_AV CYG0792</v>
      </c>
      <c r="D2064" s="125" t="str">
        <f ca="1"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 ca="1"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 ca="1"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ca="1" si="162"/>
        <v>961.69382518845509</v>
      </c>
      <c r="V2064" s="22">
        <f t="shared" ca="1" si="163"/>
        <v>0.92621410574102081</v>
      </c>
      <c r="X2064" s="33"/>
      <c r="Y2064" s="33"/>
    </row>
    <row r="2065" spans="1:25" hidden="1" x14ac:dyDescent="0.2">
      <c r="A2065" s="93" t="s">
        <v>917</v>
      </c>
      <c r="B2065" s="94" t="str">
        <f ca="1">IFERROR(VLOOKUP($A2065,HeadJournal!$A$1:$NTR$890,COLUMN(HeadJournal!B$1),0),"")</f>
        <v>710000960871</v>
      </c>
      <c r="C2065" s="94" t="str">
        <f ca="1">IFERROR(VLOOKUP($A2065,HeadJournal!$A$1:$NTR$890,COLUMN(HeadJournal!C$1),0),"")</f>
        <v>iHerb_AV CYG0792</v>
      </c>
      <c r="D2065" s="125" t="str">
        <f ca="1"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 ca="1"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 ca="1"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ca="1" si="162"/>
        <v>478.41670877865567</v>
      </c>
      <c r="V2065" s="22">
        <f t="shared" ca="1" si="163"/>
        <v>0.42655477531025399</v>
      </c>
      <c r="X2065" s="33"/>
      <c r="Y2065" s="33"/>
    </row>
    <row r="2066" spans="1:25" hidden="1" x14ac:dyDescent="0.2">
      <c r="A2066" s="93" t="s">
        <v>917</v>
      </c>
      <c r="B2066" s="94" t="str">
        <f ca="1">IFERROR(VLOOKUP($A2066,HeadJournal!$A$1:$NTR$890,COLUMN(HeadJournal!B$1),0),"")</f>
        <v>710000960871</v>
      </c>
      <c r="C2066" s="94" t="str">
        <f ca="1">IFERROR(VLOOKUP($A2066,HeadJournal!$A$1:$NTR$890,COLUMN(HeadJournal!C$1),0),"")</f>
        <v>iHerb_AV CYG0792</v>
      </c>
      <c r="D2066" s="125" t="str">
        <f ca="1"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 ca="1"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 ca="1"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ca="1" si="162"/>
        <v>478.41670877865567</v>
      </c>
      <c r="V2066" s="22">
        <f t="shared" ca="1" si="163"/>
        <v>0.42655477531025399</v>
      </c>
      <c r="X2066" s="33"/>
      <c r="Y2066" s="33"/>
    </row>
    <row r="2067" spans="1:25" hidden="1" x14ac:dyDescent="0.2">
      <c r="A2067" s="93" t="s">
        <v>917</v>
      </c>
      <c r="B2067" s="94" t="str">
        <f ca="1">IFERROR(VLOOKUP($A2067,HeadJournal!$A$1:$NTR$890,COLUMN(HeadJournal!B$1),0),"")</f>
        <v>710000960871</v>
      </c>
      <c r="C2067" s="94" t="str">
        <f ca="1">IFERROR(VLOOKUP($A2067,HeadJournal!$A$1:$NTR$890,COLUMN(HeadJournal!C$1),0),"")</f>
        <v>iHerb_AV CYG0792</v>
      </c>
      <c r="D2067" s="125" t="str">
        <f ca="1"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 ca="1"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 ca="1"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ca="1" si="162"/>
        <v>655.7703054329304</v>
      </c>
      <c r="V2067" s="22">
        <f t="shared" ca="1" si="163"/>
        <v>0.29220284671415236</v>
      </c>
      <c r="X2067" s="33"/>
      <c r="Y2067" s="33"/>
    </row>
    <row r="2068" spans="1:25" hidden="1" x14ac:dyDescent="0.2">
      <c r="A2068" s="93" t="s">
        <v>917</v>
      </c>
      <c r="B2068" s="94" t="str">
        <f ca="1">IFERROR(VLOOKUP($A2068,HeadJournal!$A$1:$NTR$890,COLUMN(HeadJournal!B$1),0),"")</f>
        <v>710000960871</v>
      </c>
      <c r="C2068" s="94" t="str">
        <f ca="1">IFERROR(VLOOKUP($A2068,HeadJournal!$A$1:$NTR$890,COLUMN(HeadJournal!C$1),0),"")</f>
        <v>iHerb_AV CYG0792</v>
      </c>
      <c r="D2068" s="125" t="str">
        <f ca="1"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 ca="1"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 ca="1"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ca="1" si="162"/>
        <v>1255.7703054329304</v>
      </c>
      <c r="V2068" s="22">
        <f t="shared" ca="1" si="163"/>
        <v>0.55955515982742521</v>
      </c>
      <c r="X2068" s="33"/>
      <c r="Y2068" s="33"/>
    </row>
    <row r="2069" spans="1:25" hidden="1" x14ac:dyDescent="0.2">
      <c r="A2069" s="93" t="s">
        <v>917</v>
      </c>
      <c r="B2069" s="94" t="str">
        <f ca="1">IFERROR(VLOOKUP($A2069,HeadJournal!$A$1:$NTR$890,COLUMN(HeadJournal!B$1),0),"")</f>
        <v>710000960871</v>
      </c>
      <c r="C2069" s="94" t="str">
        <f ca="1">IFERROR(VLOOKUP($A2069,HeadJournal!$A$1:$NTR$890,COLUMN(HeadJournal!C$1),0),"")</f>
        <v>iHerb_AV CYG0792</v>
      </c>
      <c r="D2069" s="125" t="str">
        <f ca="1"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 ca="1"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 ca="1"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ca="1" si="162"/>
        <v>908.85032493997824</v>
      </c>
      <c r="V2069" s="22">
        <f t="shared" ca="1" si="163"/>
        <v>0.70390779821690963</v>
      </c>
      <c r="X2069" s="33"/>
      <c r="Y2069" s="33"/>
    </row>
    <row r="2070" spans="1:25" hidden="1" x14ac:dyDescent="0.2">
      <c r="A2070" s="93" t="s">
        <v>917</v>
      </c>
      <c r="B2070" s="94" t="str">
        <f ca="1">IFERROR(VLOOKUP($A2070,HeadJournal!$A$1:$NTR$890,COLUMN(HeadJournal!B$1),0),"")</f>
        <v>710000960871</v>
      </c>
      <c r="C2070" s="94" t="str">
        <f ca="1">IFERROR(VLOOKUP($A2070,HeadJournal!$A$1:$NTR$890,COLUMN(HeadJournal!C$1),0),"")</f>
        <v>iHerb_AV CYG0792</v>
      </c>
      <c r="D2070" s="125" t="str">
        <f ca="1"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 ca="1"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 ca="1"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ca="1" si="162"/>
        <v>908.85032493997824</v>
      </c>
      <c r="V2070" s="22">
        <f t="shared" ca="1" si="163"/>
        <v>0.70390779821690963</v>
      </c>
      <c r="X2070" s="33"/>
      <c r="Y2070" s="33"/>
    </row>
    <row r="2071" spans="1:25" hidden="1" x14ac:dyDescent="0.2">
      <c r="A2071" s="93" t="s">
        <v>917</v>
      </c>
      <c r="B2071" s="94" t="str">
        <f ca="1">IFERROR(VLOOKUP($A2071,HeadJournal!$A$1:$NTR$890,COLUMN(HeadJournal!B$1),0),"")</f>
        <v>710000960871</v>
      </c>
      <c r="C2071" s="94" t="str">
        <f ca="1">IFERROR(VLOOKUP($A2071,HeadJournal!$A$1:$NTR$890,COLUMN(HeadJournal!C$1),0),"")</f>
        <v>iHerb_AV CYG0792</v>
      </c>
      <c r="D2071" s="125" t="str">
        <f ca="1"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 ca="1"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 ca="1"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ca="1" si="162"/>
        <v>606.71597428748441</v>
      </c>
      <c r="V2071" s="22">
        <f t="shared" ca="1" si="163"/>
        <v>1.2299526087655568</v>
      </c>
      <c r="X2071" s="33"/>
      <c r="Y2071" s="33"/>
    </row>
    <row r="2072" spans="1:25" hidden="1" x14ac:dyDescent="0.2">
      <c r="A2072" s="93" t="s">
        <v>917</v>
      </c>
      <c r="B2072" s="94" t="str">
        <f ca="1">IFERROR(VLOOKUP($A2072,HeadJournal!$A$1:$NTR$890,COLUMN(HeadJournal!B$1),0),"")</f>
        <v>710000960871</v>
      </c>
      <c r="C2072" s="94" t="str">
        <f ca="1">IFERROR(VLOOKUP($A2072,HeadJournal!$A$1:$NTR$890,COLUMN(HeadJournal!C$1),0),"")</f>
        <v>iHerb_AV CYG0792</v>
      </c>
      <c r="D2072" s="125" t="str">
        <f ca="1"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 ca="1"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 ca="1"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ca="1" si="162"/>
        <v>588.05217820631992</v>
      </c>
      <c r="V2072" s="22">
        <f t="shared" ca="1" si="163"/>
        <v>0.48521245521610329</v>
      </c>
      <c r="X2072" s="33"/>
      <c r="Y2072" s="33"/>
    </row>
    <row r="2073" spans="1:25" hidden="1" x14ac:dyDescent="0.2">
      <c r="A2073" s="93" t="s">
        <v>917</v>
      </c>
      <c r="B2073" s="94" t="str">
        <f ca="1">IFERROR(VLOOKUP($A2073,HeadJournal!$A$1:$NTR$890,COLUMN(HeadJournal!B$1),0),"")</f>
        <v>710000960871</v>
      </c>
      <c r="C2073" s="94" t="str">
        <f ca="1">IFERROR(VLOOKUP($A2073,HeadJournal!$A$1:$NTR$890,COLUMN(HeadJournal!C$1),0),"")</f>
        <v>iHerb_AV CYG0792</v>
      </c>
      <c r="D2073" s="125" t="str">
        <f ca="1"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 ca="1"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 ca="1"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ca="1" si="162"/>
        <v>919.48144618378251</v>
      </c>
      <c r="V2073" s="22">
        <f t="shared" ca="1" si="163"/>
        <v>0.71805398168072798</v>
      </c>
      <c r="X2073" s="33"/>
      <c r="Y2073" s="33"/>
    </row>
    <row r="2074" spans="1:25" hidden="1" x14ac:dyDescent="0.2">
      <c r="A2074" s="93" t="s">
        <v>917</v>
      </c>
      <c r="B2074" s="94" t="str">
        <f ca="1">IFERROR(VLOOKUP($A2074,HeadJournal!$A$1:$NTR$890,COLUMN(HeadJournal!B$1),0),"")</f>
        <v>710000960871</v>
      </c>
      <c r="C2074" s="94" t="str">
        <f ca="1">IFERROR(VLOOKUP($A2074,HeadJournal!$A$1:$NTR$890,COLUMN(HeadJournal!C$1),0),"")</f>
        <v>iHerb_AV CYG0792</v>
      </c>
      <c r="D2074" s="125" t="str">
        <f ca="1"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 ca="1"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 ca="1"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ca="1" si="162"/>
        <v>919.48144618378251</v>
      </c>
      <c r="V2074" s="22">
        <f t="shared" ca="1" si="163"/>
        <v>0.71805398168072798</v>
      </c>
      <c r="X2074" s="33"/>
      <c r="Y2074" s="33"/>
    </row>
    <row r="2075" spans="1:25" hidden="1" x14ac:dyDescent="0.2">
      <c r="A2075" s="93" t="s">
        <v>922</v>
      </c>
      <c r="B2075" s="94">
        <f ca="1">IFERROR(VLOOKUP($A2075,HeadJournal!$A$1:$NTR$890,COLUMN(HeadJournal!B$1),0),"")</f>
        <v>0</v>
      </c>
      <c r="C2075" s="94" t="str">
        <f ca="1">IFERROR(VLOOKUP($A2075,HeadJournal!$A$1:$NTR$890,COLUMN(HeadJournal!C$1),0),"")</f>
        <v>OZON_OA</v>
      </c>
      <c r="D2075" s="125" t="str">
        <f ca="1"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hidden="1" x14ac:dyDescent="0.2">
      <c r="A2076" s="93" t="s">
        <v>922</v>
      </c>
      <c r="B2076" s="94">
        <f ca="1">IFERROR(VLOOKUP($A2076,HeadJournal!$A$1:$NTR$890,COLUMN(HeadJournal!B$1),0),"")</f>
        <v>0</v>
      </c>
      <c r="C2076" s="94" t="str">
        <f ca="1">IFERROR(VLOOKUP($A2076,HeadJournal!$A$1:$NTR$890,COLUMN(HeadJournal!C$1),0),"")</f>
        <v>OZON_OA</v>
      </c>
      <c r="D2076" s="125" t="str">
        <f ca="1"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 ca="1"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ca="1" si="162"/>
        <v>390.5</v>
      </c>
      <c r="V2076" s="22">
        <f t="shared" ca="1" si="163"/>
        <v>0.55038759689922478</v>
      </c>
      <c r="X2076" s="33"/>
      <c r="Y2076" s="33"/>
    </row>
    <row r="2077" spans="1:25" hidden="1" x14ac:dyDescent="0.2">
      <c r="A2077" s="93" t="s">
        <v>922</v>
      </c>
      <c r="B2077" s="94">
        <f ca="1">IFERROR(VLOOKUP($A2077,HeadJournal!$A$1:$NTR$890,COLUMN(HeadJournal!B$1),0),"")</f>
        <v>0</v>
      </c>
      <c r="C2077" s="94" t="str">
        <f ca="1">IFERROR(VLOOKUP($A2077,HeadJournal!$A$1:$NTR$890,COLUMN(HeadJournal!C$1),0),"")</f>
        <v>OZON_OA</v>
      </c>
      <c r="D2077" s="125" t="str">
        <f ca="1"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 ca="1"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ca="1" si="162"/>
        <v>390.5</v>
      </c>
      <c r="V2077" s="22">
        <f t="shared" ca="1" si="163"/>
        <v>0.55038759689922478</v>
      </c>
      <c r="X2077" s="33"/>
      <c r="Y2077" s="33"/>
    </row>
    <row r="2078" spans="1:25" hidden="1" x14ac:dyDescent="0.2">
      <c r="A2078" s="93" t="s">
        <v>924</v>
      </c>
      <c r="B2078" s="94">
        <f ca="1">IFERROR(VLOOKUP($A2078,HeadJournal!$A$1:$NTR$890,COLUMN(HeadJournal!B$1),0),"")</f>
        <v>0</v>
      </c>
      <c r="C2078" s="94" t="str">
        <f ca="1">IFERROR(VLOOKUP($A2078,HeadJournal!$A$1:$NTR$890,COLUMN(HeadJournal!C$1),0),"")</f>
        <v>WBRS</v>
      </c>
      <c r="D2078" s="125" t="str">
        <f ca="1"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ca="1" si="163"/>
        <v>0.52825080778971278</v>
      </c>
      <c r="X2078" s="33"/>
      <c r="Y2078" s="33"/>
    </row>
    <row r="2079" spans="1:25" hidden="1" x14ac:dyDescent="0.2">
      <c r="A2079" s="93" t="s">
        <v>924</v>
      </c>
      <c r="B2079" s="94">
        <f ca="1">IFERROR(VLOOKUP($A2079,HeadJournal!$A$1:$NTR$890,COLUMN(HeadJournal!B$1),0),"")</f>
        <v>0</v>
      </c>
      <c r="C2079" s="94" t="str">
        <f ca="1">IFERROR(VLOOKUP($A2079,HeadJournal!$A$1:$NTR$890,COLUMN(HeadJournal!C$1),0),"")</f>
        <v>WBRS</v>
      </c>
      <c r="D2079" s="125" t="str">
        <f ca="1"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ca="1" si="163"/>
        <v>0.52825080778971278</v>
      </c>
      <c r="X2079" s="33"/>
      <c r="Y2079" s="33"/>
    </row>
    <row r="2080" spans="1:25" hidden="1" x14ac:dyDescent="0.2">
      <c r="A2080" s="93" t="s">
        <v>925</v>
      </c>
      <c r="B2080" s="94">
        <f ca="1">IFERROR(VLOOKUP($A2080,HeadJournal!$A$1:$NTR$890,COLUMN(HeadJournal!B$1),0),"")</f>
        <v>0</v>
      </c>
      <c r="C2080" s="94" t="str">
        <f ca="1">IFERROR(VLOOKUP($A2080,HeadJournal!$A$1:$NTR$890,COLUMN(HeadJournal!C$1),0),"")</f>
        <v>WBRS</v>
      </c>
      <c r="D2080" s="125" t="str">
        <f ca="1"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ca="1" si="163"/>
        <v>0.23488177822976056</v>
      </c>
      <c r="X2080" s="33"/>
      <c r="Y2080" s="33"/>
    </row>
    <row r="2081" spans="1:25" hidden="1" x14ac:dyDescent="0.2">
      <c r="A2081" s="93" t="s">
        <v>925</v>
      </c>
      <c r="B2081" s="94">
        <f ca="1">IFERROR(VLOOKUP($A2081,HeadJournal!$A$1:$NTR$890,COLUMN(HeadJournal!B$1),0),"")</f>
        <v>0</v>
      </c>
      <c r="C2081" s="94" t="str">
        <f ca="1">IFERROR(VLOOKUP($A2081,HeadJournal!$A$1:$NTR$890,COLUMN(HeadJournal!C$1),0),"")</f>
        <v>WBRS</v>
      </c>
      <c r="D2081" s="125" t="str">
        <f ca="1"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 ca="1"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ca="1" si="162"/>
        <v>1293.3999999999996</v>
      </c>
      <c r="V2081" s="22">
        <f t="shared" ca="1" si="163"/>
        <v>0.23488177822976056</v>
      </c>
      <c r="X2081" s="33"/>
      <c r="Y2081" s="33"/>
    </row>
    <row r="2082" spans="1:25" hidden="1" x14ac:dyDescent="0.2">
      <c r="A2082" s="93" t="s">
        <v>925</v>
      </c>
      <c r="B2082" s="94">
        <f ca="1">IFERROR(VLOOKUP($A2082,HeadJournal!$A$1:$NTR$890,COLUMN(HeadJournal!B$1),0),"")</f>
        <v>0</v>
      </c>
      <c r="C2082" s="94" t="str">
        <f ca="1">IFERROR(VLOOKUP($A2082,HeadJournal!$A$1:$NTR$890,COLUMN(HeadJournal!C$1),0),"")</f>
        <v>WBRS</v>
      </c>
      <c r="D2082" s="125" t="str">
        <f ca="1"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ca="1" si="163"/>
        <v>0.23488177822976056</v>
      </c>
      <c r="X2082" s="33"/>
      <c r="Y2082" s="33"/>
    </row>
    <row r="2083" spans="1:25" hidden="1" x14ac:dyDescent="0.2">
      <c r="A2083" s="93" t="s">
        <v>929</v>
      </c>
      <c r="B2083" s="94">
        <f ca="1">IFERROR(VLOOKUP($A2083,HeadJournal!$A$1:$NTR$890,COLUMN(HeadJournal!B$1),0),"")</f>
        <v>0</v>
      </c>
      <c r="C2083" s="94" t="str">
        <f ca="1">IFERROR(VLOOKUP($A2083,HeadJournal!$A$1:$NTR$890,COLUMN(HeadJournal!C$1),0),"")</f>
        <v>WBRS</v>
      </c>
      <c r="D2083" s="125" t="str">
        <f ca="1"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ca="1" si="163"/>
        <v>0.41072984523463762</v>
      </c>
      <c r="X2083" s="33"/>
      <c r="Y2083" s="33"/>
    </row>
    <row r="2084" spans="1:25" hidden="1" x14ac:dyDescent="0.2">
      <c r="A2084" s="93" t="s">
        <v>931</v>
      </c>
      <c r="B2084" s="94">
        <f ca="1">IFERROR(VLOOKUP($A2084,HeadJournal!$A$1:$NTR$890,COLUMN(HeadJournal!B$1),0),"")</f>
        <v>0</v>
      </c>
      <c r="C2084" s="94" t="str">
        <f ca="1">IFERROR(VLOOKUP($A2084,HeadJournal!$A$1:$NTR$890,COLUMN(HeadJournal!C$1),0),"")</f>
        <v>WBRS</v>
      </c>
      <c r="D2084" s="125" t="str">
        <f ca="1"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ca="1" si="163"/>
        <v>0.33971291866028708</v>
      </c>
      <c r="X2084" s="33"/>
      <c r="Y2084" s="33"/>
    </row>
    <row r="2085" spans="1:25" hidden="1" x14ac:dyDescent="0.2">
      <c r="A2085" s="93" t="s">
        <v>931</v>
      </c>
      <c r="B2085" s="94">
        <f ca="1">IFERROR(VLOOKUP($A2085,HeadJournal!$A$1:$NTR$890,COLUMN(HeadJournal!B$1),0),"")</f>
        <v>0</v>
      </c>
      <c r="C2085" s="94" t="str">
        <f ca="1">IFERROR(VLOOKUP($A2085,HeadJournal!$A$1:$NTR$890,COLUMN(HeadJournal!C$1),0),"")</f>
        <v>WBRS</v>
      </c>
      <c r="D2085" s="125" t="str">
        <f ca="1"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ca="1" si="163"/>
        <v>0.33971291866028708</v>
      </c>
      <c r="X2085" s="33"/>
      <c r="Y2085" s="33"/>
    </row>
    <row r="2086" spans="1:25" hidden="1" x14ac:dyDescent="0.2">
      <c r="A2086" s="93" t="s">
        <v>931</v>
      </c>
      <c r="B2086" s="94">
        <f ca="1">IFERROR(VLOOKUP($A2086,HeadJournal!$A$1:$NTR$890,COLUMN(HeadJournal!B$1),0),"")</f>
        <v>0</v>
      </c>
      <c r="C2086" s="94" t="str">
        <f ca="1">IFERROR(VLOOKUP($A2086,HeadJournal!$A$1:$NTR$890,COLUMN(HeadJournal!C$1),0),"")</f>
        <v>WBRS</v>
      </c>
      <c r="D2086" s="125" t="str">
        <f ca="1"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 ca="1"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ca="1" si="162"/>
        <v>887.5</v>
      </c>
      <c r="V2086" s="22">
        <f t="shared" ca="1" si="163"/>
        <v>0.33971291866028708</v>
      </c>
      <c r="X2086" s="33"/>
      <c r="Y2086" s="33"/>
    </row>
    <row r="2087" spans="1:25" hidden="1" x14ac:dyDescent="0.2">
      <c r="A2087" s="93" t="s">
        <v>933</v>
      </c>
      <c r="B2087" s="94">
        <f ca="1">IFERROR(VLOOKUP($A2087,HeadJournal!$A$1:$NTR$890,COLUMN(HeadJournal!B$1),0),"")</f>
        <v>0</v>
      </c>
      <c r="C2087" s="94" t="str">
        <f ca="1">IFERROR(VLOOKUP($A2087,HeadJournal!$A$1:$NTR$890,COLUMN(HeadJournal!C$1),0),"")</f>
        <v>WBRS</v>
      </c>
      <c r="D2087" s="125" t="str">
        <f ca="1"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ca="1" si="163"/>
        <v>0.21212121212121213</v>
      </c>
      <c r="X2087" s="33"/>
      <c r="Y2087" s="33"/>
    </row>
    <row r="2088" spans="1:25" hidden="1" x14ac:dyDescent="0.2">
      <c r="A2088" s="93" t="s">
        <v>933</v>
      </c>
      <c r="B2088" s="94">
        <f ca="1">IFERROR(VLOOKUP($A2088,HeadJournal!$A$1:$NTR$890,COLUMN(HeadJournal!B$1),0),"")</f>
        <v>0</v>
      </c>
      <c r="C2088" s="94" t="str">
        <f ca="1">IFERROR(VLOOKUP($A2088,HeadJournal!$A$1:$NTR$890,COLUMN(HeadJournal!C$1),0),"")</f>
        <v>WBRS</v>
      </c>
      <c r="D2088" s="125" t="str">
        <f ca="1"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hidden="1" x14ac:dyDescent="0.2">
      <c r="A2089" s="93" t="s">
        <v>935</v>
      </c>
      <c r="B2089" s="94">
        <f ca="1">IFERROR(VLOOKUP($A2089,HeadJournal!$A$1:$NTR$890,COLUMN(HeadJournal!B$1),0),"")</f>
        <v>0</v>
      </c>
      <c r="C2089" s="94" t="str">
        <f ca="1">IFERROR(VLOOKUP($A2089,HeadJournal!$A$1:$NTR$890,COLUMN(HeadJournal!C$1),0),"")</f>
        <v>OZON_OA</v>
      </c>
      <c r="D2089" s="125" t="str">
        <f ca="1"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ca="1" si="163"/>
        <v>0.38605788830004079</v>
      </c>
      <c r="X2089" s="33"/>
      <c r="Y2089" s="33"/>
    </row>
    <row r="2090" spans="1:25" hidden="1" x14ac:dyDescent="0.2">
      <c r="A2090" s="93" t="s">
        <v>936</v>
      </c>
      <c r="B2090" s="94" t="str">
        <f ca="1">IFERROR(VLOOKUP($A2090,HeadJournal!$A$1:$NTR$890,COLUMN(HeadJournal!B$1),0),"")</f>
        <v>710000971994</v>
      </c>
      <c r="C2090" s="94" t="str">
        <f ca="1">IFERROR(VLOOKUP($A2090,HeadJournal!$A$1:$NTR$890,COLUMN(HeadJournal!C$1),0),"")</f>
        <v>iHerb_VP DFD1605</v>
      </c>
      <c r="D2090" s="125" t="str">
        <f ca="1"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 ca="1"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ca="1" si="162"/>
        <v>599.50515896265017</v>
      </c>
      <c r="V2090" s="22">
        <f t="shared" ca="1" si="163"/>
        <v>0.59920864593470691</v>
      </c>
      <c r="X2090" s="33"/>
      <c r="Y2090" s="33"/>
    </row>
    <row r="2091" spans="1:25" hidden="1" x14ac:dyDescent="0.2">
      <c r="A2091" s="93" t="s">
        <v>936</v>
      </c>
      <c r="B2091" s="94" t="str">
        <f ca="1">IFERROR(VLOOKUP($A2091,HeadJournal!$A$1:$NTR$890,COLUMN(HeadJournal!B$1),0),"")</f>
        <v>710000971994</v>
      </c>
      <c r="C2091" s="94" t="str">
        <f ca="1">IFERROR(VLOOKUP($A2091,HeadJournal!$A$1:$NTR$890,COLUMN(HeadJournal!C$1),0),"")</f>
        <v>iHerb_VP DFD1605</v>
      </c>
      <c r="D2091" s="125" t="str">
        <f ca="1"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 ca="1"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 ca="1"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ca="1" si="162"/>
        <v>338.38133621246698</v>
      </c>
      <c r="V2091" s="22">
        <f t="shared" ca="1" si="163"/>
        <v>0.44429233723041278</v>
      </c>
      <c r="X2091" s="33"/>
      <c r="Y2091" s="33"/>
    </row>
    <row r="2092" spans="1:25" hidden="1" x14ac:dyDescent="0.2">
      <c r="A2092" s="93" t="s">
        <v>936</v>
      </c>
      <c r="B2092" s="94" t="str">
        <f ca="1">IFERROR(VLOOKUP($A2092,HeadJournal!$A$1:$NTR$890,COLUMN(HeadJournal!B$1),0),"")</f>
        <v>710000971994</v>
      </c>
      <c r="C2092" s="94" t="str">
        <f ca="1">IFERROR(VLOOKUP($A2092,HeadJournal!$A$1:$NTR$890,COLUMN(HeadJournal!C$1),0),"")</f>
        <v>iHerb_VP DFD1605</v>
      </c>
      <c r="D2092" s="125" t="str">
        <f ca="1"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 ca="1"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 ca="1"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ca="1" si="162"/>
        <v>1275.866909239076</v>
      </c>
      <c r="V2092" s="22">
        <f t="shared" ca="1" si="163"/>
        <v>0.54896465022205576</v>
      </c>
      <c r="X2092" s="33"/>
      <c r="Y2092" s="33"/>
    </row>
    <row r="2093" spans="1:25" hidden="1" x14ac:dyDescent="0.2">
      <c r="A2093" s="93" t="s">
        <v>936</v>
      </c>
      <c r="B2093" s="94" t="str">
        <f ca="1">IFERROR(VLOOKUP($A2093,HeadJournal!$A$1:$NTR$890,COLUMN(HeadJournal!B$1),0),"")</f>
        <v>710000971994</v>
      </c>
      <c r="C2093" s="94" t="str">
        <f ca="1">IFERROR(VLOOKUP($A2093,HeadJournal!$A$1:$NTR$890,COLUMN(HeadJournal!C$1),0),"")</f>
        <v>iHerb_VP DFD1605</v>
      </c>
      <c r="D2093" s="125" t="str">
        <f ca="1"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 ca="1"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ca="1" si="162"/>
        <v>1775.866909239076</v>
      </c>
      <c r="V2093" s="22">
        <f t="shared" ca="1" si="163"/>
        <v>0.76409862941956352</v>
      </c>
      <c r="X2093" s="33"/>
      <c r="Y2093" s="33"/>
    </row>
    <row r="2094" spans="1:25" hidden="1" x14ac:dyDescent="0.2">
      <c r="A2094" s="93" t="s">
        <v>936</v>
      </c>
      <c r="B2094" s="94" t="str">
        <f ca="1">IFERROR(VLOOKUP($A2094,HeadJournal!$A$1:$NTR$890,COLUMN(HeadJournal!B$1),0),"")</f>
        <v>710000971994</v>
      </c>
      <c r="C2094" s="94" t="str">
        <f ca="1">IFERROR(VLOOKUP($A2094,HeadJournal!$A$1:$NTR$890,COLUMN(HeadJournal!C$1),0),"")</f>
        <v>iHerb_VP DFD1605</v>
      </c>
      <c r="D2094" s="125" t="str">
        <f ca="1"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 ca="1"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ca="1" si="162"/>
        <v>1775.866909239076</v>
      </c>
      <c r="V2094" s="22">
        <f t="shared" ca="1" si="163"/>
        <v>0.76409862941956352</v>
      </c>
      <c r="X2094" s="33"/>
      <c r="Y2094" s="33"/>
    </row>
    <row r="2095" spans="1:25" hidden="1" x14ac:dyDescent="0.2">
      <c r="A2095" s="93" t="s">
        <v>936</v>
      </c>
      <c r="B2095" s="94" t="str">
        <f ca="1">IFERROR(VLOOKUP($A2095,HeadJournal!$A$1:$NTR$890,COLUMN(HeadJournal!B$1),0),"")</f>
        <v>710000971994</v>
      </c>
      <c r="C2095" s="94" t="str">
        <f ca="1">IFERROR(VLOOKUP($A2095,HeadJournal!$A$1:$NTR$890,COLUMN(HeadJournal!C$1),0),"")</f>
        <v>iHerb_VP DFD1605</v>
      </c>
      <c r="D2095" s="125" t="str">
        <f ca="1"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 ca="1"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ca="1" si="162"/>
        <v>1272.1804161461241</v>
      </c>
      <c r="V2095" s="22">
        <f t="shared" ca="1" si="163"/>
        <v>0.37113400662581536</v>
      </c>
      <c r="X2095" s="33"/>
      <c r="Y2095" s="33"/>
    </row>
    <row r="2096" spans="1:25" hidden="1" x14ac:dyDescent="0.2">
      <c r="A2096" s="93" t="s">
        <v>936</v>
      </c>
      <c r="B2096" s="94" t="str">
        <f ca="1">IFERROR(VLOOKUP($A2096,HeadJournal!$A$1:$NTR$890,COLUMN(HeadJournal!B$1),0),"")</f>
        <v>710000971994</v>
      </c>
      <c r="C2096" s="94" t="str">
        <f ca="1">IFERROR(VLOOKUP($A2096,HeadJournal!$A$1:$NTR$890,COLUMN(HeadJournal!C$1),0),"")</f>
        <v>iHerb_VP DFD1605</v>
      </c>
      <c r="D2096" s="125" t="str">
        <f ca="1"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 ca="1"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ca="1" si="162"/>
        <v>962.90294177831379</v>
      </c>
      <c r="V2096" s="22">
        <f t="shared" ca="1" si="163"/>
        <v>0.52414375030920024</v>
      </c>
      <c r="X2096" s="33"/>
      <c r="Y2096" s="33"/>
    </row>
    <row r="2097" spans="1:25" hidden="1" x14ac:dyDescent="0.2">
      <c r="A2097" s="93" t="s">
        <v>936</v>
      </c>
      <c r="B2097" s="94" t="str">
        <f ca="1">IFERROR(VLOOKUP($A2097,HeadJournal!$A$1:$NTR$890,COLUMN(HeadJournal!B$1),0),"")</f>
        <v>710000971994</v>
      </c>
      <c r="C2097" s="94" t="str">
        <f ca="1">IFERROR(VLOOKUP($A2097,HeadJournal!$A$1:$NTR$890,COLUMN(HeadJournal!C$1),0),"")</f>
        <v>iHerb_VP DFD1605</v>
      </c>
      <c r="D2097" s="125" t="str">
        <f ca="1"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 ca="1"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ca="1" si="162"/>
        <v>951.74622582173743</v>
      </c>
      <c r="V2097" s="22">
        <f t="shared" ca="1" si="163"/>
        <v>0.65716813088352355</v>
      </c>
      <c r="X2097" s="33"/>
      <c r="Y2097" s="33"/>
    </row>
    <row r="2098" spans="1:25" hidden="1" x14ac:dyDescent="0.2">
      <c r="A2098" s="93" t="s">
        <v>936</v>
      </c>
      <c r="B2098" s="94" t="str">
        <f ca="1">IFERROR(VLOOKUP($A2098,HeadJournal!$A$1:$NTR$890,COLUMN(HeadJournal!B$1),0),"")</f>
        <v>710000971994</v>
      </c>
      <c r="C2098" s="94" t="str">
        <f ca="1">IFERROR(VLOOKUP($A2098,HeadJournal!$A$1:$NTR$890,COLUMN(HeadJournal!C$1),0),"")</f>
        <v>iHerb_VP DFD1605</v>
      </c>
      <c r="D2098" s="125" t="str">
        <f ca="1"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 ca="1"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ca="1" si="162"/>
        <v>1151.7462258217374</v>
      </c>
      <c r="V2098" s="22">
        <f t="shared" ca="1" si="163"/>
        <v>0.79526547512381718</v>
      </c>
      <c r="X2098" s="33"/>
      <c r="Y2098" s="33"/>
    </row>
    <row r="2099" spans="1:25" hidden="1" x14ac:dyDescent="0.2">
      <c r="A2099" s="93" t="s">
        <v>936</v>
      </c>
      <c r="B2099" s="94" t="str">
        <f ca="1">IFERROR(VLOOKUP($A2099,HeadJournal!$A$1:$NTR$890,COLUMN(HeadJournal!B$1),0),"")</f>
        <v>710000971994</v>
      </c>
      <c r="C2099" s="94" t="str">
        <f ca="1">IFERROR(VLOOKUP($A2099,HeadJournal!$A$1:$NTR$890,COLUMN(HeadJournal!C$1),0),"")</f>
        <v>iHerb_VP DFD1605</v>
      </c>
      <c r="D2099" s="125" t="str">
        <f ca="1"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 ca="1"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ca="1" si="162"/>
        <v>1201.4659120966694</v>
      </c>
      <c r="V2099" s="22">
        <f t="shared" ca="1" si="163"/>
        <v>0.66802509898341556</v>
      </c>
      <c r="X2099" s="33"/>
      <c r="Y2099" s="33"/>
    </row>
    <row r="2100" spans="1:25" hidden="1" x14ac:dyDescent="0.2">
      <c r="A2100" s="93" t="s">
        <v>936</v>
      </c>
      <c r="B2100" s="94" t="str">
        <f ca="1">IFERROR(VLOOKUP($A2100,HeadJournal!$A$1:$NTR$890,COLUMN(HeadJournal!B$1),0),"")</f>
        <v>710000971994</v>
      </c>
      <c r="C2100" s="94" t="str">
        <f ca="1">IFERROR(VLOOKUP($A2100,HeadJournal!$A$1:$NTR$890,COLUMN(HeadJournal!C$1),0),"")</f>
        <v>iHerb_VP DFD1605</v>
      </c>
      <c r="D2100" s="125" t="str">
        <f ca="1"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 ca="1"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ca="1" si="162"/>
        <v>1201.4659120966694</v>
      </c>
      <c r="V2100" s="22">
        <f t="shared" ca="1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 ca="1">IFERROR(VLOOKUP($A2101,HeadJournal!$A$1:$NTR$890,COLUMN(HeadJournal!B$1),0),"")</f>
        <v>710000971994</v>
      </c>
      <c r="C2101" s="94" t="str">
        <f ca="1">IFERROR(VLOOKUP($A2101,HeadJournal!$A$1:$NTR$890,COLUMN(HeadJournal!C$1),0),"")</f>
        <v>iHerb_VP DFD1605</v>
      </c>
      <c r="D2101" s="125" t="str">
        <f ca="1"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 ca="1"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ca="1" si="162"/>
        <v>916.33104995045846</v>
      </c>
      <c r="V2101" s="22">
        <f t="shared" ca="1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 ca="1">IFERROR(VLOOKUP($A2102,HeadJournal!$A$1:$NTR$890,COLUMN(HeadJournal!B$1),0),"")</f>
        <v>710000971994</v>
      </c>
      <c r="C2102" s="94" t="str">
        <f ca="1">IFERROR(VLOOKUP($A2102,HeadJournal!$A$1:$NTR$890,COLUMN(HeadJournal!C$1),0),"")</f>
        <v>iHerb_VP DFD1605</v>
      </c>
      <c r="D2102" s="125" t="str">
        <f ca="1"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 ca="1"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ca="1" si="162"/>
        <v>816.33104995045846</v>
      </c>
      <c r="V2102" s="22">
        <f t="shared" ca="1" si="163"/>
        <v>0.68966162364594552</v>
      </c>
      <c r="X2102" s="33"/>
      <c r="Y2102" s="33"/>
    </row>
    <row r="2103" spans="1:25" hidden="1" x14ac:dyDescent="0.2">
      <c r="A2103" s="93" t="s">
        <v>936</v>
      </c>
      <c r="B2103" s="94" t="str">
        <f ca="1">IFERROR(VLOOKUP($A2103,HeadJournal!$A$1:$NTR$890,COLUMN(HeadJournal!B$1),0),"")</f>
        <v>710000971994</v>
      </c>
      <c r="C2103" s="94" t="str">
        <f ca="1">IFERROR(VLOOKUP($A2103,HeadJournal!$A$1:$NTR$890,COLUMN(HeadJournal!C$1),0),"")</f>
        <v>iHerb_VP DFD1605</v>
      </c>
      <c r="D2103" s="125" t="str">
        <f ca="1"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 ca="1"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ca="1" si="162"/>
        <v>493.16881429586863</v>
      </c>
      <c r="V2103" s="22">
        <f t="shared" ca="1" si="163"/>
        <v>0.81269523701822344</v>
      </c>
      <c r="X2103" s="33"/>
      <c r="Y2103" s="33"/>
    </row>
    <row r="2104" spans="1:25" hidden="1" x14ac:dyDescent="0.2">
      <c r="A2104" s="93" t="s">
        <v>936</v>
      </c>
      <c r="B2104" s="94" t="str">
        <f ca="1">IFERROR(VLOOKUP($A2104,HeadJournal!$A$1:$NTR$890,COLUMN(HeadJournal!B$1),0),"")</f>
        <v>710000971994</v>
      </c>
      <c r="C2104" s="94" t="str">
        <f ca="1">IFERROR(VLOOKUP($A2104,HeadJournal!$A$1:$NTR$890,COLUMN(HeadJournal!C$1),0),"")</f>
        <v>iHerb_VP DFD1605</v>
      </c>
      <c r="D2104" s="125" t="str">
        <f ca="1"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 ca="1"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ca="1" si="162"/>
        <v>593.16881429586863</v>
      </c>
      <c r="V2104" s="22">
        <f t="shared" ca="1" si="163"/>
        <v>0.97748571311078924</v>
      </c>
      <c r="X2104" s="33"/>
      <c r="Y2104" s="33"/>
    </row>
    <row r="2105" spans="1:25" hidden="1" x14ac:dyDescent="0.2">
      <c r="A2105" s="93" t="s">
        <v>936</v>
      </c>
      <c r="B2105" s="94" t="str">
        <f ca="1">IFERROR(VLOOKUP($A2105,HeadJournal!$A$1:$NTR$890,COLUMN(HeadJournal!B$1),0),"")</f>
        <v>710000971994</v>
      </c>
      <c r="C2105" s="94" t="str">
        <f ca="1">IFERROR(VLOOKUP($A2105,HeadJournal!$A$1:$NTR$890,COLUMN(HeadJournal!C$1),0),"")</f>
        <v>iHerb_VP DFD1605</v>
      </c>
      <c r="D2105" s="125" t="str">
        <f ca="1"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ca="1" si="163"/>
        <v>0.89486748389252702</v>
      </c>
      <c r="X2105" s="33"/>
      <c r="Y2105" s="33"/>
    </row>
    <row r="2106" spans="1:25" hidden="1" x14ac:dyDescent="0.2">
      <c r="A2106" s="93" t="s">
        <v>937</v>
      </c>
      <c r="B2106" s="94" t="str">
        <f ca="1">IFERROR(VLOOKUP($A2106,HeadJournal!$A$1:$NTR$890,COLUMN(HeadJournal!B$1),0),"")</f>
        <v>710000983587</v>
      </c>
      <c r="C2106" s="94" t="str">
        <f ca="1">IFERROR(VLOOKUP($A2106,HeadJournal!$A$1:$NTR$890,COLUMN(HeadJournal!C$1),0),"")</f>
        <v>iHerb_MH DLE7202</v>
      </c>
      <c r="D2106" s="125" t="str">
        <f ca="1"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 ca="1"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ca="1" si="162"/>
        <v>433.96248273867968</v>
      </c>
      <c r="V2106" s="22">
        <f t="shared" ca="1" si="163"/>
        <v>0.11837371567950221</v>
      </c>
      <c r="X2106" s="33"/>
      <c r="Y2106" s="33"/>
    </row>
    <row r="2107" spans="1:25" hidden="1" x14ac:dyDescent="0.2">
      <c r="A2107" s="93" t="s">
        <v>937</v>
      </c>
      <c r="B2107" s="94" t="str">
        <f ca="1">IFERROR(VLOOKUP($A2107,HeadJournal!$A$1:$NTR$890,COLUMN(HeadJournal!B$1),0),"")</f>
        <v>710000983587</v>
      </c>
      <c r="C2107" s="94" t="str">
        <f ca="1">IFERROR(VLOOKUP($A2107,HeadJournal!$A$1:$NTR$890,COLUMN(HeadJournal!C$1),0),"")</f>
        <v>iHerb_MH DLE7202</v>
      </c>
      <c r="D2107" s="125" t="str">
        <f ca="1"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 ca="1"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ca="1" si="162"/>
        <v>533.96248273867968</v>
      </c>
      <c r="V2107" s="22">
        <f t="shared" ca="1" si="163"/>
        <v>0.14565112337900227</v>
      </c>
      <c r="X2107" s="33"/>
      <c r="Y2107" s="33"/>
    </row>
    <row r="2108" spans="1:25" hidden="1" x14ac:dyDescent="0.2">
      <c r="A2108" s="93" t="s">
        <v>937</v>
      </c>
      <c r="B2108" s="94" t="str">
        <f ca="1">IFERROR(VLOOKUP($A2108,HeadJournal!$A$1:$NTR$890,COLUMN(HeadJournal!B$1),0),"")</f>
        <v>710000983587</v>
      </c>
      <c r="C2108" s="94" t="str">
        <f ca="1">IFERROR(VLOOKUP($A2108,HeadJournal!$A$1:$NTR$890,COLUMN(HeadJournal!C$1),0),"")</f>
        <v>iHerb_MH DLE7202</v>
      </c>
      <c r="D2108" s="125" t="str">
        <f ca="1"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 ca="1"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ca="1" si="162"/>
        <v>275.01634909693087</v>
      </c>
      <c r="V2108" s="22">
        <f t="shared" ca="1" si="163"/>
        <v>0.52385697844847512</v>
      </c>
      <c r="X2108" s="33"/>
      <c r="Y2108" s="33"/>
    </row>
    <row r="2109" spans="1:25" hidden="1" x14ac:dyDescent="0.2">
      <c r="A2109" s="93" t="s">
        <v>937</v>
      </c>
      <c r="B2109" s="94" t="str">
        <f ca="1">IFERROR(VLOOKUP($A2109,HeadJournal!$A$1:$NTR$890,COLUMN(HeadJournal!B$1),0),"")</f>
        <v>710000983587</v>
      </c>
      <c r="C2109" s="94" t="str">
        <f ca="1">IFERROR(VLOOKUP($A2109,HeadJournal!$A$1:$NTR$890,COLUMN(HeadJournal!C$1),0),"")</f>
        <v>iHerb_MH DLE7202</v>
      </c>
      <c r="D2109" s="125" t="str">
        <f ca="1"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 ca="1"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ca="1" si="162"/>
        <v>275.01634909693087</v>
      </c>
      <c r="V2109" s="22">
        <f t="shared" ca="1" si="163"/>
        <v>0.52385697844847512</v>
      </c>
      <c r="X2109" s="33"/>
      <c r="Y2109" s="33"/>
    </row>
    <row r="2110" spans="1:25" hidden="1" x14ac:dyDescent="0.2">
      <c r="A2110" s="93" t="s">
        <v>937</v>
      </c>
      <c r="B2110" s="94" t="str">
        <f ca="1">IFERROR(VLOOKUP($A2110,HeadJournal!$A$1:$NTR$890,COLUMN(HeadJournal!B$1),0),"")</f>
        <v>710000983587</v>
      </c>
      <c r="C2110" s="94" t="str">
        <f ca="1">IFERROR(VLOOKUP($A2110,HeadJournal!$A$1:$NTR$890,COLUMN(HeadJournal!C$1),0),"")</f>
        <v>iHerb_MH DLE7202</v>
      </c>
      <c r="D2110" s="125" t="str">
        <f ca="1"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 ca="1"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ca="1" si="162"/>
        <v>576.8889086298384</v>
      </c>
      <c r="V2110" s="22">
        <f t="shared" ca="1" si="163"/>
        <v>0.51365257903922168</v>
      </c>
      <c r="X2110" s="33"/>
      <c r="Y2110" s="33"/>
    </row>
    <row r="2111" spans="1:25" hidden="1" x14ac:dyDescent="0.2">
      <c r="A2111" s="93" t="s">
        <v>937</v>
      </c>
      <c r="B2111" s="94" t="str">
        <f ca="1">IFERROR(VLOOKUP($A2111,HeadJournal!$A$1:$NTR$890,COLUMN(HeadJournal!B$1),0),"")</f>
        <v>710000983587</v>
      </c>
      <c r="C2111" s="94" t="str">
        <f ca="1">IFERROR(VLOOKUP($A2111,HeadJournal!$A$1:$NTR$890,COLUMN(HeadJournal!C$1),0),"")</f>
        <v>iHerb_MH DLE7202</v>
      </c>
      <c r="D2111" s="125" t="str">
        <f ca="1"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 ca="1"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ca="1" si="162"/>
        <v>728.17321793849851</v>
      </c>
      <c r="V2111" s="22">
        <f t="shared" ca="1" si="163"/>
        <v>0.83522694292170852</v>
      </c>
      <c r="X2111" s="33"/>
      <c r="Y2111" s="33"/>
    </row>
    <row r="2112" spans="1:25" hidden="1" x14ac:dyDescent="0.2">
      <c r="A2112" s="93" t="s">
        <v>937</v>
      </c>
      <c r="B2112" s="94" t="str">
        <f ca="1">IFERROR(VLOOKUP($A2112,HeadJournal!$A$1:$NTR$890,COLUMN(HeadJournal!B$1),0),"")</f>
        <v>710000983587</v>
      </c>
      <c r="C2112" s="94" t="str">
        <f ca="1">IFERROR(VLOOKUP($A2112,HeadJournal!$A$1:$NTR$890,COLUMN(HeadJournal!C$1),0),"")</f>
        <v>iHerb_MH DLE7202</v>
      </c>
      <c r="D2112" s="125" t="str">
        <f ca="1"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 ca="1"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 ca="1"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ca="1" si="162"/>
        <v>765.99348574244846</v>
      </c>
      <c r="V2112" s="22">
        <f t="shared" ca="1" si="163"/>
        <v>0.62073698711656611</v>
      </c>
      <c r="X2112" s="33"/>
      <c r="Y2112" s="33"/>
    </row>
    <row r="2113" spans="1:25" hidden="1" x14ac:dyDescent="0.2">
      <c r="A2113" s="93" t="s">
        <v>937</v>
      </c>
      <c r="B2113" s="94" t="str">
        <f ca="1">IFERROR(VLOOKUP($A2113,HeadJournal!$A$1:$NTR$890,COLUMN(HeadJournal!B$1),0),"")</f>
        <v>710000983587</v>
      </c>
      <c r="C2113" s="94" t="str">
        <f ca="1">IFERROR(VLOOKUP($A2113,HeadJournal!$A$1:$NTR$890,COLUMN(HeadJournal!C$1),0),"")</f>
        <v>iHerb_MH DLE7202</v>
      </c>
      <c r="D2113" s="125" t="str">
        <f ca="1"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 ca="1"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ca="1" si="167">Q2113-P2113</f>
        <v>765.99348574244846</v>
      </c>
      <c r="V2113" s="22">
        <f t="shared" ref="V2113:V2176" ca="1" si="168">IF(Q2113&lt;&gt;0,IFERROR(U2113/P2113,""),"")</f>
        <v>0.62073698711656611</v>
      </c>
      <c r="X2113" s="33"/>
      <c r="Y2113" s="33"/>
    </row>
    <row r="2114" spans="1:25" hidden="1" x14ac:dyDescent="0.2">
      <c r="A2114" s="93" t="s">
        <v>937</v>
      </c>
      <c r="B2114" s="94" t="str">
        <f ca="1">IFERROR(VLOOKUP($A2114,HeadJournal!$A$1:$NTR$890,COLUMN(HeadJournal!B$1),0),"")</f>
        <v>710000983587</v>
      </c>
      <c r="C2114" s="94" t="str">
        <f ca="1">IFERROR(VLOOKUP($A2114,HeadJournal!$A$1:$NTR$890,COLUMN(HeadJournal!C$1),0),"")</f>
        <v>iHerb_MH DLE7202</v>
      </c>
      <c r="D2114" s="125" t="str">
        <f ca="1"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 ca="1"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ca="1" si="167"/>
        <v>828.31048689966474</v>
      </c>
      <c r="V2114" s="22">
        <f t="shared" ca="1" si="168"/>
        <v>0.49549302092795344</v>
      </c>
      <c r="X2114" s="33"/>
      <c r="Y2114" s="33"/>
    </row>
    <row r="2115" spans="1:25" hidden="1" x14ac:dyDescent="0.2">
      <c r="A2115" s="93" t="s">
        <v>937</v>
      </c>
      <c r="B2115" s="94" t="str">
        <f ca="1">IFERROR(VLOOKUP($A2115,HeadJournal!$A$1:$NTR$890,COLUMN(HeadJournal!B$1),0),"")</f>
        <v>710000983587</v>
      </c>
      <c r="C2115" s="94" t="str">
        <f ca="1">IFERROR(VLOOKUP($A2115,HeadJournal!$A$1:$NTR$890,COLUMN(HeadJournal!C$1),0),"")</f>
        <v>iHerb_MH DLE7202</v>
      </c>
      <c r="D2115" s="125" t="str">
        <f ca="1"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 ca="1"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 ca="1"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ca="1" si="167"/>
        <v>928.31048689966474</v>
      </c>
      <c r="V2115" s="22">
        <f t="shared" ca="1" si="168"/>
        <v>0.55531274176507162</v>
      </c>
      <c r="X2115" s="33"/>
      <c r="Y2115" s="33"/>
    </row>
    <row r="2116" spans="1:25" hidden="1" x14ac:dyDescent="0.2">
      <c r="A2116" s="93" t="s">
        <v>937</v>
      </c>
      <c r="B2116" s="94" t="str">
        <f ca="1">IFERROR(VLOOKUP($A2116,HeadJournal!$A$1:$NTR$890,COLUMN(HeadJournal!B$1),0),"")</f>
        <v>710000983587</v>
      </c>
      <c r="C2116" s="94" t="str">
        <f ca="1">IFERROR(VLOOKUP($A2116,HeadJournal!$A$1:$NTR$890,COLUMN(HeadJournal!C$1),0),"")</f>
        <v>iHerb_MH DLE7202</v>
      </c>
      <c r="D2116" s="125" t="str">
        <f ca="1"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 ca="1"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ca="1" si="167"/>
        <v>812.6274753662708</v>
      </c>
      <c r="V2116" s="22">
        <f t="shared" ca="1" si="168"/>
        <v>0.58573127327918439</v>
      </c>
      <c r="X2116" s="33"/>
      <c r="Y2116" s="33"/>
    </row>
    <row r="2117" spans="1:25" hidden="1" x14ac:dyDescent="0.2">
      <c r="A2117" s="93" t="s">
        <v>937</v>
      </c>
      <c r="B2117" s="94" t="str">
        <f ca="1">IFERROR(VLOOKUP($A2117,HeadJournal!$A$1:$NTR$890,COLUMN(HeadJournal!B$1),0),"")</f>
        <v>710000983587</v>
      </c>
      <c r="C2117" s="94" t="str">
        <f ca="1">IFERROR(VLOOKUP($A2117,HeadJournal!$A$1:$NTR$890,COLUMN(HeadJournal!C$1),0),"")</f>
        <v>iHerb_MH DLE7202</v>
      </c>
      <c r="D2117" s="125" t="str">
        <f ca="1"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 ca="1"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ca="1" si="167"/>
        <v>633.4477241343053</v>
      </c>
      <c r="V2117" s="22">
        <f t="shared" ca="1" si="168"/>
        <v>0.95033465051425359</v>
      </c>
      <c r="X2117" s="33"/>
      <c r="Y2117" s="33"/>
    </row>
    <row r="2118" spans="1:25" hidden="1" x14ac:dyDescent="0.2">
      <c r="A2118" s="93" t="s">
        <v>937</v>
      </c>
      <c r="B2118" s="94" t="str">
        <f ca="1">IFERROR(VLOOKUP($A2118,HeadJournal!$A$1:$NTR$890,COLUMN(HeadJournal!B$1),0),"")</f>
        <v>710000983587</v>
      </c>
      <c r="C2118" s="94" t="str">
        <f ca="1">IFERROR(VLOOKUP($A2118,HeadJournal!$A$1:$NTR$890,COLUMN(HeadJournal!C$1),0),"")</f>
        <v>iHerb_MH DLE7202</v>
      </c>
      <c r="D2118" s="125" t="str">
        <f ca="1"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hidden="1" x14ac:dyDescent="0.2">
      <c r="A2119" s="93" t="s">
        <v>940</v>
      </c>
      <c r="B2119" s="94" t="str">
        <f ca="1">IFERROR(VLOOKUP($A2119,HeadJournal!$A$1:$NTR$890,COLUMN(HeadJournal!B$1),0),"")</f>
        <v>710002013499</v>
      </c>
      <c r="C2119" s="94" t="str">
        <f ca="1">IFERROR(VLOOKUP($A2119,HeadJournal!$A$1:$NTR$890,COLUMN(HeadJournal!C$1),0),"")</f>
        <v>iHerb_AV CYG0792</v>
      </c>
      <c r="D2119" s="125" t="str">
        <f ca="1"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 ca="1"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ca="1" si="167"/>
        <v>1494.4912500000009</v>
      </c>
      <c r="V2119" s="22">
        <f t="shared" ca="1" si="168"/>
        <v>0.18668285760102393</v>
      </c>
      <c r="X2119" s="33"/>
      <c r="Y2119" s="33"/>
    </row>
    <row r="2120" spans="1:25" hidden="1" x14ac:dyDescent="0.2">
      <c r="A2120" s="93" t="s">
        <v>940</v>
      </c>
      <c r="B2120" s="94" t="str">
        <f ca="1">IFERROR(VLOOKUP($A2120,HeadJournal!$A$1:$NTR$890,COLUMN(HeadJournal!B$1),0),"")</f>
        <v>710002013499</v>
      </c>
      <c r="C2120" s="94" t="str">
        <f ca="1">IFERROR(VLOOKUP($A2120,HeadJournal!$A$1:$NTR$890,COLUMN(HeadJournal!C$1),0),"")</f>
        <v>iHerb_AV CYG0792</v>
      </c>
      <c r="D2120" s="125" t="str">
        <f ca="1"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hidden="1" x14ac:dyDescent="0.2">
      <c r="A2121" s="93" t="s">
        <v>942</v>
      </c>
      <c r="B2121" s="94" t="str">
        <f ca="1">IFERROR(VLOOKUP($A2121,HeadJournal!$A$1:$NTR$890,COLUMN(HeadJournal!B$1),0),"")</f>
        <v>710000982348</v>
      </c>
      <c r="C2121" s="94" t="str">
        <f ca="1">IFERROR(VLOOKUP($A2121,HeadJournal!$A$1:$NTR$890,COLUMN(HeadJournal!C$1),0),"")</f>
        <v>iHerb_AV CYG0792</v>
      </c>
      <c r="D2121" s="125" t="str">
        <f ca="1"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ca="1" si="168"/>
        <v>7.9055215574038329E-2</v>
      </c>
      <c r="X2121" s="33"/>
      <c r="Y2121" s="33"/>
    </row>
    <row r="2122" spans="1:25" hidden="1" x14ac:dyDescent="0.2">
      <c r="A2122" s="93" t="s">
        <v>942</v>
      </c>
      <c r="B2122" s="94" t="str">
        <f ca="1">IFERROR(VLOOKUP($A2122,HeadJournal!$A$1:$NTR$890,COLUMN(HeadJournal!B$1),0),"")</f>
        <v>710000982348</v>
      </c>
      <c r="C2122" s="94" t="str">
        <f ca="1">IFERROR(VLOOKUP($A2122,HeadJournal!$A$1:$NTR$890,COLUMN(HeadJournal!C$1),0),"")</f>
        <v>iHerb_AV CYG0792</v>
      </c>
      <c r="D2122" s="125" t="str">
        <f ca="1"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 ca="1"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ca="1" si="167"/>
        <v>871.43664230719037</v>
      </c>
      <c r="V2122" s="22">
        <f t="shared" ca="1" si="168"/>
        <v>0.65592403799283761</v>
      </c>
      <c r="X2122" s="33"/>
      <c r="Y2122" s="33"/>
    </row>
    <row r="2123" spans="1:25" hidden="1" x14ac:dyDescent="0.2">
      <c r="A2123" s="93" t="s">
        <v>942</v>
      </c>
      <c r="B2123" s="94" t="str">
        <f ca="1">IFERROR(VLOOKUP($A2123,HeadJournal!$A$1:$NTR$890,COLUMN(HeadJournal!B$1),0),"")</f>
        <v>710000982348</v>
      </c>
      <c r="C2123" s="94" t="str">
        <f ca="1">IFERROR(VLOOKUP($A2123,HeadJournal!$A$1:$NTR$890,COLUMN(HeadJournal!C$1),0),"")</f>
        <v>iHerb_AV CYG0792</v>
      </c>
      <c r="D2123" s="125" t="str">
        <f ca="1"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 ca="1"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ca="1" si="167"/>
        <v>871.43664230719037</v>
      </c>
      <c r="V2123" s="22">
        <f t="shared" ca="1" si="168"/>
        <v>0.65592403799283761</v>
      </c>
      <c r="X2123" s="33"/>
      <c r="Y2123" s="33"/>
    </row>
    <row r="2124" spans="1:25" hidden="1" x14ac:dyDescent="0.2">
      <c r="A2124" s="93" t="s">
        <v>942</v>
      </c>
      <c r="B2124" s="94" t="str">
        <f ca="1">IFERROR(VLOOKUP($A2124,HeadJournal!$A$1:$NTR$890,COLUMN(HeadJournal!B$1),0),"")</f>
        <v>710000982348</v>
      </c>
      <c r="C2124" s="94" t="str">
        <f ca="1">IFERROR(VLOOKUP($A2124,HeadJournal!$A$1:$NTR$890,COLUMN(HeadJournal!C$1),0),"")</f>
        <v>iHerb_AV CYG0792</v>
      </c>
      <c r="D2124" s="125" t="str">
        <f ca="1"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 ca="1"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ca="1" si="167"/>
        <v>631.6501043977554</v>
      </c>
      <c r="V2124" s="22">
        <f t="shared" ca="1" si="168"/>
        <v>0.94508895498304923</v>
      </c>
      <c r="X2124" s="33"/>
      <c r="Y2124" s="33"/>
    </row>
    <row r="2125" spans="1:25" hidden="1" x14ac:dyDescent="0.2">
      <c r="A2125" s="93" t="s">
        <v>942</v>
      </c>
      <c r="B2125" s="94" t="str">
        <f ca="1">IFERROR(VLOOKUP($A2125,HeadJournal!$A$1:$NTR$890,COLUMN(HeadJournal!B$1),0),"")</f>
        <v>710000982348</v>
      </c>
      <c r="C2125" s="94" t="str">
        <f ca="1">IFERROR(VLOOKUP($A2125,HeadJournal!$A$1:$NTR$890,COLUMN(HeadJournal!C$1),0),"")</f>
        <v>iHerb_AV CYG0792</v>
      </c>
      <c r="D2125" s="125" t="str">
        <f ca="1"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ca="1" si="168"/>
        <v>0.53532049689793093</v>
      </c>
      <c r="X2125" s="33"/>
      <c r="Y2125" s="33"/>
    </row>
    <row r="2126" spans="1:25" hidden="1" x14ac:dyDescent="0.2">
      <c r="A2126" s="93" t="s">
        <v>942</v>
      </c>
      <c r="B2126" s="94" t="str">
        <f ca="1">IFERROR(VLOOKUP($A2126,HeadJournal!$A$1:$NTR$890,COLUMN(HeadJournal!B$1),0),"")</f>
        <v>710000982348</v>
      </c>
      <c r="C2126" s="94" t="str">
        <f ca="1">IFERROR(VLOOKUP($A2126,HeadJournal!$A$1:$NTR$890,COLUMN(HeadJournal!C$1),0),"")</f>
        <v>iHerb_AV CYG0792</v>
      </c>
      <c r="D2126" s="125" t="str">
        <f ca="1"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ca="1" si="168"/>
        <v>0.53532049689793093</v>
      </c>
      <c r="X2126" s="33"/>
      <c r="Y2126" s="33"/>
    </row>
    <row r="2127" spans="1:25" hidden="1" x14ac:dyDescent="0.2">
      <c r="A2127" s="93" t="s">
        <v>942</v>
      </c>
      <c r="B2127" s="94" t="str">
        <f ca="1">IFERROR(VLOOKUP($A2127,HeadJournal!$A$1:$NTR$890,COLUMN(HeadJournal!B$1),0),"")</f>
        <v>710000982348</v>
      </c>
      <c r="C2127" s="94" t="str">
        <f ca="1">IFERROR(VLOOKUP($A2127,HeadJournal!$A$1:$NTR$890,COLUMN(HeadJournal!C$1),0),"")</f>
        <v>iHerb_AV CYG0792</v>
      </c>
      <c r="D2127" s="125" t="str">
        <f ca="1"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 ca="1"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ca="1" si="167"/>
        <v>1002.8581312801773</v>
      </c>
      <c r="V2127" s="22">
        <f t="shared" ca="1" si="168"/>
        <v>0.71779262631294494</v>
      </c>
      <c r="X2127" s="33"/>
      <c r="Y2127" s="33"/>
    </row>
    <row r="2128" spans="1:25" hidden="1" x14ac:dyDescent="0.2">
      <c r="A2128" s="93" t="s">
        <v>942</v>
      </c>
      <c r="B2128" s="94" t="str">
        <f ca="1">IFERROR(VLOOKUP($A2128,HeadJournal!$A$1:$NTR$890,COLUMN(HeadJournal!B$1),0),"")</f>
        <v>710000982348</v>
      </c>
      <c r="C2128" s="94" t="str">
        <f ca="1">IFERROR(VLOOKUP($A2128,HeadJournal!$A$1:$NTR$890,COLUMN(HeadJournal!C$1),0),"")</f>
        <v>iHerb_AV CYG0792</v>
      </c>
      <c r="D2128" s="125" t="str">
        <f ca="1"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 ca="1"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ca="1" si="167"/>
        <v>673.60892731306274</v>
      </c>
      <c r="V2128" s="22">
        <f t="shared" ca="1" si="168"/>
        <v>0.7271323603748725</v>
      </c>
      <c r="X2128" s="33"/>
      <c r="Y2128" s="33"/>
    </row>
    <row r="2129" spans="1:25" hidden="1" x14ac:dyDescent="0.2">
      <c r="A2129" s="93" t="s">
        <v>942</v>
      </c>
      <c r="B2129" s="94" t="str">
        <f ca="1">IFERROR(VLOOKUP($A2129,HeadJournal!$A$1:$NTR$890,COLUMN(HeadJournal!B$1),0),"")</f>
        <v>710000982348</v>
      </c>
      <c r="C2129" s="94" t="str">
        <f ca="1">IFERROR(VLOOKUP($A2129,HeadJournal!$A$1:$NTR$890,COLUMN(HeadJournal!C$1),0),"")</f>
        <v>iHerb_AV CYG0792</v>
      </c>
      <c r="D2129" s="125" t="str">
        <f ca="1"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 ca="1"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ca="1" si="167"/>
        <v>1074.380613989299</v>
      </c>
      <c r="V2129" s="22">
        <f t="shared" ca="1" si="168"/>
        <v>0.75362374034189417</v>
      </c>
      <c r="X2129" s="33"/>
      <c r="Y2129" s="33"/>
    </row>
    <row r="2130" spans="1:25" hidden="1" x14ac:dyDescent="0.2">
      <c r="A2130" s="93" t="s">
        <v>942</v>
      </c>
      <c r="B2130" s="94" t="str">
        <f ca="1">IFERROR(VLOOKUP($A2130,HeadJournal!$A$1:$NTR$890,COLUMN(HeadJournal!B$1),0),"")</f>
        <v>710000982348</v>
      </c>
      <c r="C2130" s="94" t="str">
        <f ca="1">IFERROR(VLOOKUP($A2130,HeadJournal!$A$1:$NTR$890,COLUMN(HeadJournal!C$1),0),"")</f>
        <v>iHerb_AV CYG0792</v>
      </c>
      <c r="D2130" s="125" t="str">
        <f ca="1"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ca="1" si="168"/>
        <v>0.75362374034189417</v>
      </c>
      <c r="X2130" s="33"/>
      <c r="Y2130" s="33"/>
    </row>
    <row r="2131" spans="1:25" hidden="1" x14ac:dyDescent="0.2">
      <c r="A2131" s="93" t="s">
        <v>942</v>
      </c>
      <c r="B2131" s="94" t="str">
        <f ca="1">IFERROR(VLOOKUP($A2131,HeadJournal!$A$1:$NTR$890,COLUMN(HeadJournal!B$1),0),"")</f>
        <v>710000982348</v>
      </c>
      <c r="C2131" s="94" t="str">
        <f ca="1">IFERROR(VLOOKUP($A2131,HeadJournal!$A$1:$NTR$890,COLUMN(HeadJournal!C$1),0),"")</f>
        <v>iHerb_AV CYG0792</v>
      </c>
      <c r="D2131" s="125" t="str">
        <f ca="1"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 ca="1"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ca="1" si="167"/>
        <v>588.60513897951193</v>
      </c>
      <c r="V2131" s="22">
        <f t="shared" ca="1" si="168"/>
        <v>0.96272503500775675</v>
      </c>
      <c r="X2131" s="33"/>
      <c r="Y2131" s="33"/>
    </row>
    <row r="2132" spans="1:25" hidden="1" x14ac:dyDescent="0.2">
      <c r="A2132" s="93" t="s">
        <v>942</v>
      </c>
      <c r="B2132" s="94" t="str">
        <f ca="1">IFERROR(VLOOKUP($A2132,HeadJournal!$A$1:$NTR$890,COLUMN(HeadJournal!B$1),0),"")</f>
        <v>710000982348</v>
      </c>
      <c r="C2132" s="94" t="str">
        <f ca="1">IFERROR(VLOOKUP($A2132,HeadJournal!$A$1:$NTR$890,COLUMN(HeadJournal!C$1),0),"")</f>
        <v>iHerb_AV CYG0792</v>
      </c>
      <c r="D2132" s="125" t="str">
        <f ca="1"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ca="1" si="168"/>
        <v>0.53739779666142473</v>
      </c>
      <c r="X2132" s="33"/>
      <c r="Y2132" s="33"/>
    </row>
    <row r="2133" spans="1:25" hidden="1" x14ac:dyDescent="0.2">
      <c r="A2133" s="93" t="s">
        <v>947</v>
      </c>
      <c r="B2133" s="94" t="str">
        <f ca="1">IFERROR(VLOOKUP($A2133,HeadJournal!$A$1:$NTR$890,COLUMN(HeadJournal!B$1),0),"")</f>
        <v>710000978572</v>
      </c>
      <c r="C2133" s="94" t="str">
        <f ca="1">IFERROR(VLOOKUP($A2133,HeadJournal!$A$1:$NTR$890,COLUMN(HeadJournal!C$1),0),"")</f>
        <v>iHerb_OA CZN6870</v>
      </c>
      <c r="D2133" s="125" t="str">
        <f ca="1"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 ca="1"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ca="1" si="167"/>
        <v>-1076.7775717703353</v>
      </c>
      <c r="V2133" s="22" t="str">
        <f t="shared" ca="1" si="168"/>
        <v/>
      </c>
      <c r="X2133" s="33"/>
      <c r="Y2133" s="33"/>
    </row>
    <row r="2134" spans="1:25" hidden="1" x14ac:dyDescent="0.2">
      <c r="A2134" s="93" t="s">
        <v>947</v>
      </c>
      <c r="B2134" s="94" t="str">
        <f ca="1">IFERROR(VLOOKUP($A2134,HeadJournal!$A$1:$NTR$890,COLUMN(HeadJournal!B$1),0),"")</f>
        <v>710000978572</v>
      </c>
      <c r="C2134" s="94" t="str">
        <f ca="1">IFERROR(VLOOKUP($A2134,HeadJournal!$A$1:$NTR$890,COLUMN(HeadJournal!C$1),0),"")</f>
        <v>iHerb_OA CZN6870</v>
      </c>
      <c r="D2134" s="125" t="str">
        <f ca="1"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 ca="1"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ca="1" si="167"/>
        <v>-1076.7775717703353</v>
      </c>
      <c r="V2134" s="22" t="str">
        <f t="shared" ca="1" si="168"/>
        <v/>
      </c>
      <c r="X2134" s="33"/>
      <c r="Y2134" s="33"/>
    </row>
    <row r="2135" spans="1:25" hidden="1" x14ac:dyDescent="0.2">
      <c r="A2135" s="93" t="s">
        <v>947</v>
      </c>
      <c r="B2135" s="94" t="str">
        <f ca="1">IFERROR(VLOOKUP($A2135,HeadJournal!$A$1:$NTR$890,COLUMN(HeadJournal!B$1),0),"")</f>
        <v>710000978572</v>
      </c>
      <c r="C2135" s="94" t="str">
        <f ca="1">IFERROR(VLOOKUP($A2135,HeadJournal!$A$1:$NTR$890,COLUMN(HeadJournal!C$1),0),"")</f>
        <v>iHerb_OA CZN6870</v>
      </c>
      <c r="D2135" s="125" t="str">
        <f ca="1"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ca="1" si="168"/>
        <v/>
      </c>
      <c r="X2135" s="33"/>
      <c r="Y2135" s="33"/>
    </row>
    <row r="2136" spans="1:25" hidden="1" x14ac:dyDescent="0.2">
      <c r="A2136" s="93" t="s">
        <v>947</v>
      </c>
      <c r="B2136" s="94" t="str">
        <f ca="1">IFERROR(VLOOKUP($A2136,HeadJournal!$A$1:$NTR$890,COLUMN(HeadJournal!B$1),0),"")</f>
        <v>710000978572</v>
      </c>
      <c r="C2136" s="94" t="str">
        <f ca="1">IFERROR(VLOOKUP($A2136,HeadJournal!$A$1:$NTR$890,COLUMN(HeadJournal!C$1),0),"")</f>
        <v>iHerb_OA CZN6870</v>
      </c>
      <c r="D2136" s="125" t="str">
        <f ca="1"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 ca="1"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ca="1" si="167"/>
        <v>-1537.1014240145821</v>
      </c>
      <c r="V2136" s="22" t="str">
        <f t="shared" ca="1" si="168"/>
        <v/>
      </c>
      <c r="X2136" s="33"/>
      <c r="Y2136" s="33"/>
    </row>
    <row r="2137" spans="1:25" hidden="1" x14ac:dyDescent="0.2">
      <c r="A2137" s="93" t="s">
        <v>947</v>
      </c>
      <c r="B2137" s="94" t="str">
        <f ca="1">IFERROR(VLOOKUP($A2137,HeadJournal!$A$1:$NTR$890,COLUMN(HeadJournal!B$1),0),"")</f>
        <v>710000978572</v>
      </c>
      <c r="C2137" s="94" t="str">
        <f ca="1">IFERROR(VLOOKUP($A2137,HeadJournal!$A$1:$NTR$890,COLUMN(HeadJournal!C$1),0),"")</f>
        <v>iHerb_OA CZN6870</v>
      </c>
      <c r="D2137" s="125" t="str">
        <f ca="1"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 ca="1"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ca="1" si="167"/>
        <v>-1500.2294258373206</v>
      </c>
      <c r="V2137" s="22" t="str">
        <f t="shared" ca="1" si="168"/>
        <v/>
      </c>
      <c r="X2137" s="33"/>
      <c r="Y2137" s="33"/>
    </row>
    <row r="2138" spans="1:25" hidden="1" x14ac:dyDescent="0.2">
      <c r="A2138" s="93" t="s">
        <v>947</v>
      </c>
      <c r="B2138" s="94" t="str">
        <f ca="1">IFERROR(VLOOKUP($A2138,HeadJournal!$A$1:$NTR$890,COLUMN(HeadJournal!B$1),0),"")</f>
        <v>710000978572</v>
      </c>
      <c r="C2138" s="94" t="str">
        <f ca="1">IFERROR(VLOOKUP($A2138,HeadJournal!$A$1:$NTR$890,COLUMN(HeadJournal!C$1),0),"")</f>
        <v>iHerb_OA CZN6870</v>
      </c>
      <c r="D2138" s="125" t="str">
        <f ca="1"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ca="1" si="168"/>
        <v/>
      </c>
      <c r="X2138" s="33"/>
      <c r="Y2138" s="33"/>
    </row>
    <row r="2139" spans="1:25" hidden="1" x14ac:dyDescent="0.2">
      <c r="A2139" s="93" t="s">
        <v>947</v>
      </c>
      <c r="B2139" s="94" t="str">
        <f ca="1">IFERROR(VLOOKUP($A2139,HeadJournal!$A$1:$NTR$890,COLUMN(HeadJournal!B$1),0),"")</f>
        <v>710000978572</v>
      </c>
      <c r="C2139" s="94" t="str">
        <f ca="1">IFERROR(VLOOKUP($A2139,HeadJournal!$A$1:$NTR$890,COLUMN(HeadJournal!C$1),0),"")</f>
        <v>iHerb_OA CZN6870</v>
      </c>
      <c r="D2139" s="125" t="str">
        <f ca="1"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 ca="1"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ca="1" si="167"/>
        <v>416.63114889496461</v>
      </c>
      <c r="V2139" s="22">
        <f t="shared" ca="1" si="168"/>
        <v>0.861932141350232</v>
      </c>
      <c r="X2139" s="33"/>
      <c r="Y2139" s="33"/>
    </row>
    <row r="2140" spans="1:25" hidden="1" x14ac:dyDescent="0.2">
      <c r="A2140" s="93" t="s">
        <v>947</v>
      </c>
      <c r="B2140" s="94" t="str">
        <f ca="1">IFERROR(VLOOKUP($A2140,HeadJournal!$A$1:$NTR$890,COLUMN(HeadJournal!B$1),0),"")</f>
        <v>710000978572</v>
      </c>
      <c r="C2140" s="94" t="str">
        <f ca="1">IFERROR(VLOOKUP($A2140,HeadJournal!$A$1:$NTR$890,COLUMN(HeadJournal!C$1),0),"")</f>
        <v>iHerb_OA CZN6870</v>
      </c>
      <c r="D2140" s="125" t="str">
        <f ca="1"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 ca="1"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ca="1" si="167"/>
        <v>416.63114889496461</v>
      </c>
      <c r="V2140" s="22">
        <f t="shared" ca="1" si="168"/>
        <v>0.861932141350232</v>
      </c>
      <c r="X2140" s="33"/>
      <c r="Y2140" s="33"/>
    </row>
    <row r="2141" spans="1:25" hidden="1" x14ac:dyDescent="0.2">
      <c r="A2141" s="93" t="s">
        <v>947</v>
      </c>
      <c r="B2141" s="94" t="str">
        <f ca="1">IFERROR(VLOOKUP($A2141,HeadJournal!$A$1:$NTR$890,COLUMN(HeadJournal!B$1),0),"")</f>
        <v>710000978572</v>
      </c>
      <c r="C2141" s="94" t="str">
        <f ca="1">IFERROR(VLOOKUP($A2141,HeadJournal!$A$1:$NTR$890,COLUMN(HeadJournal!C$1),0),"")</f>
        <v>iHerb_OA CZN6870</v>
      </c>
      <c r="D2141" s="125" t="str">
        <f ca="1"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 ca="1"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ca="1" si="167"/>
        <v>360.29377420824784</v>
      </c>
      <c r="V2141" s="22">
        <f t="shared" ca="1" si="168"/>
        <v>0.73573451843649418</v>
      </c>
      <c r="X2141" s="33"/>
      <c r="Y2141" s="33"/>
    </row>
    <row r="2142" spans="1:25" hidden="1" x14ac:dyDescent="0.2">
      <c r="A2142" s="93" t="s">
        <v>947</v>
      </c>
      <c r="B2142" s="94" t="str">
        <f ca="1">IFERROR(VLOOKUP($A2142,HeadJournal!$A$1:$NTR$890,COLUMN(HeadJournal!B$1),0),"")</f>
        <v>710000978572</v>
      </c>
      <c r="C2142" s="94" t="str">
        <f ca="1">IFERROR(VLOOKUP($A2142,HeadJournal!$A$1:$NTR$890,COLUMN(HeadJournal!C$1),0),"")</f>
        <v>iHerb_OA CZN6870</v>
      </c>
      <c r="D2142" s="125" t="str">
        <f ca="1"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 ca="1"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ca="1" si="167"/>
        <v>410.29377420824784</v>
      </c>
      <c r="V2142" s="22">
        <f t="shared" ca="1" si="168"/>
        <v>0.8378365489327585</v>
      </c>
      <c r="X2142" s="33"/>
      <c r="Y2142" s="33"/>
    </row>
    <row r="2143" spans="1:25" hidden="1" x14ac:dyDescent="0.2">
      <c r="A2143" s="93" t="s">
        <v>947</v>
      </c>
      <c r="B2143" s="94" t="str">
        <f ca="1">IFERROR(VLOOKUP($A2143,HeadJournal!$A$1:$NTR$890,COLUMN(HeadJournal!B$1),0),"")</f>
        <v>710000978572</v>
      </c>
      <c r="C2143" s="94" t="str">
        <f ca="1">IFERROR(VLOOKUP($A2143,HeadJournal!$A$1:$NTR$890,COLUMN(HeadJournal!C$1),0),"")</f>
        <v>iHerb_OA CZN6870</v>
      </c>
      <c r="D2143" s="125" t="str">
        <f ca="1"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 ca="1"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ca="1" si="167"/>
        <v>592.68780473912034</v>
      </c>
      <c r="V2143" s="22">
        <f t="shared" ca="1" si="168"/>
        <v>0.53524905376797083</v>
      </c>
      <c r="X2143" s="33"/>
      <c r="Y2143" s="33"/>
    </row>
    <row r="2144" spans="1:25" hidden="1" x14ac:dyDescent="0.2">
      <c r="A2144" s="93" t="s">
        <v>953</v>
      </c>
      <c r="B2144" s="94">
        <f ca="1">IFERROR(VLOOKUP($A2144,HeadJournal!$A$1:$NTR$890,COLUMN(HeadJournal!B$1),0),"")</f>
        <v>0</v>
      </c>
      <c r="C2144" s="94" t="str">
        <f ca="1">IFERROR(VLOOKUP($A2144,HeadJournal!$A$1:$NTR$890,COLUMN(HeadJournal!C$1),0),"")</f>
        <v>OZON_OA</v>
      </c>
      <c r="D2144" s="125" t="str">
        <f ca="1"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ca="1" si="168"/>
        <v>0.35328769304250912</v>
      </c>
      <c r="X2144" s="33"/>
      <c r="Y2144" s="33"/>
    </row>
    <row r="2145" spans="1:25" hidden="1" x14ac:dyDescent="0.2">
      <c r="A2145" s="93" t="s">
        <v>955</v>
      </c>
      <c r="B2145" s="94">
        <f ca="1">IFERROR(VLOOKUP($A2145,HeadJournal!$A$1:$NTR$890,COLUMN(HeadJournal!B$1),0),"")</f>
        <v>0</v>
      </c>
      <c r="C2145" s="94" t="str">
        <f ca="1">IFERROR(VLOOKUP($A2145,HeadJournal!$A$1:$NTR$890,COLUMN(HeadJournal!C$1),0),"")</f>
        <v>OZON_OA</v>
      </c>
      <c r="D2145" s="125" t="str">
        <f ca="1"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 ca="1"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ca="1" si="167"/>
        <v>462</v>
      </c>
      <c r="V2145" s="22">
        <f t="shared" ca="1" si="168"/>
        <v>0.72413793103448276</v>
      </c>
      <c r="X2145" s="33"/>
      <c r="Y2145" s="33"/>
    </row>
    <row r="2146" spans="1:25" hidden="1" x14ac:dyDescent="0.2">
      <c r="A2146" s="93" t="s">
        <v>955</v>
      </c>
      <c r="B2146" s="94">
        <f ca="1">IFERROR(VLOOKUP($A2146,HeadJournal!$A$1:$NTR$890,COLUMN(HeadJournal!B$1),0),"")</f>
        <v>0</v>
      </c>
      <c r="C2146" s="94" t="str">
        <f ca="1">IFERROR(VLOOKUP($A2146,HeadJournal!$A$1:$NTR$890,COLUMN(HeadJournal!C$1),0),"")</f>
        <v>OZON_OA</v>
      </c>
      <c r="D2146" s="125" t="str">
        <f ca="1"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 ca="1"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ca="1" si="167"/>
        <v>462</v>
      </c>
      <c r="V2146" s="22">
        <f t="shared" ca="1" si="168"/>
        <v>0.72413793103448276</v>
      </c>
      <c r="X2146" s="33"/>
      <c r="Y2146" s="33"/>
    </row>
    <row r="2147" spans="1:25" hidden="1" x14ac:dyDescent="0.2">
      <c r="A2147" s="93" t="s">
        <v>955</v>
      </c>
      <c r="B2147" s="94">
        <f ca="1">IFERROR(VLOOKUP($A2147,HeadJournal!$A$1:$NTR$890,COLUMN(HeadJournal!B$1),0),"")</f>
        <v>0</v>
      </c>
      <c r="C2147" s="94" t="str">
        <f ca="1">IFERROR(VLOOKUP($A2147,HeadJournal!$A$1:$NTR$890,COLUMN(HeadJournal!C$1),0),"")</f>
        <v>OZON_OA</v>
      </c>
      <c r="D2147" s="125" t="str">
        <f ca="1"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 ca="1"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ca="1" si="167"/>
        <v>-638</v>
      </c>
      <c r="V2147" s="22" t="str">
        <f t="shared" ca="1" si="168"/>
        <v/>
      </c>
      <c r="X2147" s="33"/>
      <c r="Y2147" s="33"/>
    </row>
    <row r="2148" spans="1:25" hidden="1" x14ac:dyDescent="0.2">
      <c r="A2148" s="93" t="s">
        <v>955</v>
      </c>
      <c r="B2148" s="94">
        <f ca="1">IFERROR(VLOOKUP($A2148,HeadJournal!$A$1:$NTR$890,COLUMN(HeadJournal!B$1),0),"")</f>
        <v>0</v>
      </c>
      <c r="C2148" s="94" t="str">
        <f ca="1">IFERROR(VLOOKUP($A2148,HeadJournal!$A$1:$NTR$890,COLUMN(HeadJournal!C$1),0),"")</f>
        <v>OZON_OA</v>
      </c>
      <c r="D2148" s="125" t="str">
        <f ca="1"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 ca="1"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ca="1" si="167"/>
        <v>423.5</v>
      </c>
      <c r="V2148" s="22">
        <f t="shared" ca="1" si="168"/>
        <v>0.62601626016260159</v>
      </c>
      <c r="X2148" s="33"/>
      <c r="Y2148" s="33"/>
    </row>
    <row r="2149" spans="1:25" hidden="1" x14ac:dyDescent="0.2">
      <c r="A2149" s="93" t="s">
        <v>955</v>
      </c>
      <c r="B2149" s="94">
        <f ca="1">IFERROR(VLOOKUP($A2149,HeadJournal!$A$1:$NTR$890,COLUMN(HeadJournal!B$1),0),"")</f>
        <v>0</v>
      </c>
      <c r="C2149" s="94" t="str">
        <f ca="1">IFERROR(VLOOKUP($A2149,HeadJournal!$A$1:$NTR$890,COLUMN(HeadJournal!C$1),0),"")</f>
        <v>OZON_OA</v>
      </c>
      <c r="D2149" s="125" t="str">
        <f ca="1"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 ca="1"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ca="1" si="167"/>
        <v>-676.5</v>
      </c>
      <c r="V2149" s="22" t="str">
        <f t="shared" ca="1" si="168"/>
        <v/>
      </c>
      <c r="X2149" s="33"/>
      <c r="Y2149" s="33"/>
    </row>
    <row r="2150" spans="1:25" hidden="1" x14ac:dyDescent="0.2">
      <c r="A2150" s="93" t="s">
        <v>957</v>
      </c>
      <c r="B2150" s="94">
        <f ca="1">IFERROR(VLOOKUP($A2150,HeadJournal!$A$1:$NTR$890,COLUMN(HeadJournal!B$1),0),"")</f>
        <v>0</v>
      </c>
      <c r="C2150" s="94" t="str">
        <f ca="1">IFERROR(VLOOKUP($A2150,HeadJournal!$A$1:$NTR$890,COLUMN(HeadJournal!C$1),0),"")</f>
        <v>WBRS</v>
      </c>
      <c r="D2150" s="125" t="str">
        <f ca="1"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ca="1" si="168"/>
        <v>1.1526742838218249</v>
      </c>
      <c r="X2150" s="33"/>
      <c r="Y2150" s="33"/>
    </row>
    <row r="2151" spans="1:25" hidden="1" x14ac:dyDescent="0.2">
      <c r="A2151" s="93" t="s">
        <v>957</v>
      </c>
      <c r="B2151" s="94">
        <f ca="1">IFERROR(VLOOKUP($A2151,HeadJournal!$A$1:$NTR$890,COLUMN(HeadJournal!B$1),0),"")</f>
        <v>0</v>
      </c>
      <c r="C2151" s="94" t="str">
        <f ca="1">IFERROR(VLOOKUP($A2151,HeadJournal!$A$1:$NTR$890,COLUMN(HeadJournal!C$1),0),"")</f>
        <v>WBRS</v>
      </c>
      <c r="D2151" s="125" t="str">
        <f ca="1"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ca="1" si="167"/>
        <v>596.1</v>
      </c>
      <c r="V2151" s="22">
        <f t="shared" ca="1" si="168"/>
        <v>0.98708395429706908</v>
      </c>
      <c r="X2151" s="33"/>
      <c r="Y2151" s="33"/>
    </row>
    <row r="2152" spans="1:25" hidden="1" x14ac:dyDescent="0.2">
      <c r="A2152" s="93" t="s">
        <v>959</v>
      </c>
      <c r="B2152" s="94">
        <f ca="1">IFERROR(VLOOKUP($A2152,HeadJournal!$A$1:$NTR$890,COLUMN(HeadJournal!B$1),0),"")</f>
        <v>0</v>
      </c>
      <c r="C2152" s="94" t="str">
        <f ca="1">IFERROR(VLOOKUP($A2152,HeadJournal!$A$1:$NTR$890,COLUMN(HeadJournal!C$1),0),"")</f>
        <v>WBRS</v>
      </c>
      <c r="D2152" s="125" t="str">
        <f ca="1"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 ca="1"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 ca="1"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ca="1" si="167"/>
        <v>251.8</v>
      </c>
      <c r="V2152" s="22">
        <f t="shared" ca="1" si="168"/>
        <v>0.63234555499748879</v>
      </c>
      <c r="X2152" s="33"/>
      <c r="Y2152" s="33"/>
    </row>
    <row r="2153" spans="1:25" hidden="1" x14ac:dyDescent="0.2">
      <c r="A2153" s="93" t="s">
        <v>959</v>
      </c>
      <c r="B2153" s="94">
        <f ca="1">IFERROR(VLOOKUP($A2153,HeadJournal!$A$1:$NTR$890,COLUMN(HeadJournal!B$1),0),"")</f>
        <v>0</v>
      </c>
      <c r="C2153" s="94" t="str">
        <f ca="1">IFERROR(VLOOKUP($A2153,HeadJournal!$A$1:$NTR$890,COLUMN(HeadJournal!C$1),0),"")</f>
        <v>WBRS</v>
      </c>
      <c r="D2153" s="125" t="str">
        <f ca="1"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ca="1" si="168"/>
        <v>0.63234555499748879</v>
      </c>
      <c r="X2153" s="33"/>
      <c r="Y2153" s="33"/>
    </row>
    <row r="2154" spans="1:25" hidden="1" x14ac:dyDescent="0.2">
      <c r="A2154" s="93" t="s">
        <v>959</v>
      </c>
      <c r="B2154" s="94">
        <f ca="1">IFERROR(VLOOKUP($A2154,HeadJournal!$A$1:$NTR$890,COLUMN(HeadJournal!B$1),0),"")</f>
        <v>0</v>
      </c>
      <c r="C2154" s="94" t="str">
        <f ca="1">IFERROR(VLOOKUP($A2154,HeadJournal!$A$1:$NTR$890,COLUMN(HeadJournal!C$1),0),"")</f>
        <v>WBRS</v>
      </c>
      <c r="D2154" s="125" t="str">
        <f ca="1"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 ca="1"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 ca="1"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ca="1" si="167"/>
        <v>151.80000000000001</v>
      </c>
      <c r="V2154" s="22">
        <f t="shared" ca="1" si="168"/>
        <v>0.38121546961325969</v>
      </c>
      <c r="X2154" s="33"/>
      <c r="Y2154" s="33"/>
    </row>
    <row r="2155" spans="1:25" hidden="1" x14ac:dyDescent="0.2">
      <c r="A2155" s="93" t="s">
        <v>959</v>
      </c>
      <c r="B2155" s="94">
        <f ca="1">IFERROR(VLOOKUP($A2155,HeadJournal!$A$1:$NTR$890,COLUMN(HeadJournal!B$1),0),"")</f>
        <v>0</v>
      </c>
      <c r="C2155" s="94" t="str">
        <f ca="1">IFERROR(VLOOKUP($A2155,HeadJournal!$A$1:$NTR$890,COLUMN(HeadJournal!C$1),0),"")</f>
        <v>WBRS</v>
      </c>
      <c r="D2155" s="125" t="str">
        <f ca="1"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 ca="1"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 ca="1"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ca="1" si="167"/>
        <v>151.80000000000001</v>
      </c>
      <c r="V2155" s="22">
        <f t="shared" ca="1" si="168"/>
        <v>0.38121546961325969</v>
      </c>
      <c r="X2155" s="33"/>
      <c r="Y2155" s="33"/>
    </row>
    <row r="2156" spans="1:25" hidden="1" x14ac:dyDescent="0.2">
      <c r="A2156" s="93" t="s">
        <v>960</v>
      </c>
      <c r="B2156" s="94">
        <f ca="1">IFERROR(VLOOKUP($A2156,HeadJournal!$A$1:$NTR$890,COLUMN(HeadJournal!B$1),0),"")</f>
        <v>0</v>
      </c>
      <c r="C2156" s="94" t="str">
        <f ca="1">IFERROR(VLOOKUP($A2156,HeadJournal!$A$1:$NTR$890,COLUMN(HeadJournal!C$1),0),"")</f>
        <v>WBRS</v>
      </c>
      <c r="D2156" s="125" t="str">
        <f ca="1"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ca="1" si="168"/>
        <v>0.16209575669035123</v>
      </c>
      <c r="X2156" s="33"/>
      <c r="Y2156" s="33"/>
    </row>
    <row r="2157" spans="1:25" hidden="1" x14ac:dyDescent="0.2">
      <c r="A2157" s="93" t="s">
        <v>962</v>
      </c>
      <c r="B2157" s="94">
        <f ca="1">IFERROR(VLOOKUP($A2157,HeadJournal!$A$1:$NTR$890,COLUMN(HeadJournal!B$1),0),"")</f>
        <v>0</v>
      </c>
      <c r="C2157" s="94" t="str">
        <f ca="1">IFERROR(VLOOKUP($A2157,HeadJournal!$A$1:$NTR$890,COLUMN(HeadJournal!C$1),0),"")</f>
        <v>OZON_ДС</v>
      </c>
      <c r="D2157" s="125" t="str">
        <f ca="1"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ca="1" si="168"/>
        <v>0.22799230655422401</v>
      </c>
      <c r="X2157" s="33"/>
      <c r="Y2157" s="33"/>
    </row>
    <row r="2158" spans="1:25" hidden="1" x14ac:dyDescent="0.2">
      <c r="A2158" s="93" t="s">
        <v>964</v>
      </c>
      <c r="B2158" s="94">
        <f ca="1">IFERROR(VLOOKUP($A2158,HeadJournal!$A$1:$NTR$890,COLUMN(HeadJournal!B$1),0),"")</f>
        <v>0</v>
      </c>
      <c r="C2158" s="94" t="str">
        <f ca="1">IFERROR(VLOOKUP($A2158,HeadJournal!$A$1:$NTR$890,COLUMN(HeadJournal!C$1),0),"")</f>
        <v>YAMARKET</v>
      </c>
      <c r="D2158" s="125" t="str">
        <f ca="1"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 ca="1"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ca="1" si="167"/>
        <v>1096.0999999999999</v>
      </c>
      <c r="V2158" s="22">
        <f t="shared" ca="1" si="168"/>
        <v>0.39091979029209312</v>
      </c>
      <c r="X2158" s="33"/>
      <c r="Y2158" s="33"/>
    </row>
    <row r="2159" spans="1:25" hidden="1" x14ac:dyDescent="0.2">
      <c r="A2159" s="93" t="s">
        <v>964</v>
      </c>
      <c r="B2159" s="94">
        <f ca="1">IFERROR(VLOOKUP($A2159,HeadJournal!$A$1:$NTR$890,COLUMN(HeadJournal!B$1),0),"")</f>
        <v>0</v>
      </c>
      <c r="C2159" s="94" t="str">
        <f ca="1">IFERROR(VLOOKUP($A2159,HeadJournal!$A$1:$NTR$890,COLUMN(HeadJournal!C$1),0),"")</f>
        <v>YAMARKET</v>
      </c>
      <c r="D2159" s="125" t="str">
        <f ca="1"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 ca="1"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ca="1" si="167"/>
        <v>1096.0999999999999</v>
      </c>
      <c r="V2159" s="22">
        <f t="shared" ca="1" si="168"/>
        <v>0.39091979029209312</v>
      </c>
      <c r="X2159" s="33"/>
      <c r="Y2159" s="33"/>
    </row>
    <row r="2160" spans="1:25" hidden="1" x14ac:dyDescent="0.2">
      <c r="A2160" s="93" t="s">
        <v>966</v>
      </c>
      <c r="B2160" s="94">
        <f ca="1">IFERROR(VLOOKUP($A2160,HeadJournal!$A$1:$NTR$890,COLUMN(HeadJournal!B$1),0),"")</f>
        <v>0</v>
      </c>
      <c r="C2160" s="94" t="str">
        <f ca="1">IFERROR(VLOOKUP($A2160,HeadJournal!$A$1:$NTR$890,COLUMN(HeadJournal!C$1),0),"")</f>
        <v>OZON_OA</v>
      </c>
      <c r="D2160" s="125" t="str">
        <f ca="1"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ca="1" si="168"/>
        <v>0.74216027874564461</v>
      </c>
      <c r="X2160" s="33"/>
      <c r="Y2160" s="33"/>
    </row>
    <row r="2161" spans="1:25" hidden="1" x14ac:dyDescent="0.2">
      <c r="A2161" s="93" t="s">
        <v>966</v>
      </c>
      <c r="B2161" s="94">
        <f ca="1">IFERROR(VLOOKUP($A2161,HeadJournal!$A$1:$NTR$890,COLUMN(HeadJournal!B$1),0),"")</f>
        <v>0</v>
      </c>
      <c r="C2161" s="94" t="str">
        <f ca="1">IFERROR(VLOOKUP($A2161,HeadJournal!$A$1:$NTR$890,COLUMN(HeadJournal!C$1),0),"")</f>
        <v>OZON_OA</v>
      </c>
      <c r="D2161" s="125" t="str">
        <f ca="1"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ca="1" si="168"/>
        <v>0.74216027874564461</v>
      </c>
      <c r="X2161" s="33"/>
      <c r="Y2161" s="33"/>
    </row>
    <row r="2162" spans="1:25" hidden="1" x14ac:dyDescent="0.2">
      <c r="A2162" s="93" t="s">
        <v>968</v>
      </c>
      <c r="B2162" s="94">
        <f ca="1">IFERROR(VLOOKUP($A2162,HeadJournal!$A$1:$NTR$890,COLUMN(HeadJournal!B$1),0),"")</f>
        <v>0</v>
      </c>
      <c r="C2162" s="94" t="str">
        <f ca="1">IFERROR(VLOOKUP($A2162,HeadJournal!$A$1:$NTR$890,COLUMN(HeadJournal!C$1),0),"")</f>
        <v>YAMARKET</v>
      </c>
      <c r="D2162" s="125" t="str">
        <f ca="1"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 ca="1"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ca="1" si="167"/>
        <v>940.8</v>
      </c>
      <c r="V2162" s="22">
        <f t="shared" ca="1" si="168"/>
        <v>0.98081734778982477</v>
      </c>
      <c r="X2162" s="33"/>
      <c r="Y2162" s="33"/>
    </row>
    <row r="2163" spans="1:25" hidden="1" x14ac:dyDescent="0.2">
      <c r="A2163" s="93" t="s">
        <v>968</v>
      </c>
      <c r="B2163" s="94">
        <f ca="1">IFERROR(VLOOKUP($A2163,HeadJournal!$A$1:$NTR$890,COLUMN(HeadJournal!B$1),0),"")</f>
        <v>0</v>
      </c>
      <c r="C2163" s="94" t="str">
        <f ca="1">IFERROR(VLOOKUP($A2163,HeadJournal!$A$1:$NTR$890,COLUMN(HeadJournal!C$1),0),"")</f>
        <v>YAMARKET</v>
      </c>
      <c r="D2163" s="125" t="str">
        <f ca="1"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 ca="1"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ca="1" si="167"/>
        <v>940.8</v>
      </c>
      <c r="V2163" s="22">
        <f t="shared" ca="1" si="168"/>
        <v>0.98081734778982477</v>
      </c>
      <c r="X2163" s="33"/>
      <c r="Y2163" s="33"/>
    </row>
    <row r="2164" spans="1:25" hidden="1" x14ac:dyDescent="0.2">
      <c r="A2164" s="93" t="s">
        <v>968</v>
      </c>
      <c r="B2164" s="94">
        <f ca="1">IFERROR(VLOOKUP($A2164,HeadJournal!$A$1:$NTR$890,COLUMN(HeadJournal!B$1),0),"")</f>
        <v>0</v>
      </c>
      <c r="C2164" s="94" t="str">
        <f ca="1">IFERROR(VLOOKUP($A2164,HeadJournal!$A$1:$NTR$890,COLUMN(HeadJournal!C$1),0),"")</f>
        <v>YAMARKET</v>
      </c>
      <c r="D2164" s="125" t="str">
        <f ca="1"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 ca="1"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ca="1" si="167"/>
        <v>-959.2</v>
      </c>
      <c r="V2164" s="22" t="str">
        <f t="shared" ca="1" si="168"/>
        <v/>
      </c>
      <c r="X2164" s="33"/>
      <c r="Y2164" s="33"/>
    </row>
    <row r="2165" spans="1:25" hidden="1" x14ac:dyDescent="0.2">
      <c r="A2165" s="93" t="s">
        <v>970</v>
      </c>
      <c r="B2165" s="94" t="str">
        <f ca="1">IFERROR(VLOOKUP($A2165,HeadJournal!$A$1:$NTR$890,COLUMN(HeadJournal!B$1),0),"")</f>
        <v>710000988797</v>
      </c>
      <c r="C2165" s="94" t="str">
        <f ca="1">IFERROR(VLOOKUP($A2165,HeadJournal!$A$1:$NTR$890,COLUMN(HeadJournal!C$1),0),"")</f>
        <v>iHerb_MH DLE7202</v>
      </c>
      <c r="D2165" s="125" t="str">
        <f ca="1"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 ca="1"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ca="1" si="167"/>
        <v>1009.7517838446988</v>
      </c>
      <c r="V2165" s="22">
        <f t="shared" ca="1" si="168"/>
        <v>0.53419004721956498</v>
      </c>
      <c r="X2165" s="33"/>
      <c r="Y2165" s="33"/>
    </row>
    <row r="2166" spans="1:25" hidden="1" x14ac:dyDescent="0.2">
      <c r="A2166" s="93" t="s">
        <v>970</v>
      </c>
      <c r="B2166" s="94" t="str">
        <f ca="1">IFERROR(VLOOKUP($A2166,HeadJournal!$A$1:$NTR$890,COLUMN(HeadJournal!B$1),0),"")</f>
        <v>710000988797</v>
      </c>
      <c r="C2166" s="94" t="str">
        <f ca="1">IFERROR(VLOOKUP($A2166,HeadJournal!$A$1:$NTR$890,COLUMN(HeadJournal!C$1),0),"")</f>
        <v>iHerb_MH DLE7202</v>
      </c>
      <c r="D2166" s="125" t="str">
        <f ca="1"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ca="1" si="168"/>
        <v>0.72451374813346714</v>
      </c>
      <c r="X2166" s="33"/>
      <c r="Y2166" s="33"/>
    </row>
    <row r="2167" spans="1:25" hidden="1" x14ac:dyDescent="0.2">
      <c r="A2167" s="93" t="s">
        <v>970</v>
      </c>
      <c r="B2167" s="94" t="str">
        <f ca="1">IFERROR(VLOOKUP($A2167,HeadJournal!$A$1:$NTR$890,COLUMN(HeadJournal!B$1),0),"")</f>
        <v>710000988797</v>
      </c>
      <c r="C2167" s="94" t="str">
        <f ca="1">IFERROR(VLOOKUP($A2167,HeadJournal!$A$1:$NTR$890,COLUMN(HeadJournal!C$1),0),"")</f>
        <v>iHerb_MH DLE7202</v>
      </c>
      <c r="D2167" s="125" t="str">
        <f ca="1"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 ca="1"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ca="1" si="167"/>
        <v>1026.1886116766032</v>
      </c>
      <c r="V2167" s="22">
        <f t="shared" ca="1" si="168"/>
        <v>0.74696470010265859</v>
      </c>
      <c r="X2167" s="33"/>
      <c r="Y2167" s="33"/>
    </row>
    <row r="2168" spans="1:25" hidden="1" x14ac:dyDescent="0.2">
      <c r="A2168" s="93" t="s">
        <v>970</v>
      </c>
      <c r="B2168" s="94" t="str">
        <f ca="1">IFERROR(VLOOKUP($A2168,HeadJournal!$A$1:$NTR$890,COLUMN(HeadJournal!B$1),0),"")</f>
        <v>710000988797</v>
      </c>
      <c r="C2168" s="94" t="str">
        <f ca="1">IFERROR(VLOOKUP($A2168,HeadJournal!$A$1:$NTR$890,COLUMN(HeadJournal!C$1),0),"")</f>
        <v>iHerb_MH DLE7202</v>
      </c>
      <c r="D2168" s="125" t="str">
        <f ca="1"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ca="1" si="168"/>
        <v>0.1285847437059329</v>
      </c>
      <c r="X2168" s="33"/>
      <c r="Y2168" s="33"/>
    </row>
    <row r="2169" spans="1:25" hidden="1" x14ac:dyDescent="0.2">
      <c r="A2169" s="93" t="s">
        <v>970</v>
      </c>
      <c r="B2169" s="94" t="str">
        <f ca="1">IFERROR(VLOOKUP($A2169,HeadJournal!$A$1:$NTR$890,COLUMN(HeadJournal!B$1),0),"")</f>
        <v>710000988797</v>
      </c>
      <c r="C2169" s="94" t="str">
        <f ca="1">IFERROR(VLOOKUP($A2169,HeadJournal!$A$1:$NTR$890,COLUMN(HeadJournal!C$1),0),"")</f>
        <v>iHerb_MH DLE7202</v>
      </c>
      <c r="D2169" s="125" t="str">
        <f ca="1"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ca="1" si="168"/>
        <v>0.1285847437059329</v>
      </c>
      <c r="X2169" s="33"/>
      <c r="Y2169" s="33"/>
    </row>
    <row r="2170" spans="1:25" hidden="1" x14ac:dyDescent="0.2">
      <c r="A2170" s="93" t="s">
        <v>970</v>
      </c>
      <c r="B2170" s="94" t="str">
        <f ca="1">IFERROR(VLOOKUP($A2170,HeadJournal!$A$1:$NTR$890,COLUMN(HeadJournal!B$1),0),"")</f>
        <v>710000988797</v>
      </c>
      <c r="C2170" s="94" t="str">
        <f ca="1">IFERROR(VLOOKUP($A2170,HeadJournal!$A$1:$NTR$890,COLUMN(HeadJournal!C$1),0),"")</f>
        <v>iHerb_MH DLE7202</v>
      </c>
      <c r="D2170" s="125" t="str">
        <f ca="1"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 ca="1"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ca="1" si="167"/>
        <v>1436.1102748291387</v>
      </c>
      <c r="V2170" s="22">
        <f t="shared" ca="1" si="168"/>
        <v>0.21878951886135717</v>
      </c>
      <c r="X2170" s="33"/>
      <c r="Y2170" s="33"/>
    </row>
    <row r="2171" spans="1:25" hidden="1" x14ac:dyDescent="0.2">
      <c r="A2171" s="93" t="s">
        <v>970</v>
      </c>
      <c r="B2171" s="94" t="str">
        <f ca="1">IFERROR(VLOOKUP($A2171,HeadJournal!$A$1:$NTR$890,COLUMN(HeadJournal!B$1),0),"")</f>
        <v>710000988797</v>
      </c>
      <c r="C2171" s="94" t="str">
        <f ca="1">IFERROR(VLOOKUP($A2171,HeadJournal!$A$1:$NTR$890,COLUMN(HeadJournal!C$1),0),"")</f>
        <v>iHerb_MH DLE7202</v>
      </c>
      <c r="D2171" s="125" t="str">
        <f ca="1"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 ca="1"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ca="1" si="167"/>
        <v>1919.5948927584691</v>
      </c>
      <c r="V2171" s="22">
        <f t="shared" ca="1" si="168"/>
        <v>0.53613902205535391</v>
      </c>
      <c r="X2171" s="33"/>
      <c r="Y2171" s="33"/>
    </row>
    <row r="2172" spans="1:25" hidden="1" x14ac:dyDescent="0.2">
      <c r="A2172" s="93" t="s">
        <v>975</v>
      </c>
      <c r="B2172" s="94" t="str">
        <f ca="1">IFERROR(VLOOKUP($A2172,HeadJournal!$A$1:$NTR$890,COLUMN(HeadJournal!B$1),0),"")</f>
        <v>700000902322</v>
      </c>
      <c r="C2172" s="94" t="str">
        <f ca="1">IFERROR(VLOOKUP($A2172,HeadJournal!$A$1:$NTR$890,COLUMN(HeadJournal!C$1),0),"")</f>
        <v>iHerb_MH DLE7202</v>
      </c>
      <c r="D2172" s="125" t="str">
        <f ca="1"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 ca="1"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ca="1" si="167"/>
        <v>743.76674094307032</v>
      </c>
      <c r="V2172" s="22">
        <f t="shared" ca="1" si="168"/>
        <v>0.64326703553720321</v>
      </c>
      <c r="X2172" s="33"/>
      <c r="Y2172" s="33"/>
    </row>
    <row r="2173" spans="1:25" hidden="1" x14ac:dyDescent="0.2">
      <c r="A2173" s="93" t="s">
        <v>975</v>
      </c>
      <c r="B2173" s="94" t="str">
        <f ca="1">IFERROR(VLOOKUP($A2173,HeadJournal!$A$1:$NTR$890,COLUMN(HeadJournal!B$1),0),"")</f>
        <v>700000902322</v>
      </c>
      <c r="C2173" s="94" t="str">
        <f ca="1">IFERROR(VLOOKUP($A2173,HeadJournal!$A$1:$NTR$890,COLUMN(HeadJournal!C$1),0),"")</f>
        <v>iHerb_MH DLE7202</v>
      </c>
      <c r="D2173" s="125" t="str">
        <f ca="1"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 ca="1"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ca="1" si="167"/>
        <v>1093.3735839562964</v>
      </c>
      <c r="V2173" s="22">
        <f t="shared" ca="1" si="168"/>
        <v>0.51901636456723022</v>
      </c>
      <c r="X2173" s="33"/>
      <c r="Y2173" s="33"/>
    </row>
    <row r="2174" spans="1:25" hidden="1" x14ac:dyDescent="0.2">
      <c r="A2174" s="93" t="s">
        <v>975</v>
      </c>
      <c r="B2174" s="94" t="str">
        <f ca="1">IFERROR(VLOOKUP($A2174,HeadJournal!$A$1:$NTR$890,COLUMN(HeadJournal!B$1),0),"")</f>
        <v>700000902322</v>
      </c>
      <c r="C2174" s="94" t="str">
        <f ca="1">IFERROR(VLOOKUP($A2174,HeadJournal!$A$1:$NTR$890,COLUMN(HeadJournal!C$1),0),"")</f>
        <v>iHerb_MH DLE7202</v>
      </c>
      <c r="D2174" s="125" t="str">
        <f ca="1"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 ca="1"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ca="1" si="167"/>
        <v>944.25224626221961</v>
      </c>
      <c r="V2174" s="22">
        <f t="shared" ca="1" si="168"/>
        <v>1.4399626089147171</v>
      </c>
      <c r="X2174" s="33"/>
      <c r="Y2174" s="33"/>
    </row>
    <row r="2175" spans="1:25" hidden="1" x14ac:dyDescent="0.2">
      <c r="A2175" s="93" t="s">
        <v>975</v>
      </c>
      <c r="B2175" s="94" t="str">
        <f ca="1">IFERROR(VLOOKUP($A2175,HeadJournal!$A$1:$NTR$890,COLUMN(HeadJournal!B$1),0),"")</f>
        <v>700000902322</v>
      </c>
      <c r="C2175" s="94" t="str">
        <f ca="1">IFERROR(VLOOKUP($A2175,HeadJournal!$A$1:$NTR$890,COLUMN(HeadJournal!C$1),0),"")</f>
        <v>iHerb_MH DLE7202</v>
      </c>
      <c r="D2175" s="125" t="str">
        <f ca="1"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 ca="1"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ca="1" si="167"/>
        <v>944.25224626221961</v>
      </c>
      <c r="V2175" s="22">
        <f t="shared" ca="1" si="168"/>
        <v>1.4399626089147171</v>
      </c>
      <c r="X2175" s="33"/>
      <c r="Y2175" s="33"/>
    </row>
    <row r="2176" spans="1:25" hidden="1" x14ac:dyDescent="0.2">
      <c r="A2176" s="93" t="s">
        <v>975</v>
      </c>
      <c r="B2176" s="94" t="str">
        <f ca="1">IFERROR(VLOOKUP($A2176,HeadJournal!$A$1:$NTR$890,COLUMN(HeadJournal!B$1),0),"")</f>
        <v>700000902322</v>
      </c>
      <c r="C2176" s="94" t="str">
        <f ca="1">IFERROR(VLOOKUP($A2176,HeadJournal!$A$1:$NTR$890,COLUMN(HeadJournal!C$1),0),"")</f>
        <v>iHerb_MH DLE7202</v>
      </c>
      <c r="D2176" s="125" t="str">
        <f ca="1"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ca="1" si="168"/>
        <v>0.74484242492297925</v>
      </c>
      <c r="X2176" s="33"/>
      <c r="Y2176" s="33"/>
    </row>
    <row r="2177" spans="1:25" hidden="1" x14ac:dyDescent="0.2">
      <c r="A2177" s="93" t="s">
        <v>975</v>
      </c>
      <c r="B2177" s="94" t="str">
        <f ca="1">IFERROR(VLOOKUP($A2177,HeadJournal!$A$1:$NTR$890,COLUMN(HeadJournal!B$1),0),"")</f>
        <v>700000902322</v>
      </c>
      <c r="C2177" s="94" t="str">
        <f ca="1">IFERROR(VLOOKUP($A2177,HeadJournal!$A$1:$NTR$890,COLUMN(HeadJournal!C$1),0),"")</f>
        <v>iHerb_MH DLE7202</v>
      </c>
      <c r="D2177" s="125" t="str">
        <f ca="1"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 ca="1"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ca="1" si="172">Q2177-P2177</f>
        <v>853.7646887579067</v>
      </c>
      <c r="V2177" s="22">
        <f t="shared" ref="V2177:V2240" ca="1" si="173">IF(Q2177&lt;&gt;0,IFERROR(U2177/P2177,""),"")</f>
        <v>0.74484242492297925</v>
      </c>
      <c r="X2177" s="33"/>
      <c r="Y2177" s="33"/>
    </row>
    <row r="2178" spans="1:25" hidden="1" x14ac:dyDescent="0.2">
      <c r="A2178" s="93" t="s">
        <v>975</v>
      </c>
      <c r="B2178" s="94" t="str">
        <f ca="1">IFERROR(VLOOKUP($A2178,HeadJournal!$A$1:$NTR$890,COLUMN(HeadJournal!B$1),0),"")</f>
        <v>700000902322</v>
      </c>
      <c r="C2178" s="94" t="str">
        <f ca="1">IFERROR(VLOOKUP($A2178,HeadJournal!$A$1:$NTR$890,COLUMN(HeadJournal!C$1),0),"")</f>
        <v>iHerb_MH DLE7202</v>
      </c>
      <c r="D2178" s="125" t="str">
        <f ca="1"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 ca="1"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ca="1" si="172"/>
        <v>684.97580506037934</v>
      </c>
      <c r="V2178" s="22">
        <f t="shared" ca="1" si="173"/>
        <v>0.52088456447892961</v>
      </c>
      <c r="X2178" s="33"/>
      <c r="Y2178" s="33"/>
    </row>
    <row r="2179" spans="1:25" hidden="1" x14ac:dyDescent="0.2">
      <c r="A2179" s="93" t="s">
        <v>976</v>
      </c>
      <c r="B2179" s="94" t="str">
        <f ca="1">IFERROR(VLOOKUP($A2179,HeadJournal!$A$1:$NTR$890,COLUMN(HeadJournal!B$1),0),"")</f>
        <v>700000923063</v>
      </c>
      <c r="C2179" s="94" t="str">
        <f ca="1">IFERROR(VLOOKUP($A2179,HeadJournal!$A$1:$NTR$890,COLUMN(HeadJournal!C$1),0),"")</f>
        <v>iHerb_AV CYG0792</v>
      </c>
      <c r="D2179" s="125" t="str">
        <f ca="1"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ca="1" si="173"/>
        <v>0.68901492824485011</v>
      </c>
      <c r="X2179" s="33"/>
      <c r="Y2179" s="33"/>
    </row>
    <row r="2180" spans="1:25" hidden="1" x14ac:dyDescent="0.2">
      <c r="A2180" s="93" t="s">
        <v>976</v>
      </c>
      <c r="B2180" s="94" t="str">
        <f ca="1">IFERROR(VLOOKUP($A2180,HeadJournal!$A$1:$NTR$890,COLUMN(HeadJournal!B$1),0),"")</f>
        <v>700000923063</v>
      </c>
      <c r="C2180" s="94" t="str">
        <f ca="1">IFERROR(VLOOKUP($A2180,HeadJournal!$A$1:$NTR$890,COLUMN(HeadJournal!C$1),0),"")</f>
        <v>iHerb_AV CYG0792</v>
      </c>
      <c r="D2180" s="125" t="str">
        <f ca="1"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 ca="1"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ca="1" si="172"/>
        <v>787.26669001751293</v>
      </c>
      <c r="V2180" s="22">
        <f t="shared" ca="1" si="173"/>
        <v>0.48815677405836055</v>
      </c>
      <c r="X2180" s="33"/>
      <c r="Y2180" s="33"/>
    </row>
    <row r="2181" spans="1:25" hidden="1" x14ac:dyDescent="0.2">
      <c r="A2181" s="93" t="s">
        <v>976</v>
      </c>
      <c r="B2181" s="94" t="str">
        <f ca="1">IFERROR(VLOOKUP($A2181,HeadJournal!$A$1:$NTR$890,COLUMN(HeadJournal!B$1),0),"")</f>
        <v>700000923063</v>
      </c>
      <c r="C2181" s="94" t="str">
        <f ca="1">IFERROR(VLOOKUP($A2181,HeadJournal!$A$1:$NTR$890,COLUMN(HeadJournal!C$1),0),"")</f>
        <v>iHerb_AV CYG0792</v>
      </c>
      <c r="D2181" s="125" t="str">
        <f ca="1"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 ca="1"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 ca="1"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ca="1" si="172"/>
        <v>-1012.7333099824871</v>
      </c>
      <c r="V2181" s="22">
        <f t="shared" ca="1" si="173"/>
        <v>-0.62796080648540986</v>
      </c>
      <c r="X2181" s="33"/>
      <c r="Y2181" s="33"/>
    </row>
    <row r="2182" spans="1:25" hidden="1" x14ac:dyDescent="0.2">
      <c r="A2182" s="93" t="s">
        <v>976</v>
      </c>
      <c r="B2182" s="94" t="str">
        <f ca="1">IFERROR(VLOOKUP($A2182,HeadJournal!$A$1:$NTR$890,COLUMN(HeadJournal!B$1),0),"")</f>
        <v>700000923063</v>
      </c>
      <c r="C2182" s="94" t="str">
        <f ca="1">IFERROR(VLOOKUP($A2182,HeadJournal!$A$1:$NTR$890,COLUMN(HeadJournal!C$1),0),"")</f>
        <v>iHerb_AV CYG0792</v>
      </c>
      <c r="D2182" s="125" t="str">
        <f ca="1"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ca="1" si="173"/>
        <v>0.44724904698543394</v>
      </c>
      <c r="X2182" s="33"/>
      <c r="Y2182" s="33"/>
    </row>
    <row r="2183" spans="1:25" hidden="1" x14ac:dyDescent="0.2">
      <c r="A2183" s="93" t="s">
        <v>976</v>
      </c>
      <c r="B2183" s="94" t="str">
        <f ca="1">IFERROR(VLOOKUP($A2183,HeadJournal!$A$1:$NTR$890,COLUMN(HeadJournal!B$1),0),"")</f>
        <v>700000923063</v>
      </c>
      <c r="C2183" s="94" t="str">
        <f ca="1">IFERROR(VLOOKUP($A2183,HeadJournal!$A$1:$NTR$890,COLUMN(HeadJournal!C$1),0),"")</f>
        <v>iHerb_AV CYG0792</v>
      </c>
      <c r="D2183" s="125" t="str">
        <f ca="1"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ca="1" si="173"/>
        <v>-0.22465336166403793</v>
      </c>
      <c r="X2183" s="33"/>
      <c r="Y2183" s="33"/>
    </row>
    <row r="2184" spans="1:25" hidden="1" x14ac:dyDescent="0.2">
      <c r="A2184" s="93" t="s">
        <v>976</v>
      </c>
      <c r="B2184" s="94" t="str">
        <f ca="1">IFERROR(VLOOKUP($A2184,HeadJournal!$A$1:$NTR$890,COLUMN(HeadJournal!B$1),0),"")</f>
        <v>700000923063</v>
      </c>
      <c r="C2184" s="94" t="str">
        <f ca="1">IFERROR(VLOOKUP($A2184,HeadJournal!$A$1:$NTR$890,COLUMN(HeadJournal!C$1),0),"")</f>
        <v>iHerb_AV CYG0792</v>
      </c>
      <c r="D2184" s="125" t="str">
        <f ca="1"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ca="1" si="173"/>
        <v>0.35831652583050039</v>
      </c>
      <c r="X2184" s="33"/>
      <c r="Y2184" s="33"/>
    </row>
    <row r="2185" spans="1:25" hidden="1" x14ac:dyDescent="0.2">
      <c r="A2185" s="93" t="s">
        <v>976</v>
      </c>
      <c r="B2185" s="94" t="str">
        <f ca="1">IFERROR(VLOOKUP($A2185,HeadJournal!$A$1:$NTR$890,COLUMN(HeadJournal!B$1),0),"")</f>
        <v>700000923063</v>
      </c>
      <c r="C2185" s="94" t="str">
        <f ca="1">IFERROR(VLOOKUP($A2185,HeadJournal!$A$1:$NTR$890,COLUMN(HeadJournal!C$1),0),"")</f>
        <v>iHerb_AV CYG0792</v>
      </c>
      <c r="D2185" s="125" t="str">
        <f ca="1"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ca="1" si="173"/>
        <v>0.92885157934372231</v>
      </c>
      <c r="X2185" s="33"/>
      <c r="Y2185" s="33"/>
    </row>
    <row r="2186" spans="1:25" hidden="1" x14ac:dyDescent="0.2">
      <c r="A2186" s="93" t="s">
        <v>976</v>
      </c>
      <c r="B2186" s="94" t="str">
        <f ca="1">IFERROR(VLOOKUP($A2186,HeadJournal!$A$1:$NTR$890,COLUMN(HeadJournal!B$1),0),"")</f>
        <v>700000923063</v>
      </c>
      <c r="C2186" s="94" t="str">
        <f ca="1">IFERROR(VLOOKUP($A2186,HeadJournal!$A$1:$NTR$890,COLUMN(HeadJournal!C$1),0),"")</f>
        <v>iHerb_AV CYG0792</v>
      </c>
      <c r="D2186" s="125" t="str">
        <f ca="1"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 ca="1"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ca="1" si="172"/>
        <v>1664.2692819614706</v>
      </c>
      <c r="V2186" s="22">
        <f t="shared" ca="1" si="173"/>
        <v>1.3467896020284733</v>
      </c>
      <c r="X2186" s="33"/>
      <c r="Y2186" s="33"/>
    </row>
    <row r="2187" spans="1:25" hidden="1" x14ac:dyDescent="0.2">
      <c r="A2187" s="93" t="s">
        <v>976</v>
      </c>
      <c r="B2187" s="94" t="str">
        <f ca="1">IFERROR(VLOOKUP($A2187,HeadJournal!$A$1:$NTR$890,COLUMN(HeadJournal!B$1),0),"")</f>
        <v>700000923063</v>
      </c>
      <c r="C2187" s="94" t="str">
        <f ca="1">IFERROR(VLOOKUP($A2187,HeadJournal!$A$1:$NTR$890,COLUMN(HeadJournal!C$1),0),"")</f>
        <v>iHerb_AV CYG0792</v>
      </c>
      <c r="D2187" s="125" t="str">
        <f ca="1"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hidden="1" x14ac:dyDescent="0.2">
      <c r="A2188" s="93" t="s">
        <v>976</v>
      </c>
      <c r="B2188" s="94" t="str">
        <f ca="1">IFERROR(VLOOKUP($A2188,HeadJournal!$A$1:$NTR$890,COLUMN(HeadJournal!B$1),0),"")</f>
        <v>700000923063</v>
      </c>
      <c r="C2188" s="94" t="str">
        <f ca="1">IFERROR(VLOOKUP($A2188,HeadJournal!$A$1:$NTR$890,COLUMN(HeadJournal!C$1),0),"")</f>
        <v>iHerb_AV CYG0792</v>
      </c>
      <c r="D2188" s="125" t="str">
        <f ca="1"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 ca="1"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 ca="1"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ca="1" si="172"/>
        <v>784.76925471881668</v>
      </c>
      <c r="V2188" s="22">
        <f t="shared" ca="1" si="173"/>
        <v>0.77299595029646495</v>
      </c>
      <c r="X2188" s="33"/>
      <c r="Y2188" s="33"/>
    </row>
    <row r="2189" spans="1:25" hidden="1" x14ac:dyDescent="0.2">
      <c r="A2189" s="93" t="s">
        <v>978</v>
      </c>
      <c r="B2189" s="94" t="str">
        <f ca="1">IFERROR(VLOOKUP($A2189,HeadJournal!$A$1:$NTR$890,COLUMN(HeadJournal!B$1),0),"")</f>
        <v>700000902116</v>
      </c>
      <c r="C2189" s="94" t="str">
        <f ca="1">IFERROR(VLOOKUP($A2189,HeadJournal!$A$1:$NTR$890,COLUMN(HeadJournal!C$1),0),"")</f>
        <v>iHerb_OA CZN6870</v>
      </c>
      <c r="D2189" s="125" t="str">
        <f ca="1"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ca="1" si="173"/>
        <v>0.19311132657277102</v>
      </c>
      <c r="X2189" s="33"/>
      <c r="Y2189" s="33"/>
    </row>
    <row r="2190" spans="1:25" hidden="1" x14ac:dyDescent="0.2">
      <c r="A2190" s="93" t="s">
        <v>978</v>
      </c>
      <c r="B2190" s="94" t="str">
        <f ca="1">IFERROR(VLOOKUP($A2190,HeadJournal!$A$1:$NTR$890,COLUMN(HeadJournal!B$1),0),"")</f>
        <v>700000902116</v>
      </c>
      <c r="C2190" s="94" t="str">
        <f ca="1">IFERROR(VLOOKUP($A2190,HeadJournal!$A$1:$NTR$890,COLUMN(HeadJournal!C$1),0),"")</f>
        <v>iHerb_OA CZN6870</v>
      </c>
      <c r="D2190" s="125" t="str">
        <f ca="1"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 ca="1"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ca="1" si="172"/>
        <v>642.90636929858192</v>
      </c>
      <c r="V2190" s="22">
        <f t="shared" ca="1" si="173"/>
        <v>0.10792282430902179</v>
      </c>
      <c r="X2190" s="33"/>
      <c r="Y2190" s="33"/>
    </row>
    <row r="2191" spans="1:25" hidden="1" x14ac:dyDescent="0.2">
      <c r="A2191" s="93" t="s">
        <v>978</v>
      </c>
      <c r="B2191" s="94" t="str">
        <f ca="1">IFERROR(VLOOKUP($A2191,HeadJournal!$A$1:$NTR$890,COLUMN(HeadJournal!B$1),0),"")</f>
        <v>700000902116</v>
      </c>
      <c r="C2191" s="94" t="str">
        <f ca="1">IFERROR(VLOOKUP($A2191,HeadJournal!$A$1:$NTR$890,COLUMN(HeadJournal!C$1),0),"")</f>
        <v>iHerb_OA CZN6870</v>
      </c>
      <c r="D2191" s="125" t="str">
        <f ca="1"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 ca="1"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ca="1" si="172"/>
        <v>981.10107368723652</v>
      </c>
      <c r="V2191" s="22">
        <f t="shared" ca="1" si="173"/>
        <v>0.74387889330541346</v>
      </c>
      <c r="X2191" s="33"/>
      <c r="Y2191" s="33"/>
    </row>
    <row r="2192" spans="1:25" hidden="1" x14ac:dyDescent="0.2">
      <c r="A2192" s="93" t="s">
        <v>978</v>
      </c>
      <c r="B2192" s="94" t="str">
        <f ca="1">IFERROR(VLOOKUP($A2192,HeadJournal!$A$1:$NTR$890,COLUMN(HeadJournal!B$1),0),"")</f>
        <v>700000902116</v>
      </c>
      <c r="C2192" s="94" t="str">
        <f ca="1">IFERROR(VLOOKUP($A2192,HeadJournal!$A$1:$NTR$890,COLUMN(HeadJournal!C$1),0),"")</f>
        <v>iHerb_OA CZN6870</v>
      </c>
      <c r="D2192" s="125" t="str">
        <f ca="1"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 ca="1"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 ca="1"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ca="1" si="172"/>
        <v>1081.1010736872365</v>
      </c>
      <c r="V2192" s="22">
        <f t="shared" ca="1" si="173"/>
        <v>0.81969971475347492</v>
      </c>
      <c r="X2192" s="33"/>
      <c r="Y2192" s="33"/>
    </row>
    <row r="2193" spans="1:25" hidden="1" x14ac:dyDescent="0.2">
      <c r="A2193" s="93" t="s">
        <v>978</v>
      </c>
      <c r="B2193" s="94" t="str">
        <f ca="1">IFERROR(VLOOKUP($A2193,HeadJournal!$A$1:$NTR$890,COLUMN(HeadJournal!B$1),0),"")</f>
        <v>700000902116</v>
      </c>
      <c r="C2193" s="94" t="str">
        <f ca="1">IFERROR(VLOOKUP($A2193,HeadJournal!$A$1:$NTR$890,COLUMN(HeadJournal!C$1),0),"")</f>
        <v>iHerb_OA CZN6870</v>
      </c>
      <c r="D2193" s="125" t="str">
        <f ca="1"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 ca="1"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 ca="1"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ca="1" si="172"/>
        <v>1391.4536489076274</v>
      </c>
      <c r="V2193" s="22">
        <f t="shared" ca="1" si="173"/>
        <v>2.7361392838995777</v>
      </c>
      <c r="X2193" s="33"/>
      <c r="Y2193" s="33"/>
    </row>
    <row r="2194" spans="1:25" hidden="1" x14ac:dyDescent="0.2">
      <c r="A2194" s="93" t="s">
        <v>980</v>
      </c>
      <c r="B2194" s="94" t="str">
        <f ca="1">IFERROR(VLOOKUP($A2194,HeadJournal!$A$1:$NTR$890,COLUMN(HeadJournal!B$1),0),"")</f>
        <v>710000994812</v>
      </c>
      <c r="C2194" s="94" t="str">
        <f ca="1">IFERROR(VLOOKUP($A2194,HeadJournal!$A$1:$NTR$890,COLUMN(HeadJournal!C$1),0),"")</f>
        <v>iHerb_VP DFD1605</v>
      </c>
      <c r="D2194" s="125" t="str">
        <f ca="1"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 ca="1"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ca="1" si="172"/>
        <v>811.91291344873468</v>
      </c>
      <c r="V2194" s="22">
        <f t="shared" ca="1" si="173"/>
        <v>0.8217017755819136</v>
      </c>
      <c r="X2194" s="33"/>
      <c r="Y2194" s="33"/>
    </row>
    <row r="2195" spans="1:25" hidden="1" x14ac:dyDescent="0.2">
      <c r="A2195" s="93" t="s">
        <v>980</v>
      </c>
      <c r="B2195" s="94" t="str">
        <f ca="1">IFERROR(VLOOKUP($A2195,HeadJournal!$A$1:$NTR$890,COLUMN(HeadJournal!B$1),0),"")</f>
        <v>710000994812</v>
      </c>
      <c r="C2195" s="94" t="str">
        <f ca="1">IFERROR(VLOOKUP($A2195,HeadJournal!$A$1:$NTR$890,COLUMN(HeadJournal!C$1),0),"")</f>
        <v>iHerb_VP DFD1605</v>
      </c>
      <c r="D2195" s="125" t="str">
        <f ca="1"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 ca="1"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 ca="1"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ca="1" si="172"/>
        <v>876.59792809587191</v>
      </c>
      <c r="V2195" s="22">
        <f t="shared" ca="1" si="173"/>
        <v>1.2117713815617144</v>
      </c>
      <c r="X2195" s="33"/>
      <c r="Y2195" s="33"/>
    </row>
    <row r="2196" spans="1:25" hidden="1" x14ac:dyDescent="0.2">
      <c r="A2196" s="93" t="s">
        <v>980</v>
      </c>
      <c r="B2196" s="94" t="str">
        <f ca="1">IFERROR(VLOOKUP($A2196,HeadJournal!$A$1:$NTR$890,COLUMN(HeadJournal!B$1),0),"")</f>
        <v>710000994812</v>
      </c>
      <c r="C2196" s="94" t="str">
        <f ca="1">IFERROR(VLOOKUP($A2196,HeadJournal!$A$1:$NTR$890,COLUMN(HeadJournal!C$1),0),"")</f>
        <v>iHerb_VP DFD1605</v>
      </c>
      <c r="D2196" s="125" t="str">
        <f ca="1"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 ca="1"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ca="1" si="172"/>
        <v>876.59792809587191</v>
      </c>
      <c r="V2196" s="22">
        <f t="shared" ca="1" si="173"/>
        <v>1.2117713815617144</v>
      </c>
      <c r="X2196" s="33"/>
      <c r="Y2196" s="33"/>
    </row>
    <row r="2197" spans="1:25" hidden="1" x14ac:dyDescent="0.2">
      <c r="A2197" s="93" t="s">
        <v>980</v>
      </c>
      <c r="B2197" s="94" t="str">
        <f ca="1">IFERROR(VLOOKUP($A2197,HeadJournal!$A$1:$NTR$890,COLUMN(HeadJournal!B$1),0),"")</f>
        <v>710000994812</v>
      </c>
      <c r="C2197" s="94" t="str">
        <f ca="1">IFERROR(VLOOKUP($A2197,HeadJournal!$A$1:$NTR$890,COLUMN(HeadJournal!C$1),0),"")</f>
        <v>iHerb_VP DFD1605</v>
      </c>
      <c r="D2197" s="125" t="str">
        <f ca="1"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 ca="1"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ca="1" si="172"/>
        <v>613.34961118508647</v>
      </c>
      <c r="V2197" s="22">
        <f t="shared" ca="1" si="173"/>
        <v>3.2860880444952998</v>
      </c>
      <c r="X2197" s="33"/>
      <c r="Y2197" s="33"/>
    </row>
    <row r="2198" spans="1:25" hidden="1" x14ac:dyDescent="0.2">
      <c r="A2198" s="93" t="s">
        <v>980</v>
      </c>
      <c r="B2198" s="94" t="str">
        <f ca="1">IFERROR(VLOOKUP($A2198,HeadJournal!$A$1:$NTR$890,COLUMN(HeadJournal!B$1),0),"")</f>
        <v>710000994812</v>
      </c>
      <c r="C2198" s="94" t="str">
        <f ca="1">IFERROR(VLOOKUP($A2198,HeadJournal!$A$1:$NTR$890,COLUMN(HeadJournal!C$1),0),"")</f>
        <v>iHerb_VP DFD1605</v>
      </c>
      <c r="D2198" s="125" t="str">
        <f ca="1"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 ca="1"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ca="1" si="172"/>
        <v>760.24133688415418</v>
      </c>
      <c r="V2198" s="22">
        <f t="shared" ca="1" si="173"/>
        <v>0.7311709571199323</v>
      </c>
      <c r="X2198" s="33"/>
      <c r="Y2198" s="33"/>
    </row>
    <row r="2199" spans="1:25" hidden="1" x14ac:dyDescent="0.2">
      <c r="A2199" s="93" t="s">
        <v>980</v>
      </c>
      <c r="B2199" s="94" t="str">
        <f ca="1">IFERROR(VLOOKUP($A2199,HeadJournal!$A$1:$NTR$890,COLUMN(HeadJournal!B$1),0),"")</f>
        <v>710000994812</v>
      </c>
      <c r="C2199" s="94" t="str">
        <f ca="1">IFERROR(VLOOKUP($A2199,HeadJournal!$A$1:$NTR$890,COLUMN(HeadJournal!C$1),0),"")</f>
        <v>iHerb_VP DFD1605</v>
      </c>
      <c r="D2199" s="125" t="str">
        <f ca="1"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 ca="1"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ca="1" si="172"/>
        <v>1158.6480532623164</v>
      </c>
      <c r="V2199" s="22">
        <f t="shared" ca="1" si="173"/>
        <v>0.86379123397127544</v>
      </c>
      <c r="X2199" s="33"/>
      <c r="Y2199" s="33"/>
    </row>
    <row r="2200" spans="1:25" hidden="1" x14ac:dyDescent="0.2">
      <c r="A2200" s="93" t="s">
        <v>980</v>
      </c>
      <c r="B2200" s="94" t="str">
        <f ca="1">IFERROR(VLOOKUP($A2200,HeadJournal!$A$1:$NTR$890,COLUMN(HeadJournal!B$1),0),"")</f>
        <v>710000994812</v>
      </c>
      <c r="C2200" s="94" t="str">
        <f ca="1">IFERROR(VLOOKUP($A2200,HeadJournal!$A$1:$NTR$890,COLUMN(HeadJournal!C$1),0),"")</f>
        <v>iHerb_VP DFD1605</v>
      </c>
      <c r="D2200" s="125" t="str">
        <f ca="1"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ca="1" si="173"/>
        <v>1.3284077630112578</v>
      </c>
      <c r="X2200" s="33"/>
      <c r="Y2200" s="33"/>
    </row>
    <row r="2201" spans="1:25" hidden="1" x14ac:dyDescent="0.2">
      <c r="A2201" s="93" t="s">
        <v>980</v>
      </c>
      <c r="B2201" s="94" t="str">
        <f ca="1">IFERROR(VLOOKUP($A2201,HeadJournal!$A$1:$NTR$890,COLUMN(HeadJournal!B$1),0),"")</f>
        <v>710000994812</v>
      </c>
      <c r="C2201" s="94" t="str">
        <f ca="1">IFERROR(VLOOKUP($A2201,HeadJournal!$A$1:$NTR$890,COLUMN(HeadJournal!C$1),0),"")</f>
        <v>iHerb_VP DFD1605</v>
      </c>
      <c r="D2201" s="125" t="str">
        <f ca="1"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 ca="1"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ca="1" si="172"/>
        <v>627.57415712383477</v>
      </c>
      <c r="V2201" s="22">
        <f t="shared" ca="1" si="173"/>
        <v>1.3284077630112578</v>
      </c>
      <c r="X2201" s="33"/>
      <c r="Y2201" s="33"/>
    </row>
    <row r="2202" spans="1:25" hidden="1" x14ac:dyDescent="0.2">
      <c r="A2202" s="93" t="s">
        <v>980</v>
      </c>
      <c r="B2202" s="94" t="str">
        <f ca="1">IFERROR(VLOOKUP($A2202,HeadJournal!$A$1:$NTR$890,COLUMN(HeadJournal!B$1),0),"")</f>
        <v>710000994812</v>
      </c>
      <c r="C2202" s="94" t="str">
        <f ca="1">IFERROR(VLOOKUP($A2202,HeadJournal!$A$1:$NTR$890,COLUMN(HeadJournal!C$1),0),"")</f>
        <v>iHerb_VP DFD1605</v>
      </c>
      <c r="D2202" s="125" t="str">
        <f ca="1"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 ca="1"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ca="1" si="172"/>
        <v>610.17454460719023</v>
      </c>
      <c r="V2202" s="22">
        <f t="shared" ca="1" si="173"/>
        <v>1.2456979070592971</v>
      </c>
      <c r="X2202" s="33"/>
      <c r="Y2202" s="33"/>
    </row>
    <row r="2203" spans="1:25" hidden="1" x14ac:dyDescent="0.2">
      <c r="A2203" s="93" t="s">
        <v>980</v>
      </c>
      <c r="B2203" s="94" t="str">
        <f ca="1">IFERROR(VLOOKUP($A2203,HeadJournal!$A$1:$NTR$890,COLUMN(HeadJournal!B$1),0),"")</f>
        <v>710000994812</v>
      </c>
      <c r="C2203" s="94" t="str">
        <f ca="1">IFERROR(VLOOKUP($A2203,HeadJournal!$A$1:$NTR$890,COLUMN(HeadJournal!C$1),0),"")</f>
        <v>iHerb_VP DFD1605</v>
      </c>
      <c r="D2203" s="125" t="str">
        <f ca="1"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 ca="1"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ca="1" si="172"/>
        <v>510.17454460719023</v>
      </c>
      <c r="V2203" s="22">
        <f t="shared" ca="1" si="173"/>
        <v>1.0415435518720884</v>
      </c>
      <c r="X2203" s="33"/>
      <c r="Y2203" s="33"/>
    </row>
    <row r="2204" spans="1:25" hidden="1" x14ac:dyDescent="0.2">
      <c r="A2204" s="93" t="s">
        <v>980</v>
      </c>
      <c r="B2204" s="94" t="str">
        <f ca="1">IFERROR(VLOOKUP($A2204,HeadJournal!$A$1:$NTR$890,COLUMN(HeadJournal!B$1),0),"")</f>
        <v>710000994812</v>
      </c>
      <c r="C2204" s="94" t="str">
        <f ca="1">IFERROR(VLOOKUP($A2204,HeadJournal!$A$1:$NTR$890,COLUMN(HeadJournal!C$1),0),"")</f>
        <v>iHerb_VP DFD1605</v>
      </c>
      <c r="D2204" s="125" t="str">
        <f ca="1"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ca="1" si="173"/>
        <v>0.63097760661230839</v>
      </c>
      <c r="X2204" s="33"/>
      <c r="Y2204" s="33"/>
    </row>
    <row r="2205" spans="1:25" hidden="1" x14ac:dyDescent="0.2">
      <c r="A2205" s="93" t="s">
        <v>980</v>
      </c>
      <c r="B2205" s="94" t="str">
        <f ca="1">IFERROR(VLOOKUP($A2205,HeadJournal!$A$1:$NTR$890,COLUMN(HeadJournal!B$1),0),"")</f>
        <v>710000994812</v>
      </c>
      <c r="C2205" s="94" t="str">
        <f ca="1">IFERROR(VLOOKUP($A2205,HeadJournal!$A$1:$NTR$890,COLUMN(HeadJournal!C$1),0),"")</f>
        <v>iHerb_VP DFD1605</v>
      </c>
      <c r="D2205" s="125" t="str">
        <f ca="1"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 ca="1"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 ca="1"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ca="1" si="172"/>
        <v>895.22014913448686</v>
      </c>
      <c r="V2205" s="22">
        <f t="shared" ca="1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 ca="1">IFERROR(VLOOKUP($A2206,HeadJournal!$A$1:$NTR$890,COLUMN(HeadJournal!B$1),0),"")</f>
        <v>710000994812</v>
      </c>
      <c r="C2206" s="94" t="str">
        <f ca="1">IFERROR(VLOOKUP($A2206,HeadJournal!$A$1:$NTR$890,COLUMN(HeadJournal!C$1),0),"")</f>
        <v>iHerb_VP DFD1605</v>
      </c>
      <c r="D2206" s="125" t="str">
        <f ca="1"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 ca="1"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ca="1" si="172"/>
        <v>834.75322237017258</v>
      </c>
      <c r="V2206" s="22">
        <f t="shared" ca="1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 ca="1">IFERROR(VLOOKUP($A2207,HeadJournal!$A$1:$NTR$890,COLUMN(HeadJournal!B$1),0),"")</f>
        <v>710000994812</v>
      </c>
      <c r="C2207" s="94" t="str">
        <f ca="1">IFERROR(VLOOKUP($A2207,HeadJournal!$A$1:$NTR$890,COLUMN(HeadJournal!C$1),0),"")</f>
        <v>iHerb_VP DFD1605</v>
      </c>
      <c r="D2207" s="125" t="str">
        <f ca="1"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 ca="1"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ca="1" si="172"/>
        <v>734.75322237017258</v>
      </c>
      <c r="V2207" s="22">
        <f t="shared" ca="1" si="173"/>
        <v>0.63055589294544012</v>
      </c>
      <c r="X2207" s="33"/>
      <c r="Y2207" s="33"/>
    </row>
    <row r="2208" spans="1:25" hidden="1" x14ac:dyDescent="0.2">
      <c r="A2208" s="93" t="s">
        <v>983</v>
      </c>
      <c r="B2208" s="94" t="str">
        <f ca="1">IFERROR(VLOOKUP($A2208,HeadJournal!$A$1:$NTR$890,COLUMN(HeadJournal!B$1),0),"")</f>
        <v>700000911965</v>
      </c>
      <c r="C2208" s="94" t="str">
        <f ca="1">IFERROR(VLOOKUP($A2208,HeadJournal!$A$1:$NTR$890,COLUMN(HeadJournal!C$1),0),"")</f>
        <v>iHerb_VP DFD1605</v>
      </c>
      <c r="D2208" s="125" t="str">
        <f ca="1"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 ca="1"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ca="1" si="172"/>
        <v>900.48323489782183</v>
      </c>
      <c r="V2208" s="22">
        <f t="shared" ca="1" si="173"/>
        <v>1.0010744322208758</v>
      </c>
      <c r="X2208" s="33"/>
      <c r="Y2208" s="33"/>
    </row>
    <row r="2209" spans="1:25" hidden="1" x14ac:dyDescent="0.2">
      <c r="A2209" s="93" t="s">
        <v>983</v>
      </c>
      <c r="B2209" s="94" t="str">
        <f ca="1">IFERROR(VLOOKUP($A2209,HeadJournal!$A$1:$NTR$890,COLUMN(HeadJournal!B$1),0),"")</f>
        <v>700000911965</v>
      </c>
      <c r="C2209" s="94" t="str">
        <f ca="1">IFERROR(VLOOKUP($A2209,HeadJournal!$A$1:$NTR$890,COLUMN(HeadJournal!C$1),0),"")</f>
        <v>iHerb_VP DFD1605</v>
      </c>
      <c r="D2209" s="125" t="str">
        <f ca="1"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 ca="1"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 ca="1"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ca="1" si="172"/>
        <v>900.48323489782183</v>
      </c>
      <c r="V2209" s="22">
        <f t="shared" ca="1" si="173"/>
        <v>1.0010744322208758</v>
      </c>
      <c r="X2209" s="33"/>
      <c r="Y2209" s="33"/>
    </row>
    <row r="2210" spans="1:25" hidden="1" x14ac:dyDescent="0.2">
      <c r="A2210" s="93" t="s">
        <v>983</v>
      </c>
      <c r="B2210" s="94" t="str">
        <f ca="1">IFERROR(VLOOKUP($A2210,HeadJournal!$A$1:$NTR$890,COLUMN(HeadJournal!B$1),0),"")</f>
        <v>700000911965</v>
      </c>
      <c r="C2210" s="94" t="str">
        <f ca="1">IFERROR(VLOOKUP($A2210,HeadJournal!$A$1:$NTR$890,COLUMN(HeadJournal!C$1),0),"")</f>
        <v>iHerb_VP DFD1605</v>
      </c>
      <c r="D2210" s="125" t="str">
        <f ca="1"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 ca="1"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 ca="1"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ca="1" si="172"/>
        <v>900.48323489782183</v>
      </c>
      <c r="V2210" s="22">
        <f t="shared" ca="1" si="173"/>
        <v>1.0010744322208758</v>
      </c>
      <c r="X2210" s="33"/>
      <c r="Y2210" s="33"/>
    </row>
    <row r="2211" spans="1:25" hidden="1" x14ac:dyDescent="0.2">
      <c r="A2211" s="93" t="s">
        <v>983</v>
      </c>
      <c r="B2211" s="94" t="str">
        <f ca="1">IFERROR(VLOOKUP($A2211,HeadJournal!$A$1:$NTR$890,COLUMN(HeadJournal!B$1),0),"")</f>
        <v>700000911965</v>
      </c>
      <c r="C2211" s="94" t="str">
        <f ca="1">IFERROR(VLOOKUP($A2211,HeadJournal!$A$1:$NTR$890,COLUMN(HeadJournal!C$1),0),"")</f>
        <v>iHerb_VP DFD1605</v>
      </c>
      <c r="D2211" s="125" t="str">
        <f ca="1"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 ca="1"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ca="1" si="172"/>
        <v>804.6976437233327</v>
      </c>
      <c r="V2211" s="22">
        <f t="shared" ca="1" si="173"/>
        <v>1.0118134787009194</v>
      </c>
      <c r="X2211" s="33"/>
      <c r="Y2211" s="33"/>
    </row>
    <row r="2212" spans="1:25" hidden="1" x14ac:dyDescent="0.2">
      <c r="A2212" s="93" t="s">
        <v>983</v>
      </c>
      <c r="B2212" s="94" t="str">
        <f ca="1">IFERROR(VLOOKUP($A2212,HeadJournal!$A$1:$NTR$890,COLUMN(HeadJournal!B$1),0),"")</f>
        <v>700000911965</v>
      </c>
      <c r="C2212" s="94" t="str">
        <f ca="1">IFERROR(VLOOKUP($A2212,HeadJournal!$A$1:$NTR$890,COLUMN(HeadJournal!C$1),0),"")</f>
        <v>iHerb_VP DFD1605</v>
      </c>
      <c r="D2212" s="125" t="str">
        <f ca="1"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ca="1" si="173"/>
        <v>1.1375518211197269</v>
      </c>
      <c r="X2212" s="33"/>
      <c r="Y2212" s="33"/>
    </row>
    <row r="2213" spans="1:25" hidden="1" x14ac:dyDescent="0.2">
      <c r="A2213" s="93" t="s">
        <v>983</v>
      </c>
      <c r="B2213" s="94" t="str">
        <f ca="1">IFERROR(VLOOKUP($A2213,HeadJournal!$A$1:$NTR$890,COLUMN(HeadJournal!B$1),0),"")</f>
        <v>700000911965</v>
      </c>
      <c r="C2213" s="94" t="str">
        <f ca="1">IFERROR(VLOOKUP($A2213,HeadJournal!$A$1:$NTR$890,COLUMN(HeadJournal!C$1),0),"")</f>
        <v>iHerb_VP DFD1605</v>
      </c>
      <c r="D2213" s="125" t="str">
        <f ca="1"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 ca="1"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 ca="1"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ca="1" si="172"/>
        <v>701.84958847967664</v>
      </c>
      <c r="V2213" s="22">
        <f t="shared" ca="1" si="173"/>
        <v>1.0052985386792193</v>
      </c>
      <c r="X2213" s="33"/>
      <c r="Y2213" s="33"/>
    </row>
    <row r="2214" spans="1:25" hidden="1" x14ac:dyDescent="0.2">
      <c r="A2214" s="93" t="s">
        <v>983</v>
      </c>
      <c r="B2214" s="94" t="str">
        <f ca="1">IFERROR(VLOOKUP($A2214,HeadJournal!$A$1:$NTR$890,COLUMN(HeadJournal!B$1),0),"")</f>
        <v>700000911965</v>
      </c>
      <c r="C2214" s="94" t="str">
        <f ca="1">IFERROR(VLOOKUP($A2214,HeadJournal!$A$1:$NTR$890,COLUMN(HeadJournal!C$1),0),"")</f>
        <v>iHerb_VP DFD1605</v>
      </c>
      <c r="D2214" s="125" t="str">
        <f ca="1"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 ca="1"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ca="1" si="172"/>
        <v>701.84958847967664</v>
      </c>
      <c r="V2214" s="22">
        <f t="shared" ca="1" si="173"/>
        <v>1.0052985386792193</v>
      </c>
      <c r="X2214" s="33"/>
      <c r="Y2214" s="33"/>
    </row>
    <row r="2215" spans="1:25" hidden="1" x14ac:dyDescent="0.2">
      <c r="A2215" s="93" t="s">
        <v>983</v>
      </c>
      <c r="B2215" s="94" t="str">
        <f ca="1">IFERROR(VLOOKUP($A2215,HeadJournal!$A$1:$NTR$890,COLUMN(HeadJournal!B$1),0),"")</f>
        <v>700000911965</v>
      </c>
      <c r="C2215" s="94" t="str">
        <f ca="1">IFERROR(VLOOKUP($A2215,HeadJournal!$A$1:$NTR$890,COLUMN(HeadJournal!C$1),0),"")</f>
        <v>iHerb_VP DFD1605</v>
      </c>
      <c r="D2215" s="125" t="str">
        <f ca="1"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 ca="1"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ca="1" si="172"/>
        <v>724.57558949023132</v>
      </c>
      <c r="V2215" s="22">
        <f t="shared" ca="1" si="173"/>
        <v>1.5240605519462345</v>
      </c>
      <c r="X2215" s="33"/>
      <c r="Y2215" s="33"/>
    </row>
    <row r="2216" spans="1:25" hidden="1" x14ac:dyDescent="0.2">
      <c r="A2216" s="93" t="s">
        <v>983</v>
      </c>
      <c r="B2216" s="94" t="str">
        <f ca="1">IFERROR(VLOOKUP($A2216,HeadJournal!$A$1:$NTR$890,COLUMN(HeadJournal!B$1),0),"")</f>
        <v>700000911965</v>
      </c>
      <c r="C2216" s="94" t="str">
        <f ca="1">IFERROR(VLOOKUP($A2216,HeadJournal!$A$1:$NTR$890,COLUMN(HeadJournal!C$1),0),"")</f>
        <v>iHerb_VP DFD1605</v>
      </c>
      <c r="D2216" s="125" t="str">
        <f ca="1"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 ca="1"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 ca="1"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ca="1" si="172"/>
        <v>796.18854255558063</v>
      </c>
      <c r="V2216" s="22">
        <f t="shared" ca="1" si="173"/>
        <v>0.72130846005072513</v>
      </c>
      <c r="X2216" s="33"/>
      <c r="Y2216" s="33"/>
    </row>
    <row r="2217" spans="1:25" hidden="1" x14ac:dyDescent="0.2">
      <c r="A2217" s="93" t="s">
        <v>983</v>
      </c>
      <c r="B2217" s="94" t="str">
        <f ca="1">IFERROR(VLOOKUP($A2217,HeadJournal!$A$1:$NTR$890,COLUMN(HeadJournal!B$1),0),"")</f>
        <v>700000911965</v>
      </c>
      <c r="C2217" s="94" t="str">
        <f ca="1">IFERROR(VLOOKUP($A2217,HeadJournal!$A$1:$NTR$890,COLUMN(HeadJournal!C$1),0),"")</f>
        <v>iHerb_VP DFD1605</v>
      </c>
      <c r="D2217" s="125" t="str">
        <f ca="1"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 ca="1"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ca="1" si="172"/>
        <v>1029.7899988771617</v>
      </c>
      <c r="V2217" s="22">
        <f t="shared" ca="1" si="173"/>
        <v>0.81072420935660205</v>
      </c>
      <c r="X2217" s="33"/>
      <c r="Y2217" s="33"/>
    </row>
    <row r="2218" spans="1:25" hidden="1" x14ac:dyDescent="0.2">
      <c r="A2218" s="93" t="s">
        <v>983</v>
      </c>
      <c r="B2218" s="94" t="str">
        <f ca="1">IFERROR(VLOOKUP($A2218,HeadJournal!$A$1:$NTR$890,COLUMN(HeadJournal!B$1),0),"")</f>
        <v>700000911965</v>
      </c>
      <c r="C2218" s="94" t="str">
        <f ca="1">IFERROR(VLOOKUP($A2218,HeadJournal!$A$1:$NTR$890,COLUMN(HeadJournal!C$1),0),"")</f>
        <v>iHerb_VP DFD1605</v>
      </c>
      <c r="D2218" s="125" t="str">
        <f ca="1"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ca="1" si="173"/>
        <v>0.81260593039205287</v>
      </c>
      <c r="X2218" s="33"/>
      <c r="Y2218" s="33"/>
    </row>
    <row r="2219" spans="1:25" hidden="1" x14ac:dyDescent="0.2">
      <c r="A2219" s="93" t="s">
        <v>983</v>
      </c>
      <c r="B2219" s="94" t="str">
        <f ca="1">IFERROR(VLOOKUP($A2219,HeadJournal!$A$1:$NTR$890,COLUMN(HeadJournal!B$1),0),"")</f>
        <v>700000911965</v>
      </c>
      <c r="C2219" s="94" t="str">
        <f ca="1">IFERROR(VLOOKUP($A2219,HeadJournal!$A$1:$NTR$890,COLUMN(HeadJournal!C$1),0),"")</f>
        <v>iHerb_VP DFD1605</v>
      </c>
      <c r="D2219" s="125" t="str">
        <f ca="1"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 ca="1"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 ca="1"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ca="1" si="172"/>
        <v>1261.3711452953066</v>
      </c>
      <c r="V2219" s="22">
        <f t="shared" ca="1" si="173"/>
        <v>0.5634570208654347</v>
      </c>
      <c r="X2219" s="33"/>
      <c r="Y2219" s="33"/>
    </row>
    <row r="2220" spans="1:25" hidden="1" x14ac:dyDescent="0.2">
      <c r="A2220" s="93" t="s">
        <v>983</v>
      </c>
      <c r="B2220" s="94" t="str">
        <f ca="1">IFERROR(VLOOKUP($A2220,HeadJournal!$A$1:$NTR$890,COLUMN(HeadJournal!B$1),0),"")</f>
        <v>700000911965</v>
      </c>
      <c r="C2220" s="94" t="str">
        <f ca="1">IFERROR(VLOOKUP($A2220,HeadJournal!$A$1:$NTR$890,COLUMN(HeadJournal!C$1),0),"")</f>
        <v>iHerb_VP DFD1605</v>
      </c>
      <c r="D2220" s="125" t="str">
        <f ca="1"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 ca="1"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ca="1" si="172"/>
        <v>548.48476757242315</v>
      </c>
      <c r="V2220" s="22">
        <f t="shared" ca="1" si="173"/>
        <v>0.9118385337622541</v>
      </c>
      <c r="X2220" s="33"/>
      <c r="Y2220" s="33"/>
    </row>
    <row r="2221" spans="1:25" hidden="1" x14ac:dyDescent="0.2">
      <c r="A2221" s="93" t="s">
        <v>983</v>
      </c>
      <c r="B2221" s="94" t="str">
        <f ca="1">IFERROR(VLOOKUP($A2221,HeadJournal!$A$1:$NTR$890,COLUMN(HeadJournal!B$1),0),"")</f>
        <v>700000911965</v>
      </c>
      <c r="C2221" s="94" t="str">
        <f ca="1">IFERROR(VLOOKUP($A2221,HeadJournal!$A$1:$NTR$890,COLUMN(HeadJournal!C$1),0),"")</f>
        <v>iHerb_VP DFD1605</v>
      </c>
      <c r="D2221" s="125" t="str">
        <f ca="1"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 ca="1"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 ca="1"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ca="1" si="172"/>
        <v>1718.9963608803055</v>
      </c>
      <c r="V2221" s="22">
        <f t="shared" ca="1" si="173"/>
        <v>0.75361403699632679</v>
      </c>
      <c r="X2221" s="33"/>
      <c r="Y2221" s="33"/>
    </row>
    <row r="2222" spans="1:25" hidden="1" x14ac:dyDescent="0.2">
      <c r="A2222" s="93" t="s">
        <v>983</v>
      </c>
      <c r="B2222" s="94" t="str">
        <f ca="1">IFERROR(VLOOKUP($A2222,HeadJournal!$A$1:$NTR$890,COLUMN(HeadJournal!B$1),0),"")</f>
        <v>700000911965</v>
      </c>
      <c r="C2222" s="94" t="str">
        <f ca="1">IFERROR(VLOOKUP($A2222,HeadJournal!$A$1:$NTR$890,COLUMN(HeadJournal!C$1),0),"")</f>
        <v>iHerb_VP DFD1605</v>
      </c>
      <c r="D2222" s="125" t="str">
        <f ca="1"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 ca="1"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 ca="1"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ca="1" si="172"/>
        <v>543.20252975522124</v>
      </c>
      <c r="V2222" s="22">
        <f t="shared" ca="1" si="173"/>
        <v>0.63399175256672213</v>
      </c>
      <c r="X2222" s="33"/>
      <c r="Y2222" s="33"/>
    </row>
    <row r="2223" spans="1:25" hidden="1" x14ac:dyDescent="0.2">
      <c r="A2223" s="93" t="s">
        <v>983</v>
      </c>
      <c r="B2223" s="94" t="str">
        <f ca="1">IFERROR(VLOOKUP($A2223,HeadJournal!$A$1:$NTR$890,COLUMN(HeadJournal!B$1),0),"")</f>
        <v>700000911965</v>
      </c>
      <c r="C2223" s="94" t="str">
        <f ca="1">IFERROR(VLOOKUP($A2223,HeadJournal!$A$1:$NTR$890,COLUMN(HeadJournal!C$1),0),"")</f>
        <v>iHerb_VP DFD1605</v>
      </c>
      <c r="D2223" s="125" t="str">
        <f ca="1"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 ca="1"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ca="1" si="172"/>
        <v>1103.7225533348305</v>
      </c>
      <c r="V2223" s="22">
        <f t="shared" ca="1" si="173"/>
        <v>0.61444993109717927</v>
      </c>
      <c r="X2223" s="33"/>
      <c r="Y2223" s="33"/>
    </row>
    <row r="2224" spans="1:25" hidden="1" x14ac:dyDescent="0.2">
      <c r="A2224" s="93" t="s">
        <v>983</v>
      </c>
      <c r="B2224" s="94" t="str">
        <f ca="1">IFERROR(VLOOKUP($A2224,HeadJournal!$A$1:$NTR$890,COLUMN(HeadJournal!B$1),0),"")</f>
        <v>700000911965</v>
      </c>
      <c r="C2224" s="94" t="str">
        <f ca="1">IFERROR(VLOOKUP($A2224,HeadJournal!$A$1:$NTR$890,COLUMN(HeadJournal!C$1),0),"")</f>
        <v>iHerb_VP DFD1605</v>
      </c>
      <c r="D2224" s="125" t="str">
        <f ca="1"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 ca="1"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ca="1" si="172"/>
        <v>999.81759038850237</v>
      </c>
      <c r="V2224" s="22">
        <f t="shared" ca="1" si="173"/>
        <v>0.76898255429194273</v>
      </c>
      <c r="X2224" s="33"/>
      <c r="Y2224" s="33"/>
    </row>
    <row r="2225" spans="1:25" hidden="1" x14ac:dyDescent="0.2">
      <c r="A2225" s="93" t="s">
        <v>990</v>
      </c>
      <c r="B2225" s="94">
        <f ca="1">IFERROR(VLOOKUP($A2225,HeadJournal!$A$1:$NTR$890,COLUMN(HeadJournal!B$1),0),"")</f>
        <v>0</v>
      </c>
      <c r="C2225" s="94" t="str">
        <f ca="1">IFERROR(VLOOKUP($A2225,HeadJournal!$A$1:$NTR$890,COLUMN(HeadJournal!C$1),0),"")</f>
        <v>OZON_ДС</v>
      </c>
      <c r="D2225" s="125" t="str">
        <f ca="1"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ca="1" si="173"/>
        <v>0.28585558852621168</v>
      </c>
      <c r="X2225" s="33"/>
      <c r="Y2225" s="33"/>
    </row>
    <row r="2226" spans="1:25" hidden="1" x14ac:dyDescent="0.2">
      <c r="A2226" s="93" t="s">
        <v>992</v>
      </c>
      <c r="B2226" s="94">
        <f ca="1">IFERROR(VLOOKUP($A2226,HeadJournal!$A$1:$NTR$890,COLUMN(HeadJournal!B$1),0),"")</f>
        <v>0</v>
      </c>
      <c r="C2226" s="94" t="str">
        <f ca="1">IFERROR(VLOOKUP($A2226,HeadJournal!$A$1:$NTR$890,COLUMN(HeadJournal!C$1),0),"")</f>
        <v>WBRS</v>
      </c>
      <c r="D2226" s="125" t="str">
        <f ca="1"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ca="1" si="173"/>
        <v>0.56739811912225713</v>
      </c>
      <c r="X2226" s="33"/>
      <c r="Y2226" s="33"/>
    </row>
    <row r="2227" spans="1:25" hidden="1" x14ac:dyDescent="0.2">
      <c r="A2227" s="93" t="s">
        <v>994</v>
      </c>
      <c r="B2227" s="94">
        <f ca="1">IFERROR(VLOOKUP($A2227,HeadJournal!$A$1:$NTR$890,COLUMN(HeadJournal!B$1),0),"")</f>
        <v>0</v>
      </c>
      <c r="C2227" s="94" t="str">
        <f ca="1">IFERROR(VLOOKUP($A2227,HeadJournal!$A$1:$NTR$890,COLUMN(HeadJournal!C$1),0),"")</f>
        <v>WBRS</v>
      </c>
      <c r="D2227" s="125" t="str">
        <f ca="1"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ca="1" si="173"/>
        <v>0.4584346135148275</v>
      </c>
      <c r="X2227" s="33"/>
      <c r="Y2227" s="33"/>
    </row>
    <row r="2228" spans="1:25" hidden="1" x14ac:dyDescent="0.2">
      <c r="A2228" s="93" t="s">
        <v>996</v>
      </c>
      <c r="B2228" s="94">
        <f ca="1">IFERROR(VLOOKUP($A2228,HeadJournal!$A$1:$NTR$890,COLUMN(HeadJournal!B$1),0),"")</f>
        <v>0</v>
      </c>
      <c r="C2228" s="94" t="str">
        <f ca="1">IFERROR(VLOOKUP($A2228,HeadJournal!$A$1:$NTR$890,COLUMN(HeadJournal!C$1),0),"")</f>
        <v>WBRS</v>
      </c>
      <c r="D2228" s="125" t="str">
        <f ca="1"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ca="1" si="173"/>
        <v>0.69923534409515709</v>
      </c>
      <c r="X2228" s="33"/>
      <c r="Y2228" s="33"/>
    </row>
    <row r="2229" spans="1:25" hidden="1" x14ac:dyDescent="0.2">
      <c r="A2229" s="93" t="s">
        <v>998</v>
      </c>
      <c r="B2229" s="94">
        <f ca="1">IFERROR(VLOOKUP($A2229,HeadJournal!$A$1:$NTR$890,COLUMN(HeadJournal!B$1),0),"")</f>
        <v>0</v>
      </c>
      <c r="C2229" s="94" t="str">
        <f ca="1">IFERROR(VLOOKUP($A2229,HeadJournal!$A$1:$NTR$890,COLUMN(HeadJournal!C$1),0),"")</f>
        <v>WBRS</v>
      </c>
      <c r="D2229" s="125" t="str">
        <f ca="1"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ca="1" si="173"/>
        <v>0.90452006094464188</v>
      </c>
      <c r="X2229" s="33"/>
      <c r="Y2229" s="33"/>
    </row>
    <row r="2230" spans="1:25" hidden="1" x14ac:dyDescent="0.2">
      <c r="A2230" s="93" t="s">
        <v>999</v>
      </c>
      <c r="B2230" s="94">
        <f ca="1">IFERROR(VLOOKUP($A2230,HeadJournal!$A$1:$NTR$890,COLUMN(HeadJournal!B$1),0),"")</f>
        <v>0</v>
      </c>
      <c r="C2230" s="94" t="str">
        <f ca="1">IFERROR(VLOOKUP($A2230,HeadJournal!$A$1:$NTR$890,COLUMN(HeadJournal!C$1),0),"")</f>
        <v>WBRS</v>
      </c>
      <c r="D2230" s="125" t="str">
        <f ca="1"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ca="1" si="173"/>
        <v>0.8242626938279114</v>
      </c>
      <c r="X2230" s="33"/>
      <c r="Y2230" s="33"/>
    </row>
    <row r="2231" spans="1:25" hidden="1" x14ac:dyDescent="0.2">
      <c r="A2231" s="93" t="s">
        <v>1001</v>
      </c>
      <c r="B2231" s="94">
        <f ca="1">IFERROR(VLOOKUP($A2231,HeadJournal!$A$1:$NTR$890,COLUMN(HeadJournal!B$1),0),"")</f>
        <v>0</v>
      </c>
      <c r="C2231" s="94" t="str">
        <f ca="1">IFERROR(VLOOKUP($A2231,HeadJournal!$A$1:$NTR$890,COLUMN(HeadJournal!C$1),0),"")</f>
        <v>WBRS</v>
      </c>
      <c r="D2231" s="125" t="str">
        <f ca="1"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ca="1" si="173"/>
        <v>0.70241743275451152</v>
      </c>
      <c r="X2231" s="33"/>
      <c r="Y2231" s="33"/>
    </row>
    <row r="2232" spans="1:25" hidden="1" x14ac:dyDescent="0.2">
      <c r="A2232" s="93" t="s">
        <v>1003</v>
      </c>
      <c r="B2232" s="94">
        <f ca="1">IFERROR(VLOOKUP($A2232,HeadJournal!$A$1:$NTR$890,COLUMN(HeadJournal!B$1),0),"")</f>
        <v>0</v>
      </c>
      <c r="C2232" s="94" t="str">
        <f ca="1">IFERROR(VLOOKUP($A2232,HeadJournal!$A$1:$NTR$890,COLUMN(HeadJournal!C$1),0),"")</f>
        <v>WBRS</v>
      </c>
      <c r="D2232" s="125" t="str">
        <f ca="1"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ca="1" si="173"/>
        <v>0.2153621779290229</v>
      </c>
      <c r="X2232" s="33"/>
      <c r="Y2232" s="33"/>
    </row>
    <row r="2233" spans="1:25" hidden="1" x14ac:dyDescent="0.2">
      <c r="A2233" s="93" t="s">
        <v>1004</v>
      </c>
      <c r="B2233" s="94">
        <f ca="1">IFERROR(VLOOKUP($A2233,HeadJournal!$A$1:$NTR$890,COLUMN(HeadJournal!B$1),0),"")</f>
        <v>0</v>
      </c>
      <c r="C2233" s="94" t="str">
        <f ca="1">IFERROR(VLOOKUP($A2233,HeadJournal!$A$1:$NTR$890,COLUMN(HeadJournal!C$1),0),"")</f>
        <v>WBRS</v>
      </c>
      <c r="D2233" s="125" t="str">
        <f ca="1"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ca="1" si="173"/>
        <v>0.56739811912225713</v>
      </c>
      <c r="X2233" s="33"/>
      <c r="Y2233" s="33"/>
    </row>
    <row r="2234" spans="1:25" hidden="1" x14ac:dyDescent="0.2">
      <c r="A2234" s="93" t="s">
        <v>1005</v>
      </c>
      <c r="B2234" s="94">
        <f ca="1">IFERROR(VLOOKUP($A2234,HeadJournal!$A$1:$NTR$890,COLUMN(HeadJournal!B$1),0),"")</f>
        <v>0</v>
      </c>
      <c r="C2234" s="94" t="str">
        <f ca="1">IFERROR(VLOOKUP($A2234,HeadJournal!$A$1:$NTR$890,COLUMN(HeadJournal!C$1),0),"")</f>
        <v>CoralClub_OA</v>
      </c>
      <c r="D2234" s="125" t="str">
        <f ca="1"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ca="1" si="173"/>
        <v>0.28205128205128205</v>
      </c>
      <c r="X2234" s="33"/>
      <c r="Y2234" s="33"/>
    </row>
    <row r="2235" spans="1:25" hidden="1" x14ac:dyDescent="0.2">
      <c r="A2235" s="93" t="s">
        <v>1005</v>
      </c>
      <c r="B2235" s="94">
        <f ca="1">IFERROR(VLOOKUP($A2235,HeadJournal!$A$1:$NTR$890,COLUMN(HeadJournal!B$1),0),"")</f>
        <v>0</v>
      </c>
      <c r="C2235" s="94" t="str">
        <f ca="1">IFERROR(VLOOKUP($A2235,HeadJournal!$A$1:$NTR$890,COLUMN(HeadJournal!C$1),0),"")</f>
        <v>CoralClub_OA</v>
      </c>
      <c r="D2235" s="125" t="str">
        <f ca="1"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ca="1" si="173"/>
        <v>0</v>
      </c>
      <c r="X2235" s="33"/>
      <c r="Y2235" s="33"/>
    </row>
    <row r="2236" spans="1:25" hidden="1" x14ac:dyDescent="0.2">
      <c r="A2236" s="93" t="s">
        <v>1005</v>
      </c>
      <c r="B2236" s="94">
        <f ca="1">IFERROR(VLOOKUP($A2236,HeadJournal!$A$1:$NTR$890,COLUMN(HeadJournal!B$1),0),"")</f>
        <v>0</v>
      </c>
      <c r="C2236" s="94" t="str">
        <f ca="1">IFERROR(VLOOKUP($A2236,HeadJournal!$A$1:$NTR$890,COLUMN(HeadJournal!C$1),0),"")</f>
        <v>CoralClub_OA</v>
      </c>
      <c r="D2236" s="125" t="str">
        <f ca="1"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ca="1" si="173"/>
        <v>0.19047619047619047</v>
      </c>
      <c r="X2236" s="33"/>
      <c r="Y2236" s="33"/>
    </row>
    <row r="2237" spans="1:25" hidden="1" x14ac:dyDescent="0.2">
      <c r="A2237" s="93" t="s">
        <v>1006</v>
      </c>
      <c r="B2237" s="94">
        <f ca="1">IFERROR(VLOOKUP($A2237,HeadJournal!$A$1:$NTR$890,COLUMN(HeadJournal!B$1),0),"")</f>
        <v>0</v>
      </c>
      <c r="C2237" s="94" t="str">
        <f ca="1">IFERROR(VLOOKUP($A2237,HeadJournal!$A$1:$NTR$890,COLUMN(HeadJournal!C$1),0),"")</f>
        <v>NSP_OA</v>
      </c>
      <c r="D2237" s="125" t="str">
        <f ca="1"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ca="1" si="173"/>
        <v>0.2337872147272374</v>
      </c>
      <c r="X2237" s="33"/>
      <c r="Y2237" s="33"/>
    </row>
    <row r="2238" spans="1:25" hidden="1" x14ac:dyDescent="0.2">
      <c r="A2238" s="93" t="s">
        <v>1006</v>
      </c>
      <c r="B2238" s="94">
        <f ca="1">IFERROR(VLOOKUP($A2238,HeadJournal!$A$1:$NTR$890,COLUMN(HeadJournal!B$1),0),"")</f>
        <v>0</v>
      </c>
      <c r="C2238" s="94" t="str">
        <f ca="1">IFERROR(VLOOKUP($A2238,HeadJournal!$A$1:$NTR$890,COLUMN(HeadJournal!C$1),0),"")</f>
        <v>NSP_OA</v>
      </c>
      <c r="D2238" s="125" t="str">
        <f ca="1"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 ca="1"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ca="1" si="172"/>
        <v>663.20613617821346</v>
      </c>
      <c r="V2238" s="22">
        <f t="shared" ca="1" si="173"/>
        <v>0.2337872147272374</v>
      </c>
      <c r="X2238" s="33"/>
      <c r="Y2238" s="33"/>
    </row>
    <row r="2239" spans="1:25" hidden="1" x14ac:dyDescent="0.2">
      <c r="A2239" s="93" t="s">
        <v>1006</v>
      </c>
      <c r="B2239" s="94">
        <f ca="1">IFERROR(VLOOKUP($A2239,HeadJournal!$A$1:$NTR$890,COLUMN(HeadJournal!B$1),0),"")</f>
        <v>0</v>
      </c>
      <c r="C2239" s="94" t="str">
        <f ca="1">IFERROR(VLOOKUP($A2239,HeadJournal!$A$1:$NTR$890,COLUMN(HeadJournal!C$1),0),"")</f>
        <v>NSP_OA</v>
      </c>
      <c r="D2239" s="125" t="str">
        <f ca="1"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ca="1" si="173"/>
        <v>0.41503378229897492</v>
      </c>
      <c r="X2239" s="33"/>
      <c r="Y2239" s="33"/>
    </row>
    <row r="2240" spans="1:25" hidden="1" x14ac:dyDescent="0.2">
      <c r="A2240" s="93" t="s">
        <v>1007</v>
      </c>
      <c r="B2240" s="94">
        <f ca="1">IFERROR(VLOOKUP($A2240,HeadJournal!$A$1:$NTR$890,COLUMN(HeadJournal!B$1),0),"")</f>
        <v>0</v>
      </c>
      <c r="C2240" s="94" t="str">
        <f ca="1">IFERROR(VLOOKUP($A2240,HeadJournal!$A$1:$NTR$890,COLUMN(HeadJournal!C$1),0),"")</f>
        <v>OZON_OA</v>
      </c>
      <c r="D2240" s="125" t="str">
        <f ca="1"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ca="1" si="173"/>
        <v>0.855287569573284</v>
      </c>
      <c r="X2240" s="33"/>
      <c r="Y2240" s="33"/>
    </row>
    <row r="2241" spans="1:25" hidden="1" x14ac:dyDescent="0.2">
      <c r="A2241" s="93" t="s">
        <v>1008</v>
      </c>
      <c r="B2241" s="94">
        <f ca="1">IFERROR(VLOOKUP($A2241,HeadJournal!$A$1:$NTR$890,COLUMN(HeadJournal!B$1),0),"")</f>
        <v>0</v>
      </c>
      <c r="C2241" s="94" t="str">
        <f ca="1">IFERROR(VLOOKUP($A2241,HeadJournal!$A$1:$NTR$890,COLUMN(HeadJournal!C$1),0),"")</f>
        <v>OZON_OA</v>
      </c>
      <c r="D2241" s="125" t="str">
        <f ca="1"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ca="1" si="178">IF(Q2241&lt;&gt;0,IFERROR(U2241/P2241,""),"")</f>
        <v>0.6835016835016835</v>
      </c>
      <c r="X2241" s="33"/>
      <c r="Y2241" s="33"/>
    </row>
    <row r="2242" spans="1:25" hidden="1" x14ac:dyDescent="0.2">
      <c r="A2242" s="93" t="s">
        <v>1008</v>
      </c>
      <c r="B2242" s="94">
        <f ca="1">IFERROR(VLOOKUP($A2242,HeadJournal!$A$1:$NTR$890,COLUMN(HeadJournal!B$1),0),"")</f>
        <v>0</v>
      </c>
      <c r="C2242" s="94" t="str">
        <f ca="1">IFERROR(VLOOKUP($A2242,HeadJournal!$A$1:$NTR$890,COLUMN(HeadJournal!C$1),0),"")</f>
        <v>OZON_OA</v>
      </c>
      <c r="D2242" s="125" t="str">
        <f ca="1"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ca="1" si="178"/>
        <v>0.83823529411764708</v>
      </c>
      <c r="X2242" s="33"/>
      <c r="Y2242" s="33"/>
    </row>
    <row r="2243" spans="1:25" hidden="1" x14ac:dyDescent="0.2">
      <c r="A2243" s="93" t="s">
        <v>1011</v>
      </c>
      <c r="B2243" s="94">
        <f ca="1">IFERROR(VLOOKUP($A2243,HeadJournal!$A$1:$NTR$890,COLUMN(HeadJournal!B$1),0),"")</f>
        <v>0</v>
      </c>
      <c r="C2243" s="94" t="str">
        <f ca="1">IFERROR(VLOOKUP($A2243,HeadJournal!$A$1:$NTR$890,COLUMN(HeadJournal!C$1),0),"")</f>
        <v>WBRS</v>
      </c>
      <c r="D2243" s="125" t="str">
        <f ca="1"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 ca="1"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ca="1" si="177"/>
        <v>1152.6000000000004</v>
      </c>
      <c r="V2243" s="22">
        <f t="shared" ca="1" si="178"/>
        <v>0.20409391932570747</v>
      </c>
      <c r="X2243" s="33"/>
      <c r="Y2243" s="33"/>
    </row>
    <row r="2244" spans="1:25" hidden="1" x14ac:dyDescent="0.2">
      <c r="A2244" s="93" t="s">
        <v>1011</v>
      </c>
      <c r="B2244" s="94">
        <f ca="1">IFERROR(VLOOKUP($A2244,HeadJournal!$A$1:$NTR$890,COLUMN(HeadJournal!B$1),0),"")</f>
        <v>0</v>
      </c>
      <c r="C2244" s="94" t="str">
        <f ca="1">IFERROR(VLOOKUP($A2244,HeadJournal!$A$1:$NTR$890,COLUMN(HeadJournal!C$1),0),"")</f>
        <v>WBRS</v>
      </c>
      <c r="D2244" s="125" t="str">
        <f ca="1"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ca="1" si="178"/>
        <v>0.20409391932570747</v>
      </c>
      <c r="X2244" s="33"/>
      <c r="Y2244" s="33"/>
    </row>
    <row r="2245" spans="1:25" hidden="1" x14ac:dyDescent="0.2">
      <c r="A2245" s="93" t="s">
        <v>1014</v>
      </c>
      <c r="B2245" s="94">
        <f ca="1">IFERROR(VLOOKUP($A2245,HeadJournal!$A$1:$NTR$890,COLUMN(HeadJournal!B$1),0),"")</f>
        <v>0</v>
      </c>
      <c r="C2245" s="94" t="str">
        <f ca="1">IFERROR(VLOOKUP($A2245,HeadJournal!$A$1:$NTR$890,COLUMN(HeadJournal!C$1),0),"")</f>
        <v>WBRS</v>
      </c>
      <c r="D2245" s="125" t="str">
        <f ca="1"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ca="1" si="178"/>
        <v>0.86423949994516946</v>
      </c>
      <c r="X2245" s="33"/>
      <c r="Y2245" s="33"/>
    </row>
    <row r="2246" spans="1:25" hidden="1" x14ac:dyDescent="0.2">
      <c r="A2246" s="93" t="s">
        <v>1016</v>
      </c>
      <c r="B2246" s="94">
        <f ca="1">IFERROR(VLOOKUP($A2246,HeadJournal!$A$1:$NTR$890,COLUMN(HeadJournal!B$1),0),"")</f>
        <v>0</v>
      </c>
      <c r="C2246" s="94" t="str">
        <f ca="1">IFERROR(VLOOKUP($A2246,HeadJournal!$A$1:$NTR$890,COLUMN(HeadJournal!C$1),0),"")</f>
        <v>WBRS</v>
      </c>
      <c r="D2246" s="125" t="str">
        <f ca="1"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ca="1" si="178"/>
        <v>-0.28087732965781748</v>
      </c>
      <c r="X2246" s="33"/>
      <c r="Y2246" s="33"/>
    </row>
    <row r="2247" spans="1:25" hidden="1" x14ac:dyDescent="0.2">
      <c r="A2247" s="93" t="s">
        <v>1017</v>
      </c>
      <c r="B2247" s="94">
        <f ca="1">IFERROR(VLOOKUP($A2247,HeadJournal!$A$1:$NTR$890,COLUMN(HeadJournal!B$1),0),"")</f>
        <v>0</v>
      </c>
      <c r="C2247" s="94" t="str">
        <f ca="1">IFERROR(VLOOKUP($A2247,HeadJournal!$A$1:$NTR$890,COLUMN(HeadJournal!C$1),0),"")</f>
        <v>WBRS</v>
      </c>
      <c r="D2247" s="125" t="str">
        <f ca="1"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ca="1" si="178"/>
        <v>1.0202020202020201</v>
      </c>
      <c r="X2247" s="33"/>
      <c r="Y2247" s="33"/>
    </row>
    <row r="2248" spans="1:25" hidden="1" x14ac:dyDescent="0.2">
      <c r="A2248" s="93" t="s">
        <v>1017</v>
      </c>
      <c r="B2248" s="94">
        <f ca="1">IFERROR(VLOOKUP($A2248,HeadJournal!$A$1:$NTR$890,COLUMN(HeadJournal!B$1),0),"")</f>
        <v>0</v>
      </c>
      <c r="C2248" s="94" t="str">
        <f ca="1">IFERROR(VLOOKUP($A2248,HeadJournal!$A$1:$NTR$890,COLUMN(HeadJournal!C$1),0),"")</f>
        <v>WBRS</v>
      </c>
      <c r="D2248" s="125" t="str">
        <f ca="1"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 ca="1"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ca="1" si="177"/>
        <v>656.5</v>
      </c>
      <c r="V2248" s="22">
        <f t="shared" ca="1" si="178"/>
        <v>1.0202020202020201</v>
      </c>
      <c r="X2248" s="33"/>
      <c r="Y2248" s="33"/>
    </row>
    <row r="2249" spans="1:25" hidden="1" x14ac:dyDescent="0.2">
      <c r="A2249" s="93" t="s">
        <v>1019</v>
      </c>
      <c r="B2249" s="94">
        <f ca="1">IFERROR(VLOOKUP($A2249,HeadJournal!$A$1:$NTR$890,COLUMN(HeadJournal!B$1),0),"")</f>
        <v>0</v>
      </c>
      <c r="C2249" s="94" t="str">
        <f ca="1">IFERROR(VLOOKUP($A2249,HeadJournal!$A$1:$NTR$890,COLUMN(HeadJournal!C$1),0),"")</f>
        <v>WBRS</v>
      </c>
      <c r="D2249" s="125" t="str">
        <f ca="1"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ca="1" si="178"/>
        <v>0.90452006094464188</v>
      </c>
      <c r="X2249" s="33"/>
      <c r="Y2249" s="33"/>
    </row>
    <row r="2250" spans="1:25" hidden="1" x14ac:dyDescent="0.2">
      <c r="A2250" s="93" t="s">
        <v>1019</v>
      </c>
      <c r="B2250" s="94">
        <f ca="1">IFERROR(VLOOKUP($A2250,HeadJournal!$A$1:$NTR$890,COLUMN(HeadJournal!B$1),0),"")</f>
        <v>0</v>
      </c>
      <c r="C2250" s="94" t="str">
        <f ca="1">IFERROR(VLOOKUP($A2250,HeadJournal!$A$1:$NTR$890,COLUMN(HeadJournal!C$1),0),"")</f>
        <v>WBRS</v>
      </c>
      <c r="D2250" s="125" t="str">
        <f ca="1"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ca="1" si="178"/>
        <v>0.90452006094464188</v>
      </c>
      <c r="X2250" s="33"/>
      <c r="Y2250" s="33"/>
    </row>
    <row r="2251" spans="1:25" hidden="1" x14ac:dyDescent="0.2">
      <c r="A2251" s="93" t="s">
        <v>1020</v>
      </c>
      <c r="B2251" s="94">
        <f ca="1">IFERROR(VLOOKUP($A2251,HeadJournal!$A$1:$NTR$890,COLUMN(HeadJournal!B$1),0),"")</f>
        <v>0</v>
      </c>
      <c r="C2251" s="94" t="str">
        <f ca="1">IFERROR(VLOOKUP($A2251,HeadJournal!$A$1:$NTR$890,COLUMN(HeadJournal!C$1),0),"")</f>
        <v>WBRS</v>
      </c>
      <c r="D2251" s="125" t="str">
        <f ca="1"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ca="1" si="178"/>
        <v>0.81697050451214348</v>
      </c>
      <c r="X2251" s="33"/>
      <c r="Y2251" s="33"/>
    </row>
    <row r="2252" spans="1:25" hidden="1" x14ac:dyDescent="0.2">
      <c r="A2252" s="93" t="s">
        <v>1022</v>
      </c>
      <c r="B2252" s="94">
        <f ca="1">IFERROR(VLOOKUP($A2252,HeadJournal!$A$1:$NTR$890,COLUMN(HeadJournal!B$1),0),"")</f>
        <v>0</v>
      </c>
      <c r="C2252" s="94" t="str">
        <f ca="1">IFERROR(VLOOKUP($A2252,HeadJournal!$A$1:$NTR$890,COLUMN(HeadJournal!C$1),0),"")</f>
        <v>WBRS</v>
      </c>
      <c r="D2252" s="125" t="str">
        <f ca="1"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ca="1" si="178"/>
        <v>0.83531139116603459</v>
      </c>
      <c r="X2252" s="33"/>
      <c r="Y2252" s="33"/>
    </row>
    <row r="2253" spans="1:25" hidden="1" x14ac:dyDescent="0.2">
      <c r="A2253" s="93" t="s">
        <v>1024</v>
      </c>
      <c r="B2253" s="94" t="str">
        <f ca="1">IFERROR(VLOOKUP($A2253,HeadJournal!$A$1:$NTR$890,COLUMN(HeadJournal!B$1),0),"")</f>
        <v>700000938962</v>
      </c>
      <c r="C2253" s="94" t="str">
        <f ca="1">IFERROR(VLOOKUP($A2253,HeadJournal!$A$1:$NTR$890,COLUMN(HeadJournal!C$1),0),"")</f>
        <v>iHerb_MH DLE7202</v>
      </c>
      <c r="D2253" s="125" t="str">
        <f ca="1"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 ca="1"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 ca="1"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ca="1" si="177"/>
        <v>874.40768244119272</v>
      </c>
      <c r="V2253" s="22">
        <f t="shared" ca="1" si="178"/>
        <v>0.65963544813799913</v>
      </c>
      <c r="X2253" s="33"/>
      <c r="Y2253" s="33"/>
    </row>
    <row r="2254" spans="1:25" hidden="1" x14ac:dyDescent="0.2">
      <c r="A2254" s="93" t="s">
        <v>1024</v>
      </c>
      <c r="B2254" s="94" t="str">
        <f ca="1">IFERROR(VLOOKUP($A2254,HeadJournal!$A$1:$NTR$890,COLUMN(HeadJournal!B$1),0),"")</f>
        <v>700000938962</v>
      </c>
      <c r="C2254" s="94" t="str">
        <f ca="1">IFERROR(VLOOKUP($A2254,HeadJournal!$A$1:$NTR$890,COLUMN(HeadJournal!C$1),0),"")</f>
        <v>iHerb_MH DLE7202</v>
      </c>
      <c r="D2254" s="125" t="str">
        <f ca="1"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 ca="1"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ca="1" si="177"/>
        <v>-1325.5923175588073</v>
      </c>
      <c r="V2254" s="22" t="str">
        <f t="shared" ca="1" si="178"/>
        <v/>
      </c>
      <c r="X2254" s="33"/>
      <c r="Y2254" s="33"/>
    </row>
    <row r="2255" spans="1:25" hidden="1" x14ac:dyDescent="0.2">
      <c r="A2255" s="93" t="s">
        <v>1024</v>
      </c>
      <c r="B2255" s="94" t="str">
        <f ca="1">IFERROR(VLOOKUP($A2255,HeadJournal!$A$1:$NTR$890,COLUMN(HeadJournal!B$1),0),"")</f>
        <v>700000938962</v>
      </c>
      <c r="C2255" s="94" t="str">
        <f ca="1">IFERROR(VLOOKUP($A2255,HeadJournal!$A$1:$NTR$890,COLUMN(HeadJournal!C$1),0),"")</f>
        <v>iHerb_MH DLE7202</v>
      </c>
      <c r="D2255" s="125" t="str">
        <f ca="1"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 ca="1"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ca="1" si="177"/>
        <v>560.80162067049457</v>
      </c>
      <c r="V2255" s="22">
        <f t="shared" ca="1" si="178"/>
        <v>0.75866186446346551</v>
      </c>
      <c r="X2255" s="33"/>
      <c r="Y2255" s="33"/>
    </row>
    <row r="2256" spans="1:25" hidden="1" x14ac:dyDescent="0.2">
      <c r="A2256" s="93" t="s">
        <v>1024</v>
      </c>
      <c r="B2256" s="94" t="str">
        <f ca="1">IFERROR(VLOOKUP($A2256,HeadJournal!$A$1:$NTR$890,COLUMN(HeadJournal!B$1),0),"")</f>
        <v>700000938962</v>
      </c>
      <c r="C2256" s="94" t="str">
        <f ca="1">IFERROR(VLOOKUP($A2256,HeadJournal!$A$1:$NTR$890,COLUMN(HeadJournal!C$1),0),"")</f>
        <v>iHerb_MH DLE7202</v>
      </c>
      <c r="D2256" s="125" t="str">
        <f ca="1"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 ca="1"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ca="1" si="177"/>
        <v>645.3843646971668</v>
      </c>
      <c r="V2256" s="22">
        <f t="shared" ca="1" si="178"/>
        <v>0.34798820435469069</v>
      </c>
      <c r="X2256" s="33"/>
      <c r="Y2256" s="33"/>
    </row>
    <row r="2257" spans="1:25" hidden="1" x14ac:dyDescent="0.2">
      <c r="A2257" s="93" t="s">
        <v>1024</v>
      </c>
      <c r="B2257" s="94" t="str">
        <f ca="1">IFERROR(VLOOKUP($A2257,HeadJournal!$A$1:$NTR$890,COLUMN(HeadJournal!B$1),0),"")</f>
        <v>700000938962</v>
      </c>
      <c r="C2257" s="94" t="str">
        <f ca="1">IFERROR(VLOOKUP($A2257,HeadJournal!$A$1:$NTR$890,COLUMN(HeadJournal!C$1),0),"")</f>
        <v>iHerb_MH DLE7202</v>
      </c>
      <c r="D2257" s="125" t="str">
        <f ca="1"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 ca="1"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ca="1" si="177"/>
        <v>530.21585756621619</v>
      </c>
      <c r="V2257" s="22">
        <f t="shared" ca="1" si="178"/>
        <v>0.54673595325613289</v>
      </c>
      <c r="X2257" s="33"/>
      <c r="Y2257" s="33"/>
    </row>
    <row r="2258" spans="1:25" hidden="1" x14ac:dyDescent="0.2">
      <c r="A2258" s="93" t="s">
        <v>1024</v>
      </c>
      <c r="B2258" s="94" t="str">
        <f ca="1">IFERROR(VLOOKUP($A2258,HeadJournal!$A$1:$NTR$890,COLUMN(HeadJournal!B$1),0),"")</f>
        <v>700000938962</v>
      </c>
      <c r="C2258" s="94" t="str">
        <f ca="1">IFERROR(VLOOKUP($A2258,HeadJournal!$A$1:$NTR$890,COLUMN(HeadJournal!C$1),0),"")</f>
        <v>iHerb_MH DLE7202</v>
      </c>
      <c r="D2258" s="125" t="str">
        <f ca="1"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 ca="1"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 ca="1"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ca="1" si="177"/>
        <v>1019.3042026301168</v>
      </c>
      <c r="V2258" s="22">
        <f t="shared" ca="1" si="178"/>
        <v>0.57241905334737453</v>
      </c>
      <c r="X2258" s="33"/>
      <c r="Y2258" s="33"/>
    </row>
    <row r="2259" spans="1:25" hidden="1" x14ac:dyDescent="0.2">
      <c r="A2259" s="93" t="s">
        <v>1024</v>
      </c>
      <c r="B2259" s="94" t="str">
        <f ca="1">IFERROR(VLOOKUP($A2259,HeadJournal!$A$1:$NTR$890,COLUMN(HeadJournal!B$1),0),"")</f>
        <v>700000938962</v>
      </c>
      <c r="C2259" s="94" t="str">
        <f ca="1">IFERROR(VLOOKUP($A2259,HeadJournal!$A$1:$NTR$890,COLUMN(HeadJournal!C$1),0),"")</f>
        <v>iHerb_MH DLE7202</v>
      </c>
      <c r="D2259" s="125" t="str">
        <f ca="1"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 ca="1"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ca="1" si="177"/>
        <v>458.68753472865347</v>
      </c>
      <c r="V2259" s="22">
        <f t="shared" ca="1" si="178"/>
        <v>1.0393713543682108</v>
      </c>
      <c r="X2259" s="33"/>
      <c r="Y2259" s="33"/>
    </row>
    <row r="2260" spans="1:25" hidden="1" x14ac:dyDescent="0.2">
      <c r="A2260" s="93" t="s">
        <v>1024</v>
      </c>
      <c r="B2260" s="94" t="str">
        <f ca="1">IFERROR(VLOOKUP($A2260,HeadJournal!$A$1:$NTR$890,COLUMN(HeadJournal!B$1),0),"")</f>
        <v>700000938962</v>
      </c>
      <c r="C2260" s="94" t="str">
        <f ca="1">IFERROR(VLOOKUP($A2260,HeadJournal!$A$1:$NTR$890,COLUMN(HeadJournal!C$1),0),"")</f>
        <v>iHerb_MH DLE7202</v>
      </c>
      <c r="D2260" s="125" t="str">
        <f ca="1"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 ca="1"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ca="1" si="177"/>
        <v>-1285.322555102797</v>
      </c>
      <c r="V2260" s="22" t="str">
        <f t="shared" ca="1" si="178"/>
        <v/>
      </c>
      <c r="X2260" s="33"/>
      <c r="Y2260" s="33"/>
    </row>
    <row r="2261" spans="1:25" hidden="1" x14ac:dyDescent="0.2">
      <c r="A2261" s="93" t="s">
        <v>1024</v>
      </c>
      <c r="B2261" s="94" t="str">
        <f ca="1">IFERROR(VLOOKUP($A2261,HeadJournal!$A$1:$NTR$890,COLUMN(HeadJournal!B$1),0),"")</f>
        <v>700000938962</v>
      </c>
      <c r="C2261" s="94" t="str">
        <f ca="1">IFERROR(VLOOKUP($A2261,HeadJournal!$A$1:$NTR$890,COLUMN(HeadJournal!C$1),0),"")</f>
        <v>iHerb_MH DLE7202</v>
      </c>
      <c r="D2261" s="125" t="str">
        <f ca="1"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 ca="1"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ca="1" si="177"/>
        <v>987.61515836265994</v>
      </c>
      <c r="V2261" s="22">
        <f t="shared" ca="1" si="178"/>
        <v>0.49076853389489106</v>
      </c>
      <c r="X2261" s="33"/>
      <c r="Y2261" s="33"/>
    </row>
    <row r="2262" spans="1:25" hidden="1" x14ac:dyDescent="0.2">
      <c r="A2262" s="93" t="s">
        <v>1024</v>
      </c>
      <c r="B2262" s="94" t="str">
        <f ca="1">IFERROR(VLOOKUP($A2262,HeadJournal!$A$1:$NTR$890,COLUMN(HeadJournal!B$1),0),"")</f>
        <v>700000938962</v>
      </c>
      <c r="C2262" s="94" t="str">
        <f ca="1">IFERROR(VLOOKUP($A2262,HeadJournal!$A$1:$NTR$890,COLUMN(HeadJournal!C$1),0),"")</f>
        <v>iHerb_MH DLE7202</v>
      </c>
      <c r="D2262" s="125" t="str">
        <f ca="1"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 ca="1"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 ca="1"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ca="1" si="177"/>
        <v>870.54619837006862</v>
      </c>
      <c r="V2262" s="22">
        <f t="shared" ca="1" si="178"/>
        <v>0.65481493023884341</v>
      </c>
      <c r="X2262" s="33"/>
      <c r="Y2262" s="33"/>
    </row>
    <row r="2263" spans="1:25" hidden="1" x14ac:dyDescent="0.2">
      <c r="A2263" s="93" t="s">
        <v>1024</v>
      </c>
      <c r="B2263" s="94" t="str">
        <f ca="1">IFERROR(VLOOKUP($A2263,HeadJournal!$A$1:$NTR$890,COLUMN(HeadJournal!B$1),0),"")</f>
        <v>700000938962</v>
      </c>
      <c r="C2263" s="94" t="str">
        <f ca="1">IFERROR(VLOOKUP($A2263,HeadJournal!$A$1:$NTR$890,COLUMN(HeadJournal!C$1),0),"")</f>
        <v>iHerb_MH DLE7202</v>
      </c>
      <c r="D2263" s="125" t="str">
        <f ca="1"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hidden="1" x14ac:dyDescent="0.2">
      <c r="A2264" s="93" t="s">
        <v>1024</v>
      </c>
      <c r="B2264" s="94" t="str">
        <f ca="1">IFERROR(VLOOKUP($A2264,HeadJournal!$A$1:$NTR$890,COLUMN(HeadJournal!B$1),0),"")</f>
        <v>700000938962</v>
      </c>
      <c r="C2264" s="94" t="str">
        <f ca="1">IFERROR(VLOOKUP($A2264,HeadJournal!$A$1:$NTR$890,COLUMN(HeadJournal!C$1),0),"")</f>
        <v>iHerb_MH DLE7202</v>
      </c>
      <c r="D2264" s="125" t="str">
        <f ca="1"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 ca="1"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ca="1" si="177"/>
        <v>960.21808205223215</v>
      </c>
      <c r="V2264" s="22">
        <f t="shared" ca="1" si="178"/>
        <v>0.66691911468155196</v>
      </c>
      <c r="X2264" s="33"/>
      <c r="Y2264" s="33"/>
    </row>
    <row r="2265" spans="1:25" hidden="1" x14ac:dyDescent="0.2">
      <c r="A2265" s="93" t="s">
        <v>1024</v>
      </c>
      <c r="B2265" s="94" t="str">
        <f ca="1">IFERROR(VLOOKUP($A2265,HeadJournal!$A$1:$NTR$890,COLUMN(HeadJournal!B$1),0),"")</f>
        <v>700000938962</v>
      </c>
      <c r="C2265" s="94" t="str">
        <f ca="1">IFERROR(VLOOKUP($A2265,HeadJournal!$A$1:$NTR$890,COLUMN(HeadJournal!C$1),0),"")</f>
        <v>iHerb_MH DLE7202</v>
      </c>
      <c r="D2265" s="125" t="str">
        <f ca="1"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 ca="1"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ca="1" si="177"/>
        <v>1232.2661474347105</v>
      </c>
      <c r="V2265" s="22">
        <f t="shared" ca="1" si="178"/>
        <v>0.46191494936789329</v>
      </c>
      <c r="X2265" s="33"/>
      <c r="Y2265" s="33"/>
    </row>
    <row r="2266" spans="1:25" hidden="1" x14ac:dyDescent="0.2">
      <c r="A2266" s="93" t="s">
        <v>1024</v>
      </c>
      <c r="B2266" s="94" t="str">
        <f ca="1">IFERROR(VLOOKUP($A2266,HeadJournal!$A$1:$NTR$890,COLUMN(HeadJournal!B$1),0),"")</f>
        <v>700000938962</v>
      </c>
      <c r="C2266" s="94" t="str">
        <f ca="1">IFERROR(VLOOKUP($A2266,HeadJournal!$A$1:$NTR$890,COLUMN(HeadJournal!C$1),0),"")</f>
        <v>iHerb_MH DLE7202</v>
      </c>
      <c r="D2266" s="125" t="str">
        <f ca="1"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 ca="1"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ca="1" si="177"/>
        <v>1006.5558909057233</v>
      </c>
      <c r="V2266" s="22">
        <f t="shared" ca="1" si="178"/>
        <v>0.72235110424340854</v>
      </c>
      <c r="X2266" s="33"/>
      <c r="Y2266" s="33"/>
    </row>
    <row r="2267" spans="1:25" hidden="1" x14ac:dyDescent="0.2">
      <c r="A2267" s="93" t="s">
        <v>1024</v>
      </c>
      <c r="B2267" s="94" t="str">
        <f ca="1">IFERROR(VLOOKUP($A2267,HeadJournal!$A$1:$NTR$890,COLUMN(HeadJournal!B$1),0),"")</f>
        <v>700000938962</v>
      </c>
      <c r="C2267" s="94" t="str">
        <f ca="1">IFERROR(VLOOKUP($A2267,HeadJournal!$A$1:$NTR$890,COLUMN(HeadJournal!C$1),0),"")</f>
        <v>iHerb_MH DLE7202</v>
      </c>
      <c r="D2267" s="125" t="str">
        <f ca="1"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 ca="1"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ca="1" si="177"/>
        <v>695.30944619373963</v>
      </c>
      <c r="V2267" s="22">
        <f t="shared" ca="1" si="178"/>
        <v>0.76856052411335363</v>
      </c>
      <c r="X2267" s="33"/>
      <c r="Y2267" s="33"/>
    </row>
    <row r="2268" spans="1:25" hidden="1" x14ac:dyDescent="0.2">
      <c r="A2268" s="93" t="s">
        <v>1024</v>
      </c>
      <c r="B2268" s="94" t="str">
        <f ca="1">IFERROR(VLOOKUP($A2268,HeadJournal!$A$1:$NTR$890,COLUMN(HeadJournal!B$1),0),"")</f>
        <v>700000938962</v>
      </c>
      <c r="C2268" s="94" t="str">
        <f ca="1">IFERROR(VLOOKUP($A2268,HeadJournal!$A$1:$NTR$890,COLUMN(HeadJournal!C$1),0),"")</f>
        <v>iHerb_MH DLE7202</v>
      </c>
      <c r="D2268" s="125" t="str">
        <f ca="1"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ca="1" si="178"/>
        <v>0.42035905795000089</v>
      </c>
      <c r="X2268" s="33"/>
      <c r="Y2268" s="33"/>
    </row>
    <row r="2269" spans="1:25" hidden="1" x14ac:dyDescent="0.2">
      <c r="A2269" s="93" t="s">
        <v>1029</v>
      </c>
      <c r="B2269" s="94" t="str">
        <f ca="1">IFERROR(VLOOKUP($A2269,HeadJournal!$A$1:$NTR$890,COLUMN(HeadJournal!B$1),0),"")</f>
        <v>700000951790</v>
      </c>
      <c r="C2269" s="94" t="str">
        <f ca="1">IFERROR(VLOOKUP($A2269,HeadJournal!$A$1:$NTR$890,COLUMN(HeadJournal!C$1),0),"")</f>
        <v>iHerb_OA CZN6870</v>
      </c>
      <c r="D2269" s="125" t="str">
        <f ca="1"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ca="1" si="178"/>
        <v>0.7256478208775724</v>
      </c>
      <c r="X2269" s="33"/>
      <c r="Y2269" s="33"/>
    </row>
    <row r="2270" spans="1:25" hidden="1" x14ac:dyDescent="0.2">
      <c r="A2270" s="93" t="s">
        <v>1029</v>
      </c>
      <c r="B2270" s="94" t="str">
        <f ca="1">IFERROR(VLOOKUP($A2270,HeadJournal!$A$1:$NTR$890,COLUMN(HeadJournal!B$1),0),"")</f>
        <v>700000951790</v>
      </c>
      <c r="C2270" s="94" t="str">
        <f ca="1">IFERROR(VLOOKUP($A2270,HeadJournal!$A$1:$NTR$890,COLUMN(HeadJournal!C$1),0),"")</f>
        <v>iHerb_OA CZN6870</v>
      </c>
      <c r="D2270" s="125" t="str">
        <f ca="1"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 ca="1"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ca="1" si="177"/>
        <v>756.91346854040239</v>
      </c>
      <c r="V2270" s="22">
        <f t="shared" ca="1" si="178"/>
        <v>0.7256478208775724</v>
      </c>
      <c r="X2270" s="33"/>
      <c r="Y2270" s="33"/>
    </row>
    <row r="2271" spans="1:25" hidden="1" x14ac:dyDescent="0.2">
      <c r="A2271" s="93" t="s">
        <v>1029</v>
      </c>
      <c r="B2271" s="94" t="str">
        <f ca="1">IFERROR(VLOOKUP($A2271,HeadJournal!$A$1:$NTR$890,COLUMN(HeadJournal!B$1),0),"")</f>
        <v>700000951790</v>
      </c>
      <c r="C2271" s="94" t="str">
        <f ca="1">IFERROR(VLOOKUP($A2271,HeadJournal!$A$1:$NTR$890,COLUMN(HeadJournal!C$1),0),"")</f>
        <v>iHerb_OA CZN6870</v>
      </c>
      <c r="D2271" s="125" t="str">
        <f ca="1"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 ca="1"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ca="1" si="177"/>
        <v>756.91346854040239</v>
      </c>
      <c r="V2271" s="22">
        <f t="shared" ca="1" si="178"/>
        <v>0.7256478208775724</v>
      </c>
      <c r="X2271" s="33"/>
      <c r="Y2271" s="33"/>
    </row>
    <row r="2272" spans="1:25" hidden="1" x14ac:dyDescent="0.2">
      <c r="A2272" s="93" t="s">
        <v>1029</v>
      </c>
      <c r="B2272" s="94" t="str">
        <f ca="1">IFERROR(VLOOKUP($A2272,HeadJournal!$A$1:$NTR$890,COLUMN(HeadJournal!B$1),0),"")</f>
        <v>700000951790</v>
      </c>
      <c r="C2272" s="94" t="str">
        <f ca="1">IFERROR(VLOOKUP($A2272,HeadJournal!$A$1:$NTR$890,COLUMN(HeadJournal!C$1),0),"")</f>
        <v>iHerb_OA CZN6870</v>
      </c>
      <c r="D2272" s="125" t="str">
        <f ca="1"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hidden="1" x14ac:dyDescent="0.2">
      <c r="A2273" s="93" t="s">
        <v>1029</v>
      </c>
      <c r="B2273" s="94" t="str">
        <f ca="1">IFERROR(VLOOKUP($A2273,HeadJournal!$A$1:$NTR$890,COLUMN(HeadJournal!B$1),0),"")</f>
        <v>700000951790</v>
      </c>
      <c r="C2273" s="94" t="str">
        <f ca="1">IFERROR(VLOOKUP($A2273,HeadJournal!$A$1:$NTR$890,COLUMN(HeadJournal!C$1),0),"")</f>
        <v>iHerb_OA CZN6870</v>
      </c>
      <c r="D2273" s="125" t="str">
        <f ca="1"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 ca="1"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ca="1" si="177"/>
        <v>1018.2933998722451</v>
      </c>
      <c r="V2273" s="22">
        <f t="shared" ca="1" si="178"/>
        <v>0.6872436147510218</v>
      </c>
      <c r="X2273" s="33"/>
      <c r="Y2273" s="33"/>
    </row>
    <row r="2274" spans="1:25" hidden="1" x14ac:dyDescent="0.2">
      <c r="A2274" s="93" t="s">
        <v>1029</v>
      </c>
      <c r="B2274" s="94" t="str">
        <f ca="1">IFERROR(VLOOKUP($A2274,HeadJournal!$A$1:$NTR$890,COLUMN(HeadJournal!B$1),0),"")</f>
        <v>700000951790</v>
      </c>
      <c r="C2274" s="94" t="str">
        <f ca="1">IFERROR(VLOOKUP($A2274,HeadJournal!$A$1:$NTR$890,COLUMN(HeadJournal!C$1),0),"")</f>
        <v>iHerb_OA CZN6870</v>
      </c>
      <c r="D2274" s="125" t="str">
        <f ca="1"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 ca="1"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 ca="1"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ca="1" si="177"/>
        <v>794.7210707441709</v>
      </c>
      <c r="V2274" s="22">
        <f t="shared" ca="1" si="178"/>
        <v>0.7190230897455423</v>
      </c>
      <c r="X2274" s="33"/>
      <c r="Y2274" s="33"/>
    </row>
    <row r="2275" spans="1:25" hidden="1" x14ac:dyDescent="0.2">
      <c r="A2275" s="93" t="s">
        <v>1029</v>
      </c>
      <c r="B2275" s="94" t="str">
        <f ca="1">IFERROR(VLOOKUP($A2275,HeadJournal!$A$1:$NTR$890,COLUMN(HeadJournal!B$1),0),"")</f>
        <v>700000951790</v>
      </c>
      <c r="C2275" s="94" t="str">
        <f ca="1">IFERROR(VLOOKUP($A2275,HeadJournal!$A$1:$NTR$890,COLUMN(HeadJournal!C$1),0),"")</f>
        <v>iHerb_OA CZN6870</v>
      </c>
      <c r="D2275" s="125" t="str">
        <f ca="1"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 ca="1"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ca="1" si="177"/>
        <v>650.36690035132528</v>
      </c>
      <c r="V2275" s="22">
        <f t="shared" ca="1" si="178"/>
        <v>0.61961355884166691</v>
      </c>
      <c r="X2275" s="33"/>
      <c r="Y2275" s="33"/>
    </row>
    <row r="2276" spans="1:25" hidden="1" x14ac:dyDescent="0.2">
      <c r="A2276" s="93" t="s">
        <v>1029</v>
      </c>
      <c r="B2276" s="94" t="str">
        <f ca="1">IFERROR(VLOOKUP($A2276,HeadJournal!$A$1:$NTR$890,COLUMN(HeadJournal!B$1),0),"")</f>
        <v>700000951790</v>
      </c>
      <c r="C2276" s="94" t="str">
        <f ca="1">IFERROR(VLOOKUP($A2276,HeadJournal!$A$1:$NTR$890,COLUMN(HeadJournal!C$1),0),"")</f>
        <v>iHerb_OA CZN6870</v>
      </c>
      <c r="D2276" s="125" t="str">
        <f ca="1"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 ca="1"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ca="1" si="177"/>
        <v>750.36690035132528</v>
      </c>
      <c r="V2276" s="22">
        <f t="shared" ca="1" si="178"/>
        <v>0.71488494465588259</v>
      </c>
      <c r="X2276" s="33"/>
      <c r="Y2276" s="33"/>
    </row>
    <row r="2277" spans="1:25" hidden="1" x14ac:dyDescent="0.2">
      <c r="A2277" s="93" t="s">
        <v>1029</v>
      </c>
      <c r="B2277" s="94" t="str">
        <f ca="1">IFERROR(VLOOKUP($A2277,HeadJournal!$A$1:$NTR$890,COLUMN(HeadJournal!B$1),0),"")</f>
        <v>700000951790</v>
      </c>
      <c r="C2277" s="94" t="str">
        <f ca="1">IFERROR(VLOOKUP($A2277,HeadJournal!$A$1:$NTR$890,COLUMN(HeadJournal!C$1),0),"")</f>
        <v>iHerb_OA CZN6870</v>
      </c>
      <c r="D2277" s="125" t="str">
        <f ca="1"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 ca="1"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ca="1" si="177"/>
        <v>550.36690035132528</v>
      </c>
      <c r="V2277" s="22">
        <f t="shared" ca="1" si="178"/>
        <v>0.52434217302745112</v>
      </c>
      <c r="X2277" s="33"/>
      <c r="Y2277" s="33"/>
    </row>
    <row r="2278" spans="1:25" hidden="1" x14ac:dyDescent="0.2">
      <c r="A2278" s="93" t="s">
        <v>1029</v>
      </c>
      <c r="B2278" s="94" t="str">
        <f ca="1">IFERROR(VLOOKUP($A2278,HeadJournal!$A$1:$NTR$890,COLUMN(HeadJournal!B$1),0),"")</f>
        <v>700000951790</v>
      </c>
      <c r="C2278" s="94" t="str">
        <f ca="1">IFERROR(VLOOKUP($A2278,HeadJournal!$A$1:$NTR$890,COLUMN(HeadJournal!C$1),0),"")</f>
        <v>iHerb_OA CZN6870</v>
      </c>
      <c r="D2278" s="125" t="str">
        <f ca="1"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 ca="1"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ca="1" si="177"/>
        <v>685.28193069306917</v>
      </c>
      <c r="V2278" s="22">
        <f t="shared" ca="1" si="178"/>
        <v>0.6753421974254662</v>
      </c>
      <c r="X2278" s="33"/>
      <c r="Y2278" s="33"/>
    </row>
    <row r="2279" spans="1:25" hidden="1" x14ac:dyDescent="0.2">
      <c r="A2279" s="93" t="s">
        <v>1029</v>
      </c>
      <c r="B2279" s="94" t="str">
        <f ca="1">IFERROR(VLOOKUP($A2279,HeadJournal!$A$1:$NTR$890,COLUMN(HeadJournal!B$1),0),"")</f>
        <v>700000951790</v>
      </c>
      <c r="C2279" s="94" t="str">
        <f ca="1">IFERROR(VLOOKUP($A2279,HeadJournal!$A$1:$NTR$890,COLUMN(HeadJournal!C$1),0),"")</f>
        <v>iHerb_OA CZN6870</v>
      </c>
      <c r="D2279" s="125" t="str">
        <f ca="1"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 ca="1"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ca="1" si="177"/>
        <v>953.00426221654379</v>
      </c>
      <c r="V2279" s="22">
        <f t="shared" ca="1" si="178"/>
        <v>0.36003241282684173</v>
      </c>
      <c r="X2279" s="33"/>
      <c r="Y2279" s="33"/>
    </row>
    <row r="2280" spans="1:25" hidden="1" x14ac:dyDescent="0.2">
      <c r="A2280" s="93" t="s">
        <v>1033</v>
      </c>
      <c r="B2280" s="94">
        <f ca="1">IFERROR(VLOOKUP($A2280,HeadJournal!$A$1:$NTR$890,COLUMN(HeadJournal!B$1),0),"")</f>
        <v>0</v>
      </c>
      <c r="C2280" s="94" t="str">
        <f ca="1">IFERROR(VLOOKUP($A2280,HeadJournal!$A$1:$NTR$890,COLUMN(HeadJournal!C$1),0),"")</f>
        <v>OZON_OA</v>
      </c>
      <c r="D2280" s="125" t="str">
        <f ca="1"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 ca="1"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ca="1" si="177"/>
        <v>918</v>
      </c>
      <c r="V2280" s="22">
        <f t="shared" ca="1" si="178"/>
        <v>0.51515151515151514</v>
      </c>
      <c r="X2280" s="33"/>
      <c r="Y2280" s="33"/>
    </row>
    <row r="2281" spans="1:25" hidden="1" x14ac:dyDescent="0.2">
      <c r="A2281" s="93" t="s">
        <v>1033</v>
      </c>
      <c r="B2281" s="94">
        <f ca="1">IFERROR(VLOOKUP($A2281,HeadJournal!$A$1:$NTR$890,COLUMN(HeadJournal!B$1),0),"")</f>
        <v>0</v>
      </c>
      <c r="C2281" s="94" t="str">
        <f ca="1">IFERROR(VLOOKUP($A2281,HeadJournal!$A$1:$NTR$890,COLUMN(HeadJournal!C$1),0),"")</f>
        <v>OZON_OA</v>
      </c>
      <c r="D2281" s="125" t="str">
        <f ca="1"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hidden="1" x14ac:dyDescent="0.2">
      <c r="A2282" s="93" t="s">
        <v>1033</v>
      </c>
      <c r="B2282" s="94">
        <f ca="1">IFERROR(VLOOKUP($A2282,HeadJournal!$A$1:$NTR$890,COLUMN(HeadJournal!B$1),0),"")</f>
        <v>0</v>
      </c>
      <c r="C2282" s="94" t="str">
        <f ca="1">IFERROR(VLOOKUP($A2282,HeadJournal!$A$1:$NTR$890,COLUMN(HeadJournal!C$1),0),"")</f>
        <v>OZON_OA</v>
      </c>
      <c r="D2282" s="125" t="str">
        <f ca="1"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 ca="1"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ca="1" si="177"/>
        <v>711.65</v>
      </c>
      <c r="V2282" s="22">
        <f t="shared" ca="1" si="178"/>
        <v>0.72003844791824756</v>
      </c>
      <c r="X2282" s="33"/>
      <c r="Y2282" s="33"/>
    </row>
    <row r="2283" spans="1:25" hidden="1" x14ac:dyDescent="0.2">
      <c r="A2283" s="93" t="s">
        <v>1033</v>
      </c>
      <c r="B2283" s="94">
        <f ca="1">IFERROR(VLOOKUP($A2283,HeadJournal!$A$1:$NTR$890,COLUMN(HeadJournal!B$1),0),"")</f>
        <v>0</v>
      </c>
      <c r="C2283" s="94" t="str">
        <f ca="1">IFERROR(VLOOKUP($A2283,HeadJournal!$A$1:$NTR$890,COLUMN(HeadJournal!C$1),0),"")</f>
        <v>OZON_OA</v>
      </c>
      <c r="D2283" s="125" t="str">
        <f ca="1"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 ca="1"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ca="1" si="177"/>
        <v>661.59999999999991</v>
      </c>
      <c r="V2283" s="22">
        <f t="shared" ca="1" si="178"/>
        <v>0.63713405238828957</v>
      </c>
      <c r="X2283" s="33"/>
      <c r="Y2283" s="33"/>
    </row>
    <row r="2284" spans="1:25" hidden="1" x14ac:dyDescent="0.2">
      <c r="A2284" s="93" t="s">
        <v>1033</v>
      </c>
      <c r="B2284" s="94">
        <f ca="1">IFERROR(VLOOKUP($A2284,HeadJournal!$A$1:$NTR$890,COLUMN(HeadJournal!B$1),0),"")</f>
        <v>0</v>
      </c>
      <c r="C2284" s="94" t="str">
        <f ca="1">IFERROR(VLOOKUP($A2284,HeadJournal!$A$1:$NTR$890,COLUMN(HeadJournal!C$1),0),"")</f>
        <v>OZON_OA</v>
      </c>
      <c r="D2284" s="125" t="str">
        <f ca="1"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 ca="1"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ca="1" si="177"/>
        <v>661.59999999999991</v>
      </c>
      <c r="V2284" s="22">
        <f t="shared" ca="1" si="178"/>
        <v>0.63713405238828957</v>
      </c>
      <c r="X2284" s="33"/>
      <c r="Y2284" s="33"/>
    </row>
    <row r="2285" spans="1:25" hidden="1" x14ac:dyDescent="0.2">
      <c r="A2285" s="93" t="s">
        <v>1033</v>
      </c>
      <c r="B2285" s="94">
        <f ca="1">IFERROR(VLOOKUP($A2285,HeadJournal!$A$1:$NTR$890,COLUMN(HeadJournal!B$1),0),"")</f>
        <v>0</v>
      </c>
      <c r="C2285" s="94" t="str">
        <f ca="1">IFERROR(VLOOKUP($A2285,HeadJournal!$A$1:$NTR$890,COLUMN(HeadJournal!C$1),0),"")</f>
        <v>OZON_OA</v>
      </c>
      <c r="D2285" s="125" t="str">
        <f ca="1"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 ca="1"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ca="1" si="177"/>
        <v>918</v>
      </c>
      <c r="V2285" s="22">
        <f t="shared" ca="1" si="178"/>
        <v>0.51515151515151514</v>
      </c>
      <c r="X2285" s="33"/>
      <c r="Y2285" s="33"/>
    </row>
    <row r="2286" spans="1:25" hidden="1" x14ac:dyDescent="0.2">
      <c r="A2286" s="93" t="s">
        <v>1036</v>
      </c>
      <c r="B2286" s="94">
        <f ca="1">IFERROR(VLOOKUP($A2286,HeadJournal!$A$1:$NTR$890,COLUMN(HeadJournal!B$1),0),"")</f>
        <v>0</v>
      </c>
      <c r="C2286" s="94" t="str">
        <f ca="1">IFERROR(VLOOKUP($A2286,HeadJournal!$A$1:$NTR$890,COLUMN(HeadJournal!C$1),0),"")</f>
        <v>WBRS</v>
      </c>
      <c r="D2286" s="125" t="str">
        <f ca="1"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 ca="1"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 ca="1"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ca="1" si="177"/>
        <v>329.2</v>
      </c>
      <c r="V2286" s="22">
        <f t="shared" ca="1" si="178"/>
        <v>0.69923534409515709</v>
      </c>
      <c r="X2286" s="33"/>
      <c r="Y2286" s="33"/>
    </row>
    <row r="2287" spans="1:25" hidden="1" x14ac:dyDescent="0.2">
      <c r="A2287" s="93" t="s">
        <v>1036</v>
      </c>
      <c r="B2287" s="94">
        <f ca="1">IFERROR(VLOOKUP($A2287,HeadJournal!$A$1:$NTR$890,COLUMN(HeadJournal!B$1),0),"")</f>
        <v>0</v>
      </c>
      <c r="C2287" s="94" t="str">
        <f ca="1">IFERROR(VLOOKUP($A2287,HeadJournal!$A$1:$NTR$890,COLUMN(HeadJournal!C$1),0),"")</f>
        <v>WBRS</v>
      </c>
      <c r="D2287" s="125" t="str">
        <f ca="1"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 ca="1"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ca="1" si="177"/>
        <v>329.2</v>
      </c>
      <c r="V2287" s="22">
        <f t="shared" ca="1" si="178"/>
        <v>0.69923534409515709</v>
      </c>
      <c r="X2287" s="33"/>
      <c r="Y2287" s="33"/>
    </row>
    <row r="2288" spans="1:25" hidden="1" x14ac:dyDescent="0.2">
      <c r="A2288" s="93" t="s">
        <v>1036</v>
      </c>
      <c r="B2288" s="94">
        <f ca="1">IFERROR(VLOOKUP($A2288,HeadJournal!$A$1:$NTR$890,COLUMN(HeadJournal!B$1),0),"")</f>
        <v>0</v>
      </c>
      <c r="C2288" s="94" t="str">
        <f ca="1">IFERROR(VLOOKUP($A2288,HeadJournal!$A$1:$NTR$890,COLUMN(HeadJournal!C$1),0),"")</f>
        <v>WBRS</v>
      </c>
      <c r="D2288" s="125" t="str">
        <f ca="1"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 ca="1"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 ca="1"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ca="1" si="177"/>
        <v>329.2</v>
      </c>
      <c r="V2288" s="22">
        <f t="shared" ca="1" si="178"/>
        <v>0.69923534409515709</v>
      </c>
      <c r="X2288" s="33"/>
      <c r="Y2288" s="33"/>
    </row>
    <row r="2289" spans="1:25" hidden="1" x14ac:dyDescent="0.2">
      <c r="A2289" s="93" t="s">
        <v>1036</v>
      </c>
      <c r="B2289" s="94">
        <f ca="1">IFERROR(VLOOKUP($A2289,HeadJournal!$A$1:$NTR$890,COLUMN(HeadJournal!B$1),0),"")</f>
        <v>0</v>
      </c>
      <c r="C2289" s="94" t="str">
        <f ca="1">IFERROR(VLOOKUP($A2289,HeadJournal!$A$1:$NTR$890,COLUMN(HeadJournal!C$1),0),"")</f>
        <v>WBRS</v>
      </c>
      <c r="D2289" s="125" t="str">
        <f ca="1"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 ca="1"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 ca="1"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ca="1" si="177"/>
        <v>329.2</v>
      </c>
      <c r="V2289" s="22">
        <f t="shared" ca="1" si="178"/>
        <v>0.69923534409515709</v>
      </c>
      <c r="X2289" s="33"/>
      <c r="Y2289" s="33"/>
    </row>
    <row r="2290" spans="1:25" hidden="1" x14ac:dyDescent="0.2">
      <c r="A2290" s="93" t="s">
        <v>1039</v>
      </c>
      <c r="B2290" s="94">
        <f ca="1">IFERROR(VLOOKUP($A2290,HeadJournal!$A$1:$NTR$890,COLUMN(HeadJournal!B$1),0),"")</f>
        <v>0</v>
      </c>
      <c r="C2290" s="94" t="str">
        <f ca="1">IFERROR(VLOOKUP($A2290,HeadJournal!$A$1:$NTR$890,COLUMN(HeadJournal!C$1),0),"")</f>
        <v>YAMARKET</v>
      </c>
      <c r="D2290" s="125" t="str">
        <f ca="1"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ca="1" si="178"/>
        <v>0.48625216745107758</v>
      </c>
      <c r="X2290" s="33"/>
      <c r="Y2290" s="33"/>
    </row>
    <row r="2291" spans="1:25" hidden="1" x14ac:dyDescent="0.2">
      <c r="A2291" s="93" t="s">
        <v>1041</v>
      </c>
      <c r="B2291" s="94" t="str">
        <f ca="1">IFERROR(VLOOKUP($A2291,HeadJournal!$A$1:$NTR$890,COLUMN(HeadJournal!B$1),0),"")</f>
        <v>700000955729</v>
      </c>
      <c r="C2291" s="94" t="str">
        <f ca="1">IFERROR(VLOOKUP($A2291,HeadJournal!$A$1:$NTR$890,COLUMN(HeadJournal!C$1),0),"")</f>
        <v>iHerb_AV CYG0792</v>
      </c>
      <c r="D2291" s="125" t="str">
        <f ca="1"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 ca="1"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ca="1" si="177"/>
        <v>660.66736716815876</v>
      </c>
      <c r="V2291" s="22">
        <f t="shared" ca="1" si="178"/>
        <v>0.28241702693147941</v>
      </c>
      <c r="X2291" s="33"/>
      <c r="Y2291" s="33"/>
    </row>
    <row r="2292" spans="1:25" hidden="1" x14ac:dyDescent="0.2">
      <c r="A2292" s="93" t="s">
        <v>1041</v>
      </c>
      <c r="B2292" s="94" t="str">
        <f ca="1">IFERROR(VLOOKUP($A2292,HeadJournal!$A$1:$NTR$890,COLUMN(HeadJournal!B$1),0),"")</f>
        <v>700000955729</v>
      </c>
      <c r="C2292" s="94" t="str">
        <f ca="1">IFERROR(VLOOKUP($A2292,HeadJournal!$A$1:$NTR$890,COLUMN(HeadJournal!C$1),0),"")</f>
        <v>iHerb_AV CYG0792</v>
      </c>
      <c r="D2292" s="125" t="str">
        <f ca="1"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 ca="1"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ca="1" si="177"/>
        <v>735.10184821938674</v>
      </c>
      <c r="V2292" s="22">
        <f t="shared" ca="1" si="178"/>
        <v>0.35599908285330684</v>
      </c>
      <c r="X2292" s="33"/>
      <c r="Y2292" s="33"/>
    </row>
    <row r="2293" spans="1:25" hidden="1" x14ac:dyDescent="0.2">
      <c r="A2293" s="93" t="s">
        <v>1041</v>
      </c>
      <c r="B2293" s="94" t="str">
        <f ca="1">IFERROR(VLOOKUP($A2293,HeadJournal!$A$1:$NTR$890,COLUMN(HeadJournal!B$1),0),"")</f>
        <v>700000955729</v>
      </c>
      <c r="C2293" s="94" t="str">
        <f ca="1">IFERROR(VLOOKUP($A2293,HeadJournal!$A$1:$NTR$890,COLUMN(HeadJournal!C$1),0),"")</f>
        <v>iHerb_AV CYG0792</v>
      </c>
      <c r="D2293" s="125" t="str">
        <f ca="1"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 ca="1"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ca="1" si="177"/>
        <v>727.24177966101706</v>
      </c>
      <c r="V2293" s="22">
        <f t="shared" ca="1" si="178"/>
        <v>0.41023179095565299</v>
      </c>
      <c r="X2293" s="33"/>
      <c r="Y2293" s="33"/>
    </row>
    <row r="2294" spans="1:25" hidden="1" x14ac:dyDescent="0.2">
      <c r="A2294" s="93" t="s">
        <v>1041</v>
      </c>
      <c r="B2294" s="94" t="str">
        <f ca="1">IFERROR(VLOOKUP($A2294,HeadJournal!$A$1:$NTR$890,COLUMN(HeadJournal!B$1),0),"")</f>
        <v>700000955729</v>
      </c>
      <c r="C2294" s="94" t="str">
        <f ca="1">IFERROR(VLOOKUP($A2294,HeadJournal!$A$1:$NTR$890,COLUMN(HeadJournal!C$1),0),"")</f>
        <v>iHerb_AV CYG0792</v>
      </c>
      <c r="D2294" s="125" t="str">
        <f ca="1"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 ca="1"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ca="1" si="177"/>
        <v>727.24177966101706</v>
      </c>
      <c r="V2294" s="22">
        <f t="shared" ca="1" si="178"/>
        <v>0.41023179095565299</v>
      </c>
      <c r="X2294" s="33"/>
      <c r="Y2294" s="33"/>
    </row>
    <row r="2295" spans="1:25" hidden="1" x14ac:dyDescent="0.2">
      <c r="A2295" s="93" t="s">
        <v>1041</v>
      </c>
      <c r="B2295" s="94" t="str">
        <f ca="1">IFERROR(VLOOKUP($A2295,HeadJournal!$A$1:$NTR$890,COLUMN(HeadJournal!B$1),0),"")</f>
        <v>700000955729</v>
      </c>
      <c r="C2295" s="94" t="str">
        <f ca="1">IFERROR(VLOOKUP($A2295,HeadJournal!$A$1:$NTR$890,COLUMN(HeadJournal!C$1),0),"")</f>
        <v>iHerb_AV CYG0792</v>
      </c>
      <c r="D2295" s="125" t="str">
        <f ca="1"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 ca="1"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ca="1" si="177"/>
        <v>480.01632879451529</v>
      </c>
      <c r="V2295" s="22">
        <f t="shared" ca="1" si="178"/>
        <v>0.58539742393751282</v>
      </c>
      <c r="X2295" s="33"/>
      <c r="Y2295" s="33"/>
    </row>
    <row r="2296" spans="1:25" hidden="1" x14ac:dyDescent="0.2">
      <c r="A2296" s="93" t="s">
        <v>1041</v>
      </c>
      <c r="B2296" s="94" t="str">
        <f ca="1">IFERROR(VLOOKUP($A2296,HeadJournal!$A$1:$NTR$890,COLUMN(HeadJournal!B$1),0),"")</f>
        <v>700000955729</v>
      </c>
      <c r="C2296" s="94" t="str">
        <f ca="1">IFERROR(VLOOKUP($A2296,HeadJournal!$A$1:$NTR$890,COLUMN(HeadJournal!C$1),0),"")</f>
        <v>iHerb_AV CYG0792</v>
      </c>
      <c r="D2296" s="125" t="str">
        <f ca="1"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 ca="1"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 ca="1"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ca="1" si="177"/>
        <v>611.22873500285664</v>
      </c>
      <c r="V2296" s="22">
        <f t="shared" ca="1" si="178"/>
        <v>0.4401219627798923</v>
      </c>
      <c r="X2296" s="33"/>
      <c r="Y2296" s="33"/>
    </row>
    <row r="2297" spans="1:25" hidden="1" x14ac:dyDescent="0.2">
      <c r="A2297" s="93" t="s">
        <v>1041</v>
      </c>
      <c r="B2297" s="94" t="str">
        <f ca="1">IFERROR(VLOOKUP($A2297,HeadJournal!$A$1:$NTR$890,COLUMN(HeadJournal!B$1),0),"")</f>
        <v>700000955729</v>
      </c>
      <c r="C2297" s="94" t="str">
        <f ca="1">IFERROR(VLOOKUP($A2297,HeadJournal!$A$1:$NTR$890,COLUMN(HeadJournal!C$1),0),"")</f>
        <v>iHerb_AV CYG0792</v>
      </c>
      <c r="D2297" s="125" t="str">
        <f ca="1"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 ca="1"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ca="1" si="177"/>
        <v>408.08793658350783</v>
      </c>
      <c r="V2297" s="22">
        <f t="shared" ca="1" si="178"/>
        <v>0.45754279297481015</v>
      </c>
      <c r="X2297" s="33"/>
      <c r="Y2297" s="33"/>
    </row>
    <row r="2298" spans="1:25" hidden="1" x14ac:dyDescent="0.2">
      <c r="A2298" s="93" t="s">
        <v>1041</v>
      </c>
      <c r="B2298" s="94" t="str">
        <f ca="1">IFERROR(VLOOKUP($A2298,HeadJournal!$A$1:$NTR$890,COLUMN(HeadJournal!B$1),0),"")</f>
        <v>700000955729</v>
      </c>
      <c r="C2298" s="94" t="str">
        <f ca="1">IFERROR(VLOOKUP($A2298,HeadJournal!$A$1:$NTR$890,COLUMN(HeadJournal!C$1),0),"")</f>
        <v>iHerb_AV CYG0792</v>
      </c>
      <c r="D2298" s="125" t="str">
        <f ca="1"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 ca="1"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ca="1" si="177"/>
        <v>539.12136926299718</v>
      </c>
      <c r="V2298" s="22">
        <f t="shared" ca="1" si="178"/>
        <v>0.27493867331318034</v>
      </c>
      <c r="X2298" s="33"/>
      <c r="Y2298" s="33"/>
    </row>
    <row r="2299" spans="1:25" hidden="1" x14ac:dyDescent="0.2">
      <c r="A2299" s="93" t="s">
        <v>1041</v>
      </c>
      <c r="B2299" s="94" t="str">
        <f ca="1">IFERROR(VLOOKUP($A2299,HeadJournal!$A$1:$NTR$890,COLUMN(HeadJournal!B$1),0),"")</f>
        <v>700000955729</v>
      </c>
      <c r="C2299" s="94" t="str">
        <f ca="1">IFERROR(VLOOKUP($A2299,HeadJournal!$A$1:$NTR$890,COLUMN(HeadJournal!C$1),0),"")</f>
        <v>iHerb_AV CYG0792</v>
      </c>
      <c r="D2299" s="125" t="str">
        <f ca="1"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 ca="1"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ca="1" si="177"/>
        <v>600.34180203770711</v>
      </c>
      <c r="V2299" s="22">
        <f t="shared" ca="1" si="178"/>
        <v>0.66729987388262435</v>
      </c>
      <c r="X2299" s="33"/>
      <c r="Y2299" s="33"/>
    </row>
    <row r="2300" spans="1:25" hidden="1" x14ac:dyDescent="0.2">
      <c r="A2300" s="93" t="s">
        <v>1041</v>
      </c>
      <c r="B2300" s="94" t="str">
        <f ca="1">IFERROR(VLOOKUP($A2300,HeadJournal!$A$1:$NTR$890,COLUMN(HeadJournal!B$1),0),"")</f>
        <v>700000955729</v>
      </c>
      <c r="C2300" s="94" t="str">
        <f ca="1">IFERROR(VLOOKUP($A2300,HeadJournal!$A$1:$NTR$890,COLUMN(HeadJournal!C$1),0),"")</f>
        <v>iHerb_AV CYG0792</v>
      </c>
      <c r="D2300" s="125" t="str">
        <f ca="1"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 ca="1"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ca="1" si="177"/>
        <v>478.76328437440486</v>
      </c>
      <c r="V2300" s="22">
        <f t="shared" ca="1" si="178"/>
        <v>0.51969626943199432</v>
      </c>
      <c r="X2300" s="33"/>
      <c r="Y2300" s="33"/>
    </row>
    <row r="2301" spans="1:25" hidden="1" x14ac:dyDescent="0.2">
      <c r="A2301" s="93" t="s">
        <v>1041</v>
      </c>
      <c r="B2301" s="94" t="str">
        <f ca="1">IFERROR(VLOOKUP($A2301,HeadJournal!$A$1:$NTR$890,COLUMN(HeadJournal!B$1),0),"")</f>
        <v>700000955729</v>
      </c>
      <c r="C2301" s="94" t="str">
        <f ca="1">IFERROR(VLOOKUP($A2301,HeadJournal!$A$1:$NTR$890,COLUMN(HeadJournal!C$1),0),"")</f>
        <v>iHerb_AV CYG0792</v>
      </c>
      <c r="D2301" s="125" t="str">
        <f ca="1"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 ca="1"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ca="1" si="177"/>
        <v>578.76328437440486</v>
      </c>
      <c r="V2301" s="22">
        <f t="shared" ca="1" si="178"/>
        <v>0.62824600296285105</v>
      </c>
      <c r="X2301" s="33"/>
      <c r="Y2301" s="33"/>
    </row>
    <row r="2302" spans="1:25" hidden="1" x14ac:dyDescent="0.2">
      <c r="A2302" s="93" t="s">
        <v>1041</v>
      </c>
      <c r="B2302" s="94" t="str">
        <f ca="1">IFERROR(VLOOKUP($A2302,HeadJournal!$A$1:$NTR$890,COLUMN(HeadJournal!B$1),0),"")</f>
        <v>700000955729</v>
      </c>
      <c r="C2302" s="94" t="str">
        <f ca="1">IFERROR(VLOOKUP($A2302,HeadJournal!$A$1:$NTR$890,COLUMN(HeadJournal!C$1),0),"")</f>
        <v>iHerb_AV CYG0792</v>
      </c>
      <c r="D2302" s="125" t="str">
        <f ca="1"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 ca="1"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ca="1" si="177"/>
        <v>-896.33842601409242</v>
      </c>
      <c r="V2302" s="22" t="str">
        <f t="shared" ca="1" si="178"/>
        <v/>
      </c>
      <c r="X2302" s="33"/>
      <c r="Y2302" s="33"/>
    </row>
    <row r="2303" spans="1:25" hidden="1" x14ac:dyDescent="0.2">
      <c r="A2303" s="93" t="s">
        <v>1041</v>
      </c>
      <c r="B2303" s="94" t="str">
        <f ca="1">IFERROR(VLOOKUP($A2303,HeadJournal!$A$1:$NTR$890,COLUMN(HeadJournal!B$1),0),"")</f>
        <v>700000955729</v>
      </c>
      <c r="C2303" s="94" t="str">
        <f ca="1">IFERROR(VLOOKUP($A2303,HeadJournal!$A$1:$NTR$890,COLUMN(HeadJournal!C$1),0),"")</f>
        <v>iHerb_AV CYG0792</v>
      </c>
      <c r="D2303" s="125" t="str">
        <f ca="1"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 ca="1"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ca="1" si="177"/>
        <v>767.14408255570368</v>
      </c>
      <c r="V2303" s="22">
        <f t="shared" ca="1" si="178"/>
        <v>0.82236073997087789</v>
      </c>
      <c r="X2303" s="33"/>
      <c r="Y2303" s="33"/>
    </row>
    <row r="2304" spans="1:25" hidden="1" x14ac:dyDescent="0.2">
      <c r="A2304" s="93" t="s">
        <v>1041</v>
      </c>
      <c r="B2304" s="94" t="str">
        <f ca="1">IFERROR(VLOOKUP($A2304,HeadJournal!$A$1:$NTR$890,COLUMN(HeadJournal!B$1),0),"")</f>
        <v>700000955729</v>
      </c>
      <c r="C2304" s="94" t="str">
        <f ca="1">IFERROR(VLOOKUP($A2304,HeadJournal!$A$1:$NTR$890,COLUMN(HeadJournal!C$1),0),"")</f>
        <v>iHerb_AV CYG0792</v>
      </c>
      <c r="D2304" s="125" t="str">
        <f ca="1"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ca="1" si="178"/>
        <v>0.60796535879783342</v>
      </c>
      <c r="X2304" s="33"/>
      <c r="Y2304" s="33"/>
    </row>
    <row r="2305" spans="1:25" hidden="1" x14ac:dyDescent="0.2">
      <c r="A2305" s="93" t="s">
        <v>1041</v>
      </c>
      <c r="B2305" s="94" t="str">
        <f ca="1">IFERROR(VLOOKUP($A2305,HeadJournal!$A$1:$NTR$890,COLUMN(HeadJournal!B$1),0),"")</f>
        <v>700000955729</v>
      </c>
      <c r="C2305" s="94" t="str">
        <f ca="1">IFERROR(VLOOKUP($A2305,HeadJournal!$A$1:$NTR$890,COLUMN(HeadJournal!C$1),0),"")</f>
        <v>iHerb_AV CYG0792</v>
      </c>
      <c r="D2305" s="125" t="str">
        <f ca="1"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 ca="1"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 ca="1"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ca="1" si="182">Q2305-P2305</f>
        <v>1110.8707879451536</v>
      </c>
      <c r="V2305" s="22">
        <f t="shared" ref="V2305:V2368" ca="1" si="183">IF(Q2305&lt;&gt;0,IFERROR(U2305/P2305,""),"")</f>
        <v>0.46496890261942503</v>
      </c>
      <c r="X2305" s="33"/>
      <c r="Y2305" s="33"/>
    </row>
    <row r="2306" spans="1:25" hidden="1" x14ac:dyDescent="0.2">
      <c r="A2306" s="93" t="s">
        <v>1041</v>
      </c>
      <c r="B2306" s="94" t="str">
        <f ca="1">IFERROR(VLOOKUP($A2306,HeadJournal!$A$1:$NTR$890,COLUMN(HeadJournal!B$1),0),"")</f>
        <v>700000955729</v>
      </c>
      <c r="C2306" s="94" t="str">
        <f ca="1">IFERROR(VLOOKUP($A2306,HeadJournal!$A$1:$NTR$890,COLUMN(HeadJournal!C$1),0),"")</f>
        <v>iHerb_AV CYG0792</v>
      </c>
      <c r="D2306" s="125" t="str">
        <f ca="1"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 ca="1"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ca="1" si="182"/>
        <v>961.77395781755877</v>
      </c>
      <c r="V2306" s="22">
        <f t="shared" ca="1" si="183"/>
        <v>0.41132633905653671</v>
      </c>
      <c r="X2306" s="33"/>
      <c r="Y2306" s="33"/>
    </row>
    <row r="2307" spans="1:25" hidden="1" x14ac:dyDescent="0.2">
      <c r="A2307" s="93" t="s">
        <v>1048</v>
      </c>
      <c r="B2307" s="94" t="str">
        <f ca="1">IFERROR(VLOOKUP($A2307,HeadJournal!$A$1:$NTR$890,COLUMN(HeadJournal!B$1),0),"")</f>
        <v>700000960684</v>
      </c>
      <c r="C2307" s="94" t="str">
        <f ca="1">IFERROR(VLOOKUP($A2307,HeadJournal!$A$1:$NTR$890,COLUMN(HeadJournal!C$1),0),"")</f>
        <v>iHerb_OA CZN6870</v>
      </c>
      <c r="D2307" s="125" t="str">
        <f ca="1"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 ca="1"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ca="1" si="182"/>
        <v>511.88282713843762</v>
      </c>
      <c r="V2307" s="22">
        <f t="shared" ca="1" si="183"/>
        <v>0.51803859015630493</v>
      </c>
      <c r="X2307" s="33"/>
      <c r="Y2307" s="33"/>
    </row>
    <row r="2308" spans="1:25" hidden="1" x14ac:dyDescent="0.2">
      <c r="A2308" s="93" t="s">
        <v>1048</v>
      </c>
      <c r="B2308" s="94" t="str">
        <f ca="1">IFERROR(VLOOKUP($A2308,HeadJournal!$A$1:$NTR$890,COLUMN(HeadJournal!B$1),0),"")</f>
        <v>700000960684</v>
      </c>
      <c r="C2308" s="94" t="str">
        <f ca="1">IFERROR(VLOOKUP($A2308,HeadJournal!$A$1:$NTR$890,COLUMN(HeadJournal!C$1),0),"")</f>
        <v>iHerb_OA CZN6870</v>
      </c>
      <c r="D2308" s="125" t="str">
        <f ca="1"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 ca="1"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 ca="1"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ca="1" si="182"/>
        <v>649.21169811320772</v>
      </c>
      <c r="V2308" s="22">
        <f t="shared" ca="1" si="183"/>
        <v>0.68281414151276287</v>
      </c>
      <c r="X2308" s="33"/>
      <c r="Y2308" s="33"/>
    </row>
    <row r="2309" spans="1:25" hidden="1" x14ac:dyDescent="0.2">
      <c r="A2309" s="93" t="s">
        <v>1048</v>
      </c>
      <c r="B2309" s="94" t="str">
        <f ca="1">IFERROR(VLOOKUP($A2309,HeadJournal!$A$1:$NTR$890,COLUMN(HeadJournal!B$1),0),"")</f>
        <v>700000960684</v>
      </c>
      <c r="C2309" s="94" t="str">
        <f ca="1">IFERROR(VLOOKUP($A2309,HeadJournal!$A$1:$NTR$890,COLUMN(HeadJournal!C$1),0),"")</f>
        <v>iHerb_OA CZN6870</v>
      </c>
      <c r="D2309" s="125" t="str">
        <f ca="1"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ca="1" si="183"/>
        <v>0.68866401685985279</v>
      </c>
      <c r="X2309" s="33"/>
      <c r="Y2309" s="33"/>
    </row>
    <row r="2310" spans="1:25" hidden="1" x14ac:dyDescent="0.2">
      <c r="A2310" s="93" t="s">
        <v>1048</v>
      </c>
      <c r="B2310" s="94" t="str">
        <f ca="1">IFERROR(VLOOKUP($A2310,HeadJournal!$A$1:$NTR$890,COLUMN(HeadJournal!B$1),0),"")</f>
        <v>700000960684</v>
      </c>
      <c r="C2310" s="94" t="str">
        <f ca="1">IFERROR(VLOOKUP($A2310,HeadJournal!$A$1:$NTR$890,COLUMN(HeadJournal!C$1),0),"")</f>
        <v>iHerb_OA CZN6870</v>
      </c>
      <c r="D2310" s="125" t="str">
        <f ca="1"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 ca="1"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ca="1" si="182"/>
        <v>935.85605298705832</v>
      </c>
      <c r="V2310" s="22">
        <f t="shared" ca="1" si="183"/>
        <v>1.2247117269532051</v>
      </c>
      <c r="X2310" s="33"/>
      <c r="Y2310" s="33"/>
    </row>
    <row r="2311" spans="1:25" hidden="1" x14ac:dyDescent="0.2">
      <c r="A2311" s="93" t="s">
        <v>1048</v>
      </c>
      <c r="B2311" s="94" t="str">
        <f ca="1">IFERROR(VLOOKUP($A2311,HeadJournal!$A$1:$NTR$890,COLUMN(HeadJournal!B$1),0),"")</f>
        <v>700000960684</v>
      </c>
      <c r="C2311" s="94" t="str">
        <f ca="1">IFERROR(VLOOKUP($A2311,HeadJournal!$A$1:$NTR$890,COLUMN(HeadJournal!C$1),0),"")</f>
        <v>iHerb_OA CZN6870</v>
      </c>
      <c r="D2311" s="125" t="str">
        <f ca="1"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 ca="1"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 ca="1"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ca="1" si="182"/>
        <v>516.54558324981485</v>
      </c>
      <c r="V2311" s="22">
        <f t="shared" ca="1" si="183"/>
        <v>0.40246507901523443</v>
      </c>
      <c r="X2311" s="33"/>
      <c r="Y2311" s="33"/>
    </row>
    <row r="2312" spans="1:25" hidden="1" x14ac:dyDescent="0.2">
      <c r="A2312" s="93" t="s">
        <v>1048</v>
      </c>
      <c r="B2312" s="94" t="str">
        <f ca="1">IFERROR(VLOOKUP($A2312,HeadJournal!$A$1:$NTR$890,COLUMN(HeadJournal!B$1),0),"")</f>
        <v>700000960684</v>
      </c>
      <c r="C2312" s="94" t="str">
        <f ca="1">IFERROR(VLOOKUP($A2312,HeadJournal!$A$1:$NTR$890,COLUMN(HeadJournal!C$1),0),"")</f>
        <v>iHerb_OA CZN6870</v>
      </c>
      <c r="D2312" s="125" t="str">
        <f ca="1"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 ca="1"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ca="1" si="182"/>
        <v>676.19411259749904</v>
      </c>
      <c r="V2312" s="22">
        <f t="shared" ca="1" si="183"/>
        <v>0.41642545937505115</v>
      </c>
      <c r="X2312" s="33"/>
      <c r="Y2312" s="33"/>
    </row>
    <row r="2313" spans="1:25" hidden="1" x14ac:dyDescent="0.2">
      <c r="A2313" s="93" t="s">
        <v>1048</v>
      </c>
      <c r="B2313" s="94" t="str">
        <f ca="1">IFERROR(VLOOKUP($A2313,HeadJournal!$A$1:$NTR$890,COLUMN(HeadJournal!B$1),0),"")</f>
        <v>700000960684</v>
      </c>
      <c r="C2313" s="94" t="str">
        <f ca="1">IFERROR(VLOOKUP($A2313,HeadJournal!$A$1:$NTR$890,COLUMN(HeadJournal!C$1),0),"")</f>
        <v>iHerb_OA CZN6870</v>
      </c>
      <c r="D2313" s="125" t="str">
        <f ca="1"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 ca="1"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ca="1" si="182"/>
        <v>941.97821604427213</v>
      </c>
      <c r="V2313" s="22">
        <f t="shared" ca="1" si="183"/>
        <v>0.64606594113334237</v>
      </c>
      <c r="X2313" s="33"/>
      <c r="Y2313" s="33"/>
    </row>
    <row r="2314" spans="1:25" hidden="1" x14ac:dyDescent="0.2">
      <c r="A2314" s="93" t="s">
        <v>1048</v>
      </c>
      <c r="B2314" s="94" t="str">
        <f ca="1">IFERROR(VLOOKUP($A2314,HeadJournal!$A$1:$NTR$890,COLUMN(HeadJournal!B$1),0),"")</f>
        <v>700000960684</v>
      </c>
      <c r="C2314" s="94" t="str">
        <f ca="1">IFERROR(VLOOKUP($A2314,HeadJournal!$A$1:$NTR$890,COLUMN(HeadJournal!C$1),0),"")</f>
        <v>iHerb_OA CZN6870</v>
      </c>
      <c r="D2314" s="125" t="str">
        <f ca="1"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 ca="1"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ca="1" si="182"/>
        <v>802.36985990674975</v>
      </c>
      <c r="V2314" s="22">
        <f t="shared" ca="1" si="183"/>
        <v>1.0059422526497623</v>
      </c>
      <c r="X2314" s="33"/>
      <c r="Y2314" s="33"/>
    </row>
    <row r="2315" spans="1:25" hidden="1" x14ac:dyDescent="0.2">
      <c r="A2315" s="93" t="s">
        <v>1048</v>
      </c>
      <c r="B2315" s="94" t="str">
        <f ca="1">IFERROR(VLOOKUP($A2315,HeadJournal!$A$1:$NTR$890,COLUMN(HeadJournal!B$1),0),"")</f>
        <v>700000960684</v>
      </c>
      <c r="C2315" s="94" t="str">
        <f ca="1">IFERROR(VLOOKUP($A2315,HeadJournal!$A$1:$NTR$890,COLUMN(HeadJournal!C$1),0),"")</f>
        <v>iHerb_OA CZN6870</v>
      </c>
      <c r="D2315" s="125" t="str">
        <f ca="1"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 ca="1"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 ca="1"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ca="1" si="182"/>
        <v>802.36985990674975</v>
      </c>
      <c r="V2315" s="22">
        <f t="shared" ca="1" si="183"/>
        <v>1.0059422526497623</v>
      </c>
      <c r="X2315" s="33"/>
      <c r="Y2315" s="33"/>
    </row>
    <row r="2316" spans="1:25" hidden="1" x14ac:dyDescent="0.2">
      <c r="A2316" s="93" t="s">
        <v>1048</v>
      </c>
      <c r="B2316" s="94" t="str">
        <f ca="1">IFERROR(VLOOKUP($A2316,HeadJournal!$A$1:$NTR$890,COLUMN(HeadJournal!B$1),0),"")</f>
        <v>700000960684</v>
      </c>
      <c r="C2316" s="94" t="str">
        <f ca="1">IFERROR(VLOOKUP($A2316,HeadJournal!$A$1:$NTR$890,COLUMN(HeadJournal!C$1),0),"")</f>
        <v>iHerb_OA CZN6870</v>
      </c>
      <c r="D2316" s="125" t="str">
        <f ca="1"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ca="1" si="183"/>
        <v>1.2360633897556044</v>
      </c>
      <c r="X2316" s="33"/>
      <c r="Y2316" s="33"/>
    </row>
    <row r="2317" spans="1:25" hidden="1" x14ac:dyDescent="0.2">
      <c r="A2317" s="93" t="s">
        <v>1048</v>
      </c>
      <c r="B2317" s="94" t="str">
        <f ca="1">IFERROR(VLOOKUP($A2317,HeadJournal!$A$1:$NTR$890,COLUMN(HeadJournal!B$1),0),"")</f>
        <v>700000960684</v>
      </c>
      <c r="C2317" s="94" t="str">
        <f ca="1">IFERROR(VLOOKUP($A2317,HeadJournal!$A$1:$NTR$890,COLUMN(HeadJournal!C$1),0),"")</f>
        <v>iHerb_OA CZN6870</v>
      </c>
      <c r="D2317" s="125" t="str">
        <f ca="1"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 ca="1"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ca="1" si="182"/>
        <v>927.43428820427903</v>
      </c>
      <c r="V2317" s="22">
        <f t="shared" ca="1" si="183"/>
        <v>0.79094440411698852</v>
      </c>
      <c r="X2317" s="33"/>
      <c r="Y2317" s="33"/>
    </row>
    <row r="2318" spans="1:25" hidden="1" x14ac:dyDescent="0.2">
      <c r="A2318" s="93" t="s">
        <v>1048</v>
      </c>
      <c r="B2318" s="94" t="str">
        <f ca="1">IFERROR(VLOOKUP($A2318,HeadJournal!$A$1:$NTR$890,COLUMN(HeadJournal!B$1),0),"")</f>
        <v>700000960684</v>
      </c>
      <c r="C2318" s="94" t="str">
        <f ca="1">IFERROR(VLOOKUP($A2318,HeadJournal!$A$1:$NTR$890,COLUMN(HeadJournal!C$1),0),"")</f>
        <v>iHerb_OA CZN6870</v>
      </c>
      <c r="D2318" s="125" t="str">
        <f ca="1"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 ca="1"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ca="1" si="182"/>
        <v>749.75394657719312</v>
      </c>
      <c r="V2318" s="22">
        <f t="shared" ca="1" si="183"/>
        <v>0.48363544930290414</v>
      </c>
      <c r="X2318" s="33"/>
      <c r="Y2318" s="33"/>
    </row>
    <row r="2319" spans="1:25" hidden="1" x14ac:dyDescent="0.2">
      <c r="A2319" s="93" t="s">
        <v>1048</v>
      </c>
      <c r="B2319" s="94" t="str">
        <f ca="1">IFERROR(VLOOKUP($A2319,HeadJournal!$A$1:$NTR$890,COLUMN(HeadJournal!B$1),0),"")</f>
        <v>700000960684</v>
      </c>
      <c r="C2319" s="94" t="str">
        <f ca="1">IFERROR(VLOOKUP($A2319,HeadJournal!$A$1:$NTR$890,COLUMN(HeadJournal!C$1),0),"")</f>
        <v>iHerb_OA CZN6870</v>
      </c>
      <c r="D2319" s="125" t="str">
        <f ca="1"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 ca="1"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 ca="1"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ca="1" si="182"/>
        <v>973.4493426728834</v>
      </c>
      <c r="V2319" s="22">
        <f t="shared" ca="1" si="183"/>
        <v>0.59847465450140758</v>
      </c>
      <c r="X2319" s="33"/>
      <c r="Y2319" s="33"/>
    </row>
    <row r="2320" spans="1:25" hidden="1" x14ac:dyDescent="0.2">
      <c r="A2320" s="93" t="s">
        <v>1048</v>
      </c>
      <c r="B2320" s="94" t="str">
        <f ca="1">IFERROR(VLOOKUP($A2320,HeadJournal!$A$1:$NTR$890,COLUMN(HeadJournal!B$1),0),"")</f>
        <v>700000960684</v>
      </c>
      <c r="C2320" s="94" t="str">
        <f ca="1">IFERROR(VLOOKUP($A2320,HeadJournal!$A$1:$NTR$890,COLUMN(HeadJournal!C$1),0),"")</f>
        <v>iHerb_OA CZN6870</v>
      </c>
      <c r="D2320" s="125" t="str">
        <f ca="1"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 ca="1"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ca="1" si="182"/>
        <v>973.4493426728834</v>
      </c>
      <c r="V2320" s="22">
        <f t="shared" ca="1" si="183"/>
        <v>0.59847465450140758</v>
      </c>
      <c r="X2320" s="33"/>
      <c r="Y2320" s="33"/>
    </row>
    <row r="2321" spans="1:25" hidden="1" x14ac:dyDescent="0.2">
      <c r="A2321" s="93" t="s">
        <v>1048</v>
      </c>
      <c r="B2321" s="94" t="str">
        <f ca="1">IFERROR(VLOOKUP($A2321,HeadJournal!$A$1:$NTR$890,COLUMN(HeadJournal!B$1),0),"")</f>
        <v>700000960684</v>
      </c>
      <c r="C2321" s="94" t="str">
        <f ca="1">IFERROR(VLOOKUP($A2321,HeadJournal!$A$1:$NTR$890,COLUMN(HeadJournal!C$1),0),"")</f>
        <v>iHerb_OA CZN6870</v>
      </c>
      <c r="D2321" s="125" t="str">
        <f ca="1"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 ca="1"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ca="1" si="182"/>
        <v>501.63345091289398</v>
      </c>
      <c r="V2321" s="22">
        <f t="shared" ca="1" si="183"/>
        <v>0.41859767472233705</v>
      </c>
      <c r="X2321" s="33"/>
      <c r="Y2321" s="33"/>
    </row>
    <row r="2322" spans="1:25" hidden="1" x14ac:dyDescent="0.2">
      <c r="A2322" s="93" t="s">
        <v>1048</v>
      </c>
      <c r="B2322" s="94" t="str">
        <f ca="1">IFERROR(VLOOKUP($A2322,HeadJournal!$A$1:$NTR$890,COLUMN(HeadJournal!B$1),0),"")</f>
        <v>700000960684</v>
      </c>
      <c r="C2322" s="94" t="str">
        <f ca="1">IFERROR(VLOOKUP($A2322,HeadJournal!$A$1:$NTR$890,COLUMN(HeadJournal!C$1),0),"")</f>
        <v>iHerb_OA CZN6870</v>
      </c>
      <c r="D2322" s="125" t="str">
        <f ca="1"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 ca="1"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 ca="1"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ca="1" si="182"/>
        <v>601.63345091289398</v>
      </c>
      <c r="V2322" s="22">
        <f t="shared" ca="1" si="183"/>
        <v>0.50204459676482749</v>
      </c>
      <c r="X2322" s="33"/>
      <c r="Y2322" s="33"/>
    </row>
    <row r="2323" spans="1:25" hidden="1" x14ac:dyDescent="0.2">
      <c r="A2323" s="93" t="s">
        <v>1048</v>
      </c>
      <c r="B2323" s="94" t="str">
        <f ca="1">IFERROR(VLOOKUP($A2323,HeadJournal!$A$1:$NTR$890,COLUMN(HeadJournal!B$1),0),"")</f>
        <v>700000960684</v>
      </c>
      <c r="C2323" s="94" t="str">
        <f ca="1">IFERROR(VLOOKUP($A2323,HeadJournal!$A$1:$NTR$890,COLUMN(HeadJournal!C$1),0),"")</f>
        <v>iHerb_OA CZN6870</v>
      </c>
      <c r="D2323" s="125" t="str">
        <f ca="1"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 ca="1"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 ca="1"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ca="1" si="182"/>
        <v>737.76062813194494</v>
      </c>
      <c r="V2323" s="22">
        <f t="shared" ca="1" si="183"/>
        <v>0.32611961285190416</v>
      </c>
      <c r="X2323" s="33"/>
      <c r="Y2323" s="33"/>
    </row>
    <row r="2324" spans="1:25" hidden="1" x14ac:dyDescent="0.2">
      <c r="A2324" s="93" t="s">
        <v>1048</v>
      </c>
      <c r="B2324" s="94" t="str">
        <f ca="1">IFERROR(VLOOKUP($A2324,HeadJournal!$A$1:$NTR$890,COLUMN(HeadJournal!B$1),0),"")</f>
        <v>700000960684</v>
      </c>
      <c r="C2324" s="94" t="str">
        <f ca="1">IFERROR(VLOOKUP($A2324,HeadJournal!$A$1:$NTR$890,COLUMN(HeadJournal!C$1),0),"")</f>
        <v>iHerb_OA CZN6870</v>
      </c>
      <c r="D2324" s="125" t="str">
        <f ca="1"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 ca="1"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ca="1" si="182"/>
        <v>837.76062813194494</v>
      </c>
      <c r="V2324" s="22">
        <f t="shared" ca="1" si="183"/>
        <v>0.37032359994696762</v>
      </c>
      <c r="X2324" s="33"/>
      <c r="Y2324" s="33"/>
    </row>
    <row r="2325" spans="1:25" hidden="1" x14ac:dyDescent="0.2">
      <c r="A2325" s="93" t="s">
        <v>1048</v>
      </c>
      <c r="B2325" s="94" t="str">
        <f ca="1">IFERROR(VLOOKUP($A2325,HeadJournal!$A$1:$NTR$890,COLUMN(HeadJournal!B$1),0),"")</f>
        <v>700000960684</v>
      </c>
      <c r="C2325" s="94" t="str">
        <f ca="1">IFERROR(VLOOKUP($A2325,HeadJournal!$A$1:$NTR$890,COLUMN(HeadJournal!C$1),0),"")</f>
        <v>iHerb_OA CZN6870</v>
      </c>
      <c r="D2325" s="125" t="str">
        <f ca="1"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 ca="1"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ca="1" si="182"/>
        <v>783.1430593925661</v>
      </c>
      <c r="V2325" s="22">
        <f t="shared" ca="1" si="183"/>
        <v>0.38829876508578753</v>
      </c>
      <c r="X2325" s="33"/>
      <c r="Y2325" s="33"/>
    </row>
    <row r="2326" spans="1:25" hidden="1" x14ac:dyDescent="0.2">
      <c r="A2326" s="93" t="s">
        <v>1052</v>
      </c>
      <c r="B2326" s="94">
        <f ca="1">IFERROR(VLOOKUP($A2326,HeadJournal!$A$1:$NTR$890,COLUMN(HeadJournal!B$1),0),"")</f>
        <v>0</v>
      </c>
      <c r="C2326" s="94" t="str">
        <f ca="1">IFERROR(VLOOKUP($A2326,HeadJournal!$A$1:$NTR$890,COLUMN(HeadJournal!C$1),0),"")</f>
        <v>OZON_OA</v>
      </c>
      <c r="D2326" s="125" t="str">
        <f ca="1"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ca="1" si="183"/>
        <v>0.66297117516629711</v>
      </c>
      <c r="X2326" s="33"/>
      <c r="Y2326" s="33"/>
    </row>
    <row r="2327" spans="1:25" hidden="1" x14ac:dyDescent="0.2">
      <c r="A2327" s="93" t="s">
        <v>1052</v>
      </c>
      <c r="B2327" s="94">
        <f ca="1">IFERROR(VLOOKUP($A2327,HeadJournal!$A$1:$NTR$890,COLUMN(HeadJournal!B$1),0),"")</f>
        <v>0</v>
      </c>
      <c r="C2327" s="94" t="str">
        <f ca="1">IFERROR(VLOOKUP($A2327,HeadJournal!$A$1:$NTR$890,COLUMN(HeadJournal!C$1),0),"")</f>
        <v>OZON_OA</v>
      </c>
      <c r="D2327" s="125" t="str">
        <f ca="1"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ca="1" si="183"/>
        <v>0.66297117516629711</v>
      </c>
      <c r="X2327" s="33"/>
      <c r="Y2327" s="33"/>
    </row>
    <row r="2328" spans="1:25" hidden="1" x14ac:dyDescent="0.2">
      <c r="A2328" s="93" t="s">
        <v>1052</v>
      </c>
      <c r="B2328" s="94">
        <f ca="1">IFERROR(VLOOKUP($A2328,HeadJournal!$A$1:$NTR$890,COLUMN(HeadJournal!B$1),0),"")</f>
        <v>0</v>
      </c>
      <c r="C2328" s="94" t="str">
        <f ca="1">IFERROR(VLOOKUP($A2328,HeadJournal!$A$1:$NTR$890,COLUMN(HeadJournal!C$1),0),"")</f>
        <v>OZON_OA</v>
      </c>
      <c r="D2328" s="125" t="str">
        <f ca="1"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ca="1" si="183"/>
        <v>1.4360535931790499</v>
      </c>
      <c r="X2328" s="33"/>
      <c r="Y2328" s="33"/>
    </row>
    <row r="2329" spans="1:25" hidden="1" x14ac:dyDescent="0.2">
      <c r="A2329" s="93" t="s">
        <v>1052</v>
      </c>
      <c r="B2329" s="94">
        <f ca="1">IFERROR(VLOOKUP($A2329,HeadJournal!$A$1:$NTR$890,COLUMN(HeadJournal!B$1),0),"")</f>
        <v>0</v>
      </c>
      <c r="C2329" s="94" t="str">
        <f ca="1">IFERROR(VLOOKUP($A2329,HeadJournal!$A$1:$NTR$890,COLUMN(HeadJournal!C$1),0),"")</f>
        <v>OZON_OA</v>
      </c>
      <c r="D2329" s="125" t="str">
        <f ca="1"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hidden="1" x14ac:dyDescent="0.2">
      <c r="A2330" s="93" t="s">
        <v>1052</v>
      </c>
      <c r="B2330" s="94">
        <f ca="1">IFERROR(VLOOKUP($A2330,HeadJournal!$A$1:$NTR$890,COLUMN(HeadJournal!B$1),0),"")</f>
        <v>0</v>
      </c>
      <c r="C2330" s="94" t="str">
        <f ca="1">IFERROR(VLOOKUP($A2330,HeadJournal!$A$1:$NTR$890,COLUMN(HeadJournal!C$1),0),"")</f>
        <v>OZON_OA</v>
      </c>
      <c r="D2330" s="125" t="str">
        <f ca="1"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 ca="1"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ca="1" si="182"/>
        <v>829.65570228091246</v>
      </c>
      <c r="V2330" s="22">
        <f t="shared" ca="1" si="183"/>
        <v>0.95325000055172682</v>
      </c>
      <c r="X2330" s="33"/>
      <c r="Y2330" s="33"/>
    </row>
    <row r="2331" spans="1:25" hidden="1" x14ac:dyDescent="0.2">
      <c r="A2331" s="93" t="s">
        <v>1052</v>
      </c>
      <c r="B2331" s="94">
        <f ca="1">IFERROR(VLOOKUP($A2331,HeadJournal!$A$1:$NTR$890,COLUMN(HeadJournal!B$1),0),"")</f>
        <v>0</v>
      </c>
      <c r="C2331" s="94" t="str">
        <f ca="1">IFERROR(VLOOKUP($A2331,HeadJournal!$A$1:$NTR$890,COLUMN(HeadJournal!C$1),0),"")</f>
        <v>OZON_OA</v>
      </c>
      <c r="D2331" s="125" t="str">
        <f ca="1"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ca="1" si="183"/>
        <v>1.3252048860007595</v>
      </c>
      <c r="X2331" s="33"/>
      <c r="Y2331" s="33"/>
    </row>
    <row r="2332" spans="1:25" hidden="1" x14ac:dyDescent="0.2">
      <c r="A2332" s="93" t="s">
        <v>1056</v>
      </c>
      <c r="B2332" s="94">
        <f ca="1">IFERROR(VLOOKUP($A2332,HeadJournal!$A$1:$NTR$890,COLUMN(HeadJournal!B$1),0),"")</f>
        <v>0</v>
      </c>
      <c r="C2332" s="94" t="str">
        <f ca="1">IFERROR(VLOOKUP($A2332,HeadJournal!$A$1:$NTR$890,COLUMN(HeadJournal!C$1),0),"")</f>
        <v>OZON_OA</v>
      </c>
      <c r="D2332" s="125" t="str">
        <f ca="1"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ca="1" si="182"/>
        <v>148.69999999999999</v>
      </c>
      <c r="V2332" s="22">
        <f t="shared" ca="1" si="183"/>
        <v>0.73869846000993533</v>
      </c>
      <c r="X2332" s="33"/>
      <c r="Y2332" s="33"/>
    </row>
    <row r="2333" spans="1:25" hidden="1" x14ac:dyDescent="0.2">
      <c r="A2333" s="93" t="s">
        <v>1056</v>
      </c>
      <c r="B2333" s="94">
        <f ca="1">IFERROR(VLOOKUP($A2333,HeadJournal!$A$1:$NTR$890,COLUMN(HeadJournal!B$1),0),"")</f>
        <v>0</v>
      </c>
      <c r="C2333" s="94" t="str">
        <f ca="1">IFERROR(VLOOKUP($A2333,HeadJournal!$A$1:$NTR$890,COLUMN(HeadJournal!C$1),0),"")</f>
        <v>OZON_OA</v>
      </c>
      <c r="D2333" s="125" t="str">
        <f ca="1"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hidden="1" x14ac:dyDescent="0.2">
      <c r="A2334" s="93" t="s">
        <v>1058</v>
      </c>
      <c r="B2334" s="94">
        <f ca="1">IFERROR(VLOOKUP($A2334,HeadJournal!$A$1:$NTR$890,COLUMN(HeadJournal!B$1),0),"")</f>
        <v>0</v>
      </c>
      <c r="C2334" s="94" t="str">
        <f ca="1">IFERROR(VLOOKUP($A2334,HeadJournal!$A$1:$NTR$890,COLUMN(HeadJournal!C$1),0),"")</f>
        <v>WBRS</v>
      </c>
      <c r="D2334" s="125" t="str">
        <f ca="1"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 ca="1"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ca="1" si="182"/>
        <v>1264.5</v>
      </c>
      <c r="V2334" s="22">
        <f t="shared" ca="1" si="183"/>
        <v>0.49871820153815816</v>
      </c>
      <c r="X2334" s="33"/>
      <c r="Y2334" s="33"/>
    </row>
    <row r="2335" spans="1:25" hidden="1" x14ac:dyDescent="0.2">
      <c r="A2335" s="93" t="s">
        <v>1058</v>
      </c>
      <c r="B2335" s="94">
        <f ca="1">IFERROR(VLOOKUP($A2335,HeadJournal!$A$1:$NTR$890,COLUMN(HeadJournal!B$1),0),"")</f>
        <v>0</v>
      </c>
      <c r="C2335" s="94" t="str">
        <f ca="1">IFERROR(VLOOKUP($A2335,HeadJournal!$A$1:$NTR$890,COLUMN(HeadJournal!C$1),0),"")</f>
        <v>WBRS</v>
      </c>
      <c r="D2335" s="125" t="str">
        <f ca="1"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ca="1" si="183"/>
        <v>0.38039834352198776</v>
      </c>
      <c r="X2335" s="33"/>
      <c r="Y2335" s="33"/>
    </row>
    <row r="2336" spans="1:25" hidden="1" x14ac:dyDescent="0.2">
      <c r="A2336" s="93" t="s">
        <v>1060</v>
      </c>
      <c r="B2336" s="94">
        <f ca="1">IFERROR(VLOOKUP($A2336,HeadJournal!$A$1:$NTR$890,COLUMN(HeadJournal!B$1),0),"")</f>
        <v>0</v>
      </c>
      <c r="C2336" s="94" t="str">
        <f ca="1">IFERROR(VLOOKUP($A2336,HeadJournal!$A$1:$NTR$890,COLUMN(HeadJournal!C$1),0),"")</f>
        <v>WBRS</v>
      </c>
      <c r="D2336" s="125" t="str">
        <f ca="1"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 ca="1"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 ca="1"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ca="1" si="182"/>
        <v>577</v>
      </c>
      <c r="V2336" s="22">
        <f t="shared" ca="1" si="183"/>
        <v>0.17902575240459198</v>
      </c>
      <c r="X2336" s="33"/>
      <c r="Y2336" s="33"/>
    </row>
    <row r="2337" spans="1:25" hidden="1" x14ac:dyDescent="0.2">
      <c r="A2337" s="93" t="s">
        <v>1060</v>
      </c>
      <c r="B2337" s="94">
        <f ca="1">IFERROR(VLOOKUP($A2337,HeadJournal!$A$1:$NTR$890,COLUMN(HeadJournal!B$1),0),"")</f>
        <v>0</v>
      </c>
      <c r="C2337" s="94" t="str">
        <f ca="1">IFERROR(VLOOKUP($A2337,HeadJournal!$A$1:$NTR$890,COLUMN(HeadJournal!C$1),0),"")</f>
        <v>WBRS</v>
      </c>
      <c r="D2337" s="125" t="str">
        <f ca="1"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 ca="1"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 ca="1"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ca="1" si="182"/>
        <v>577</v>
      </c>
      <c r="V2337" s="22">
        <f t="shared" ca="1" si="183"/>
        <v>0.17902575240459198</v>
      </c>
      <c r="X2337" s="33"/>
      <c r="Y2337" s="33"/>
    </row>
    <row r="2338" spans="1:25" hidden="1" x14ac:dyDescent="0.2">
      <c r="A2338" s="93" t="s">
        <v>1062</v>
      </c>
      <c r="B2338" s="94">
        <f ca="1">IFERROR(VLOOKUP($A2338,HeadJournal!$A$1:$NTR$890,COLUMN(HeadJournal!B$1),0),"")</f>
        <v>0</v>
      </c>
      <c r="C2338" s="94" t="str">
        <f ca="1">IFERROR(VLOOKUP($A2338,HeadJournal!$A$1:$NTR$890,COLUMN(HeadJournal!C$1),0),"")</f>
        <v>WBRS</v>
      </c>
      <c r="D2338" s="125" t="str">
        <f ca="1"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 ca="1"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ca="1" si="182"/>
        <v>597.09999999999991</v>
      </c>
      <c r="V2338" s="22">
        <f t="shared" ca="1" si="183"/>
        <v>0.20569086086327462</v>
      </c>
      <c r="X2338" s="33"/>
      <c r="Y2338" s="33"/>
    </row>
    <row r="2339" spans="1:25" hidden="1" x14ac:dyDescent="0.2">
      <c r="A2339" s="93" t="s">
        <v>1062</v>
      </c>
      <c r="B2339" s="94">
        <f ca="1">IFERROR(VLOOKUP($A2339,HeadJournal!$A$1:$NTR$890,COLUMN(HeadJournal!B$1),0),"")</f>
        <v>0</v>
      </c>
      <c r="C2339" s="94" t="str">
        <f ca="1">IFERROR(VLOOKUP($A2339,HeadJournal!$A$1:$NTR$890,COLUMN(HeadJournal!C$1),0),"")</f>
        <v>WBRS</v>
      </c>
      <c r="D2339" s="125" t="str">
        <f ca="1"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 ca="1"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 ca="1"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ca="1" si="182"/>
        <v>597.09999999999991</v>
      </c>
      <c r="V2339" s="22">
        <f t="shared" ca="1" si="183"/>
        <v>0.20569086086327462</v>
      </c>
      <c r="X2339" s="33"/>
      <c r="Y2339" s="33"/>
    </row>
    <row r="2340" spans="1:25" hidden="1" x14ac:dyDescent="0.2">
      <c r="A2340" s="93" t="s">
        <v>1062</v>
      </c>
      <c r="B2340" s="94">
        <f ca="1">IFERROR(VLOOKUP($A2340,HeadJournal!$A$1:$NTR$890,COLUMN(HeadJournal!B$1),0),"")</f>
        <v>0</v>
      </c>
      <c r="C2340" s="94" t="str">
        <f ca="1">IFERROR(VLOOKUP($A2340,HeadJournal!$A$1:$NTR$890,COLUMN(HeadJournal!C$1),0),"")</f>
        <v>WBRS</v>
      </c>
      <c r="D2340" s="125" t="str">
        <f ca="1"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 ca="1"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ca="1" si="182"/>
        <v>597.09999999999991</v>
      </c>
      <c r="V2340" s="22">
        <f t="shared" ca="1" si="183"/>
        <v>0.20569086086327462</v>
      </c>
      <c r="X2340" s="33"/>
      <c r="Y2340" s="33"/>
    </row>
    <row r="2341" spans="1:25" hidden="1" x14ac:dyDescent="0.2">
      <c r="A2341" s="93" t="s">
        <v>1064</v>
      </c>
      <c r="B2341" s="94" t="str">
        <f ca="1">IFERROR(VLOOKUP($A2341,HeadJournal!$A$1:$NTR$890,COLUMN(HeadJournal!B$1),0),"")</f>
        <v>700000967207</v>
      </c>
      <c r="C2341" s="94" t="str">
        <f ca="1">IFERROR(VLOOKUP($A2341,HeadJournal!$A$1:$NTR$890,COLUMN(HeadJournal!C$1),0),"")</f>
        <v>iHerb_VP DFD1605</v>
      </c>
      <c r="D2341" s="125" t="str">
        <f ca="1"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 ca="1"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 ca="1"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ca="1" si="182"/>
        <v>572.21744308231177</v>
      </c>
      <c r="V2341" s="22">
        <f t="shared" ca="1" si="183"/>
        <v>1.0841916535175555</v>
      </c>
      <c r="X2341" s="33"/>
      <c r="Y2341" s="33"/>
    </row>
    <row r="2342" spans="1:25" hidden="1" x14ac:dyDescent="0.2">
      <c r="A2342" s="93" t="s">
        <v>1064</v>
      </c>
      <c r="B2342" s="94" t="str">
        <f ca="1">IFERROR(VLOOKUP($A2342,HeadJournal!$A$1:$NTR$890,COLUMN(HeadJournal!B$1),0),"")</f>
        <v>700000967207</v>
      </c>
      <c r="C2342" s="94" t="str">
        <f ca="1">IFERROR(VLOOKUP($A2342,HeadJournal!$A$1:$NTR$890,COLUMN(HeadJournal!C$1),0),"")</f>
        <v>iHerb_VP DFD1605</v>
      </c>
      <c r="D2342" s="125" t="str">
        <f ca="1"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 ca="1"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 ca="1"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ca="1" si="182"/>
        <v>648.73781142308337</v>
      </c>
      <c r="V2342" s="22">
        <f t="shared" ca="1" si="183"/>
        <v>0.76208930706484213</v>
      </c>
      <c r="X2342" s="33"/>
      <c r="Y2342" s="33"/>
    </row>
    <row r="2343" spans="1:25" hidden="1" x14ac:dyDescent="0.2">
      <c r="A2343" s="93" t="s">
        <v>1064</v>
      </c>
      <c r="B2343" s="94" t="str">
        <f ca="1">IFERROR(VLOOKUP($A2343,HeadJournal!$A$1:$NTR$890,COLUMN(HeadJournal!B$1),0),"")</f>
        <v>700000967207</v>
      </c>
      <c r="C2343" s="94" t="str">
        <f ca="1">IFERROR(VLOOKUP($A2343,HeadJournal!$A$1:$NTR$890,COLUMN(HeadJournal!C$1),0),"")</f>
        <v>iHerb_VP DFD1605</v>
      </c>
      <c r="D2343" s="125" t="str">
        <f ca="1"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 ca="1"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ca="1" si="182"/>
        <v>721.00186882097091</v>
      </c>
      <c r="V2343" s="22">
        <f t="shared" ca="1" si="183"/>
        <v>0.61153775375364683</v>
      </c>
      <c r="X2343" s="33"/>
      <c r="Y2343" s="33"/>
    </row>
    <row r="2344" spans="1:25" hidden="1" x14ac:dyDescent="0.2">
      <c r="A2344" s="93" t="s">
        <v>1064</v>
      </c>
      <c r="B2344" s="94" t="str">
        <f ca="1">IFERROR(VLOOKUP($A2344,HeadJournal!$A$1:$NTR$890,COLUMN(HeadJournal!B$1),0),"")</f>
        <v>700000967207</v>
      </c>
      <c r="C2344" s="94" t="str">
        <f ca="1">IFERROR(VLOOKUP($A2344,HeadJournal!$A$1:$NTR$890,COLUMN(HeadJournal!C$1),0),"")</f>
        <v>iHerb_VP DFD1605</v>
      </c>
      <c r="D2344" s="125" t="str">
        <f ca="1"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hidden="1" x14ac:dyDescent="0.2">
      <c r="A2345" s="93" t="s">
        <v>1064</v>
      </c>
      <c r="B2345" s="94" t="str">
        <f ca="1">IFERROR(VLOOKUP($A2345,HeadJournal!$A$1:$NTR$890,COLUMN(HeadJournal!B$1),0),"")</f>
        <v>700000967207</v>
      </c>
      <c r="C2345" s="94" t="str">
        <f ca="1">IFERROR(VLOOKUP($A2345,HeadJournal!$A$1:$NTR$890,COLUMN(HeadJournal!C$1),0),"")</f>
        <v>iHerb_VP DFD1605</v>
      </c>
      <c r="D2345" s="125" t="str">
        <f ca="1"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 ca="1"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 ca="1"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ca="1" si="182"/>
        <v>723.72287366062164</v>
      </c>
      <c r="V2345" s="22">
        <f t="shared" ca="1" si="183"/>
        <v>0.43174416824566098</v>
      </c>
      <c r="X2345" s="33"/>
      <c r="Y2345" s="33"/>
    </row>
    <row r="2346" spans="1:25" hidden="1" x14ac:dyDescent="0.2">
      <c r="A2346" s="93" t="s">
        <v>1064</v>
      </c>
      <c r="B2346" s="94" t="str">
        <f ca="1">IFERROR(VLOOKUP($A2346,HeadJournal!$A$1:$NTR$890,COLUMN(HeadJournal!B$1),0),"")</f>
        <v>700000967207</v>
      </c>
      <c r="C2346" s="94" t="str">
        <f ca="1">IFERROR(VLOOKUP($A2346,HeadJournal!$A$1:$NTR$890,COLUMN(HeadJournal!C$1),0),"")</f>
        <v>iHerb_VP DFD1605</v>
      </c>
      <c r="D2346" s="125" t="str">
        <f ca="1"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ca="1" si="183"/>
        <v>0.49140017525589685</v>
      </c>
      <c r="X2346" s="33"/>
      <c r="Y2346" s="33"/>
    </row>
    <row r="2347" spans="1:25" hidden="1" x14ac:dyDescent="0.2">
      <c r="A2347" s="93" t="s">
        <v>1064</v>
      </c>
      <c r="B2347" s="94" t="str">
        <f ca="1">IFERROR(VLOOKUP($A2347,HeadJournal!$A$1:$NTR$890,COLUMN(HeadJournal!B$1),0),"")</f>
        <v>700000967207</v>
      </c>
      <c r="C2347" s="94" t="str">
        <f ca="1">IFERROR(VLOOKUP($A2347,HeadJournal!$A$1:$NTR$890,COLUMN(HeadJournal!C$1),0),"")</f>
        <v>iHerb_VP DFD1605</v>
      </c>
      <c r="D2347" s="125" t="str">
        <f ca="1"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 ca="1"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ca="1" si="182"/>
        <v>-1.3530309022371512E-3</v>
      </c>
      <c r="V2347" s="22">
        <f t="shared" ca="1" si="183"/>
        <v>-9.2074778081984258E-7</v>
      </c>
      <c r="X2347" s="33"/>
      <c r="Y2347" s="33"/>
    </row>
    <row r="2348" spans="1:25" hidden="1" x14ac:dyDescent="0.2">
      <c r="A2348" s="93" t="s">
        <v>1064</v>
      </c>
      <c r="B2348" s="94" t="str">
        <f ca="1">IFERROR(VLOOKUP($A2348,HeadJournal!$A$1:$NTR$890,COLUMN(HeadJournal!B$1),0),"")</f>
        <v>700000967207</v>
      </c>
      <c r="C2348" s="94" t="str">
        <f ca="1">IFERROR(VLOOKUP($A2348,HeadJournal!$A$1:$NTR$890,COLUMN(HeadJournal!C$1),0),"")</f>
        <v>iHerb_VP DFD1605</v>
      </c>
      <c r="D2348" s="125" t="str">
        <f ca="1"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 ca="1"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ca="1" si="182"/>
        <v>930.50864696909775</v>
      </c>
      <c r="V2348" s="22">
        <f t="shared" ca="1" si="183"/>
        <v>0.63321818467994062</v>
      </c>
      <c r="X2348" s="33"/>
      <c r="Y2348" s="33"/>
    </row>
    <row r="2349" spans="1:25" hidden="1" x14ac:dyDescent="0.2">
      <c r="A2349" s="93" t="s">
        <v>1064</v>
      </c>
      <c r="B2349" s="94" t="str">
        <f ca="1">IFERROR(VLOOKUP($A2349,HeadJournal!$A$1:$NTR$890,COLUMN(HeadJournal!B$1),0),"")</f>
        <v>700000967207</v>
      </c>
      <c r="C2349" s="94" t="str">
        <f ca="1">IFERROR(VLOOKUP($A2349,HeadJournal!$A$1:$NTR$890,COLUMN(HeadJournal!C$1),0),"")</f>
        <v>iHerb_VP DFD1605</v>
      </c>
      <c r="D2349" s="125" t="str">
        <f ca="1"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 ca="1"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ca="1" si="182"/>
        <v>1335.9222642788541</v>
      </c>
      <c r="V2349" s="22">
        <f t="shared" ca="1" si="183"/>
        <v>1.2554743130429977</v>
      </c>
      <c r="X2349" s="33"/>
      <c r="Y2349" s="33"/>
    </row>
    <row r="2350" spans="1:25" hidden="1" x14ac:dyDescent="0.2">
      <c r="A2350" s="93" t="s">
        <v>1064</v>
      </c>
      <c r="B2350" s="94" t="str">
        <f ca="1">IFERROR(VLOOKUP($A2350,HeadJournal!$A$1:$NTR$890,COLUMN(HeadJournal!B$1),0),"")</f>
        <v>700000967207</v>
      </c>
      <c r="C2350" s="94" t="str">
        <f ca="1">IFERROR(VLOOKUP($A2350,HeadJournal!$A$1:$NTR$890,COLUMN(HeadJournal!C$1),0),"")</f>
        <v>iHerb_VP DFD1605</v>
      </c>
      <c r="D2350" s="125" t="str">
        <f ca="1"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 ca="1"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ca="1" si="182"/>
        <v>749.80188915880456</v>
      </c>
      <c r="V2350" s="22">
        <f t="shared" ca="1" si="183"/>
        <v>0.88191432043637719</v>
      </c>
      <c r="X2350" s="33"/>
      <c r="Y2350" s="33"/>
    </row>
    <row r="2351" spans="1:25" hidden="1" x14ac:dyDescent="0.2">
      <c r="A2351" s="93" t="s">
        <v>1064</v>
      </c>
      <c r="B2351" s="94" t="str">
        <f ca="1">IFERROR(VLOOKUP($A2351,HeadJournal!$A$1:$NTR$890,COLUMN(HeadJournal!B$1),0),"")</f>
        <v>700000967207</v>
      </c>
      <c r="C2351" s="94" t="str">
        <f ca="1">IFERROR(VLOOKUP($A2351,HeadJournal!$A$1:$NTR$890,COLUMN(HeadJournal!C$1),0),"")</f>
        <v>iHerb_VP DFD1605</v>
      </c>
      <c r="D2351" s="125" t="str">
        <f ca="1"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 ca="1"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ca="1" si="182"/>
        <v>749.80188915880456</v>
      </c>
      <c r="V2351" s="22">
        <f t="shared" ca="1" si="183"/>
        <v>0.88191432043637719</v>
      </c>
      <c r="X2351" s="33"/>
      <c r="Y2351" s="33"/>
    </row>
    <row r="2352" spans="1:25" hidden="1" x14ac:dyDescent="0.2">
      <c r="A2352" s="93" t="s">
        <v>1064</v>
      </c>
      <c r="B2352" s="94" t="str">
        <f ca="1">IFERROR(VLOOKUP($A2352,HeadJournal!$A$1:$NTR$890,COLUMN(HeadJournal!B$1),0),"")</f>
        <v>700000967207</v>
      </c>
      <c r="C2352" s="94" t="str">
        <f ca="1">IFERROR(VLOOKUP($A2352,HeadJournal!$A$1:$NTR$890,COLUMN(HeadJournal!C$1),0),"")</f>
        <v>iHerb_VP DFD1605</v>
      </c>
      <c r="D2352" s="125" t="str">
        <f ca="1"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 ca="1"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 ca="1"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ca="1" si="182"/>
        <v>696.36493079487059</v>
      </c>
      <c r="V2352" s="22">
        <f t="shared" ca="1" si="183"/>
        <v>0.36580799653246598</v>
      </c>
      <c r="X2352" s="33"/>
      <c r="Y2352" s="33"/>
    </row>
    <row r="2353" spans="1:25" hidden="1" x14ac:dyDescent="0.2">
      <c r="A2353" s="93" t="s">
        <v>1064</v>
      </c>
      <c r="B2353" s="94" t="str">
        <f ca="1">IFERROR(VLOOKUP($A2353,HeadJournal!$A$1:$NTR$890,COLUMN(HeadJournal!B$1),0),"")</f>
        <v>700000967207</v>
      </c>
      <c r="C2353" s="94" t="str">
        <f ca="1">IFERROR(VLOOKUP($A2353,HeadJournal!$A$1:$NTR$890,COLUMN(HeadJournal!C$1),0),"")</f>
        <v>iHerb_VP DFD1605</v>
      </c>
      <c r="D2353" s="125" t="str">
        <f ca="1"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 ca="1"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 ca="1"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ca="1" si="182"/>
        <v>616.76886503587366</v>
      </c>
      <c r="V2353" s="22">
        <f t="shared" ca="1" si="183"/>
        <v>0.56937881965172588</v>
      </c>
      <c r="X2353" s="33"/>
      <c r="Y2353" s="33"/>
    </row>
    <row r="2354" spans="1:25" hidden="1" x14ac:dyDescent="0.2">
      <c r="A2354" s="93" t="s">
        <v>1064</v>
      </c>
      <c r="B2354" s="94" t="str">
        <f ca="1">IFERROR(VLOOKUP($A2354,HeadJournal!$A$1:$NTR$890,COLUMN(HeadJournal!B$1),0),"")</f>
        <v>700000967207</v>
      </c>
      <c r="C2354" s="94" t="str">
        <f ca="1">IFERROR(VLOOKUP($A2354,HeadJournal!$A$1:$NTR$890,COLUMN(HeadJournal!C$1),0),"")</f>
        <v>iHerb_VP DFD1605</v>
      </c>
      <c r="D2354" s="125" t="str">
        <f ca="1"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 ca="1"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ca="1" si="182"/>
        <v>1173.2501621377323</v>
      </c>
      <c r="V2354" s="22">
        <f t="shared" ca="1" si="183"/>
        <v>0.22447031109826174</v>
      </c>
      <c r="X2354" s="33"/>
      <c r="Y2354" s="33"/>
    </row>
    <row r="2355" spans="1:25" hidden="1" x14ac:dyDescent="0.2">
      <c r="A2355" s="93" t="s">
        <v>1064</v>
      </c>
      <c r="B2355" s="94" t="str">
        <f ca="1">IFERROR(VLOOKUP($A2355,HeadJournal!$A$1:$NTR$890,COLUMN(HeadJournal!B$1),0),"")</f>
        <v>700000967207</v>
      </c>
      <c r="C2355" s="94" t="str">
        <f ca="1">IFERROR(VLOOKUP($A2355,HeadJournal!$A$1:$NTR$890,COLUMN(HeadJournal!C$1),0),"")</f>
        <v>iHerb_VP DFD1605</v>
      </c>
      <c r="D2355" s="125" t="str">
        <f ca="1"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 ca="1"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ca="1" si="182"/>
        <v>-93.040906163493673</v>
      </c>
      <c r="V2355" s="22">
        <f t="shared" ca="1" si="183"/>
        <v>-4.4452502523725623E-2</v>
      </c>
      <c r="X2355" s="33"/>
      <c r="Y2355" s="33"/>
    </row>
    <row r="2356" spans="1:25" hidden="1" x14ac:dyDescent="0.2">
      <c r="A2356" s="93" t="s">
        <v>1064</v>
      </c>
      <c r="B2356" s="94" t="str">
        <f ca="1">IFERROR(VLOOKUP($A2356,HeadJournal!$A$1:$NTR$890,COLUMN(HeadJournal!B$1),0),"")</f>
        <v>700000967207</v>
      </c>
      <c r="C2356" s="94" t="str">
        <f ca="1">IFERROR(VLOOKUP($A2356,HeadJournal!$A$1:$NTR$890,COLUMN(HeadJournal!C$1),0),"")</f>
        <v>iHerb_VP DFD1605</v>
      </c>
      <c r="D2356" s="125" t="str">
        <f ca="1"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 ca="1"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ca="1" si="182"/>
        <v>897.38239421501612</v>
      </c>
      <c r="V2356" s="22">
        <f t="shared" ca="1" si="183"/>
        <v>0.4267929611861071</v>
      </c>
      <c r="X2356" s="33"/>
      <c r="Y2356" s="33"/>
    </row>
    <row r="2357" spans="1:25" hidden="1" x14ac:dyDescent="0.2">
      <c r="A2357" s="93" t="s">
        <v>1064</v>
      </c>
      <c r="B2357" s="94" t="str">
        <f ca="1">IFERROR(VLOOKUP($A2357,HeadJournal!$A$1:$NTR$890,COLUMN(HeadJournal!B$1),0),"")</f>
        <v>700000967207</v>
      </c>
      <c r="C2357" s="94" t="str">
        <f ca="1">IFERROR(VLOOKUP($A2357,HeadJournal!$A$1:$NTR$890,COLUMN(HeadJournal!C$1),0),"")</f>
        <v>iHerb_VP DFD1605</v>
      </c>
      <c r="D2357" s="125" t="str">
        <f ca="1"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 ca="1"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ca="1" si="182"/>
        <v>-2.456923338741035E-3</v>
      </c>
      <c r="V2357" s="22">
        <f t="shared" ca="1" si="183"/>
        <v>-6.7870951886711786E-7</v>
      </c>
      <c r="X2357" s="33"/>
      <c r="Y2357" s="33"/>
    </row>
    <row r="2358" spans="1:25" hidden="1" x14ac:dyDescent="0.2">
      <c r="A2358" s="93" t="s">
        <v>1064</v>
      </c>
      <c r="B2358" s="94" t="str">
        <f ca="1">IFERROR(VLOOKUP($A2358,HeadJournal!$A$1:$NTR$890,COLUMN(HeadJournal!B$1),0),"")</f>
        <v>700000967207</v>
      </c>
      <c r="C2358" s="94" t="str">
        <f ca="1">IFERROR(VLOOKUP($A2358,HeadJournal!$A$1:$NTR$890,COLUMN(HeadJournal!C$1),0),"")</f>
        <v>iHerb_VP DFD1605</v>
      </c>
      <c r="D2358" s="125" t="str">
        <f ca="1"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 ca="1"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ca="1" si="182"/>
        <v>735.80572848991574</v>
      </c>
      <c r="V2358" s="22">
        <f t="shared" ca="1" si="183"/>
        <v>0.47040558956884793</v>
      </c>
      <c r="X2358" s="33"/>
      <c r="Y2358" s="33"/>
    </row>
    <row r="2359" spans="1:25" hidden="1" x14ac:dyDescent="0.2">
      <c r="A2359" s="93" t="s">
        <v>1064</v>
      </c>
      <c r="B2359" s="94" t="str">
        <f ca="1">IFERROR(VLOOKUP($A2359,HeadJournal!$A$1:$NTR$890,COLUMN(HeadJournal!B$1),0),"")</f>
        <v>700000967207</v>
      </c>
      <c r="C2359" s="94" t="str">
        <f ca="1">IFERROR(VLOOKUP($A2359,HeadJournal!$A$1:$NTR$890,COLUMN(HeadJournal!C$1),0),"")</f>
        <v>iHerb_VP DFD1605</v>
      </c>
      <c r="D2359" s="125" t="str">
        <f ca="1"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 ca="1"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 ca="1"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ca="1" si="182"/>
        <v>799.41732105530764</v>
      </c>
      <c r="V2359" s="22">
        <f t="shared" ca="1" si="183"/>
        <v>0.31969241720600955</v>
      </c>
      <c r="X2359" s="33"/>
      <c r="Y2359" s="33"/>
    </row>
    <row r="2360" spans="1:25" hidden="1" x14ac:dyDescent="0.2">
      <c r="A2360" s="93" t="s">
        <v>1064</v>
      </c>
      <c r="B2360" s="94" t="str">
        <f ca="1">IFERROR(VLOOKUP($A2360,HeadJournal!$A$1:$NTR$890,COLUMN(HeadJournal!B$1),0),"")</f>
        <v>700000967207</v>
      </c>
      <c r="C2360" s="94" t="str">
        <f ca="1">IFERROR(VLOOKUP($A2360,HeadJournal!$A$1:$NTR$890,COLUMN(HeadJournal!C$1),0),"")</f>
        <v>iHerb_VP DFD1605</v>
      </c>
      <c r="D2360" s="125" t="str">
        <f ca="1"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 ca="1"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 ca="1"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ca="1" si="182"/>
        <v>1376.1474538161683</v>
      </c>
      <c r="V2360" s="22">
        <f t="shared" ca="1" si="183"/>
        <v>0.71530817501887278</v>
      </c>
      <c r="X2360" s="33"/>
      <c r="Y2360" s="33"/>
    </row>
    <row r="2361" spans="1:25" hidden="1" x14ac:dyDescent="0.2">
      <c r="A2361" s="93" t="s">
        <v>1064</v>
      </c>
      <c r="B2361" s="94" t="str">
        <f ca="1">IFERROR(VLOOKUP($A2361,HeadJournal!$A$1:$NTR$890,COLUMN(HeadJournal!B$1),0),"")</f>
        <v>700000967207</v>
      </c>
      <c r="C2361" s="94" t="str">
        <f ca="1">IFERROR(VLOOKUP($A2361,HeadJournal!$A$1:$NTR$890,COLUMN(HeadJournal!C$1),0),"")</f>
        <v>iHerb_VP DFD1605</v>
      </c>
      <c r="D2361" s="125" t="str">
        <f ca="1"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 ca="1"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ca="1" si="182"/>
        <v>937.74742669905663</v>
      </c>
      <c r="V2361" s="22">
        <f t="shared" ca="1" si="183"/>
        <v>0.3969717028982534</v>
      </c>
      <c r="X2361" s="33"/>
      <c r="Y2361" s="33"/>
    </row>
    <row r="2362" spans="1:25" hidden="1" x14ac:dyDescent="0.2">
      <c r="A2362" s="93" t="s">
        <v>1068</v>
      </c>
      <c r="B2362" s="94">
        <f ca="1">IFERROR(VLOOKUP($A2362,HeadJournal!$A$1:$NTR$890,COLUMN(HeadJournal!B$1),0),"")</f>
        <v>0</v>
      </c>
      <c r="C2362" s="94" t="str">
        <f ca="1">IFERROR(VLOOKUP($A2362,HeadJournal!$A$1:$NTR$890,COLUMN(HeadJournal!C$1),0),"")</f>
        <v>CoralClub_OA</v>
      </c>
      <c r="D2362" s="125" t="str">
        <f ca="1"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ca="1" si="183"/>
        <v/>
      </c>
      <c r="X2362" s="33"/>
      <c r="Y2362" s="33"/>
    </row>
    <row r="2363" spans="1:25" hidden="1" x14ac:dyDescent="0.2">
      <c r="A2363" s="93" t="s">
        <v>1069</v>
      </c>
      <c r="B2363" s="94">
        <f ca="1">IFERROR(VLOOKUP($A2363,HeadJournal!$A$1:$NTR$890,COLUMN(HeadJournal!B$1),0),"")</f>
        <v>0</v>
      </c>
      <c r="C2363" s="94" t="str">
        <f ca="1">IFERROR(VLOOKUP($A2363,HeadJournal!$A$1:$NTR$890,COLUMN(HeadJournal!C$1),0),"")</f>
        <v>CoralClub_AV</v>
      </c>
      <c r="D2363" s="125" t="str">
        <f ca="1"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ca="1" si="183"/>
        <v>0.34920634920634919</v>
      </c>
      <c r="X2363" s="33"/>
      <c r="Y2363" s="33"/>
    </row>
    <row r="2364" spans="1:25" hidden="1" x14ac:dyDescent="0.2">
      <c r="A2364" s="93" t="s">
        <v>1069</v>
      </c>
      <c r="B2364" s="94">
        <f ca="1">IFERROR(VLOOKUP($A2364,HeadJournal!$A$1:$NTR$890,COLUMN(HeadJournal!B$1),0),"")</f>
        <v>0</v>
      </c>
      <c r="C2364" s="94" t="str">
        <f ca="1">IFERROR(VLOOKUP($A2364,HeadJournal!$A$1:$NTR$890,COLUMN(HeadJournal!C$1),0),"")</f>
        <v>CoralClub_AV</v>
      </c>
      <c r="D2364" s="125" t="str">
        <f ca="1"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ca="1" si="183"/>
        <v>0.34920634920634919</v>
      </c>
      <c r="X2364" s="33"/>
      <c r="Y2364" s="33"/>
    </row>
    <row r="2365" spans="1:25" hidden="1" x14ac:dyDescent="0.2">
      <c r="A2365" s="93" t="s">
        <v>1071</v>
      </c>
      <c r="B2365" s="94">
        <f ca="1">IFERROR(VLOOKUP($A2365,HeadJournal!$A$1:$NTR$890,COLUMN(HeadJournal!B$1),0),"")</f>
        <v>0</v>
      </c>
      <c r="C2365" s="94" t="str">
        <f ca="1">IFERROR(VLOOKUP($A2365,HeadJournal!$A$1:$NTR$890,COLUMN(HeadJournal!C$1),0),"")</f>
        <v>WBRS</v>
      </c>
      <c r="D2365" s="125" t="str">
        <f ca="1"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ca="1" si="183"/>
        <v>0.84837189242475586</v>
      </c>
      <c r="X2365" s="33"/>
      <c r="Y2365" s="33"/>
    </row>
    <row r="2366" spans="1:25" hidden="1" x14ac:dyDescent="0.2">
      <c r="A2366" s="93" t="s">
        <v>1071</v>
      </c>
      <c r="B2366" s="94">
        <f ca="1">IFERROR(VLOOKUP($A2366,HeadJournal!$A$1:$NTR$890,COLUMN(HeadJournal!B$1),0),"")</f>
        <v>0</v>
      </c>
      <c r="C2366" s="94" t="str">
        <f ca="1">IFERROR(VLOOKUP($A2366,HeadJournal!$A$1:$NTR$890,COLUMN(HeadJournal!C$1),0),"")</f>
        <v>WBRS</v>
      </c>
      <c r="D2366" s="125" t="str">
        <f ca="1"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 ca="1"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ca="1" si="182"/>
        <v>1376.95</v>
      </c>
      <c r="V2366" s="22">
        <f t="shared" ca="1" si="183"/>
        <v>0.84837189242475586</v>
      </c>
      <c r="X2366" s="33"/>
      <c r="Y2366" s="33"/>
    </row>
    <row r="2367" spans="1:25" hidden="1" x14ac:dyDescent="0.2">
      <c r="A2367" s="93" t="s">
        <v>1072</v>
      </c>
      <c r="B2367" s="94" t="str">
        <f ca="1">IFERROR(VLOOKUP($A2367,HeadJournal!$A$1:$NTR$890,COLUMN(HeadJournal!B$1),0),"")</f>
        <v>700000977560</v>
      </c>
      <c r="C2367" s="94" t="str">
        <f ca="1">IFERROR(VLOOKUP($A2367,HeadJournal!$A$1:$NTR$890,COLUMN(HeadJournal!C$1),0),"")</f>
        <v>iHerb_MH DLE7202</v>
      </c>
      <c r="D2367" s="125" t="str">
        <f ca="1"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 ca="1"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ca="1" si="182"/>
        <v>742.72627770646113</v>
      </c>
      <c r="V2367" s="22">
        <f t="shared" ca="1" si="183"/>
        <v>2.0788718323264521</v>
      </c>
      <c r="X2367" s="33"/>
      <c r="Y2367" s="33"/>
    </row>
    <row r="2368" spans="1:25" hidden="1" x14ac:dyDescent="0.2">
      <c r="A2368" s="93" t="s">
        <v>1072</v>
      </c>
      <c r="B2368" s="94" t="str">
        <f ca="1">IFERROR(VLOOKUP($A2368,HeadJournal!$A$1:$NTR$890,COLUMN(HeadJournal!B$1),0),"")</f>
        <v>700000977560</v>
      </c>
      <c r="C2368" s="94" t="str">
        <f ca="1">IFERROR(VLOOKUP($A2368,HeadJournal!$A$1:$NTR$890,COLUMN(HeadJournal!C$1),0),"")</f>
        <v>iHerb_MH DLE7202</v>
      </c>
      <c r="D2368" s="125" t="str">
        <f ca="1"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 ca="1"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ca="1" si="182"/>
        <v>886.94478241334991</v>
      </c>
      <c r="V2368" s="22">
        <f t="shared" ca="1" si="183"/>
        <v>0.51775609642220199</v>
      </c>
      <c r="X2368" s="33"/>
      <c r="Y2368" s="33"/>
    </row>
    <row r="2369" spans="1:25" hidden="1" x14ac:dyDescent="0.2">
      <c r="A2369" s="93" t="s">
        <v>1072</v>
      </c>
      <c r="B2369" s="94" t="str">
        <f ca="1">IFERROR(VLOOKUP($A2369,HeadJournal!$A$1:$NTR$890,COLUMN(HeadJournal!B$1),0),"")</f>
        <v>700000977560</v>
      </c>
      <c r="C2369" s="94" t="str">
        <f ca="1">IFERROR(VLOOKUP($A2369,HeadJournal!$A$1:$NTR$890,COLUMN(HeadJournal!C$1),0),"")</f>
        <v>iHerb_MH DLE7202</v>
      </c>
      <c r="D2369" s="125" t="str">
        <f ca="1"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 ca="1"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ca="1" si="187">Q2369-P2369</f>
        <v>668.44957060333741</v>
      </c>
      <c r="V2369" s="22">
        <f t="shared" ref="V2369:V2432" ca="1" si="188">IF(Q2369&lt;&gt;0,IFERROR(U2369/P2369,""),"")</f>
        <v>0.6480047427194644</v>
      </c>
      <c r="X2369" s="33"/>
      <c r="Y2369" s="33"/>
    </row>
    <row r="2370" spans="1:25" hidden="1" x14ac:dyDescent="0.2">
      <c r="A2370" s="93" t="s">
        <v>1072</v>
      </c>
      <c r="B2370" s="94" t="str">
        <f ca="1">IFERROR(VLOOKUP($A2370,HeadJournal!$A$1:$NTR$890,COLUMN(HeadJournal!B$1),0),"")</f>
        <v>700000977560</v>
      </c>
      <c r="C2370" s="94" t="str">
        <f ca="1">IFERROR(VLOOKUP($A2370,HeadJournal!$A$1:$NTR$890,COLUMN(HeadJournal!C$1),0),"")</f>
        <v>iHerb_MH DLE7202</v>
      </c>
      <c r="D2370" s="125" t="str">
        <f ca="1"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ca="1" si="188"/>
        <v>0.65624822040415876</v>
      </c>
      <c r="X2370" s="33"/>
      <c r="Y2370" s="33"/>
    </row>
    <row r="2371" spans="1:25" hidden="1" x14ac:dyDescent="0.2">
      <c r="A2371" s="93" t="s">
        <v>1072</v>
      </c>
      <c r="B2371" s="94" t="str">
        <f ca="1">IFERROR(VLOOKUP($A2371,HeadJournal!$A$1:$NTR$890,COLUMN(HeadJournal!B$1),0),"")</f>
        <v>700000977560</v>
      </c>
      <c r="C2371" s="94" t="str">
        <f ca="1">IFERROR(VLOOKUP($A2371,HeadJournal!$A$1:$NTR$890,COLUMN(HeadJournal!C$1),0),"")</f>
        <v>iHerb_MH DLE7202</v>
      </c>
      <c r="D2371" s="125" t="str">
        <f ca="1"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 ca="1"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 ca="1"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ca="1" si="187"/>
        <v>1048.8651282627295</v>
      </c>
      <c r="V2371" s="22">
        <f t="shared" ca="1" si="188"/>
        <v>0.77628455175175315</v>
      </c>
      <c r="X2371" s="33"/>
      <c r="Y2371" s="33"/>
    </row>
    <row r="2372" spans="1:25" hidden="1" x14ac:dyDescent="0.2">
      <c r="A2372" s="93" t="s">
        <v>1072</v>
      </c>
      <c r="B2372" s="94" t="str">
        <f ca="1">IFERROR(VLOOKUP($A2372,HeadJournal!$A$1:$NTR$890,COLUMN(HeadJournal!B$1),0),"")</f>
        <v>700000977560</v>
      </c>
      <c r="C2372" s="94" t="str">
        <f ca="1">IFERROR(VLOOKUP($A2372,HeadJournal!$A$1:$NTR$890,COLUMN(HeadJournal!C$1),0),"")</f>
        <v>iHerb_MH DLE7202</v>
      </c>
      <c r="D2372" s="125" t="str">
        <f ca="1"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ca="1" si="188"/>
        <v>0.77628455175175315</v>
      </c>
      <c r="X2372" s="33"/>
      <c r="Y2372" s="33"/>
    </row>
    <row r="2373" spans="1:25" hidden="1" x14ac:dyDescent="0.2">
      <c r="A2373" s="93" t="s">
        <v>1072</v>
      </c>
      <c r="B2373" s="94" t="str">
        <f ca="1">IFERROR(VLOOKUP($A2373,HeadJournal!$A$1:$NTR$890,COLUMN(HeadJournal!B$1),0),"")</f>
        <v>700000977560</v>
      </c>
      <c r="C2373" s="94" t="str">
        <f ca="1">IFERROR(VLOOKUP($A2373,HeadJournal!$A$1:$NTR$890,COLUMN(HeadJournal!C$1),0),"")</f>
        <v>iHerb_MH DLE7202</v>
      </c>
      <c r="D2373" s="125" t="str">
        <f ca="1"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ca="1" si="188"/>
        <v>0.57653859997773127</v>
      </c>
      <c r="X2373" s="33"/>
      <c r="Y2373" s="33"/>
    </row>
    <row r="2374" spans="1:25" hidden="1" x14ac:dyDescent="0.2">
      <c r="A2374" s="93" t="s">
        <v>1072</v>
      </c>
      <c r="B2374" s="94" t="str">
        <f ca="1">IFERROR(VLOOKUP($A2374,HeadJournal!$A$1:$NTR$890,COLUMN(HeadJournal!B$1),0),"")</f>
        <v>700000977560</v>
      </c>
      <c r="C2374" s="94" t="str">
        <f ca="1">IFERROR(VLOOKUP($A2374,HeadJournal!$A$1:$NTR$890,COLUMN(HeadJournal!C$1),0),"")</f>
        <v>iHerb_MH DLE7202</v>
      </c>
      <c r="D2374" s="125" t="str">
        <f ca="1"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 ca="1"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ca="1" si="187"/>
        <v>781.67796266581058</v>
      </c>
      <c r="V2374" s="22">
        <f t="shared" ca="1" si="188"/>
        <v>0.95522047189667214</v>
      </c>
      <c r="X2374" s="33"/>
      <c r="Y2374" s="33"/>
    </row>
    <row r="2375" spans="1:25" hidden="1" x14ac:dyDescent="0.2">
      <c r="A2375" s="93" t="s">
        <v>1072</v>
      </c>
      <c r="B2375" s="94" t="str">
        <f ca="1">IFERROR(VLOOKUP($A2375,HeadJournal!$A$1:$NTR$890,COLUMN(HeadJournal!B$1),0),"")</f>
        <v>700000977560</v>
      </c>
      <c r="C2375" s="94" t="str">
        <f ca="1">IFERROR(VLOOKUP($A2375,HeadJournal!$A$1:$NTR$890,COLUMN(HeadJournal!C$1),0),"")</f>
        <v>iHerb_MH DLE7202</v>
      </c>
      <c r="D2375" s="125" t="str">
        <f ca="1"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 ca="1"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ca="1" si="187"/>
        <v>881.67796266581058</v>
      </c>
      <c r="V2375" s="22">
        <f t="shared" ca="1" si="188"/>
        <v>1.0774217513902142</v>
      </c>
      <c r="X2375" s="33"/>
      <c r="Y2375" s="33"/>
    </row>
    <row r="2376" spans="1:25" hidden="1" x14ac:dyDescent="0.2">
      <c r="A2376" s="93" t="s">
        <v>1072</v>
      </c>
      <c r="B2376" s="94" t="str">
        <f ca="1">IFERROR(VLOOKUP($A2376,HeadJournal!$A$1:$NTR$890,COLUMN(HeadJournal!B$1),0),"")</f>
        <v>700000977560</v>
      </c>
      <c r="C2376" s="94" t="str">
        <f ca="1">IFERROR(VLOOKUP($A2376,HeadJournal!$A$1:$NTR$890,COLUMN(HeadJournal!C$1),0),"")</f>
        <v>iHerb_MH DLE7202</v>
      </c>
      <c r="D2376" s="125" t="str">
        <f ca="1"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 ca="1"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ca="1" si="187"/>
        <v>1423.8879488660675</v>
      </c>
      <c r="V2376" s="22">
        <f t="shared" ca="1" si="188"/>
        <v>1.2106737172646478</v>
      </c>
      <c r="X2376" s="33"/>
      <c r="Y2376" s="33"/>
    </row>
    <row r="2377" spans="1:25" hidden="1" x14ac:dyDescent="0.2">
      <c r="A2377" s="93" t="s">
        <v>1072</v>
      </c>
      <c r="B2377" s="94" t="str">
        <f ca="1">IFERROR(VLOOKUP($A2377,HeadJournal!$A$1:$NTR$890,COLUMN(HeadJournal!B$1),0),"")</f>
        <v>700000977560</v>
      </c>
      <c r="C2377" s="94" t="str">
        <f ca="1">IFERROR(VLOOKUP($A2377,HeadJournal!$A$1:$NTR$890,COLUMN(HeadJournal!C$1),0),"")</f>
        <v>iHerb_MH DLE7202</v>
      </c>
      <c r="D2377" s="125" t="str">
        <f ca="1"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 ca="1"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ca="1" si="187"/>
        <v>730.24399914420155</v>
      </c>
      <c r="V2377" s="22">
        <f t="shared" ca="1" si="188"/>
        <v>0.68262669109592344</v>
      </c>
      <c r="X2377" s="33"/>
      <c r="Y2377" s="33"/>
    </row>
    <row r="2378" spans="1:25" hidden="1" x14ac:dyDescent="0.2">
      <c r="A2378" s="93" t="s">
        <v>1072</v>
      </c>
      <c r="B2378" s="94" t="str">
        <f ca="1">IFERROR(VLOOKUP($A2378,HeadJournal!$A$1:$NTR$890,COLUMN(HeadJournal!B$1),0),"")</f>
        <v>700000977560</v>
      </c>
      <c r="C2378" s="94" t="str">
        <f ca="1">IFERROR(VLOOKUP($A2378,HeadJournal!$A$1:$NTR$890,COLUMN(HeadJournal!C$1),0),"")</f>
        <v>iHerb_MH DLE7202</v>
      </c>
      <c r="D2378" s="125" t="str">
        <f ca="1"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hidden="1" x14ac:dyDescent="0.2">
      <c r="A2379" s="93" t="s">
        <v>1072</v>
      </c>
      <c r="B2379" s="94" t="str">
        <f ca="1">IFERROR(VLOOKUP($A2379,HeadJournal!$A$1:$NTR$890,COLUMN(HeadJournal!B$1),0),"")</f>
        <v>700000977560</v>
      </c>
      <c r="C2379" s="94" t="str">
        <f ca="1">IFERROR(VLOOKUP($A2379,HeadJournal!$A$1:$NTR$890,COLUMN(HeadJournal!C$1),0),"")</f>
        <v>iHerb_MH DLE7202</v>
      </c>
      <c r="D2379" s="125" t="str">
        <f ca="1"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ca="1" si="188"/>
        <v>1.0925215718813137</v>
      </c>
      <c r="X2379" s="33"/>
      <c r="Y2379" s="33"/>
    </row>
    <row r="2380" spans="1:25" hidden="1" x14ac:dyDescent="0.2">
      <c r="A2380" s="93" t="s">
        <v>1072</v>
      </c>
      <c r="B2380" s="94" t="str">
        <f ca="1">IFERROR(VLOOKUP($A2380,HeadJournal!$A$1:$NTR$890,COLUMN(HeadJournal!B$1),0),"")</f>
        <v>700000977560</v>
      </c>
      <c r="C2380" s="94" t="str">
        <f ca="1">IFERROR(VLOOKUP($A2380,HeadJournal!$A$1:$NTR$890,COLUMN(HeadJournal!C$1),0),"")</f>
        <v>iHerb_MH DLE7202</v>
      </c>
      <c r="D2380" s="125" t="str">
        <f ca="1"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 ca="1"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ca="1" si="187"/>
        <v>835.37227931108237</v>
      </c>
      <c r="V2380" s="22">
        <f t="shared" ca="1" si="188"/>
        <v>1.0925215718813137</v>
      </c>
      <c r="X2380" s="33"/>
      <c r="Y2380" s="33"/>
    </row>
    <row r="2381" spans="1:25" hidden="1" x14ac:dyDescent="0.2">
      <c r="A2381" s="93" t="s">
        <v>1072</v>
      </c>
      <c r="B2381" s="94" t="str">
        <f ca="1">IFERROR(VLOOKUP($A2381,HeadJournal!$A$1:$NTR$890,COLUMN(HeadJournal!B$1),0),"")</f>
        <v>700000977560</v>
      </c>
      <c r="C2381" s="94" t="str">
        <f ca="1">IFERROR(VLOOKUP($A2381,HeadJournal!$A$1:$NTR$890,COLUMN(HeadJournal!C$1),0),"")</f>
        <v>iHerb_MH DLE7202</v>
      </c>
      <c r="D2381" s="125" t="str">
        <f ca="1"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 ca="1"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ca="1" si="187"/>
        <v>-4.1691270864703256E-3</v>
      </c>
      <c r="V2381" s="22">
        <f t="shared" ca="1" si="188"/>
        <v>-2.8423589333879022E-6</v>
      </c>
      <c r="X2381" s="33"/>
      <c r="Y2381" s="33"/>
    </row>
    <row r="2382" spans="1:25" hidden="1" x14ac:dyDescent="0.2">
      <c r="A2382" s="93" t="s">
        <v>1072</v>
      </c>
      <c r="B2382" s="94" t="str">
        <f ca="1">IFERROR(VLOOKUP($A2382,HeadJournal!$A$1:$NTR$890,COLUMN(HeadJournal!B$1),0),"")</f>
        <v>700000977560</v>
      </c>
      <c r="C2382" s="94" t="str">
        <f ca="1">IFERROR(VLOOKUP($A2382,HeadJournal!$A$1:$NTR$890,COLUMN(HeadJournal!C$1),0),"")</f>
        <v>iHerb_MH DLE7202</v>
      </c>
      <c r="D2382" s="125" t="str">
        <f ca="1"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 ca="1"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ca="1" si="187"/>
        <v>933.21583087291356</v>
      </c>
      <c r="V2382" s="22">
        <f t="shared" ca="1" si="188"/>
        <v>0.63623254907931659</v>
      </c>
      <c r="X2382" s="33"/>
      <c r="Y2382" s="33"/>
    </row>
    <row r="2383" spans="1:25" hidden="1" x14ac:dyDescent="0.2">
      <c r="A2383" s="93" t="s">
        <v>1072</v>
      </c>
      <c r="B2383" s="94" t="str">
        <f ca="1">IFERROR(VLOOKUP($A2383,HeadJournal!$A$1:$NTR$890,COLUMN(HeadJournal!B$1),0),"")</f>
        <v>700000977560</v>
      </c>
      <c r="C2383" s="94" t="str">
        <f ca="1">IFERROR(VLOOKUP($A2383,HeadJournal!$A$1:$NTR$890,COLUMN(HeadJournal!C$1),0),"")</f>
        <v>iHerb_MH DLE7202</v>
      </c>
      <c r="D2383" s="125" t="str">
        <f ca="1"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 ca="1"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ca="1" si="187"/>
        <v>663.44720774497182</v>
      </c>
      <c r="V2383" s="22">
        <f t="shared" ca="1" si="188"/>
        <v>0.70839274970023447</v>
      </c>
      <c r="X2383" s="33"/>
      <c r="Y2383" s="33"/>
    </row>
    <row r="2384" spans="1:25" hidden="1" x14ac:dyDescent="0.2">
      <c r="A2384" s="93" t="s">
        <v>1072</v>
      </c>
      <c r="B2384" s="94" t="str">
        <f ca="1">IFERROR(VLOOKUP($A2384,HeadJournal!$A$1:$NTR$890,COLUMN(HeadJournal!B$1),0),"")</f>
        <v>700000977560</v>
      </c>
      <c r="C2384" s="94" t="str">
        <f ca="1">IFERROR(VLOOKUP($A2384,HeadJournal!$A$1:$NTR$890,COLUMN(HeadJournal!C$1),0),"")</f>
        <v>iHerb_MH DLE7202</v>
      </c>
      <c r="D2384" s="125" t="str">
        <f ca="1"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 ca="1"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ca="1" si="187"/>
        <v>1063.126103337612</v>
      </c>
      <c r="V2384" s="22">
        <f t="shared" ca="1" si="188"/>
        <v>0.93513106990908723</v>
      </c>
      <c r="X2384" s="33"/>
      <c r="Y2384" s="33"/>
    </row>
    <row r="2385" spans="1:25" hidden="1" x14ac:dyDescent="0.2">
      <c r="A2385" s="93" t="s">
        <v>1072</v>
      </c>
      <c r="B2385" s="94" t="str">
        <f ca="1">IFERROR(VLOOKUP($A2385,HeadJournal!$A$1:$NTR$890,COLUMN(HeadJournal!B$1),0),"")</f>
        <v>700000977560</v>
      </c>
      <c r="C2385" s="94" t="str">
        <f ca="1">IFERROR(VLOOKUP($A2385,HeadJournal!$A$1:$NTR$890,COLUMN(HeadJournal!C$1),0),"")</f>
        <v>iHerb_MH DLE7202</v>
      </c>
      <c r="D2385" s="125" t="str">
        <f ca="1"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ca="1" si="188"/>
        <v>0.78370177462269175</v>
      </c>
      <c r="X2385" s="33"/>
      <c r="Y2385" s="33"/>
    </row>
    <row r="2386" spans="1:25" hidden="1" x14ac:dyDescent="0.2">
      <c r="A2386" s="93" t="s">
        <v>1072</v>
      </c>
      <c r="B2386" s="94" t="str">
        <f ca="1">IFERROR(VLOOKUP($A2386,HeadJournal!$A$1:$NTR$890,COLUMN(HeadJournal!B$1),0),"")</f>
        <v>700000977560</v>
      </c>
      <c r="C2386" s="94" t="str">
        <f ca="1">IFERROR(VLOOKUP($A2386,HeadJournal!$A$1:$NTR$890,COLUMN(HeadJournal!C$1),0),"")</f>
        <v>iHerb_MH DLE7202</v>
      </c>
      <c r="D2386" s="125" t="str">
        <f ca="1"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 ca="1"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 ca="1"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ca="1" si="187"/>
        <v>647.95846255883589</v>
      </c>
      <c r="V2386" s="22">
        <f t="shared" ca="1" si="188"/>
        <v>0.68059894140793153</v>
      </c>
      <c r="X2386" s="33"/>
      <c r="Y2386" s="33"/>
    </row>
    <row r="2387" spans="1:25" hidden="1" x14ac:dyDescent="0.2">
      <c r="A2387" s="93" t="s">
        <v>1072</v>
      </c>
      <c r="B2387" s="94" t="str">
        <f ca="1">IFERROR(VLOOKUP($A2387,HeadJournal!$A$1:$NTR$890,COLUMN(HeadJournal!B$1),0),"")</f>
        <v>700000977560</v>
      </c>
      <c r="C2387" s="94" t="str">
        <f ca="1">IFERROR(VLOOKUP($A2387,HeadJournal!$A$1:$NTR$890,COLUMN(HeadJournal!C$1),0),"")</f>
        <v>iHerb_MH DLE7202</v>
      </c>
      <c r="D2387" s="125" t="str">
        <f ca="1"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 ca="1"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ca="1" si="187"/>
        <v>1894.2201206675209</v>
      </c>
      <c r="V2387" s="22">
        <f t="shared" ca="1" si="188"/>
        <v>0.52532882872988595</v>
      </c>
      <c r="X2387" s="33"/>
      <c r="Y2387" s="33"/>
    </row>
    <row r="2388" spans="1:25" hidden="1" x14ac:dyDescent="0.2">
      <c r="A2388" s="93" t="s">
        <v>1072</v>
      </c>
      <c r="B2388" s="94" t="str">
        <f ca="1">IFERROR(VLOOKUP($A2388,HeadJournal!$A$1:$NTR$890,COLUMN(HeadJournal!B$1),0),"")</f>
        <v>700000977560</v>
      </c>
      <c r="C2388" s="94" t="str">
        <f ca="1">IFERROR(VLOOKUP($A2388,HeadJournal!$A$1:$NTR$890,COLUMN(HeadJournal!C$1),0),"")</f>
        <v>iHerb_MH DLE7202</v>
      </c>
      <c r="D2388" s="125" t="str">
        <f ca="1"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 ca="1"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ca="1" si="187"/>
        <v>1073.0395466409921</v>
      </c>
      <c r="V2388" s="22">
        <f t="shared" ca="1" si="188"/>
        <v>0.52938356289230437</v>
      </c>
      <c r="X2388" s="33"/>
      <c r="Y2388" s="33"/>
    </row>
    <row r="2389" spans="1:25" hidden="1" x14ac:dyDescent="0.2">
      <c r="A2389" s="93" t="s">
        <v>1072</v>
      </c>
      <c r="B2389" s="94" t="str">
        <f ca="1">IFERROR(VLOOKUP($A2389,HeadJournal!$A$1:$NTR$890,COLUMN(HeadJournal!B$1),0),"")</f>
        <v>700000977560</v>
      </c>
      <c r="C2389" s="94" t="str">
        <f ca="1">IFERROR(VLOOKUP($A2389,HeadJournal!$A$1:$NTR$890,COLUMN(HeadJournal!C$1),0),"")</f>
        <v>iHerb_MH DLE7202</v>
      </c>
      <c r="D2389" s="125" t="str">
        <f ca="1"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 ca="1"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ca="1" si="187"/>
        <v>793.76047667950252</v>
      </c>
      <c r="V2389" s="22">
        <f t="shared" ca="1" si="188"/>
        <v>0.30456159903070096</v>
      </c>
      <c r="X2389" s="33"/>
      <c r="Y2389" s="33"/>
    </row>
    <row r="2390" spans="1:25" hidden="1" x14ac:dyDescent="0.2">
      <c r="A2390" s="93" t="s">
        <v>1072</v>
      </c>
      <c r="B2390" s="94" t="str">
        <f ca="1">IFERROR(VLOOKUP($A2390,HeadJournal!$A$1:$NTR$890,COLUMN(HeadJournal!B$1),0),"")</f>
        <v>700000977560</v>
      </c>
      <c r="C2390" s="94" t="str">
        <f ca="1">IFERROR(VLOOKUP($A2390,HeadJournal!$A$1:$NTR$890,COLUMN(HeadJournal!C$1),0),"")</f>
        <v>iHerb_MH DLE7202</v>
      </c>
      <c r="D2390" s="125" t="str">
        <f ca="1"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 ca="1"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ca="1" si="187"/>
        <v>953.44248202824122</v>
      </c>
      <c r="V2390" s="22">
        <f t="shared" ca="1" si="188"/>
        <v>1.277118586413202</v>
      </c>
      <c r="X2390" s="33"/>
      <c r="Y2390" s="33"/>
    </row>
    <row r="2391" spans="1:25" hidden="1" x14ac:dyDescent="0.2">
      <c r="A2391" s="93" t="s">
        <v>1084</v>
      </c>
      <c r="B2391" s="94" t="str">
        <f ca="1">IFERROR(VLOOKUP($A2391,HeadJournal!$A$1:$NTR$890,COLUMN(HeadJournal!B$1),0),"")</f>
        <v>700000979661</v>
      </c>
      <c r="C2391" s="94" t="str">
        <f ca="1">IFERROR(VLOOKUP($A2391,HeadJournal!$A$1:$NTR$890,COLUMN(HeadJournal!C$1),0),"")</f>
        <v>iHerb_AV CYG0792</v>
      </c>
      <c r="D2391" s="125" t="str">
        <f ca="1"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 ca="1"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ca="1" si="187"/>
        <v>886.01461920371185</v>
      </c>
      <c r="V2391" s="22">
        <f t="shared" ca="1" si="188"/>
        <v>0.33895163519767224</v>
      </c>
      <c r="X2391" s="33"/>
      <c r="Y2391" s="33"/>
    </row>
    <row r="2392" spans="1:25" hidden="1" x14ac:dyDescent="0.2">
      <c r="A2392" s="93" t="s">
        <v>1084</v>
      </c>
      <c r="B2392" s="94" t="str">
        <f ca="1">IFERROR(VLOOKUP($A2392,HeadJournal!$A$1:$NTR$890,COLUMN(HeadJournal!B$1),0),"")</f>
        <v>700000979661</v>
      </c>
      <c r="C2392" s="94" t="str">
        <f ca="1">IFERROR(VLOOKUP($A2392,HeadJournal!$A$1:$NTR$890,COLUMN(HeadJournal!C$1),0),"")</f>
        <v>iHerb_AV CYG0792</v>
      </c>
      <c r="D2392" s="125" t="str">
        <f ca="1"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 ca="1"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ca="1" si="187"/>
        <v>1236.3852427780025</v>
      </c>
      <c r="V2392" s="22">
        <f t="shared" ca="1" si="188"/>
        <v>0.39081409642420717</v>
      </c>
      <c r="X2392" s="33"/>
      <c r="Y2392" s="33"/>
    </row>
    <row r="2393" spans="1:25" hidden="1" x14ac:dyDescent="0.2">
      <c r="A2393" s="93" t="s">
        <v>1084</v>
      </c>
      <c r="B2393" s="94" t="str">
        <f ca="1">IFERROR(VLOOKUP($A2393,HeadJournal!$A$1:$NTR$890,COLUMN(HeadJournal!B$1),0),"")</f>
        <v>700000979661</v>
      </c>
      <c r="C2393" s="94" t="str">
        <f ca="1">IFERROR(VLOOKUP($A2393,HeadJournal!$A$1:$NTR$890,COLUMN(HeadJournal!C$1),0),"")</f>
        <v>iHerb_AV CYG0792</v>
      </c>
      <c r="D2393" s="125" t="str">
        <f ca="1"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ca="1" si="188"/>
        <v>0.59644768473023235</v>
      </c>
      <c r="X2393" s="33"/>
      <c r="Y2393" s="33"/>
    </row>
    <row r="2394" spans="1:25" hidden="1" x14ac:dyDescent="0.2">
      <c r="A2394" s="93" t="s">
        <v>1084</v>
      </c>
      <c r="B2394" s="94" t="str">
        <f ca="1">IFERROR(VLOOKUP($A2394,HeadJournal!$A$1:$NTR$890,COLUMN(HeadJournal!B$1),0),"")</f>
        <v>700000979661</v>
      </c>
      <c r="C2394" s="94" t="str">
        <f ca="1">IFERROR(VLOOKUP($A2394,HeadJournal!$A$1:$NTR$890,COLUMN(HeadJournal!C$1),0),"")</f>
        <v>iHerb_AV CYG0792</v>
      </c>
      <c r="D2394" s="125" t="str">
        <f ca="1"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ca="1" si="188"/>
        <v>0.47992464091500697</v>
      </c>
      <c r="X2394" s="33"/>
      <c r="Y2394" s="33"/>
    </row>
    <row r="2395" spans="1:25" hidden="1" x14ac:dyDescent="0.2">
      <c r="A2395" s="93" t="s">
        <v>1084</v>
      </c>
      <c r="B2395" s="94" t="str">
        <f ca="1">IFERROR(VLOOKUP($A2395,HeadJournal!$A$1:$NTR$890,COLUMN(HeadJournal!B$1),0),"")</f>
        <v>700000979661</v>
      </c>
      <c r="C2395" s="94" t="str">
        <f ca="1">IFERROR(VLOOKUP($A2395,HeadJournal!$A$1:$NTR$890,COLUMN(HeadJournal!C$1),0),"")</f>
        <v>iHerb_AV CYG0792</v>
      </c>
      <c r="D2395" s="125" t="str">
        <f ca="1"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 ca="1"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 ca="1"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ca="1" si="187"/>
        <v>1137.7277386086998</v>
      </c>
      <c r="V2395" s="22">
        <f t="shared" ca="1" si="188"/>
        <v>0.52617228594360099</v>
      </c>
      <c r="X2395" s="33"/>
      <c r="Y2395" s="33"/>
    </row>
    <row r="2396" spans="1:25" hidden="1" x14ac:dyDescent="0.2">
      <c r="A2396" s="93" t="s">
        <v>1084</v>
      </c>
      <c r="B2396" s="94" t="str">
        <f ca="1">IFERROR(VLOOKUP($A2396,HeadJournal!$A$1:$NTR$890,COLUMN(HeadJournal!B$1),0),"")</f>
        <v>700000979661</v>
      </c>
      <c r="C2396" s="94" t="str">
        <f ca="1">IFERROR(VLOOKUP($A2396,HeadJournal!$A$1:$NTR$890,COLUMN(HeadJournal!C$1),0),"")</f>
        <v>iHerb_AV CYG0792</v>
      </c>
      <c r="D2396" s="125" t="str">
        <f ca="1"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 ca="1"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ca="1" si="187"/>
        <v>759.54708647229131</v>
      </c>
      <c r="V2396" s="22">
        <f t="shared" ca="1" si="188"/>
        <v>0.61231432341290948</v>
      </c>
      <c r="X2396" s="33"/>
      <c r="Y2396" s="33"/>
    </row>
    <row r="2397" spans="1:25" hidden="1" x14ac:dyDescent="0.2">
      <c r="A2397" s="93" t="s">
        <v>1084</v>
      </c>
      <c r="B2397" s="94" t="str">
        <f ca="1">IFERROR(VLOOKUP($A2397,HeadJournal!$A$1:$NTR$890,COLUMN(HeadJournal!B$1),0),"")</f>
        <v>700000979661</v>
      </c>
      <c r="C2397" s="94" t="str">
        <f ca="1">IFERROR(VLOOKUP($A2397,HeadJournal!$A$1:$NTR$890,COLUMN(HeadJournal!C$1),0),"")</f>
        <v>iHerb_AV CYG0792</v>
      </c>
      <c r="D2397" s="125" t="str">
        <f ca="1"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 ca="1"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 ca="1"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ca="1" si="187"/>
        <v>659.54708647229131</v>
      </c>
      <c r="V2397" s="22">
        <f t="shared" ca="1" si="188"/>
        <v>0.53169860724226403</v>
      </c>
      <c r="X2397" s="33"/>
      <c r="Y2397" s="33"/>
    </row>
    <row r="2398" spans="1:25" hidden="1" x14ac:dyDescent="0.2">
      <c r="A2398" s="93" t="s">
        <v>1084</v>
      </c>
      <c r="B2398" s="94" t="str">
        <f ca="1">IFERROR(VLOOKUP($A2398,HeadJournal!$A$1:$NTR$890,COLUMN(HeadJournal!B$1),0),"")</f>
        <v>700000979661</v>
      </c>
      <c r="C2398" s="94" t="str">
        <f ca="1">IFERROR(VLOOKUP($A2398,HeadJournal!$A$1:$NTR$890,COLUMN(HeadJournal!C$1),0),"")</f>
        <v>iHerb_AV CYG0792</v>
      </c>
      <c r="D2398" s="125" t="str">
        <f ca="1"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 ca="1"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ca="1" si="187"/>
        <v>786.83623286752197</v>
      </c>
      <c r="V2398" s="22">
        <f t="shared" ca="1" si="188"/>
        <v>0.86165949765872718</v>
      </c>
      <c r="X2398" s="33"/>
      <c r="Y2398" s="33"/>
    </row>
    <row r="2399" spans="1:25" hidden="1" x14ac:dyDescent="0.2">
      <c r="A2399" s="93" t="s">
        <v>1084</v>
      </c>
      <c r="B2399" s="94" t="str">
        <f ca="1">IFERROR(VLOOKUP($A2399,HeadJournal!$A$1:$NTR$890,COLUMN(HeadJournal!B$1),0),"")</f>
        <v>700000979661</v>
      </c>
      <c r="C2399" s="94" t="str">
        <f ca="1">IFERROR(VLOOKUP($A2399,HeadJournal!$A$1:$NTR$890,COLUMN(HeadJournal!C$1),0),"")</f>
        <v>iHerb_AV CYG0792</v>
      </c>
      <c r="D2399" s="125" t="str">
        <f ca="1"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 ca="1"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ca="1" si="187"/>
        <v>1004.3076987367496</v>
      </c>
      <c r="V2399" s="22">
        <f t="shared" ca="1" si="188"/>
        <v>1.4436090451383605</v>
      </c>
      <c r="X2399" s="33"/>
      <c r="Y2399" s="33"/>
    </row>
    <row r="2400" spans="1:25" hidden="1" x14ac:dyDescent="0.2">
      <c r="A2400" s="93" t="s">
        <v>1084</v>
      </c>
      <c r="B2400" s="94" t="str">
        <f ca="1">IFERROR(VLOOKUP($A2400,HeadJournal!$A$1:$NTR$890,COLUMN(HeadJournal!B$1),0),"")</f>
        <v>700000979661</v>
      </c>
      <c r="C2400" s="94" t="str">
        <f ca="1">IFERROR(VLOOKUP($A2400,HeadJournal!$A$1:$NTR$890,COLUMN(HeadJournal!C$1),0),"")</f>
        <v>iHerb_AV CYG0792</v>
      </c>
      <c r="D2400" s="125" t="str">
        <f ca="1"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 ca="1"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ca="1" si="187"/>
        <v>812.46227461805438</v>
      </c>
      <c r="V2400" s="22">
        <f t="shared" ca="1" si="188"/>
        <v>0.40877829096900453</v>
      </c>
      <c r="X2400" s="33"/>
      <c r="Y2400" s="33"/>
    </row>
    <row r="2401" spans="1:25" hidden="1" x14ac:dyDescent="0.2">
      <c r="A2401" s="93" t="s">
        <v>1084</v>
      </c>
      <c r="B2401" s="94" t="str">
        <f ca="1">IFERROR(VLOOKUP($A2401,HeadJournal!$A$1:$NTR$890,COLUMN(HeadJournal!B$1),0),"")</f>
        <v>700000979661</v>
      </c>
      <c r="C2401" s="94" t="str">
        <f ca="1">IFERROR(VLOOKUP($A2401,HeadJournal!$A$1:$NTR$890,COLUMN(HeadJournal!C$1),0),"")</f>
        <v>iHerb_AV CYG0792</v>
      </c>
      <c r="D2401" s="125" t="str">
        <f ca="1"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 ca="1"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 ca="1"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ca="1" si="187"/>
        <v>761.95143826557057</v>
      </c>
      <c r="V2401" s="22">
        <f t="shared" ca="1" si="188"/>
        <v>0.8122729135224519</v>
      </c>
      <c r="X2401" s="33"/>
      <c r="Y2401" s="33"/>
    </row>
    <row r="2402" spans="1:25" hidden="1" x14ac:dyDescent="0.2">
      <c r="A2402" s="93" t="s">
        <v>1084</v>
      </c>
      <c r="B2402" s="94" t="str">
        <f ca="1">IFERROR(VLOOKUP($A2402,HeadJournal!$A$1:$NTR$890,COLUMN(HeadJournal!B$1),0),"")</f>
        <v>700000979661</v>
      </c>
      <c r="C2402" s="94" t="str">
        <f ca="1">IFERROR(VLOOKUP($A2402,HeadJournal!$A$1:$NTR$890,COLUMN(HeadJournal!C$1),0),"")</f>
        <v>iHerb_AV CYG0792</v>
      </c>
      <c r="D2402" s="125" t="str">
        <f ca="1"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 ca="1"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ca="1" si="187"/>
        <v>-506.35147277014175</v>
      </c>
      <c r="V2402" s="22" t="str">
        <f t="shared" ca="1" si="188"/>
        <v/>
      </c>
      <c r="X2402" s="33"/>
      <c r="Y2402" s="33"/>
    </row>
    <row r="2403" spans="1:25" hidden="1" x14ac:dyDescent="0.2">
      <c r="A2403" s="93" t="s">
        <v>1087</v>
      </c>
      <c r="B2403" s="94" t="str">
        <f ca="1">IFERROR(VLOOKUP($A2403,HeadJournal!$A$1:$NTR$890,COLUMN(HeadJournal!B$1),0),"")</f>
        <v>700000972885</v>
      </c>
      <c r="C2403" s="94" t="str">
        <f ca="1">IFERROR(VLOOKUP($A2403,HeadJournal!$A$1:$NTR$890,COLUMN(HeadJournal!C$1),0),"")</f>
        <v>iHerb_OA CZN6870</v>
      </c>
      <c r="D2403" s="125" t="str">
        <f ca="1"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 ca="1"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ca="1" si="187"/>
        <v>1379.3378962169872</v>
      </c>
      <c r="V2403" s="22">
        <f t="shared" ca="1" si="188"/>
        <v>0.90706403006003267</v>
      </c>
      <c r="X2403" s="33"/>
      <c r="Y2403" s="33"/>
    </row>
    <row r="2404" spans="1:25" hidden="1" x14ac:dyDescent="0.2">
      <c r="A2404" s="93" t="s">
        <v>1087</v>
      </c>
      <c r="B2404" s="94" t="str">
        <f ca="1">IFERROR(VLOOKUP($A2404,HeadJournal!$A$1:$NTR$890,COLUMN(HeadJournal!B$1),0),"")</f>
        <v>700000972885</v>
      </c>
      <c r="C2404" s="94" t="str">
        <f ca="1">IFERROR(VLOOKUP($A2404,HeadJournal!$A$1:$NTR$890,COLUMN(HeadJournal!C$1),0),"")</f>
        <v>iHerb_OA CZN6870</v>
      </c>
      <c r="D2404" s="125" t="str">
        <f ca="1"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 ca="1"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ca="1" si="187"/>
        <v>834.16165753033465</v>
      </c>
      <c r="V2404" s="22">
        <f t="shared" ca="1" si="188"/>
        <v>0.42432871488424867</v>
      </c>
      <c r="X2404" s="33"/>
      <c r="Y2404" s="33"/>
    </row>
    <row r="2405" spans="1:25" hidden="1" x14ac:dyDescent="0.2">
      <c r="A2405" s="93" t="s">
        <v>1087</v>
      </c>
      <c r="B2405" s="94" t="str">
        <f ca="1">IFERROR(VLOOKUP($A2405,HeadJournal!$A$1:$NTR$890,COLUMN(HeadJournal!B$1),0),"")</f>
        <v>700000972885</v>
      </c>
      <c r="C2405" s="94" t="str">
        <f ca="1">IFERROR(VLOOKUP($A2405,HeadJournal!$A$1:$NTR$890,COLUMN(HeadJournal!C$1),0),"")</f>
        <v>iHerb_OA CZN6870</v>
      </c>
      <c r="D2405" s="125" t="str">
        <f ca="1"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ca="1" si="188"/>
        <v>0.42432871488424867</v>
      </c>
      <c r="X2405" s="33"/>
      <c r="Y2405" s="33"/>
    </row>
    <row r="2406" spans="1:25" hidden="1" x14ac:dyDescent="0.2">
      <c r="A2406" s="93" t="s">
        <v>1087</v>
      </c>
      <c r="B2406" s="94" t="str">
        <f ca="1">IFERROR(VLOOKUP($A2406,HeadJournal!$A$1:$NTR$890,COLUMN(HeadJournal!B$1),0),"")</f>
        <v>700000972885</v>
      </c>
      <c r="C2406" s="94" t="str">
        <f ca="1">IFERROR(VLOOKUP($A2406,HeadJournal!$A$1:$NTR$890,COLUMN(HeadJournal!C$1),0),"")</f>
        <v>iHerb_OA CZN6870</v>
      </c>
      <c r="D2406" s="125" t="str">
        <f ca="1"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 ca="1"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 ca="1"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ca="1" si="187"/>
        <v>-398.17295888651051</v>
      </c>
      <c r="V2406" s="22">
        <f t="shared" ca="1" si="188"/>
        <v>-0.16603179408351981</v>
      </c>
      <c r="X2406" s="33"/>
      <c r="Y2406" s="33"/>
    </row>
    <row r="2407" spans="1:25" hidden="1" x14ac:dyDescent="0.2">
      <c r="A2407" s="93" t="s">
        <v>1087</v>
      </c>
      <c r="B2407" s="94" t="str">
        <f ca="1">IFERROR(VLOOKUP($A2407,HeadJournal!$A$1:$NTR$890,COLUMN(HeadJournal!B$1),0),"")</f>
        <v>700000972885</v>
      </c>
      <c r="C2407" s="94" t="str">
        <f ca="1">IFERROR(VLOOKUP($A2407,HeadJournal!$A$1:$NTR$890,COLUMN(HeadJournal!C$1),0),"")</f>
        <v>iHerb_OA CZN6870</v>
      </c>
      <c r="D2407" s="125" t="str">
        <f ca="1"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 ca="1"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ca="1" si="187"/>
        <v>970.8920950749457</v>
      </c>
      <c r="V2407" s="22">
        <f t="shared" ca="1" si="188"/>
        <v>0.73048402727669604</v>
      </c>
      <c r="X2407" s="33"/>
      <c r="Y2407" s="33"/>
    </row>
    <row r="2408" spans="1:25" hidden="1" x14ac:dyDescent="0.2">
      <c r="A2408" s="93" t="s">
        <v>1087</v>
      </c>
      <c r="B2408" s="94" t="str">
        <f ca="1">IFERROR(VLOOKUP($A2408,HeadJournal!$A$1:$NTR$890,COLUMN(HeadJournal!B$1),0),"")</f>
        <v>700000972885</v>
      </c>
      <c r="C2408" s="94" t="str">
        <f ca="1">IFERROR(VLOOKUP($A2408,HeadJournal!$A$1:$NTR$890,COLUMN(HeadJournal!C$1),0),"")</f>
        <v>iHerb_OA CZN6870</v>
      </c>
      <c r="D2408" s="125" t="str">
        <f ca="1"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 ca="1"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 ca="1"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ca="1" si="187"/>
        <v>-689.16706181299105</v>
      </c>
      <c r="V2408" s="22" t="str">
        <f t="shared" ca="1" si="188"/>
        <v/>
      </c>
      <c r="X2408" s="33"/>
      <c r="Y2408" s="33"/>
    </row>
    <row r="2409" spans="1:25" hidden="1" x14ac:dyDescent="0.2">
      <c r="A2409" s="93" t="s">
        <v>1087</v>
      </c>
      <c r="B2409" s="94" t="str">
        <f ca="1">IFERROR(VLOOKUP($A2409,HeadJournal!$A$1:$NTR$890,COLUMN(HeadJournal!B$1),0),"")</f>
        <v>700000972885</v>
      </c>
      <c r="C2409" s="94" t="str">
        <f ca="1">IFERROR(VLOOKUP($A2409,HeadJournal!$A$1:$NTR$890,COLUMN(HeadJournal!C$1),0),"")</f>
        <v>iHerb_OA CZN6870</v>
      </c>
      <c r="D2409" s="125" t="str">
        <f ca="1"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 ca="1"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ca="1" si="187"/>
        <v>626.94260620984994</v>
      </c>
      <c r="V2409" s="22">
        <f t="shared" ca="1" si="188"/>
        <v>1.0940310918306244</v>
      </c>
      <c r="X2409" s="33"/>
      <c r="Y2409" s="33"/>
    </row>
    <row r="2410" spans="1:25" hidden="1" x14ac:dyDescent="0.2">
      <c r="A2410" s="93" t="s">
        <v>1087</v>
      </c>
      <c r="B2410" s="94" t="str">
        <f ca="1">IFERROR(VLOOKUP($A2410,HeadJournal!$A$1:$NTR$890,COLUMN(HeadJournal!B$1),0),"")</f>
        <v>700000972885</v>
      </c>
      <c r="C2410" s="94" t="str">
        <f ca="1">IFERROR(VLOOKUP($A2410,HeadJournal!$A$1:$NTR$890,COLUMN(HeadJournal!C$1),0),"")</f>
        <v>iHerb_OA CZN6870</v>
      </c>
      <c r="D2410" s="125" t="str">
        <f ca="1"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 ca="1"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ca="1" si="187"/>
        <v>626.94260620984994</v>
      </c>
      <c r="V2410" s="22">
        <f t="shared" ca="1" si="188"/>
        <v>1.0940310918306244</v>
      </c>
      <c r="X2410" s="33"/>
      <c r="Y2410" s="33"/>
    </row>
    <row r="2411" spans="1:25" hidden="1" x14ac:dyDescent="0.2">
      <c r="A2411" s="93" t="s">
        <v>1087</v>
      </c>
      <c r="B2411" s="94" t="str">
        <f ca="1">IFERROR(VLOOKUP($A2411,HeadJournal!$A$1:$NTR$890,COLUMN(HeadJournal!B$1),0),"")</f>
        <v>700000972885</v>
      </c>
      <c r="C2411" s="94" t="str">
        <f ca="1">IFERROR(VLOOKUP($A2411,HeadJournal!$A$1:$NTR$890,COLUMN(HeadJournal!C$1),0),"")</f>
        <v>iHerb_OA CZN6870</v>
      </c>
      <c r="D2411" s="125" t="str">
        <f ca="1"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 ca="1"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ca="1" si="187"/>
        <v>796.93748665239059</v>
      </c>
      <c r="V2411" s="22">
        <f t="shared" ca="1" si="188"/>
        <v>0.49713437873871735</v>
      </c>
      <c r="X2411" s="33"/>
      <c r="Y2411" s="33"/>
    </row>
    <row r="2412" spans="1:25" hidden="1" x14ac:dyDescent="0.2">
      <c r="A2412" s="93" t="s">
        <v>1087</v>
      </c>
      <c r="B2412" s="94" t="str">
        <f ca="1">IFERROR(VLOOKUP($A2412,HeadJournal!$A$1:$NTR$890,COLUMN(HeadJournal!B$1),0),"")</f>
        <v>700000972885</v>
      </c>
      <c r="C2412" s="94" t="str">
        <f ca="1">IFERROR(VLOOKUP($A2412,HeadJournal!$A$1:$NTR$890,COLUMN(HeadJournal!C$1),0),"")</f>
        <v>iHerb_OA CZN6870</v>
      </c>
      <c r="D2412" s="125" t="str">
        <f ca="1"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ca="1" si="188"/>
        <v>0.6444232302047872</v>
      </c>
      <c r="X2412" s="33"/>
      <c r="Y2412" s="33"/>
    </row>
    <row r="2413" spans="1:25" hidden="1" x14ac:dyDescent="0.2">
      <c r="A2413" s="93" t="s">
        <v>1087</v>
      </c>
      <c r="B2413" s="94" t="str">
        <f ca="1">IFERROR(VLOOKUP($A2413,HeadJournal!$A$1:$NTR$890,COLUMN(HeadJournal!B$1),0),"")</f>
        <v>700000972885</v>
      </c>
      <c r="C2413" s="94" t="str">
        <f ca="1">IFERROR(VLOOKUP($A2413,HeadJournal!$A$1:$NTR$890,COLUMN(HeadJournal!C$1),0),"")</f>
        <v>iHerb_OA CZN6870</v>
      </c>
      <c r="D2413" s="125" t="str">
        <f ca="1"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ca="1" si="188"/>
        <v>0.47571587450901159</v>
      </c>
      <c r="X2413" s="33"/>
      <c r="Y2413" s="33"/>
    </row>
    <row r="2414" spans="1:25" hidden="1" x14ac:dyDescent="0.2">
      <c r="A2414" s="93" t="s">
        <v>1087</v>
      </c>
      <c r="B2414" s="94" t="str">
        <f ca="1">IFERROR(VLOOKUP($A2414,HeadJournal!$A$1:$NTR$890,COLUMN(HeadJournal!B$1),0),"")</f>
        <v>700000972885</v>
      </c>
      <c r="C2414" s="94" t="str">
        <f ca="1">IFERROR(VLOOKUP($A2414,HeadJournal!$A$1:$NTR$890,COLUMN(HeadJournal!C$1),0),"")</f>
        <v>iHerb_OA CZN6870</v>
      </c>
      <c r="D2414" s="125" t="str">
        <f ca="1"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 ca="1"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ca="1" si="187"/>
        <v>707.74324829883392</v>
      </c>
      <c r="V2414" s="22">
        <f t="shared" ca="1" si="188"/>
        <v>0.89332561291417045</v>
      </c>
      <c r="X2414" s="33"/>
      <c r="Y2414" s="33"/>
    </row>
    <row r="2415" spans="1:25" hidden="1" x14ac:dyDescent="0.2">
      <c r="A2415" s="93" t="s">
        <v>1087</v>
      </c>
      <c r="B2415" s="94" t="str">
        <f ca="1">IFERROR(VLOOKUP($A2415,HeadJournal!$A$1:$NTR$890,COLUMN(HeadJournal!B$1),0),"")</f>
        <v>700000972885</v>
      </c>
      <c r="C2415" s="94" t="str">
        <f ca="1">IFERROR(VLOOKUP($A2415,HeadJournal!$A$1:$NTR$890,COLUMN(HeadJournal!C$1),0),"")</f>
        <v>iHerb_OA CZN6870</v>
      </c>
      <c r="D2415" s="125" t="str">
        <f ca="1"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 ca="1"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 ca="1"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ca="1" si="187"/>
        <v>807.74324829883392</v>
      </c>
      <c r="V2415" s="22">
        <f t="shared" ca="1" si="188"/>
        <v>1.0195473204417818</v>
      </c>
      <c r="X2415" s="33"/>
      <c r="Y2415" s="33"/>
    </row>
    <row r="2416" spans="1:25" hidden="1" x14ac:dyDescent="0.2">
      <c r="A2416" s="93" t="s">
        <v>1087</v>
      </c>
      <c r="B2416" s="94" t="str">
        <f ca="1">IFERROR(VLOOKUP($A2416,HeadJournal!$A$1:$NTR$890,COLUMN(HeadJournal!B$1),0),"")</f>
        <v>700000972885</v>
      </c>
      <c r="C2416" s="94" t="str">
        <f ca="1">IFERROR(VLOOKUP($A2416,HeadJournal!$A$1:$NTR$890,COLUMN(HeadJournal!C$1),0),"")</f>
        <v>iHerb_OA CZN6870</v>
      </c>
      <c r="D2416" s="125" t="str">
        <f ca="1"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 ca="1"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ca="1" si="187"/>
        <v>807.74324829883392</v>
      </c>
      <c r="V2416" s="22">
        <f t="shared" ca="1" si="188"/>
        <v>1.0195473204417818</v>
      </c>
      <c r="X2416" s="33"/>
      <c r="Y2416" s="33"/>
    </row>
    <row r="2417" spans="1:25" hidden="1" x14ac:dyDescent="0.2">
      <c r="A2417" s="93" t="s">
        <v>1087</v>
      </c>
      <c r="B2417" s="94" t="str">
        <f ca="1">IFERROR(VLOOKUP($A2417,HeadJournal!$A$1:$NTR$890,COLUMN(HeadJournal!B$1),0),"")</f>
        <v>700000972885</v>
      </c>
      <c r="C2417" s="94" t="str">
        <f ca="1">IFERROR(VLOOKUP($A2417,HeadJournal!$A$1:$NTR$890,COLUMN(HeadJournal!C$1),0),"")</f>
        <v>iHerb_OA CZN6870</v>
      </c>
      <c r="D2417" s="125" t="str">
        <f ca="1"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 ca="1"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ca="1" si="187"/>
        <v>826.82732583868642</v>
      </c>
      <c r="V2417" s="22">
        <f t="shared" ca="1" si="188"/>
        <v>1.0693954319267347</v>
      </c>
      <c r="X2417" s="33"/>
      <c r="Y2417" s="33"/>
    </row>
    <row r="2418" spans="1:25" hidden="1" x14ac:dyDescent="0.2">
      <c r="A2418" s="93" t="s">
        <v>1087</v>
      </c>
      <c r="B2418" s="94" t="str">
        <f ca="1">IFERROR(VLOOKUP($A2418,HeadJournal!$A$1:$NTR$890,COLUMN(HeadJournal!B$1),0),"")</f>
        <v>700000972885</v>
      </c>
      <c r="C2418" s="94" t="str">
        <f ca="1">IFERROR(VLOOKUP($A2418,HeadJournal!$A$1:$NTR$890,COLUMN(HeadJournal!C$1),0),"")</f>
        <v>iHerb_OA CZN6870</v>
      </c>
      <c r="D2418" s="125" t="str">
        <f ca="1"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 ca="1"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ca="1" si="187"/>
        <v>826.82732583868642</v>
      </c>
      <c r="V2418" s="22">
        <f t="shared" ca="1" si="188"/>
        <v>1.0693954319267347</v>
      </c>
      <c r="X2418" s="33"/>
      <c r="Y2418" s="33"/>
    </row>
    <row r="2419" spans="1:25" hidden="1" x14ac:dyDescent="0.2">
      <c r="A2419" s="93" t="s">
        <v>1087</v>
      </c>
      <c r="B2419" s="94" t="str">
        <f ca="1">IFERROR(VLOOKUP($A2419,HeadJournal!$A$1:$NTR$890,COLUMN(HeadJournal!B$1),0),"")</f>
        <v>700000972885</v>
      </c>
      <c r="C2419" s="94" t="str">
        <f ca="1">IFERROR(VLOOKUP($A2419,HeadJournal!$A$1:$NTR$890,COLUMN(HeadJournal!C$1),0),"")</f>
        <v>iHerb_OA CZN6870</v>
      </c>
      <c r="D2419" s="125" t="str">
        <f ca="1"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 ca="1"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 ca="1"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ca="1" si="187"/>
        <v>930.41618436830754</v>
      </c>
      <c r="V2419" s="22">
        <f t="shared" ca="1" si="188"/>
        <v>0.47239227748726242</v>
      </c>
      <c r="X2419" s="33"/>
      <c r="Y2419" s="33"/>
    </row>
    <row r="2420" spans="1:25" hidden="1" x14ac:dyDescent="0.2">
      <c r="A2420" s="93" t="s">
        <v>1087</v>
      </c>
      <c r="B2420" s="94" t="str">
        <f ca="1">IFERROR(VLOOKUP($A2420,HeadJournal!$A$1:$NTR$890,COLUMN(HeadJournal!B$1),0),"")</f>
        <v>700000972885</v>
      </c>
      <c r="C2420" s="94" t="str">
        <f ca="1">IFERROR(VLOOKUP($A2420,HeadJournal!$A$1:$NTR$890,COLUMN(HeadJournal!C$1),0),"")</f>
        <v>iHerb_OA CZN6870</v>
      </c>
      <c r="D2420" s="125" t="str">
        <f ca="1"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 ca="1"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 ca="1"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ca="1" si="187"/>
        <v>930.41618436830754</v>
      </c>
      <c r="V2420" s="22">
        <f t="shared" ca="1" si="188"/>
        <v>0.47239227748726242</v>
      </c>
      <c r="X2420" s="33"/>
      <c r="Y2420" s="33"/>
    </row>
    <row r="2421" spans="1:25" hidden="1" x14ac:dyDescent="0.2">
      <c r="A2421" s="93" t="s">
        <v>1087</v>
      </c>
      <c r="B2421" s="94" t="str">
        <f ca="1">IFERROR(VLOOKUP($A2421,HeadJournal!$A$1:$NTR$890,COLUMN(HeadJournal!B$1),0),"")</f>
        <v>700000972885</v>
      </c>
      <c r="C2421" s="94" t="str">
        <f ca="1">IFERROR(VLOOKUP($A2421,HeadJournal!$A$1:$NTR$890,COLUMN(HeadJournal!C$1),0),"")</f>
        <v>iHerb_OA CZN6870</v>
      </c>
      <c r="D2421" s="125" t="str">
        <f ca="1"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 ca="1"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ca="1" si="187"/>
        <v>691.93265182012829</v>
      </c>
      <c r="V2421" s="22">
        <f t="shared" ca="1" si="188"/>
        <v>0.68639526225053882</v>
      </c>
      <c r="X2421" s="33"/>
      <c r="Y2421" s="33"/>
    </row>
    <row r="2422" spans="1:25" hidden="1" x14ac:dyDescent="0.2">
      <c r="A2422" s="93" t="s">
        <v>1089</v>
      </c>
      <c r="B2422" s="94">
        <f ca="1">IFERROR(VLOOKUP($A2422,HeadJournal!$A$1:$NTR$890,COLUMN(HeadJournal!B$1),0),"")</f>
        <v>0</v>
      </c>
      <c r="C2422" s="94" t="str">
        <f ca="1">IFERROR(VLOOKUP($A2422,HeadJournal!$A$1:$NTR$890,COLUMN(HeadJournal!C$1),0),"")</f>
        <v>OZON_OA</v>
      </c>
      <c r="D2422" s="125" t="str">
        <f ca="1"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 ca="1"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ca="1" si="187"/>
        <v>515.1841678069859</v>
      </c>
      <c r="V2422" s="22">
        <f t="shared" ca="1" si="188"/>
        <v>0.43482215025217447</v>
      </c>
      <c r="X2422" s="33"/>
      <c r="Y2422" s="33"/>
    </row>
    <row r="2423" spans="1:25" hidden="1" x14ac:dyDescent="0.2">
      <c r="A2423" s="93" t="s">
        <v>1089</v>
      </c>
      <c r="B2423" s="94">
        <f ca="1">IFERROR(VLOOKUP($A2423,HeadJournal!$A$1:$NTR$890,COLUMN(HeadJournal!B$1),0),"")</f>
        <v>0</v>
      </c>
      <c r="C2423" s="94" t="str">
        <f ca="1">IFERROR(VLOOKUP($A2423,HeadJournal!$A$1:$NTR$890,COLUMN(HeadJournal!C$1),0),"")</f>
        <v>OZON_OA</v>
      </c>
      <c r="D2423" s="125" t="str">
        <f ca="1"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 ca="1"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ca="1" si="187"/>
        <v>543.54992437882606</v>
      </c>
      <c r="V2423" s="22">
        <f t="shared" ca="1" si="188"/>
        <v>0.47001590110741653</v>
      </c>
      <c r="X2423" s="33"/>
      <c r="Y2423" s="33"/>
    </row>
    <row r="2424" spans="1:25" hidden="1" x14ac:dyDescent="0.2">
      <c r="A2424" s="93" t="s">
        <v>1089</v>
      </c>
      <c r="B2424" s="94">
        <f ca="1">IFERROR(VLOOKUP($A2424,HeadJournal!$A$1:$NTR$890,COLUMN(HeadJournal!B$1),0),"")</f>
        <v>0</v>
      </c>
      <c r="C2424" s="94" t="str">
        <f ca="1">IFERROR(VLOOKUP($A2424,HeadJournal!$A$1:$NTR$890,COLUMN(HeadJournal!C$1),0),"")</f>
        <v>OZON_OA</v>
      </c>
      <c r="D2424" s="125" t="str">
        <f ca="1"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ca="1" si="188"/>
        <v>7.6122558117628775E-2</v>
      </c>
      <c r="X2424" s="33"/>
      <c r="Y2424" s="33"/>
    </row>
    <row r="2425" spans="1:25" hidden="1" x14ac:dyDescent="0.2">
      <c r="A2425" s="93" t="s">
        <v>1089</v>
      </c>
      <c r="B2425" s="94">
        <f ca="1">IFERROR(VLOOKUP($A2425,HeadJournal!$A$1:$NTR$890,COLUMN(HeadJournal!B$1),0),"")</f>
        <v>0</v>
      </c>
      <c r="C2425" s="94" t="str">
        <f ca="1">IFERROR(VLOOKUP($A2425,HeadJournal!$A$1:$NTR$890,COLUMN(HeadJournal!C$1),0),"")</f>
        <v>OZON_OA</v>
      </c>
      <c r="D2425" s="125" t="str">
        <f ca="1"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 ca="1"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ca="1" si="187"/>
        <v>884.22268383147275</v>
      </c>
      <c r="V2425" s="22">
        <f t="shared" ca="1" si="188"/>
        <v>7.6122558117628775E-2</v>
      </c>
      <c r="X2425" s="33"/>
      <c r="Y2425" s="33"/>
    </row>
    <row r="2426" spans="1:25" hidden="1" x14ac:dyDescent="0.2">
      <c r="A2426" s="93" t="s">
        <v>1089</v>
      </c>
      <c r="B2426" s="94">
        <f ca="1">IFERROR(VLOOKUP($A2426,HeadJournal!$A$1:$NTR$890,COLUMN(HeadJournal!B$1),0),"")</f>
        <v>0</v>
      </c>
      <c r="C2426" s="94" t="str">
        <f ca="1">IFERROR(VLOOKUP($A2426,HeadJournal!$A$1:$NTR$890,COLUMN(HeadJournal!C$1),0),"")</f>
        <v>OZON_OA</v>
      </c>
      <c r="D2426" s="125" t="str">
        <f ca="1"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 ca="1"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ca="1" si="187"/>
        <v>938.00527007562141</v>
      </c>
      <c r="V2426" s="22">
        <f t="shared" ca="1" si="188"/>
        <v>0.39712420107967494</v>
      </c>
      <c r="X2426" s="33"/>
      <c r="Y2426" s="33"/>
    </row>
    <row r="2427" spans="1:25" hidden="1" x14ac:dyDescent="0.2">
      <c r="A2427" s="93" t="s">
        <v>1089</v>
      </c>
      <c r="B2427" s="94">
        <f ca="1">IFERROR(VLOOKUP($A2427,HeadJournal!$A$1:$NTR$890,COLUMN(HeadJournal!B$1),0),"")</f>
        <v>0</v>
      </c>
      <c r="C2427" s="94" t="str">
        <f ca="1">IFERROR(VLOOKUP($A2427,HeadJournal!$A$1:$NTR$890,COLUMN(HeadJournal!C$1),0),"")</f>
        <v>OZON_OA</v>
      </c>
      <c r="D2427" s="125" t="str">
        <f ca="1"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 ca="1"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ca="1" si="187"/>
        <v>938.00527007562141</v>
      </c>
      <c r="V2427" s="22">
        <f t="shared" ca="1" si="188"/>
        <v>0.39712420107967494</v>
      </c>
      <c r="X2427" s="33"/>
      <c r="Y2427" s="33"/>
    </row>
    <row r="2428" spans="1:25" hidden="1" x14ac:dyDescent="0.2">
      <c r="A2428" s="93" t="s">
        <v>1091</v>
      </c>
      <c r="B2428" s="94">
        <f ca="1">IFERROR(VLOOKUP($A2428,HeadJournal!$A$1:$NTR$890,COLUMN(HeadJournal!B$1),0),"")</f>
        <v>0</v>
      </c>
      <c r="C2428" s="94" t="str">
        <f ca="1">IFERROR(VLOOKUP($A2428,HeadJournal!$A$1:$NTR$890,COLUMN(HeadJournal!C$1),0),"")</f>
        <v>CoralClub_OA</v>
      </c>
      <c r="D2428" s="125" t="str">
        <f ca="1"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ca="1" si="188"/>
        <v>1.9638157894736841</v>
      </c>
      <c r="X2428" s="33"/>
      <c r="Y2428" s="33"/>
    </row>
    <row r="2429" spans="1:25" hidden="1" x14ac:dyDescent="0.2">
      <c r="A2429" s="93" t="s">
        <v>1091</v>
      </c>
      <c r="B2429" s="94">
        <f ca="1">IFERROR(VLOOKUP($A2429,HeadJournal!$A$1:$NTR$890,COLUMN(HeadJournal!B$1),0),"")</f>
        <v>0</v>
      </c>
      <c r="C2429" s="94" t="str">
        <f ca="1">IFERROR(VLOOKUP($A2429,HeadJournal!$A$1:$NTR$890,COLUMN(HeadJournal!C$1),0),"")</f>
        <v>CoralClub_OA</v>
      </c>
      <c r="D2429" s="125" t="str">
        <f ca="1"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ca="1" si="188"/>
        <v>1.9638157894736841</v>
      </c>
      <c r="X2429" s="33"/>
      <c r="Y2429" s="33"/>
    </row>
    <row r="2430" spans="1:25" hidden="1" x14ac:dyDescent="0.2">
      <c r="A2430" s="93" t="s">
        <v>1091</v>
      </c>
      <c r="B2430" s="94">
        <f ca="1">IFERROR(VLOOKUP($A2430,HeadJournal!$A$1:$NTR$890,COLUMN(HeadJournal!B$1),0),"")</f>
        <v>0</v>
      </c>
      <c r="C2430" s="94" t="str">
        <f ca="1">IFERROR(VLOOKUP($A2430,HeadJournal!$A$1:$NTR$890,COLUMN(HeadJournal!C$1),0),"")</f>
        <v>CoralClub_OA</v>
      </c>
      <c r="D2430" s="125" t="str">
        <f ca="1"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ca="1" si="188"/>
        <v>1.9887218045112787</v>
      </c>
      <c r="X2430" s="33"/>
      <c r="Y2430" s="33"/>
    </row>
    <row r="2431" spans="1:25" hidden="1" x14ac:dyDescent="0.2">
      <c r="A2431" s="93" t="s">
        <v>1093</v>
      </c>
      <c r="B2431" s="94">
        <f ca="1">IFERROR(VLOOKUP($A2431,HeadJournal!$A$1:$NTR$890,COLUMN(HeadJournal!B$1),0),"")</f>
        <v>0</v>
      </c>
      <c r="C2431" s="94" t="str">
        <f ca="1">IFERROR(VLOOKUP($A2431,HeadJournal!$A$1:$NTR$890,COLUMN(HeadJournal!C$1),0),"")</f>
        <v>OZON_OA</v>
      </c>
      <c r="D2431" s="125" t="str">
        <f ca="1"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ca="1" si="188"/>
        <v>0.30308093357477656</v>
      </c>
      <c r="X2431" s="33"/>
      <c r="Y2431" s="33"/>
    </row>
    <row r="2432" spans="1:25" hidden="1" x14ac:dyDescent="0.2">
      <c r="A2432" s="93" t="s">
        <v>1093</v>
      </c>
      <c r="B2432" s="94">
        <f ca="1">IFERROR(VLOOKUP($A2432,HeadJournal!$A$1:$NTR$890,COLUMN(HeadJournal!B$1),0),"")</f>
        <v>0</v>
      </c>
      <c r="C2432" s="94" t="str">
        <f ca="1">IFERROR(VLOOKUP($A2432,HeadJournal!$A$1:$NTR$890,COLUMN(HeadJournal!C$1),0),"")</f>
        <v>OZON_OA</v>
      </c>
      <c r="D2432" s="125" t="str">
        <f ca="1"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 ca="1"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ca="1" si="187"/>
        <v>965.54482322140427</v>
      </c>
      <c r="V2432" s="22">
        <f t="shared" ca="1" si="188"/>
        <v>1.3146409117250615</v>
      </c>
      <c r="X2432" s="33"/>
      <c r="Y2432" s="33"/>
    </row>
    <row r="2433" spans="1:25" hidden="1" x14ac:dyDescent="0.2">
      <c r="A2433" s="93" t="s">
        <v>1093</v>
      </c>
      <c r="B2433" s="94">
        <f ca="1">IFERROR(VLOOKUP($A2433,HeadJournal!$A$1:$NTR$890,COLUMN(HeadJournal!B$1),0),"")</f>
        <v>0</v>
      </c>
      <c r="C2433" s="94" t="str">
        <f ca="1">IFERROR(VLOOKUP($A2433,HeadJournal!$A$1:$NTR$890,COLUMN(HeadJournal!C$1),0),"")</f>
        <v>OZON_OA</v>
      </c>
      <c r="D2433" s="125" t="str">
        <f ca="1"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 ca="1"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ca="1" si="192">Q2433-P2433</f>
        <v>922.16714984377802</v>
      </c>
      <c r="V2433" s="22">
        <f t="shared" ref="V2433:V2496" ca="1" si="193">IF(Q2433&lt;&gt;0,IFERROR(U2433/P2433,""),"")</f>
        <v>1.1855595320492927</v>
      </c>
      <c r="X2433" s="33"/>
      <c r="Y2433" s="33"/>
    </row>
    <row r="2434" spans="1:25" hidden="1" x14ac:dyDescent="0.2">
      <c r="A2434" s="93" t="s">
        <v>1093</v>
      </c>
      <c r="B2434" s="94">
        <f ca="1">IFERROR(VLOOKUP($A2434,HeadJournal!$A$1:$NTR$890,COLUMN(HeadJournal!B$1),0),"")</f>
        <v>0</v>
      </c>
      <c r="C2434" s="94" t="str">
        <f ca="1">IFERROR(VLOOKUP($A2434,HeadJournal!$A$1:$NTR$890,COLUMN(HeadJournal!C$1),0),"")</f>
        <v>OZON_OA</v>
      </c>
      <c r="D2434" s="125" t="str">
        <f ca="1"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 ca="1"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ca="1" si="192"/>
        <v>1009.5155507272401</v>
      </c>
      <c r="V2434" s="22">
        <f t="shared" ca="1" si="193"/>
        <v>1.462039517023872</v>
      </c>
      <c r="X2434" s="33"/>
      <c r="Y2434" s="33"/>
    </row>
    <row r="2435" spans="1:25" hidden="1" x14ac:dyDescent="0.2">
      <c r="A2435" s="93" t="s">
        <v>1095</v>
      </c>
      <c r="B2435" s="94">
        <f ca="1">IFERROR(VLOOKUP($A2435,HeadJournal!$A$1:$NTR$890,COLUMN(HeadJournal!B$1),0),"")</f>
        <v>0</v>
      </c>
      <c r="C2435" s="94" t="str">
        <f ca="1">IFERROR(VLOOKUP($A2435,HeadJournal!$A$1:$NTR$890,COLUMN(HeadJournal!C$1),0),"")</f>
        <v>OZON_OA</v>
      </c>
      <c r="D2435" s="125" t="str">
        <f ca="1"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ca="1" si="193"/>
        <v>-1.438557069573744E-6</v>
      </c>
      <c r="X2435" s="33"/>
      <c r="Y2435" s="33"/>
    </row>
    <row r="2436" spans="1:25" hidden="1" x14ac:dyDescent="0.2">
      <c r="A2436" s="93" t="s">
        <v>1095</v>
      </c>
      <c r="B2436" s="94">
        <f ca="1">IFERROR(VLOOKUP($A2436,HeadJournal!$A$1:$NTR$890,COLUMN(HeadJournal!B$1),0),"")</f>
        <v>0</v>
      </c>
      <c r="C2436" s="94" t="str">
        <f ca="1">IFERROR(VLOOKUP($A2436,HeadJournal!$A$1:$NTR$890,COLUMN(HeadJournal!C$1),0),"")</f>
        <v>OZON_OA</v>
      </c>
      <c r="D2436" s="125" t="str">
        <f ca="1"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 ca="1"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ca="1" si="192"/>
        <v>-1.4999999998508429E-3</v>
      </c>
      <c r="V2436" s="22">
        <f t="shared" ca="1" si="193"/>
        <v>-1.438557069573744E-6</v>
      </c>
      <c r="X2436" s="33"/>
      <c r="Y2436" s="33"/>
    </row>
    <row r="2437" spans="1:25" hidden="1" x14ac:dyDescent="0.2">
      <c r="A2437" s="93" t="s">
        <v>1096</v>
      </c>
      <c r="B2437" s="94">
        <f ca="1">IFERROR(VLOOKUP($A2437,HeadJournal!$A$1:$NTR$890,COLUMN(HeadJournal!B$1),0),"")</f>
        <v>0</v>
      </c>
      <c r="C2437" s="94" t="str">
        <f ca="1">IFERROR(VLOOKUP($A2437,HeadJournal!$A$1:$NTR$890,COLUMN(HeadJournal!C$1),0),"")</f>
        <v>OZON_OA</v>
      </c>
      <c r="D2437" s="125" t="str">
        <f ca="1"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 ca="1"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ca="1" si="192"/>
        <v>1095.6999999999998</v>
      </c>
      <c r="V2437" s="22">
        <f t="shared" ca="1" si="193"/>
        <v>0.52069571829111805</v>
      </c>
      <c r="X2437" s="33"/>
      <c r="Y2437" s="33"/>
    </row>
    <row r="2438" spans="1:25" hidden="1" x14ac:dyDescent="0.2">
      <c r="A2438" s="93" t="s">
        <v>1096</v>
      </c>
      <c r="B2438" s="94">
        <f ca="1">IFERROR(VLOOKUP($A2438,HeadJournal!$A$1:$NTR$890,COLUMN(HeadJournal!B$1),0),"")</f>
        <v>0</v>
      </c>
      <c r="C2438" s="94" t="str">
        <f ca="1">IFERROR(VLOOKUP($A2438,HeadJournal!$A$1:$NTR$890,COLUMN(HeadJournal!C$1),0),"")</f>
        <v>OZON_OA</v>
      </c>
      <c r="D2438" s="125" t="str">
        <f ca="1"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ca="1" si="193"/>
        <v>0.61573920068431298</v>
      </c>
      <c r="X2438" s="33"/>
      <c r="Y2438" s="33"/>
    </row>
    <row r="2439" spans="1:25" hidden="1" x14ac:dyDescent="0.2">
      <c r="A2439" s="93" t="s">
        <v>1097</v>
      </c>
      <c r="B2439" s="94">
        <f ca="1">IFERROR(VLOOKUP($A2439,HeadJournal!$A$1:$NTR$890,COLUMN(HeadJournal!B$1),0),"")</f>
        <v>0</v>
      </c>
      <c r="C2439" s="94" t="str">
        <f ca="1">IFERROR(VLOOKUP($A2439,HeadJournal!$A$1:$NTR$890,COLUMN(HeadJournal!C$1),0),"")</f>
        <v>OZON_OA</v>
      </c>
      <c r="D2439" s="125" t="str">
        <f ca="1"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ca="1" si="193"/>
        <v>0.2649037415589901</v>
      </c>
      <c r="X2439" s="33"/>
      <c r="Y2439" s="33"/>
    </row>
    <row r="2440" spans="1:25" hidden="1" x14ac:dyDescent="0.2">
      <c r="A2440" s="93" t="s">
        <v>1099</v>
      </c>
      <c r="B2440" s="94">
        <f ca="1">IFERROR(VLOOKUP($A2440,HeadJournal!$A$1:$NTR$890,COLUMN(HeadJournal!B$1),0),"")</f>
        <v>0</v>
      </c>
      <c r="C2440" s="94" t="str">
        <f ca="1">IFERROR(VLOOKUP($A2440,HeadJournal!$A$1:$NTR$890,COLUMN(HeadJournal!C$1),0),"")</f>
        <v>OZON_OA</v>
      </c>
      <c r="D2440" s="125" t="str">
        <f ca="1"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ca="1" si="193"/>
        <v>0.39108453992607384</v>
      </c>
      <c r="X2440" s="33"/>
      <c r="Y2440" s="33"/>
    </row>
    <row r="2441" spans="1:25" hidden="1" x14ac:dyDescent="0.2">
      <c r="A2441" s="93" t="s">
        <v>1099</v>
      </c>
      <c r="B2441" s="94">
        <f ca="1">IFERROR(VLOOKUP($A2441,HeadJournal!$A$1:$NTR$890,COLUMN(HeadJournal!B$1),0),"")</f>
        <v>0</v>
      </c>
      <c r="C2441" s="94" t="str">
        <f ca="1">IFERROR(VLOOKUP($A2441,HeadJournal!$A$1:$NTR$890,COLUMN(HeadJournal!C$1),0),"")</f>
        <v>OZON_OA</v>
      </c>
      <c r="D2441" s="125" t="str">
        <f ca="1"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ca="1" si="193"/>
        <v>0.39108453992607384</v>
      </c>
      <c r="X2441" s="33"/>
      <c r="Y2441" s="33"/>
    </row>
    <row r="2442" spans="1:25" hidden="1" x14ac:dyDescent="0.2">
      <c r="A2442" s="93" t="s">
        <v>1099</v>
      </c>
      <c r="B2442" s="94">
        <f ca="1">IFERROR(VLOOKUP($A2442,HeadJournal!$A$1:$NTR$890,COLUMN(HeadJournal!B$1),0),"")</f>
        <v>0</v>
      </c>
      <c r="C2442" s="94" t="str">
        <f ca="1">IFERROR(VLOOKUP($A2442,HeadJournal!$A$1:$NTR$890,COLUMN(HeadJournal!C$1),0),"")</f>
        <v>OZON_OA</v>
      </c>
      <c r="D2442" s="125" t="str">
        <f ca="1"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ca="1" si="193"/>
        <v>0.31716217307009892</v>
      </c>
      <c r="X2442" s="33"/>
      <c r="Y2442" s="33"/>
    </row>
    <row r="2443" spans="1:25" hidden="1" x14ac:dyDescent="0.2">
      <c r="A2443" s="93" t="s">
        <v>1099</v>
      </c>
      <c r="B2443" s="94">
        <f ca="1">IFERROR(VLOOKUP($A2443,HeadJournal!$A$1:$NTR$890,COLUMN(HeadJournal!B$1),0),"")</f>
        <v>0</v>
      </c>
      <c r="C2443" s="94" t="str">
        <f ca="1">IFERROR(VLOOKUP($A2443,HeadJournal!$A$1:$NTR$890,COLUMN(HeadJournal!C$1),0),"")</f>
        <v>OZON_OA</v>
      </c>
      <c r="D2443" s="125" t="str">
        <f ca="1"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ca="1" si="193"/>
        <v>0.31716217307009892</v>
      </c>
      <c r="X2443" s="33"/>
      <c r="Y2443" s="33"/>
    </row>
    <row r="2444" spans="1:25" hidden="1" x14ac:dyDescent="0.2">
      <c r="A2444" s="93" t="s">
        <v>1103</v>
      </c>
      <c r="B2444" s="94">
        <f ca="1">IFERROR(VLOOKUP($A2444,HeadJournal!$A$1:$NTR$890,COLUMN(HeadJournal!B$1),0),"")</f>
        <v>0</v>
      </c>
      <c r="C2444" s="94" t="str">
        <f ca="1">IFERROR(VLOOKUP($A2444,HeadJournal!$A$1:$NTR$890,COLUMN(HeadJournal!C$1),0),"")</f>
        <v>OZON_OA</v>
      </c>
      <c r="D2444" s="125" t="str">
        <f ca="1"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ca="1" si="193"/>
        <v>0.7165593678011869</v>
      </c>
      <c r="X2444" s="33"/>
      <c r="Y2444" s="33"/>
    </row>
    <row r="2445" spans="1:25" hidden="1" x14ac:dyDescent="0.2">
      <c r="A2445" s="93" t="s">
        <v>1103</v>
      </c>
      <c r="B2445" s="94">
        <f ca="1">IFERROR(VLOOKUP($A2445,HeadJournal!$A$1:$NTR$890,COLUMN(HeadJournal!B$1),0),"")</f>
        <v>0</v>
      </c>
      <c r="C2445" s="94" t="str">
        <f ca="1">IFERROR(VLOOKUP($A2445,HeadJournal!$A$1:$NTR$890,COLUMN(HeadJournal!C$1),0),"")</f>
        <v>OZON_OA</v>
      </c>
      <c r="D2445" s="125" t="str">
        <f ca="1"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ca="1" si="193"/>
        <v>0.61558528734229356</v>
      </c>
      <c r="X2445" s="33"/>
      <c r="Y2445" s="33"/>
    </row>
    <row r="2446" spans="1:25" hidden="1" x14ac:dyDescent="0.2">
      <c r="A2446" s="93" t="s">
        <v>1104</v>
      </c>
      <c r="B2446" s="94">
        <f ca="1">IFERROR(VLOOKUP($A2446,HeadJournal!$A$1:$NTR$890,COLUMN(HeadJournal!B$1),0),"")</f>
        <v>0</v>
      </c>
      <c r="C2446" s="94" t="str">
        <f ca="1">IFERROR(VLOOKUP($A2446,HeadJournal!$A$1:$NTR$890,COLUMN(HeadJournal!C$1),0),"")</f>
        <v>WBRS</v>
      </c>
      <c r="D2446" s="125" t="str">
        <f ca="1"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ca="1" si="193"/>
        <v>0.30155184193118101</v>
      </c>
      <c r="X2446" s="33"/>
      <c r="Y2446" s="33"/>
    </row>
    <row r="2447" spans="1:25" hidden="1" x14ac:dyDescent="0.2">
      <c r="A2447" s="93" t="s">
        <v>1104</v>
      </c>
      <c r="B2447" s="94">
        <f ca="1">IFERROR(VLOOKUP($A2447,HeadJournal!$A$1:$NTR$890,COLUMN(HeadJournal!B$1),0),"")</f>
        <v>0</v>
      </c>
      <c r="C2447" s="94" t="str">
        <f ca="1">IFERROR(VLOOKUP($A2447,HeadJournal!$A$1:$NTR$890,COLUMN(HeadJournal!C$1),0),"")</f>
        <v>WBRS</v>
      </c>
      <c r="D2447" s="125" t="str">
        <f ca="1"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ca="1" si="193"/>
        <v>0.30155184193118101</v>
      </c>
      <c r="X2447" s="33"/>
      <c r="Y2447" s="33"/>
    </row>
    <row r="2448" spans="1:25" hidden="1" x14ac:dyDescent="0.2">
      <c r="A2448" s="93" t="s">
        <v>1106</v>
      </c>
      <c r="B2448" s="94">
        <f ca="1">IFERROR(VLOOKUP($A2448,HeadJournal!$A$1:$NTR$890,COLUMN(HeadJournal!B$1),0),"")</f>
        <v>0</v>
      </c>
      <c r="C2448" s="94" t="str">
        <f ca="1">IFERROR(VLOOKUP($A2448,HeadJournal!$A$1:$NTR$890,COLUMN(HeadJournal!C$1),0),"")</f>
        <v>WBRS</v>
      </c>
      <c r="D2448" s="125" t="str">
        <f ca="1"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 ca="1"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 ca="1"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ca="1" si="192"/>
        <v>902.88668555240793</v>
      </c>
      <c r="V2448" s="22">
        <f t="shared" ca="1" si="193"/>
        <v>0.5024094353393308</v>
      </c>
      <c r="X2448" s="33"/>
      <c r="Y2448" s="33"/>
    </row>
    <row r="2449" spans="1:25" hidden="1" x14ac:dyDescent="0.2">
      <c r="A2449" s="93" t="s">
        <v>1106</v>
      </c>
      <c r="B2449" s="94">
        <f ca="1">IFERROR(VLOOKUP($A2449,HeadJournal!$A$1:$NTR$890,COLUMN(HeadJournal!B$1),0),"")</f>
        <v>0</v>
      </c>
      <c r="C2449" s="94" t="str">
        <f ca="1">IFERROR(VLOOKUP($A2449,HeadJournal!$A$1:$NTR$890,COLUMN(HeadJournal!C$1),0),"")</f>
        <v>WBRS</v>
      </c>
      <c r="D2449" s="125" t="str">
        <f ca="1"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ca="1" si="193"/>
        <v>0.44676464143787409</v>
      </c>
      <c r="X2449" s="33"/>
      <c r="Y2449" s="33"/>
    </row>
    <row r="2450" spans="1:25" hidden="1" x14ac:dyDescent="0.2">
      <c r="A2450" s="93" t="s">
        <v>1107</v>
      </c>
      <c r="B2450" s="94" t="str">
        <f ca="1">IFERROR(VLOOKUP($A2450,HeadJournal!$A$1:$NTR$890,COLUMN(HeadJournal!B$1),0),"")</f>
        <v>700000994608</v>
      </c>
      <c r="C2450" s="94" t="str">
        <f ca="1">IFERROR(VLOOKUP($A2450,HeadJournal!$A$1:$NTR$890,COLUMN(HeadJournal!C$1),0),"")</f>
        <v>iHerb_AV CYG0792</v>
      </c>
      <c r="D2450" s="125" t="str">
        <f ca="1"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 ca="1"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ca="1" si="192"/>
        <v>923.48984445607221</v>
      </c>
      <c r="V2450" s="22">
        <f t="shared" ca="1" si="193"/>
        <v>0.49213154627899586</v>
      </c>
      <c r="X2450" s="33"/>
      <c r="Y2450" s="33"/>
    </row>
    <row r="2451" spans="1:25" hidden="1" x14ac:dyDescent="0.2">
      <c r="A2451" s="93" t="s">
        <v>1107</v>
      </c>
      <c r="B2451" s="94" t="str">
        <f ca="1">IFERROR(VLOOKUP($A2451,HeadJournal!$A$1:$NTR$890,COLUMN(HeadJournal!B$1),0),"")</f>
        <v>700000994608</v>
      </c>
      <c r="C2451" s="94" t="str">
        <f ca="1">IFERROR(VLOOKUP($A2451,HeadJournal!$A$1:$NTR$890,COLUMN(HeadJournal!C$1),0),"")</f>
        <v>iHerb_AV CYG0792</v>
      </c>
      <c r="D2451" s="125" t="str">
        <f ca="1"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 ca="1"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ca="1" si="192"/>
        <v>987.94649669409682</v>
      </c>
      <c r="V2451" s="22">
        <f t="shared" ca="1" si="193"/>
        <v>0.40958730614393124</v>
      </c>
      <c r="X2451" s="33"/>
      <c r="Y2451" s="33"/>
    </row>
    <row r="2452" spans="1:25" hidden="1" x14ac:dyDescent="0.2">
      <c r="A2452" s="93" t="s">
        <v>1107</v>
      </c>
      <c r="B2452" s="94" t="str">
        <f ca="1">IFERROR(VLOOKUP($A2452,HeadJournal!$A$1:$NTR$890,COLUMN(HeadJournal!B$1),0),"")</f>
        <v>700000994608</v>
      </c>
      <c r="C2452" s="94" t="str">
        <f ca="1">IFERROR(VLOOKUP($A2452,HeadJournal!$A$1:$NTR$890,COLUMN(HeadJournal!C$1),0),"")</f>
        <v>iHerb_AV CYG0792</v>
      </c>
      <c r="D2452" s="125" t="str">
        <f ca="1"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 ca="1"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ca="1" si="192"/>
        <v>727.33197569328831</v>
      </c>
      <c r="V2452" s="22">
        <f t="shared" ca="1" si="193"/>
        <v>0.67805878353032711</v>
      </c>
      <c r="X2452" s="33"/>
      <c r="Y2452" s="33"/>
    </row>
    <row r="2453" spans="1:25" hidden="1" x14ac:dyDescent="0.2">
      <c r="A2453" s="93" t="s">
        <v>1107</v>
      </c>
      <c r="B2453" s="94" t="str">
        <f ca="1">IFERROR(VLOOKUP($A2453,HeadJournal!$A$1:$NTR$890,COLUMN(HeadJournal!B$1),0),"")</f>
        <v>700000994608</v>
      </c>
      <c r="C2453" s="94" t="str">
        <f ca="1">IFERROR(VLOOKUP($A2453,HeadJournal!$A$1:$NTR$890,COLUMN(HeadJournal!C$1),0),"")</f>
        <v>iHerb_AV CYG0792</v>
      </c>
      <c r="D2453" s="125" t="str">
        <f ca="1"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 ca="1"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ca="1" si="192"/>
        <v>-1072.6680243067117</v>
      </c>
      <c r="V2453" s="22" t="str">
        <f t="shared" ca="1" si="193"/>
        <v/>
      </c>
      <c r="X2453" s="33"/>
      <c r="Y2453" s="33"/>
    </row>
    <row r="2454" spans="1:25" hidden="1" x14ac:dyDescent="0.2">
      <c r="A2454" s="93" t="s">
        <v>1107</v>
      </c>
      <c r="B2454" s="94" t="str">
        <f ca="1">IFERROR(VLOOKUP($A2454,HeadJournal!$A$1:$NTR$890,COLUMN(HeadJournal!B$1),0),"")</f>
        <v>700000994608</v>
      </c>
      <c r="C2454" s="94" t="str">
        <f ca="1">IFERROR(VLOOKUP($A2454,HeadJournal!$A$1:$NTR$890,COLUMN(HeadJournal!C$1),0),"")</f>
        <v>iHerb_AV CYG0792</v>
      </c>
      <c r="D2454" s="125" t="str">
        <f ca="1"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 ca="1"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ca="1" si="192"/>
        <v>1.4417542688534013E-3</v>
      </c>
      <c r="V2454" s="22">
        <f t="shared" ca="1" si="193"/>
        <v>1.3842144690712301E-6</v>
      </c>
      <c r="X2454" s="33"/>
      <c r="Y2454" s="33"/>
    </row>
    <row r="2455" spans="1:25" hidden="1" x14ac:dyDescent="0.2">
      <c r="A2455" s="93" t="s">
        <v>1107</v>
      </c>
      <c r="B2455" s="94" t="str">
        <f ca="1">IFERROR(VLOOKUP($A2455,HeadJournal!$A$1:$NTR$890,COLUMN(HeadJournal!B$1),0),"")</f>
        <v>700000994608</v>
      </c>
      <c r="C2455" s="94" t="str">
        <f ca="1">IFERROR(VLOOKUP($A2455,HeadJournal!$A$1:$NTR$890,COLUMN(HeadJournal!C$1),0),"")</f>
        <v>iHerb_AV CYG0792</v>
      </c>
      <c r="D2455" s="125" t="str">
        <f ca="1"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ca="1" si="193"/>
        <v>0.82417180795096956</v>
      </c>
      <c r="X2455" s="33"/>
      <c r="Y2455" s="33"/>
    </row>
    <row r="2456" spans="1:25" hidden="1" x14ac:dyDescent="0.2">
      <c r="A2456" s="93" t="s">
        <v>1107</v>
      </c>
      <c r="B2456" s="94" t="str">
        <f ca="1">IFERROR(VLOOKUP($A2456,HeadJournal!$A$1:$NTR$890,COLUMN(HeadJournal!B$1),0),"")</f>
        <v>700000994608</v>
      </c>
      <c r="C2456" s="94" t="str">
        <f ca="1">IFERROR(VLOOKUP($A2456,HeadJournal!$A$1:$NTR$890,COLUMN(HeadJournal!C$1),0),"")</f>
        <v>iHerb_AV CYG0792</v>
      </c>
      <c r="D2456" s="125" t="str">
        <f ca="1"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ca="1" si="193"/>
        <v>0.79048788043443596</v>
      </c>
      <c r="X2456" s="33"/>
      <c r="Y2456" s="33"/>
    </row>
    <row r="2457" spans="1:25" hidden="1" x14ac:dyDescent="0.2">
      <c r="A2457" s="93" t="s">
        <v>1107</v>
      </c>
      <c r="B2457" s="94" t="str">
        <f ca="1">IFERROR(VLOOKUP($A2457,HeadJournal!$A$1:$NTR$890,COLUMN(HeadJournal!B$1),0),"")</f>
        <v>700000994608</v>
      </c>
      <c r="C2457" s="94" t="str">
        <f ca="1">IFERROR(VLOOKUP($A2457,HeadJournal!$A$1:$NTR$890,COLUMN(HeadJournal!C$1),0),"")</f>
        <v>iHerb_AV CYG0792</v>
      </c>
      <c r="D2457" s="125" t="str">
        <f ca="1"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 ca="1"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ca="1" si="192"/>
        <v>1015.4339188032156</v>
      </c>
      <c r="V2457" s="22">
        <f t="shared" ca="1" si="193"/>
        <v>0.79048788043443596</v>
      </c>
      <c r="X2457" s="33"/>
      <c r="Y2457" s="33"/>
    </row>
    <row r="2458" spans="1:25" hidden="1" x14ac:dyDescent="0.2">
      <c r="A2458" s="93" t="s">
        <v>1107</v>
      </c>
      <c r="B2458" s="94" t="str">
        <f ca="1">IFERROR(VLOOKUP($A2458,HeadJournal!$A$1:$NTR$890,COLUMN(HeadJournal!B$1),0),"")</f>
        <v>700000994608</v>
      </c>
      <c r="C2458" s="94" t="str">
        <f ca="1">IFERROR(VLOOKUP($A2458,HeadJournal!$A$1:$NTR$890,COLUMN(HeadJournal!C$1),0),"")</f>
        <v>iHerb_AV CYG0792</v>
      </c>
      <c r="D2458" s="125" t="str">
        <f ca="1"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 ca="1"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ca="1" si="192"/>
        <v>951.05190743471439</v>
      </c>
      <c r="V2458" s="22">
        <f t="shared" ca="1" si="193"/>
        <v>0.90667204047136563</v>
      </c>
      <c r="X2458" s="33"/>
      <c r="Y2458" s="33"/>
    </row>
    <row r="2459" spans="1:25" hidden="1" x14ac:dyDescent="0.2">
      <c r="A2459" s="93" t="s">
        <v>1107</v>
      </c>
      <c r="B2459" s="94" t="str">
        <f ca="1">IFERROR(VLOOKUP($A2459,HeadJournal!$A$1:$NTR$890,COLUMN(HeadJournal!B$1),0),"")</f>
        <v>700000994608</v>
      </c>
      <c r="C2459" s="94" t="str">
        <f ca="1">IFERROR(VLOOKUP($A2459,HeadJournal!$A$1:$NTR$890,COLUMN(HeadJournal!C$1),0),"")</f>
        <v>iHerb_AV CYG0792</v>
      </c>
      <c r="D2459" s="125" t="str">
        <f ca="1"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 ca="1"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ca="1" si="192"/>
        <v>1051.0519074347144</v>
      </c>
      <c r="V2459" s="22">
        <f t="shared" ca="1" si="193"/>
        <v>1.002005642494934</v>
      </c>
      <c r="X2459" s="33"/>
      <c r="Y2459" s="33"/>
    </row>
    <row r="2460" spans="1:25" hidden="1" x14ac:dyDescent="0.2">
      <c r="A2460" s="93" t="s">
        <v>1107</v>
      </c>
      <c r="B2460" s="94" t="str">
        <f ca="1">IFERROR(VLOOKUP($A2460,HeadJournal!$A$1:$NTR$890,COLUMN(HeadJournal!B$1),0),"")</f>
        <v>700000994608</v>
      </c>
      <c r="C2460" s="94" t="str">
        <f ca="1">IFERROR(VLOOKUP($A2460,HeadJournal!$A$1:$NTR$890,COLUMN(HeadJournal!C$1),0),"")</f>
        <v>iHerb_AV CYG0792</v>
      </c>
      <c r="D2460" s="125" t="str">
        <f ca="1"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 ca="1"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ca="1" si="192"/>
        <v>573.94462493459537</v>
      </c>
      <c r="V2460" s="22">
        <f t="shared" ca="1" si="193"/>
        <v>1.0910346175309713</v>
      </c>
      <c r="X2460" s="33"/>
      <c r="Y2460" s="33"/>
    </row>
    <row r="2461" spans="1:25" hidden="1" x14ac:dyDescent="0.2">
      <c r="A2461" s="93" t="s">
        <v>1107</v>
      </c>
      <c r="B2461" s="94" t="str">
        <f ca="1">IFERROR(VLOOKUP($A2461,HeadJournal!$A$1:$NTR$890,COLUMN(HeadJournal!B$1),0),"")</f>
        <v>700000994608</v>
      </c>
      <c r="C2461" s="94" t="str">
        <f ca="1">IFERROR(VLOOKUP($A2461,HeadJournal!$A$1:$NTR$890,COLUMN(HeadJournal!C$1),0),"")</f>
        <v>iHerb_AV CYG0792</v>
      </c>
      <c r="D2461" s="125" t="str">
        <f ca="1"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 ca="1"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ca="1" si="192"/>
        <v>1063.3978095419302</v>
      </c>
      <c r="V2461" s="22">
        <f t="shared" ca="1" si="193"/>
        <v>0.40332129488111396</v>
      </c>
      <c r="X2461" s="33"/>
      <c r="Y2461" s="33"/>
    </row>
    <row r="2462" spans="1:25" hidden="1" x14ac:dyDescent="0.2">
      <c r="A2462" s="93" t="s">
        <v>1107</v>
      </c>
      <c r="B2462" s="94" t="str">
        <f ca="1">IFERROR(VLOOKUP($A2462,HeadJournal!$A$1:$NTR$890,COLUMN(HeadJournal!B$1),0),"")</f>
        <v>700000994608</v>
      </c>
      <c r="C2462" s="94" t="str">
        <f ca="1">IFERROR(VLOOKUP($A2462,HeadJournal!$A$1:$NTR$890,COLUMN(HeadJournal!C$1),0),"")</f>
        <v>iHerb_AV CYG0792</v>
      </c>
      <c r="D2462" s="125" t="str">
        <f ca="1"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ca="1" si="193"/>
        <v>0.63546437954224899</v>
      </c>
      <c r="X2462" s="33"/>
      <c r="Y2462" s="33"/>
    </row>
    <row r="2463" spans="1:25" hidden="1" x14ac:dyDescent="0.2">
      <c r="A2463" s="93" t="s">
        <v>1107</v>
      </c>
      <c r="B2463" s="94" t="str">
        <f ca="1">IFERROR(VLOOKUP($A2463,HeadJournal!$A$1:$NTR$890,COLUMN(HeadJournal!B$1),0),"")</f>
        <v>700000994608</v>
      </c>
      <c r="C2463" s="94" t="str">
        <f ca="1">IFERROR(VLOOKUP($A2463,HeadJournal!$A$1:$NTR$890,COLUMN(HeadJournal!C$1),0),"")</f>
        <v>iHerb_AV CYG0792</v>
      </c>
      <c r="D2463" s="125" t="str">
        <f ca="1"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 ca="1"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ca="1" si="192"/>
        <v>514.00495409789278</v>
      </c>
      <c r="V2463" s="22">
        <f t="shared" ca="1" si="193"/>
        <v>1.0576341434587948</v>
      </c>
      <c r="X2463" s="33"/>
      <c r="Y2463" s="33"/>
    </row>
    <row r="2464" spans="1:25" hidden="1" x14ac:dyDescent="0.2">
      <c r="A2464" s="93" t="s">
        <v>1107</v>
      </c>
      <c r="B2464" s="94" t="str">
        <f ca="1">IFERROR(VLOOKUP($A2464,HeadJournal!$A$1:$NTR$890,COLUMN(HeadJournal!B$1),0),"")</f>
        <v>700000994608</v>
      </c>
      <c r="C2464" s="94" t="str">
        <f ca="1">IFERROR(VLOOKUP($A2464,HeadJournal!$A$1:$NTR$890,COLUMN(HeadJournal!C$1),0),"")</f>
        <v>iHerb_AV CYG0792</v>
      </c>
      <c r="D2464" s="125" t="str">
        <f ca="1"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 ca="1"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ca="1" si="192"/>
        <v>929.36423203158461</v>
      </c>
      <c r="V2464" s="22">
        <f t="shared" ca="1" si="193"/>
        <v>0.63194725184430878</v>
      </c>
      <c r="X2464" s="33"/>
      <c r="Y2464" s="33"/>
    </row>
    <row r="2465" spans="1:25" hidden="1" x14ac:dyDescent="0.2">
      <c r="A2465" s="93" t="s">
        <v>1107</v>
      </c>
      <c r="B2465" s="94" t="str">
        <f ca="1">IFERROR(VLOOKUP($A2465,HeadJournal!$A$1:$NTR$890,COLUMN(HeadJournal!B$1),0),"")</f>
        <v>700000994608</v>
      </c>
      <c r="C2465" s="94" t="str">
        <f ca="1">IFERROR(VLOOKUP($A2465,HeadJournal!$A$1:$NTR$890,COLUMN(HeadJournal!C$1),0),"")</f>
        <v>iHerb_AV CYG0792</v>
      </c>
      <c r="D2465" s="125" t="str">
        <f ca="1"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 ca="1"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ca="1" si="192"/>
        <v>1076.6532726061932</v>
      </c>
      <c r="V2465" s="22">
        <f t="shared" ca="1" si="193"/>
        <v>0.70676836287177258</v>
      </c>
      <c r="X2465" s="33"/>
      <c r="Y2465" s="33"/>
    </row>
    <row r="2466" spans="1:25" hidden="1" x14ac:dyDescent="0.2">
      <c r="A2466" s="93" t="s">
        <v>1107</v>
      </c>
      <c r="B2466" s="94" t="str">
        <f ca="1">IFERROR(VLOOKUP($A2466,HeadJournal!$A$1:$NTR$890,COLUMN(HeadJournal!B$1),0),"")</f>
        <v>700000994608</v>
      </c>
      <c r="C2466" s="94" t="str">
        <f ca="1">IFERROR(VLOOKUP($A2466,HeadJournal!$A$1:$NTR$890,COLUMN(HeadJournal!C$1),0),"")</f>
        <v>iHerb_AV CYG0792</v>
      </c>
      <c r="D2466" s="125" t="str">
        <f ca="1"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ca="1" si="193"/>
        <v/>
      </c>
      <c r="X2466" s="33"/>
      <c r="Y2466" s="33"/>
    </row>
    <row r="2467" spans="1:25" hidden="1" x14ac:dyDescent="0.2">
      <c r="A2467" s="93" t="s">
        <v>1112</v>
      </c>
      <c r="B2467" s="94" t="str">
        <f ca="1">IFERROR(VLOOKUP($A2467,HeadJournal!$A$1:$NTR$890,COLUMN(HeadJournal!B$1),0),"")</f>
        <v>720000011013</v>
      </c>
      <c r="C2467" s="94" t="str">
        <f ca="1">IFERROR(VLOOKUP($A2467,HeadJournal!$A$1:$NTR$890,COLUMN(HeadJournal!C$1),0),"")</f>
        <v>iHerb_AV CYG0792</v>
      </c>
      <c r="D2467" s="125" t="str">
        <f ca="1"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 ca="1"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ca="1" si="192"/>
        <v>695.62418820129176</v>
      </c>
      <c r="V2467" s="22">
        <f t="shared" ca="1" si="193"/>
        <v>0.69259352926422835</v>
      </c>
      <c r="X2467" s="33"/>
      <c r="Y2467" s="33"/>
    </row>
    <row r="2468" spans="1:25" hidden="1" x14ac:dyDescent="0.2">
      <c r="A2468" s="93" t="s">
        <v>1112</v>
      </c>
      <c r="B2468" s="94" t="str">
        <f ca="1">IFERROR(VLOOKUP($A2468,HeadJournal!$A$1:$NTR$890,COLUMN(HeadJournal!B$1),0),"")</f>
        <v>720000011013</v>
      </c>
      <c r="C2468" s="94" t="str">
        <f ca="1">IFERROR(VLOOKUP($A2468,HeadJournal!$A$1:$NTR$890,COLUMN(HeadJournal!C$1),0),"")</f>
        <v>iHerb_AV CYG0792</v>
      </c>
      <c r="D2468" s="125" t="str">
        <f ca="1"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hidden="1" x14ac:dyDescent="0.2">
      <c r="A2469" s="93" t="s">
        <v>1112</v>
      </c>
      <c r="B2469" s="94" t="str">
        <f ca="1">IFERROR(VLOOKUP($A2469,HeadJournal!$A$1:$NTR$890,COLUMN(HeadJournal!B$1),0),"")</f>
        <v>720000011013</v>
      </c>
      <c r="C2469" s="94" t="str">
        <f ca="1">IFERROR(VLOOKUP($A2469,HeadJournal!$A$1:$NTR$890,COLUMN(HeadJournal!C$1),0),"")</f>
        <v>iHerb_AV CYG0792</v>
      </c>
      <c r="D2469" s="125" t="str">
        <f ca="1"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 ca="1"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ca="1" si="192"/>
        <v>624.60069704182138</v>
      </c>
      <c r="V2469" s="22">
        <f t="shared" ca="1" si="193"/>
        <v>0.33304944502037598</v>
      </c>
      <c r="X2469" s="33"/>
      <c r="Y2469" s="33"/>
    </row>
    <row r="2470" spans="1:25" hidden="1" x14ac:dyDescent="0.2">
      <c r="A2470" s="93" t="s">
        <v>1112</v>
      </c>
      <c r="B2470" s="94" t="str">
        <f ca="1">IFERROR(VLOOKUP($A2470,HeadJournal!$A$1:$NTR$890,COLUMN(HeadJournal!B$1),0),"")</f>
        <v>720000011013</v>
      </c>
      <c r="C2470" s="94" t="str">
        <f ca="1">IFERROR(VLOOKUP($A2470,HeadJournal!$A$1:$NTR$890,COLUMN(HeadJournal!C$1),0),"")</f>
        <v>iHerb_AV CYG0792</v>
      </c>
      <c r="D2470" s="125" t="str">
        <f ca="1"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 ca="1"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 ca="1"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ca="1" si="192"/>
        <v>524.60069704182138</v>
      </c>
      <c r="V2470" s="22">
        <f t="shared" ca="1" si="193"/>
        <v>0.27972746721956093</v>
      </c>
      <c r="X2470" s="33"/>
      <c r="Y2470" s="33"/>
    </row>
    <row r="2471" spans="1:25" hidden="1" x14ac:dyDescent="0.2">
      <c r="A2471" s="93" t="s">
        <v>1112</v>
      </c>
      <c r="B2471" s="94" t="str">
        <f ca="1">IFERROR(VLOOKUP($A2471,HeadJournal!$A$1:$NTR$890,COLUMN(HeadJournal!B$1),0),"")</f>
        <v>720000011013</v>
      </c>
      <c r="C2471" s="94" t="str">
        <f ca="1">IFERROR(VLOOKUP($A2471,HeadJournal!$A$1:$NTR$890,COLUMN(HeadJournal!C$1),0),"")</f>
        <v>iHerb_AV CYG0792</v>
      </c>
      <c r="D2471" s="125" t="str">
        <f ca="1"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ca="1" si="193"/>
        <v>0.33304944502037598</v>
      </c>
      <c r="X2471" s="33"/>
      <c r="Y2471" s="33"/>
    </row>
    <row r="2472" spans="1:25" hidden="1" x14ac:dyDescent="0.2">
      <c r="A2472" s="93" t="s">
        <v>1112</v>
      </c>
      <c r="B2472" s="94" t="str">
        <f ca="1">IFERROR(VLOOKUP($A2472,HeadJournal!$A$1:$NTR$890,COLUMN(HeadJournal!B$1),0),"")</f>
        <v>720000011013</v>
      </c>
      <c r="C2472" s="94" t="str">
        <f ca="1">IFERROR(VLOOKUP($A2472,HeadJournal!$A$1:$NTR$890,COLUMN(HeadJournal!C$1),0),"")</f>
        <v>iHerb_AV CYG0792</v>
      </c>
      <c r="D2472" s="125" t="str">
        <f ca="1"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 ca="1"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ca="1" si="192"/>
        <v>591.20565496429708</v>
      </c>
      <c r="V2472" s="22">
        <f t="shared" ca="1" si="193"/>
        <v>0.2560668325593784</v>
      </c>
      <c r="X2472" s="33"/>
      <c r="Y2472" s="33"/>
    </row>
    <row r="2473" spans="1:25" hidden="1" x14ac:dyDescent="0.2">
      <c r="A2473" s="93" t="s">
        <v>1112</v>
      </c>
      <c r="B2473" s="94" t="str">
        <f ca="1">IFERROR(VLOOKUP($A2473,HeadJournal!$A$1:$NTR$890,COLUMN(HeadJournal!B$1),0),"")</f>
        <v>720000011013</v>
      </c>
      <c r="C2473" s="94" t="str">
        <f ca="1">IFERROR(VLOOKUP($A2473,HeadJournal!$A$1:$NTR$890,COLUMN(HeadJournal!C$1),0),"")</f>
        <v>iHerb_AV CYG0792</v>
      </c>
      <c r="D2473" s="125" t="str">
        <f ca="1"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ca="1" si="193"/>
        <v>0.29937948195797764</v>
      </c>
      <c r="X2473" s="33"/>
      <c r="Y2473" s="33"/>
    </row>
    <row r="2474" spans="1:25" hidden="1" x14ac:dyDescent="0.2">
      <c r="A2474" s="93" t="s">
        <v>1112</v>
      </c>
      <c r="B2474" s="94" t="str">
        <f ca="1">IFERROR(VLOOKUP($A2474,HeadJournal!$A$1:$NTR$890,COLUMN(HeadJournal!B$1),0),"")</f>
        <v>720000011013</v>
      </c>
      <c r="C2474" s="94" t="str">
        <f ca="1">IFERROR(VLOOKUP($A2474,HeadJournal!$A$1:$NTR$890,COLUMN(HeadJournal!C$1),0),"")</f>
        <v>iHerb_AV CYG0792</v>
      </c>
      <c r="D2474" s="125" t="str">
        <f ca="1"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 ca="1"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ca="1" si="192"/>
        <v>594.16482488949327</v>
      </c>
      <c r="V2474" s="22">
        <f t="shared" ca="1" si="193"/>
        <v>5.6140581264130986</v>
      </c>
      <c r="X2474" s="33"/>
      <c r="Y2474" s="33"/>
    </row>
    <row r="2475" spans="1:25" hidden="1" x14ac:dyDescent="0.2">
      <c r="A2475" s="93" t="s">
        <v>1112</v>
      </c>
      <c r="B2475" s="94" t="str">
        <f ca="1">IFERROR(VLOOKUP($A2475,HeadJournal!$A$1:$NTR$890,COLUMN(HeadJournal!B$1),0),"")</f>
        <v>720000011013</v>
      </c>
      <c r="C2475" s="94" t="str">
        <f ca="1">IFERROR(VLOOKUP($A2475,HeadJournal!$A$1:$NTR$890,COLUMN(HeadJournal!C$1),0),"")</f>
        <v>iHerb_AV CYG0792</v>
      </c>
      <c r="D2475" s="125" t="str">
        <f ca="1"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 ca="1"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ca="1" si="192"/>
        <v>868.22922581604848</v>
      </c>
      <c r="V2475" s="22">
        <f t="shared" ca="1" si="193"/>
        <v>0.42732636813558239</v>
      </c>
      <c r="X2475" s="33"/>
      <c r="Y2475" s="33"/>
    </row>
    <row r="2476" spans="1:25" hidden="1" x14ac:dyDescent="0.2">
      <c r="A2476" s="93" t="s">
        <v>1112</v>
      </c>
      <c r="B2476" s="94" t="str">
        <f ca="1">IFERROR(VLOOKUP($A2476,HeadJournal!$A$1:$NTR$890,COLUMN(HeadJournal!B$1),0),"")</f>
        <v>720000011013</v>
      </c>
      <c r="C2476" s="94" t="str">
        <f ca="1">IFERROR(VLOOKUP($A2476,HeadJournal!$A$1:$NTR$890,COLUMN(HeadJournal!C$1),0),"")</f>
        <v>iHerb_AV CYG0792</v>
      </c>
      <c r="D2476" s="125" t="str">
        <f ca="1"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ca="1" si="193"/>
        <v>0.47654451876094728</v>
      </c>
      <c r="X2476" s="33"/>
      <c r="Y2476" s="33"/>
    </row>
    <row r="2477" spans="1:25" hidden="1" x14ac:dyDescent="0.2">
      <c r="A2477" s="93" t="s">
        <v>1112</v>
      </c>
      <c r="B2477" s="94" t="str">
        <f ca="1">IFERROR(VLOOKUP($A2477,HeadJournal!$A$1:$NTR$890,COLUMN(HeadJournal!B$1),0),"")</f>
        <v>720000011013</v>
      </c>
      <c r="C2477" s="94" t="str">
        <f ca="1">IFERROR(VLOOKUP($A2477,HeadJournal!$A$1:$NTR$890,COLUMN(HeadJournal!C$1),0),"")</f>
        <v>iHerb_AV CYG0792</v>
      </c>
      <c r="D2477" s="125" t="str">
        <f ca="1"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ca="1" si="193"/>
        <v>0.47654451876094728</v>
      </c>
      <c r="X2477" s="33"/>
      <c r="Y2477" s="33"/>
    </row>
    <row r="2478" spans="1:25" hidden="1" x14ac:dyDescent="0.2">
      <c r="A2478" s="93" t="s">
        <v>1112</v>
      </c>
      <c r="B2478" s="94" t="str">
        <f ca="1">IFERROR(VLOOKUP($A2478,HeadJournal!$A$1:$NTR$890,COLUMN(HeadJournal!B$1),0),"")</f>
        <v>720000011013</v>
      </c>
      <c r="C2478" s="94" t="str">
        <f ca="1">IFERROR(VLOOKUP($A2478,HeadJournal!$A$1:$NTR$890,COLUMN(HeadJournal!C$1),0),"")</f>
        <v>iHerb_AV CYG0792</v>
      </c>
      <c r="D2478" s="125" t="str">
        <f ca="1"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 ca="1"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ca="1" si="192"/>
        <v>968.22922581604848</v>
      </c>
      <c r="V2478" s="22">
        <f t="shared" ca="1" si="193"/>
        <v>0.47654451876094728</v>
      </c>
      <c r="X2478" s="33"/>
      <c r="Y2478" s="33"/>
    </row>
    <row r="2479" spans="1:25" hidden="1" x14ac:dyDescent="0.2">
      <c r="A2479" s="93" t="s">
        <v>1112</v>
      </c>
      <c r="B2479" s="94" t="str">
        <f ca="1">IFERROR(VLOOKUP($A2479,HeadJournal!$A$1:$NTR$890,COLUMN(HeadJournal!B$1),0),"")</f>
        <v>720000011013</v>
      </c>
      <c r="C2479" s="94" t="str">
        <f ca="1">IFERROR(VLOOKUP($A2479,HeadJournal!$A$1:$NTR$890,COLUMN(HeadJournal!C$1),0),"")</f>
        <v>iHerb_AV CYG0792</v>
      </c>
      <c r="D2479" s="125" t="str">
        <f ca="1"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 ca="1"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ca="1" si="192"/>
        <v>855.57998554913092</v>
      </c>
      <c r="V2479" s="22">
        <f t="shared" ca="1" si="193"/>
        <v>0.24138786657926162</v>
      </c>
      <c r="X2479" s="33"/>
      <c r="Y2479" s="33"/>
    </row>
    <row r="2480" spans="1:25" hidden="1" x14ac:dyDescent="0.2">
      <c r="A2480" s="93" t="s">
        <v>1114</v>
      </c>
      <c r="B2480" s="94" t="str">
        <f ca="1">IFERROR(VLOOKUP($A2480,HeadJournal!$A$1:$NTR$890,COLUMN(HeadJournal!B$1),0),"")</f>
        <v>700000999293</v>
      </c>
      <c r="C2480" s="94" t="str">
        <f ca="1">IFERROR(VLOOKUP($A2480,HeadJournal!$A$1:$NTR$890,COLUMN(HeadJournal!C$1),0),"")</f>
        <v>iHerb_MH DLE7202</v>
      </c>
      <c r="D2480" s="125" t="str">
        <f ca="1"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 ca="1"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ca="1" si="192"/>
        <v>894.32873732107328</v>
      </c>
      <c r="V2480" s="22">
        <f t="shared" ca="1" si="193"/>
        <v>0.46929853791459125</v>
      </c>
      <c r="X2480" s="33"/>
      <c r="Y2480" s="33"/>
    </row>
    <row r="2481" spans="1:25" hidden="1" x14ac:dyDescent="0.2">
      <c r="A2481" s="93" t="s">
        <v>1114</v>
      </c>
      <c r="B2481" s="94" t="str">
        <f ca="1">IFERROR(VLOOKUP($A2481,HeadJournal!$A$1:$NTR$890,COLUMN(HeadJournal!B$1),0),"")</f>
        <v>700000999293</v>
      </c>
      <c r="C2481" s="94" t="str">
        <f ca="1">IFERROR(VLOOKUP($A2481,HeadJournal!$A$1:$NTR$890,COLUMN(HeadJournal!C$1),0),"")</f>
        <v>iHerb_MH DLE7202</v>
      </c>
      <c r="D2481" s="125" t="str">
        <f ca="1"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 ca="1"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ca="1" si="192"/>
        <v>894.32873732107328</v>
      </c>
      <c r="V2481" s="22">
        <f t="shared" ca="1" si="193"/>
        <v>0.46929853791459125</v>
      </c>
      <c r="X2481" s="33"/>
      <c r="Y2481" s="33"/>
    </row>
    <row r="2482" spans="1:25" hidden="1" x14ac:dyDescent="0.2">
      <c r="A2482" s="93" t="s">
        <v>1114</v>
      </c>
      <c r="B2482" s="94" t="str">
        <f ca="1">IFERROR(VLOOKUP($A2482,HeadJournal!$A$1:$NTR$890,COLUMN(HeadJournal!B$1),0),"")</f>
        <v>700000999293</v>
      </c>
      <c r="C2482" s="94" t="str">
        <f ca="1">IFERROR(VLOOKUP($A2482,HeadJournal!$A$1:$NTR$890,COLUMN(HeadJournal!C$1),0),"")</f>
        <v>iHerb_MH DLE7202</v>
      </c>
      <c r="D2482" s="125" t="str">
        <f ca="1"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ca="1" si="193"/>
        <v>0.46929853791459125</v>
      </c>
      <c r="X2482" s="33"/>
      <c r="Y2482" s="33"/>
    </row>
    <row r="2483" spans="1:25" hidden="1" x14ac:dyDescent="0.2">
      <c r="A2483" s="93" t="s">
        <v>1114</v>
      </c>
      <c r="B2483" s="94" t="str">
        <f ca="1">IFERROR(VLOOKUP($A2483,HeadJournal!$A$1:$NTR$890,COLUMN(HeadJournal!B$1),0),"")</f>
        <v>700000999293</v>
      </c>
      <c r="C2483" s="94" t="str">
        <f ca="1">IFERROR(VLOOKUP($A2483,HeadJournal!$A$1:$NTR$890,COLUMN(HeadJournal!C$1),0),"")</f>
        <v>iHerb_MH DLE7202</v>
      </c>
      <c r="D2483" s="125" t="str">
        <f ca="1"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ca="1" si="193"/>
        <v>0.46929853791459125</v>
      </c>
      <c r="X2483" s="33"/>
      <c r="Y2483" s="33"/>
    </row>
    <row r="2484" spans="1:25" hidden="1" x14ac:dyDescent="0.2">
      <c r="A2484" s="93" t="s">
        <v>1114</v>
      </c>
      <c r="B2484" s="94" t="str">
        <f ca="1">IFERROR(VLOOKUP($A2484,HeadJournal!$A$1:$NTR$890,COLUMN(HeadJournal!B$1),0),"")</f>
        <v>700000999293</v>
      </c>
      <c r="C2484" s="94" t="str">
        <f ca="1">IFERROR(VLOOKUP($A2484,HeadJournal!$A$1:$NTR$890,COLUMN(HeadJournal!C$1),0),"")</f>
        <v>iHerb_MH DLE7202</v>
      </c>
      <c r="D2484" s="125" t="str">
        <f ca="1"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 ca="1"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 ca="1"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ca="1" si="192"/>
        <v>981.70200113754868</v>
      </c>
      <c r="V2484" s="22">
        <f t="shared" ca="1" si="193"/>
        <v>0.57132232115003079</v>
      </c>
      <c r="X2484" s="33"/>
      <c r="Y2484" s="33"/>
    </row>
    <row r="2485" spans="1:25" hidden="1" x14ac:dyDescent="0.2">
      <c r="A2485" s="93" t="s">
        <v>1114</v>
      </c>
      <c r="B2485" s="94" t="str">
        <f ca="1">IFERROR(VLOOKUP($A2485,HeadJournal!$A$1:$NTR$890,COLUMN(HeadJournal!B$1),0),"")</f>
        <v>700000999293</v>
      </c>
      <c r="C2485" s="94" t="str">
        <f ca="1">IFERROR(VLOOKUP($A2485,HeadJournal!$A$1:$NTR$890,COLUMN(HeadJournal!C$1),0),"")</f>
        <v>iHerb_MH DLE7202</v>
      </c>
      <c r="D2485" s="125" t="str">
        <f ca="1"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 ca="1"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ca="1" si="192"/>
        <v>981.70200113754868</v>
      </c>
      <c r="V2485" s="22">
        <f t="shared" ca="1" si="193"/>
        <v>0.57132232115003079</v>
      </c>
      <c r="X2485" s="33"/>
      <c r="Y2485" s="33"/>
    </row>
    <row r="2486" spans="1:25" hidden="1" x14ac:dyDescent="0.2">
      <c r="A2486" s="93" t="s">
        <v>1114</v>
      </c>
      <c r="B2486" s="94" t="str">
        <f ca="1">IFERROR(VLOOKUP($A2486,HeadJournal!$A$1:$NTR$890,COLUMN(HeadJournal!B$1),0),"")</f>
        <v>700000999293</v>
      </c>
      <c r="C2486" s="94" t="str">
        <f ca="1">IFERROR(VLOOKUP($A2486,HeadJournal!$A$1:$NTR$890,COLUMN(HeadJournal!C$1),0),"")</f>
        <v>iHerb_MH DLE7202</v>
      </c>
      <c r="D2486" s="125" t="str">
        <f ca="1"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 ca="1"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ca="1" si="192"/>
        <v>846.32281827661393</v>
      </c>
      <c r="V2486" s="22">
        <f t="shared" ca="1" si="193"/>
        <v>1.2947106644373414</v>
      </c>
      <c r="X2486" s="33"/>
      <c r="Y2486" s="33"/>
    </row>
    <row r="2487" spans="1:25" hidden="1" x14ac:dyDescent="0.2">
      <c r="A2487" s="93" t="s">
        <v>1114</v>
      </c>
      <c r="B2487" s="94" t="str">
        <f ca="1">IFERROR(VLOOKUP($A2487,HeadJournal!$A$1:$NTR$890,COLUMN(HeadJournal!B$1),0),"")</f>
        <v>700000999293</v>
      </c>
      <c r="C2487" s="94" t="str">
        <f ca="1">IFERROR(VLOOKUP($A2487,HeadJournal!$A$1:$NTR$890,COLUMN(HeadJournal!C$1),0),"")</f>
        <v>iHerb_MH DLE7202</v>
      </c>
      <c r="D2487" s="125" t="str">
        <f ca="1"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 ca="1"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ca="1" si="192"/>
        <v>846.32281827661393</v>
      </c>
      <c r="V2487" s="22">
        <f t="shared" ca="1" si="193"/>
        <v>1.2947106644373414</v>
      </c>
      <c r="X2487" s="33"/>
      <c r="Y2487" s="33"/>
    </row>
    <row r="2488" spans="1:25" hidden="1" x14ac:dyDescent="0.2">
      <c r="A2488" s="93" t="s">
        <v>1114</v>
      </c>
      <c r="B2488" s="94" t="str">
        <f ca="1">IFERROR(VLOOKUP($A2488,HeadJournal!$A$1:$NTR$890,COLUMN(HeadJournal!B$1),0),"")</f>
        <v>700000999293</v>
      </c>
      <c r="C2488" s="94" t="str">
        <f ca="1">IFERROR(VLOOKUP($A2488,HeadJournal!$A$1:$NTR$890,COLUMN(HeadJournal!C$1),0),"")</f>
        <v>iHerb_MH DLE7202</v>
      </c>
      <c r="D2488" s="125" t="str">
        <f ca="1"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 ca="1"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ca="1" si="192"/>
        <v>748.08027585553168</v>
      </c>
      <c r="V2488" s="22">
        <f t="shared" ca="1" si="193"/>
        <v>0.64942049361220155</v>
      </c>
      <c r="X2488" s="33"/>
      <c r="Y2488" s="33"/>
    </row>
    <row r="2489" spans="1:25" hidden="1" x14ac:dyDescent="0.2">
      <c r="A2489" s="93" t="s">
        <v>1114</v>
      </c>
      <c r="B2489" s="94" t="str">
        <f ca="1">IFERROR(VLOOKUP($A2489,HeadJournal!$A$1:$NTR$890,COLUMN(HeadJournal!B$1),0),"")</f>
        <v>700000999293</v>
      </c>
      <c r="C2489" s="94" t="str">
        <f ca="1">IFERROR(VLOOKUP($A2489,HeadJournal!$A$1:$NTR$890,COLUMN(HeadJournal!C$1),0),"")</f>
        <v>iHerb_MH DLE7202</v>
      </c>
      <c r="D2489" s="125" t="str">
        <f ca="1"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 ca="1"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ca="1" si="192"/>
        <v>1185.4907180775431</v>
      </c>
      <c r="V2489" s="22">
        <f t="shared" ca="1" si="193"/>
        <v>1.2963134891156447</v>
      </c>
      <c r="X2489" s="33"/>
      <c r="Y2489" s="33"/>
    </row>
    <row r="2490" spans="1:25" hidden="1" x14ac:dyDescent="0.2">
      <c r="A2490" s="93" t="s">
        <v>1114</v>
      </c>
      <c r="B2490" s="94" t="str">
        <f ca="1">IFERROR(VLOOKUP($A2490,HeadJournal!$A$1:$NTR$890,COLUMN(HeadJournal!B$1),0),"")</f>
        <v>700000999293</v>
      </c>
      <c r="C2490" s="94" t="str">
        <f ca="1">IFERROR(VLOOKUP($A2490,HeadJournal!$A$1:$NTR$890,COLUMN(HeadJournal!C$1),0),"")</f>
        <v>iHerb_MH DLE7202</v>
      </c>
      <c r="D2490" s="125" t="str">
        <f ca="1"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 ca="1"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 ca="1"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ca="1" si="192"/>
        <v>1004.4308223528296</v>
      </c>
      <c r="V2490" s="22">
        <f t="shared" ca="1" si="193"/>
        <v>0.84012773257462781</v>
      </c>
      <c r="X2490" s="33"/>
      <c r="Y2490" s="33"/>
    </row>
    <row r="2491" spans="1:25" hidden="1" x14ac:dyDescent="0.2">
      <c r="A2491" s="93" t="s">
        <v>1114</v>
      </c>
      <c r="B2491" s="94" t="str">
        <f ca="1">IFERROR(VLOOKUP($A2491,HeadJournal!$A$1:$NTR$890,COLUMN(HeadJournal!B$1),0),"")</f>
        <v>700000999293</v>
      </c>
      <c r="C2491" s="94" t="str">
        <f ca="1">IFERROR(VLOOKUP($A2491,HeadJournal!$A$1:$NTR$890,COLUMN(HeadJournal!C$1),0),"")</f>
        <v>iHerb_MH DLE7202</v>
      </c>
      <c r="D2491" s="125" t="str">
        <f ca="1"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 ca="1"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ca="1" si="192"/>
        <v>1089.5379436439473</v>
      </c>
      <c r="V2491" s="22">
        <f t="shared" ca="1" si="193"/>
        <v>0.57030075003012271</v>
      </c>
      <c r="X2491" s="33"/>
      <c r="Y2491" s="33"/>
    </row>
    <row r="2492" spans="1:25" hidden="1" x14ac:dyDescent="0.2">
      <c r="A2492" s="93" t="s">
        <v>1114</v>
      </c>
      <c r="B2492" s="94" t="str">
        <f ca="1">IFERROR(VLOOKUP($A2492,HeadJournal!$A$1:$NTR$890,COLUMN(HeadJournal!B$1),0),"")</f>
        <v>700000999293</v>
      </c>
      <c r="C2492" s="94" t="str">
        <f ca="1">IFERROR(VLOOKUP($A2492,HeadJournal!$A$1:$NTR$890,COLUMN(HeadJournal!C$1),0),"")</f>
        <v>iHerb_MH DLE7202</v>
      </c>
      <c r="D2492" s="125" t="str">
        <f ca="1"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 ca="1"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ca="1" si="192"/>
        <v>989.5379436439473</v>
      </c>
      <c r="V2492" s="22">
        <f t="shared" ca="1" si="193"/>
        <v>0.51795739169578525</v>
      </c>
      <c r="X2492" s="33"/>
      <c r="Y2492" s="33"/>
    </row>
    <row r="2493" spans="1:25" hidden="1" x14ac:dyDescent="0.2">
      <c r="A2493" s="93" t="s">
        <v>1114</v>
      </c>
      <c r="B2493" s="94" t="str">
        <f ca="1">IFERROR(VLOOKUP($A2493,HeadJournal!$A$1:$NTR$890,COLUMN(HeadJournal!B$1),0),"")</f>
        <v>700000999293</v>
      </c>
      <c r="C2493" s="94" t="str">
        <f ca="1">IFERROR(VLOOKUP($A2493,HeadJournal!$A$1:$NTR$890,COLUMN(HeadJournal!C$1),0),"")</f>
        <v>iHerb_MH DLE7202</v>
      </c>
      <c r="D2493" s="125" t="str">
        <f ca="1"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 ca="1"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ca="1" si="192"/>
        <v>-1124.2395828988526</v>
      </c>
      <c r="V2493" s="22" t="str">
        <f t="shared" ca="1" si="193"/>
        <v/>
      </c>
      <c r="X2493" s="33"/>
      <c r="Y2493" s="33"/>
    </row>
    <row r="2494" spans="1:25" hidden="1" x14ac:dyDescent="0.2">
      <c r="A2494" s="93" t="s">
        <v>1114</v>
      </c>
      <c r="B2494" s="94" t="str">
        <f ca="1">IFERROR(VLOOKUP($A2494,HeadJournal!$A$1:$NTR$890,COLUMN(HeadJournal!B$1),0),"")</f>
        <v>700000999293</v>
      </c>
      <c r="C2494" s="94" t="str">
        <f ca="1">IFERROR(VLOOKUP($A2494,HeadJournal!$A$1:$NTR$890,COLUMN(HeadJournal!C$1),0),"")</f>
        <v>iHerb_MH DLE7202</v>
      </c>
      <c r="D2494" s="125" t="str">
        <f ca="1"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 ca="1"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ca="1" si="192"/>
        <v>912.42729121243792</v>
      </c>
      <c r="V2494" s="22">
        <f t="shared" ca="1" si="193"/>
        <v>0.48338656676092445</v>
      </c>
      <c r="X2494" s="33"/>
      <c r="Y2494" s="33"/>
    </row>
    <row r="2495" spans="1:25" hidden="1" x14ac:dyDescent="0.2">
      <c r="A2495" s="93" t="s">
        <v>1118</v>
      </c>
      <c r="B2495" s="94" t="str">
        <f ca="1">IFERROR(VLOOKUP($A2495,HeadJournal!$A$1:$NTR$890,COLUMN(HeadJournal!B$1),0),"")</f>
        <v>700000985668</v>
      </c>
      <c r="C2495" s="94" t="str">
        <f ca="1">IFERROR(VLOOKUP($A2495,HeadJournal!$A$1:$NTR$890,COLUMN(HeadJournal!C$1),0),"")</f>
        <v>iHerb_OA CZN6870</v>
      </c>
      <c r="D2495" s="125" t="str">
        <f ca="1"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 ca="1"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ca="1" si="192"/>
        <v>401.48803350200683</v>
      </c>
      <c r="V2495" s="22">
        <f t="shared" ca="1" si="193"/>
        <v>0.73195856795127134</v>
      </c>
      <c r="X2495" s="33"/>
      <c r="Y2495" s="33"/>
    </row>
    <row r="2496" spans="1:25" hidden="1" x14ac:dyDescent="0.2">
      <c r="A2496" s="93" t="s">
        <v>1118</v>
      </c>
      <c r="B2496" s="94" t="str">
        <f ca="1">IFERROR(VLOOKUP($A2496,HeadJournal!$A$1:$NTR$890,COLUMN(HeadJournal!B$1),0),"")</f>
        <v>700000985668</v>
      </c>
      <c r="C2496" s="94" t="str">
        <f ca="1">IFERROR(VLOOKUP($A2496,HeadJournal!$A$1:$NTR$890,COLUMN(HeadJournal!C$1),0),"")</f>
        <v>iHerb_OA CZN6870</v>
      </c>
      <c r="D2496" s="125" t="str">
        <f ca="1"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 ca="1"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ca="1" si="192"/>
        <v>387.89693596231041</v>
      </c>
      <c r="V2496" s="22">
        <f t="shared" ca="1" si="193"/>
        <v>0.58585582370938816</v>
      </c>
      <c r="X2496" s="33"/>
      <c r="Y2496" s="33"/>
    </row>
    <row r="2497" spans="1:25" hidden="1" x14ac:dyDescent="0.2">
      <c r="A2497" s="93" t="s">
        <v>1118</v>
      </c>
      <c r="B2497" s="94" t="str">
        <f ca="1">IFERROR(VLOOKUP($A2497,HeadJournal!$A$1:$NTR$890,COLUMN(HeadJournal!B$1),0),"")</f>
        <v>700000985668</v>
      </c>
      <c r="C2497" s="94" t="str">
        <f ca="1">IFERROR(VLOOKUP($A2497,HeadJournal!$A$1:$NTR$890,COLUMN(HeadJournal!C$1),0),"")</f>
        <v>iHerb_OA CZN6870</v>
      </c>
      <c r="D2497" s="125" t="str">
        <f ca="1"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hidden="1" x14ac:dyDescent="0.2">
      <c r="A2498" s="93" t="s">
        <v>1118</v>
      </c>
      <c r="B2498" s="94" t="str">
        <f ca="1">IFERROR(VLOOKUP($A2498,HeadJournal!$A$1:$NTR$890,COLUMN(HeadJournal!B$1),0),"")</f>
        <v>700000985668</v>
      </c>
      <c r="C2498" s="94" t="str">
        <f ca="1">IFERROR(VLOOKUP($A2498,HeadJournal!$A$1:$NTR$890,COLUMN(HeadJournal!C$1),0),"")</f>
        <v>iHerb_OA CZN6870</v>
      </c>
      <c r="D2498" s="125" t="str">
        <f ca="1"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 ca="1"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ca="1" si="197"/>
        <v>372.24253358925159</v>
      </c>
      <c r="V2498" s="22">
        <f t="shared" ca="1" si="198"/>
        <v>0.87021867020273269</v>
      </c>
      <c r="X2498" s="33"/>
      <c r="Y2498" s="33"/>
    </row>
    <row r="2499" spans="1:25" hidden="1" x14ac:dyDescent="0.2">
      <c r="A2499" s="93" t="s">
        <v>1118</v>
      </c>
      <c r="B2499" s="94" t="str">
        <f ca="1">IFERROR(VLOOKUP($A2499,HeadJournal!$A$1:$NTR$890,COLUMN(HeadJournal!B$1),0),"")</f>
        <v>700000985668</v>
      </c>
      <c r="C2499" s="94" t="str">
        <f ca="1">IFERROR(VLOOKUP($A2499,HeadJournal!$A$1:$NTR$890,COLUMN(HeadJournal!C$1),0),"")</f>
        <v>iHerb_OA CZN6870</v>
      </c>
      <c r="D2499" s="125" t="str">
        <f ca="1"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 ca="1"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 ca="1"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ca="1" si="197"/>
        <v>840.45816785901297</v>
      </c>
      <c r="V2499" s="22">
        <f t="shared" ca="1" si="198"/>
        <v>0.37195955211090398</v>
      </c>
      <c r="X2499" s="33"/>
      <c r="Y2499" s="33"/>
    </row>
    <row r="2500" spans="1:25" hidden="1" x14ac:dyDescent="0.2">
      <c r="A2500" s="93" t="s">
        <v>1118</v>
      </c>
      <c r="B2500" s="94" t="str">
        <f ca="1">IFERROR(VLOOKUP($A2500,HeadJournal!$A$1:$NTR$890,COLUMN(HeadJournal!B$1),0),"")</f>
        <v>700000985668</v>
      </c>
      <c r="C2500" s="94" t="str">
        <f ca="1">IFERROR(VLOOKUP($A2500,HeadJournal!$A$1:$NTR$890,COLUMN(HeadJournal!C$1),0),"")</f>
        <v>iHerb_OA CZN6870</v>
      </c>
      <c r="D2500" s="125" t="str">
        <f ca="1"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 ca="1"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ca="1" si="197"/>
        <v>818.51988832664483</v>
      </c>
      <c r="V2500" s="22">
        <f t="shared" ca="1" si="198"/>
        <v>0.39323935104458707</v>
      </c>
      <c r="X2500" s="33"/>
      <c r="Y2500" s="33"/>
    </row>
    <row r="2501" spans="1:25" hidden="1" x14ac:dyDescent="0.2">
      <c r="A2501" s="93" t="s">
        <v>1118</v>
      </c>
      <c r="B2501" s="94" t="str">
        <f ca="1">IFERROR(VLOOKUP($A2501,HeadJournal!$A$1:$NTR$890,COLUMN(HeadJournal!B$1),0),"")</f>
        <v>700000985668</v>
      </c>
      <c r="C2501" s="94" t="str">
        <f ca="1">IFERROR(VLOOKUP($A2501,HeadJournal!$A$1:$NTR$890,COLUMN(HeadJournal!C$1),0),"")</f>
        <v>iHerb_OA CZN6870</v>
      </c>
      <c r="D2501" s="125" t="str">
        <f ca="1"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 ca="1"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ca="1" si="197"/>
        <v>681.77349502704635</v>
      </c>
      <c r="V2501" s="22">
        <f t="shared" ca="1" si="198"/>
        <v>0.66956958171615832</v>
      </c>
      <c r="X2501" s="33"/>
      <c r="Y2501" s="33"/>
    </row>
    <row r="2502" spans="1:25" hidden="1" x14ac:dyDescent="0.2">
      <c r="A2502" s="93" t="s">
        <v>1118</v>
      </c>
      <c r="B2502" s="94" t="str">
        <f ca="1">IFERROR(VLOOKUP($A2502,HeadJournal!$A$1:$NTR$890,COLUMN(HeadJournal!B$1),0),"")</f>
        <v>700000985668</v>
      </c>
      <c r="C2502" s="94" t="str">
        <f ca="1">IFERROR(VLOOKUP($A2502,HeadJournal!$A$1:$NTR$890,COLUMN(HeadJournal!C$1),0),"")</f>
        <v>iHerb_OA CZN6870</v>
      </c>
      <c r="D2502" s="125" t="str">
        <f ca="1"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 ca="1"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ca="1" si="197"/>
        <v>1345.8625196300827</v>
      </c>
      <c r="V2502" s="22">
        <f t="shared" ca="1" si="198"/>
        <v>0.62478023426757601</v>
      </c>
      <c r="X2502" s="33"/>
      <c r="Y2502" s="33"/>
    </row>
    <row r="2503" spans="1:25" hidden="1" x14ac:dyDescent="0.2">
      <c r="A2503" s="93" t="s">
        <v>1118</v>
      </c>
      <c r="B2503" s="94" t="str">
        <f ca="1">IFERROR(VLOOKUP($A2503,HeadJournal!$A$1:$NTR$890,COLUMN(HeadJournal!B$1),0),"")</f>
        <v>700000985668</v>
      </c>
      <c r="C2503" s="94" t="str">
        <f ca="1">IFERROR(VLOOKUP($A2503,HeadJournal!$A$1:$NTR$890,COLUMN(HeadJournal!C$1),0),"")</f>
        <v>iHerb_OA CZN6870</v>
      </c>
      <c r="D2503" s="125" t="str">
        <f ca="1"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 ca="1"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ca="1" si="197"/>
        <v>1117.0484732158448</v>
      </c>
      <c r="V2503" s="22">
        <f t="shared" ca="1" si="198"/>
        <v>0.59324335083846969</v>
      </c>
      <c r="X2503" s="33"/>
      <c r="Y2503" s="33"/>
    </row>
    <row r="2504" spans="1:25" hidden="1" x14ac:dyDescent="0.2">
      <c r="A2504" s="93" t="s">
        <v>1118</v>
      </c>
      <c r="B2504" s="94" t="str">
        <f ca="1">IFERROR(VLOOKUP($A2504,HeadJournal!$A$1:$NTR$890,COLUMN(HeadJournal!B$1),0),"")</f>
        <v>700000985668</v>
      </c>
      <c r="C2504" s="94" t="str">
        <f ca="1">IFERROR(VLOOKUP($A2504,HeadJournal!$A$1:$NTR$890,COLUMN(HeadJournal!C$1),0),"")</f>
        <v>iHerb_OA CZN6870</v>
      </c>
      <c r="D2504" s="125" t="str">
        <f ca="1"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 ca="1"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 ca="1"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ca="1" si="197"/>
        <v>1117.0484732158448</v>
      </c>
      <c r="V2504" s="22">
        <f t="shared" ca="1" si="198"/>
        <v>0.59324335083846969</v>
      </c>
      <c r="X2504" s="33"/>
      <c r="Y2504" s="33"/>
    </row>
    <row r="2505" spans="1:25" hidden="1" x14ac:dyDescent="0.2">
      <c r="A2505" s="93" t="s">
        <v>1118</v>
      </c>
      <c r="B2505" s="94" t="str">
        <f ca="1">IFERROR(VLOOKUP($A2505,HeadJournal!$A$1:$NTR$890,COLUMN(HeadJournal!B$1),0),"")</f>
        <v>700000985668</v>
      </c>
      <c r="C2505" s="94" t="str">
        <f ca="1">IFERROR(VLOOKUP($A2505,HeadJournal!$A$1:$NTR$890,COLUMN(HeadJournal!C$1),0),"")</f>
        <v>iHerb_OA CZN6870</v>
      </c>
      <c r="D2505" s="125" t="str">
        <f ca="1"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 ca="1"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ca="1" si="197"/>
        <v>1677.8405583667775</v>
      </c>
      <c r="V2505" s="22">
        <f t="shared" ca="1" si="198"/>
        <v>1.269015298407727</v>
      </c>
      <c r="X2505" s="33"/>
      <c r="Y2505" s="33"/>
    </row>
    <row r="2506" spans="1:25" hidden="1" x14ac:dyDescent="0.2">
      <c r="A2506" s="93" t="s">
        <v>1118</v>
      </c>
      <c r="B2506" s="94" t="str">
        <f ca="1">IFERROR(VLOOKUP($A2506,HeadJournal!$A$1:$NTR$890,COLUMN(HeadJournal!B$1),0),"")</f>
        <v>700000985668</v>
      </c>
      <c r="C2506" s="94" t="str">
        <f ca="1">IFERROR(VLOOKUP($A2506,HeadJournal!$A$1:$NTR$890,COLUMN(HeadJournal!C$1),0),"")</f>
        <v>iHerb_OA CZN6870</v>
      </c>
      <c r="D2506" s="125" t="str">
        <f ca="1"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 ca="1"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ca="1" si="197"/>
        <v>868.53650671785135</v>
      </c>
      <c r="V2506" s="22">
        <f t="shared" ca="1" si="198"/>
        <v>0.35720729886239988</v>
      </c>
      <c r="X2506" s="33"/>
      <c r="Y2506" s="33"/>
    </row>
    <row r="2507" spans="1:25" hidden="1" x14ac:dyDescent="0.2">
      <c r="A2507" s="93" t="s">
        <v>1118</v>
      </c>
      <c r="B2507" s="94" t="str">
        <f ca="1">IFERROR(VLOOKUP($A2507,HeadJournal!$A$1:$NTR$890,COLUMN(HeadJournal!B$1),0),"")</f>
        <v>700000985668</v>
      </c>
      <c r="C2507" s="94" t="str">
        <f ca="1">IFERROR(VLOOKUP($A2507,HeadJournal!$A$1:$NTR$890,COLUMN(HeadJournal!C$1),0),"")</f>
        <v>iHerb_OA CZN6870</v>
      </c>
      <c r="D2507" s="125" t="str">
        <f ca="1"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 ca="1"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ca="1" si="197"/>
        <v>-470.73788169603893</v>
      </c>
      <c r="V2507" s="22" t="str">
        <f t="shared" ca="1" si="198"/>
        <v/>
      </c>
      <c r="X2507" s="33"/>
      <c r="Y2507" s="33"/>
    </row>
    <row r="2508" spans="1:25" hidden="1" x14ac:dyDescent="0.2">
      <c r="A2508" s="93" t="s">
        <v>1126</v>
      </c>
      <c r="B2508" s="94" t="str">
        <f ca="1">IFERROR(VLOOKUP($A2508,HeadJournal!$A$1:$NTR$890,COLUMN(HeadJournal!B$1),0),"")</f>
        <v>710002051778</v>
      </c>
      <c r="C2508" s="94" t="str">
        <f ca="1">IFERROR(VLOOKUP($A2508,HeadJournal!$A$1:$NTR$890,COLUMN(HeadJournal!C$1),0),"")</f>
        <v>iHerb_OA CZN6870</v>
      </c>
      <c r="D2508" s="125" t="str">
        <f ca="1"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 ca="1"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ca="1" si="197"/>
        <v>1048.4429301853643</v>
      </c>
      <c r="V2508" s="22">
        <f t="shared" ca="1" si="198"/>
        <v>0.48729496646616555</v>
      </c>
      <c r="X2508" s="33"/>
      <c r="Y2508" s="33"/>
    </row>
    <row r="2509" spans="1:25" hidden="1" x14ac:dyDescent="0.2">
      <c r="A2509" s="93" t="s">
        <v>1126</v>
      </c>
      <c r="B2509" s="94" t="str">
        <f ca="1">IFERROR(VLOOKUP($A2509,HeadJournal!$A$1:$NTR$890,COLUMN(HeadJournal!B$1),0),"")</f>
        <v>710002051778</v>
      </c>
      <c r="C2509" s="94" t="str">
        <f ca="1">IFERROR(VLOOKUP($A2509,HeadJournal!$A$1:$NTR$890,COLUMN(HeadJournal!C$1),0),"")</f>
        <v>iHerb_OA CZN6870</v>
      </c>
      <c r="D2509" s="125" t="str">
        <f ca="1"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 ca="1"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ca="1" si="197"/>
        <v>1248.4429301853643</v>
      </c>
      <c r="V2509" s="22">
        <f t="shared" ca="1" si="198"/>
        <v>0.58025090187030082</v>
      </c>
      <c r="X2509" s="33"/>
      <c r="Y2509" s="33"/>
    </row>
    <row r="2510" spans="1:25" hidden="1" x14ac:dyDescent="0.2">
      <c r="A2510" s="93" t="s">
        <v>1126</v>
      </c>
      <c r="B2510" s="94" t="str">
        <f ca="1">IFERROR(VLOOKUP($A2510,HeadJournal!$A$1:$NTR$890,COLUMN(HeadJournal!B$1),0),"")</f>
        <v>710002051778</v>
      </c>
      <c r="C2510" s="94" t="str">
        <f ca="1">IFERROR(VLOOKUP($A2510,HeadJournal!$A$1:$NTR$890,COLUMN(HeadJournal!C$1),0),"")</f>
        <v>iHerb_OA CZN6870</v>
      </c>
      <c r="D2510" s="125" t="str">
        <f ca="1"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ca="1" si="198"/>
        <v>1.361890607193332E-6</v>
      </c>
      <c r="X2510" s="33"/>
      <c r="Y2510" s="33"/>
    </row>
    <row r="2511" spans="1:25" hidden="1" x14ac:dyDescent="0.2">
      <c r="A2511" s="93" t="s">
        <v>1126</v>
      </c>
      <c r="B2511" s="94" t="str">
        <f ca="1">IFERROR(VLOOKUP($A2511,HeadJournal!$A$1:$NTR$890,COLUMN(HeadJournal!B$1),0),"")</f>
        <v>710002051778</v>
      </c>
      <c r="C2511" s="94" t="str">
        <f ca="1">IFERROR(VLOOKUP($A2511,HeadJournal!$A$1:$NTR$890,COLUMN(HeadJournal!C$1),0),"")</f>
        <v>iHerb_OA CZN6870</v>
      </c>
      <c r="D2511" s="125" t="str">
        <f ca="1"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 ca="1"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ca="1" si="197"/>
        <v>898.70484223030644</v>
      </c>
      <c r="V2511" s="22">
        <f t="shared" ca="1" si="198"/>
        <v>0.56123622048669353</v>
      </c>
      <c r="X2511" s="33"/>
      <c r="Y2511" s="33"/>
    </row>
    <row r="2512" spans="1:25" hidden="1" x14ac:dyDescent="0.2">
      <c r="A2512" s="93" t="s">
        <v>1126</v>
      </c>
      <c r="B2512" s="94" t="str">
        <f ca="1">IFERROR(VLOOKUP($A2512,HeadJournal!$A$1:$NTR$890,COLUMN(HeadJournal!B$1),0),"")</f>
        <v>710002051778</v>
      </c>
      <c r="C2512" s="94" t="str">
        <f ca="1">IFERROR(VLOOKUP($A2512,HeadJournal!$A$1:$NTR$890,COLUMN(HeadJournal!C$1),0),"")</f>
        <v>iHerb_OA CZN6870</v>
      </c>
      <c r="D2512" s="125" t="str">
        <f ca="1"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 ca="1"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 ca="1"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ca="1" si="197"/>
        <v>800.92115970005182</v>
      </c>
      <c r="V2512" s="22">
        <f t="shared" ca="1" si="198"/>
        <v>0.8908241678036275</v>
      </c>
      <c r="X2512" s="33"/>
      <c r="Y2512" s="33"/>
    </row>
    <row r="2513" spans="1:25" hidden="1" x14ac:dyDescent="0.2">
      <c r="A2513" s="93" t="s">
        <v>1126</v>
      </c>
      <c r="B2513" s="94" t="str">
        <f ca="1">IFERROR(VLOOKUP($A2513,HeadJournal!$A$1:$NTR$890,COLUMN(HeadJournal!B$1),0),"")</f>
        <v>710002051778</v>
      </c>
      <c r="C2513" s="94" t="str">
        <f ca="1">IFERROR(VLOOKUP($A2513,HeadJournal!$A$1:$NTR$890,COLUMN(HeadJournal!C$1),0),"")</f>
        <v>iHerb_OA CZN6870</v>
      </c>
      <c r="D2513" s="125" t="str">
        <f ca="1"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 ca="1"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ca="1" si="197"/>
        <v>800.92115970005182</v>
      </c>
      <c r="V2513" s="22">
        <f t="shared" ca="1" si="198"/>
        <v>0.8908241678036275</v>
      </c>
      <c r="X2513" s="33"/>
      <c r="Y2513" s="33"/>
    </row>
    <row r="2514" spans="1:25" hidden="1" x14ac:dyDescent="0.2">
      <c r="A2514" s="93" t="s">
        <v>1126</v>
      </c>
      <c r="B2514" s="94" t="str">
        <f ca="1">IFERROR(VLOOKUP($A2514,HeadJournal!$A$1:$NTR$890,COLUMN(HeadJournal!B$1),0),"")</f>
        <v>710002051778</v>
      </c>
      <c r="C2514" s="94" t="str">
        <f ca="1">IFERROR(VLOOKUP($A2514,HeadJournal!$A$1:$NTR$890,COLUMN(HeadJournal!C$1),0),"")</f>
        <v>iHerb_OA CZN6870</v>
      </c>
      <c r="D2514" s="125" t="str">
        <f ca="1"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 ca="1"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ca="1" si="197"/>
        <v>501.84231940010363</v>
      </c>
      <c r="V2514" s="22">
        <f t="shared" ca="1" si="198"/>
        <v>0.27908693704363036</v>
      </c>
      <c r="X2514" s="33"/>
      <c r="Y2514" s="33"/>
    </row>
    <row r="2515" spans="1:25" hidden="1" x14ac:dyDescent="0.2">
      <c r="A2515" s="93" t="s">
        <v>1126</v>
      </c>
      <c r="B2515" s="94" t="str">
        <f ca="1">IFERROR(VLOOKUP($A2515,HeadJournal!$A$1:$NTR$890,COLUMN(HeadJournal!B$1),0),"")</f>
        <v>710002051778</v>
      </c>
      <c r="C2515" s="94" t="str">
        <f ca="1">IFERROR(VLOOKUP($A2515,HeadJournal!$A$1:$NTR$890,COLUMN(HeadJournal!C$1),0),"")</f>
        <v>iHerb_OA CZN6870</v>
      </c>
      <c r="D2515" s="125" t="str">
        <f ca="1"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 ca="1"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ca="1" si="197"/>
        <v>997.37894572722553</v>
      </c>
      <c r="V2515" s="22">
        <f t="shared" ca="1" si="198"/>
        <v>0.82933767223154187</v>
      </c>
      <c r="X2515" s="33"/>
      <c r="Y2515" s="33"/>
    </row>
    <row r="2516" spans="1:25" hidden="1" x14ac:dyDescent="0.2">
      <c r="A2516" s="93" t="s">
        <v>1126</v>
      </c>
      <c r="B2516" s="94" t="str">
        <f ca="1">IFERROR(VLOOKUP($A2516,HeadJournal!$A$1:$NTR$890,COLUMN(HeadJournal!B$1),0),"")</f>
        <v>710002051778</v>
      </c>
      <c r="C2516" s="94" t="str">
        <f ca="1">IFERROR(VLOOKUP($A2516,HeadJournal!$A$1:$NTR$890,COLUMN(HeadJournal!C$1),0),"")</f>
        <v>iHerb_OA CZN6870</v>
      </c>
      <c r="D2516" s="125" t="str">
        <f ca="1"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 ca="1"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ca="1" si="197"/>
        <v>1097.3789457272255</v>
      </c>
      <c r="V2516" s="22">
        <f t="shared" ca="1" si="198"/>
        <v>0.91248938460570284</v>
      </c>
      <c r="X2516" s="33"/>
      <c r="Y2516" s="33"/>
    </row>
    <row r="2517" spans="1:25" hidden="1" x14ac:dyDescent="0.2">
      <c r="A2517" s="93" t="s">
        <v>1126</v>
      </c>
      <c r="B2517" s="94" t="str">
        <f ca="1">IFERROR(VLOOKUP($A2517,HeadJournal!$A$1:$NTR$890,COLUMN(HeadJournal!B$1),0),"")</f>
        <v>710002051778</v>
      </c>
      <c r="C2517" s="94" t="str">
        <f ca="1">IFERROR(VLOOKUP($A2517,HeadJournal!$A$1:$NTR$890,COLUMN(HeadJournal!C$1),0),"")</f>
        <v>iHerb_OA CZN6870</v>
      </c>
      <c r="D2517" s="125" t="str">
        <f ca="1"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 ca="1"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ca="1" si="197"/>
        <v>744.44383695894271</v>
      </c>
      <c r="V2517" s="22">
        <f t="shared" ca="1" si="198"/>
        <v>0.98529252142238066</v>
      </c>
      <c r="X2517" s="33"/>
      <c r="Y2517" s="33"/>
    </row>
    <row r="2518" spans="1:25" hidden="1" x14ac:dyDescent="0.2">
      <c r="A2518" s="93" t="s">
        <v>1129</v>
      </c>
      <c r="B2518" s="94" t="str">
        <f ca="1">IFERROR(VLOOKUP($A2518,HeadJournal!$A$1:$NTR$890,COLUMN(HeadJournal!B$1),0),"")</f>
        <v>720000014985</v>
      </c>
      <c r="C2518" s="94" t="str">
        <f ca="1">IFERROR(VLOOKUP($A2518,HeadJournal!$A$1:$NTR$890,COLUMN(HeadJournal!C$1),0),"")</f>
        <v>iHerb_OA CZN6870</v>
      </c>
      <c r="D2518" s="125" t="str">
        <f ca="1"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 ca="1"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 ca="1"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ca="1" si="197"/>
        <v>672.27860463403874</v>
      </c>
      <c r="V2518" s="22">
        <f t="shared" ca="1" si="198"/>
        <v>0.72465570805213864</v>
      </c>
      <c r="X2518" s="33"/>
      <c r="Y2518" s="33"/>
    </row>
    <row r="2519" spans="1:25" hidden="1" x14ac:dyDescent="0.2">
      <c r="A2519" s="93" t="s">
        <v>1129</v>
      </c>
      <c r="B2519" s="94" t="str">
        <f ca="1">IFERROR(VLOOKUP($A2519,HeadJournal!$A$1:$NTR$890,COLUMN(HeadJournal!B$1),0),"")</f>
        <v>720000014985</v>
      </c>
      <c r="C2519" s="94" t="str">
        <f ca="1">IFERROR(VLOOKUP($A2519,HeadJournal!$A$1:$NTR$890,COLUMN(HeadJournal!C$1),0),"")</f>
        <v>iHerb_OA CZN6870</v>
      </c>
      <c r="D2519" s="125" t="str">
        <f ca="1"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 ca="1"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 ca="1"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ca="1" si="197"/>
        <v>572.27860463403874</v>
      </c>
      <c r="V2519" s="22">
        <f t="shared" ca="1" si="198"/>
        <v>0.61686472629888001</v>
      </c>
      <c r="X2519" s="33"/>
      <c r="Y2519" s="33"/>
    </row>
    <row r="2520" spans="1:25" hidden="1" x14ac:dyDescent="0.2">
      <c r="A2520" s="93" t="s">
        <v>1129</v>
      </c>
      <c r="B2520" s="94" t="str">
        <f ca="1">IFERROR(VLOOKUP($A2520,HeadJournal!$A$1:$NTR$890,COLUMN(HeadJournal!B$1),0),"")</f>
        <v>720000014985</v>
      </c>
      <c r="C2520" s="94" t="str">
        <f ca="1">IFERROR(VLOOKUP($A2520,HeadJournal!$A$1:$NTR$890,COLUMN(HeadJournal!C$1),0),"")</f>
        <v>iHerb_OA CZN6870</v>
      </c>
      <c r="D2520" s="125" t="str">
        <f ca="1"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 ca="1"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 ca="1"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ca="1" si="197"/>
        <v>1272.3357243139767</v>
      </c>
      <c r="V2520" s="22">
        <f t="shared" ca="1" si="198"/>
        <v>0.62748835671206227</v>
      </c>
      <c r="X2520" s="33"/>
      <c r="Y2520" s="33"/>
    </row>
    <row r="2521" spans="1:25" hidden="1" x14ac:dyDescent="0.2">
      <c r="A2521" s="93" t="s">
        <v>1129</v>
      </c>
      <c r="B2521" s="94" t="str">
        <f ca="1">IFERROR(VLOOKUP($A2521,HeadJournal!$A$1:$NTR$890,COLUMN(HeadJournal!B$1),0),"")</f>
        <v>720000014985</v>
      </c>
      <c r="C2521" s="94" t="str">
        <f ca="1">IFERROR(VLOOKUP($A2521,HeadJournal!$A$1:$NTR$890,COLUMN(HeadJournal!C$1),0),"")</f>
        <v>iHerb_OA CZN6870</v>
      </c>
      <c r="D2521" s="125" t="str">
        <f ca="1"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 ca="1"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 ca="1"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ca="1" si="197"/>
        <v>1272.3357243139767</v>
      </c>
      <c r="V2521" s="22">
        <f t="shared" ca="1" si="198"/>
        <v>0.62748835671206227</v>
      </c>
      <c r="X2521" s="33"/>
      <c r="Y2521" s="33"/>
    </row>
    <row r="2522" spans="1:25" hidden="1" x14ac:dyDescent="0.2">
      <c r="A2522" s="93" t="s">
        <v>1129</v>
      </c>
      <c r="B2522" s="94" t="str">
        <f ca="1">IFERROR(VLOOKUP($A2522,HeadJournal!$A$1:$NTR$890,COLUMN(HeadJournal!B$1),0),"")</f>
        <v>720000014985</v>
      </c>
      <c r="C2522" s="94" t="str">
        <f ca="1">IFERROR(VLOOKUP($A2522,HeadJournal!$A$1:$NTR$890,COLUMN(HeadJournal!C$1),0),"")</f>
        <v>iHerb_OA CZN6870</v>
      </c>
      <c r="D2522" s="125" t="str">
        <f ca="1"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 ca="1"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 ca="1"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ca="1" si="197"/>
        <v>1292.2496411565464</v>
      </c>
      <c r="V2522" s="22">
        <f t="shared" ca="1" si="198"/>
        <v>0.8570713537404091</v>
      </c>
      <c r="X2522" s="33"/>
      <c r="Y2522" s="33"/>
    </row>
    <row r="2523" spans="1:25" hidden="1" x14ac:dyDescent="0.2">
      <c r="A2523" s="93" t="s">
        <v>1129</v>
      </c>
      <c r="B2523" s="94" t="str">
        <f ca="1">IFERROR(VLOOKUP($A2523,HeadJournal!$A$1:$NTR$890,COLUMN(HeadJournal!B$1),0),"")</f>
        <v>720000014985</v>
      </c>
      <c r="C2523" s="94" t="str">
        <f ca="1">IFERROR(VLOOKUP($A2523,HeadJournal!$A$1:$NTR$890,COLUMN(HeadJournal!C$1),0),"")</f>
        <v>iHerb_OA CZN6870</v>
      </c>
      <c r="D2523" s="125" t="str">
        <f ca="1"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 ca="1"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ca="1" si="197"/>
        <v>-1672.389765843601</v>
      </c>
      <c r="V2523" s="22" t="str">
        <f t="shared" ca="1" si="198"/>
        <v/>
      </c>
      <c r="X2523" s="33"/>
      <c r="Y2523" s="33"/>
    </row>
    <row r="2524" spans="1:25" hidden="1" x14ac:dyDescent="0.2">
      <c r="A2524" s="93" t="s">
        <v>1129</v>
      </c>
      <c r="B2524" s="94" t="str">
        <f ca="1">IFERROR(VLOOKUP($A2524,HeadJournal!$A$1:$NTR$890,COLUMN(HeadJournal!B$1),0),"")</f>
        <v>720000014985</v>
      </c>
      <c r="C2524" s="94" t="str">
        <f ca="1">IFERROR(VLOOKUP($A2524,HeadJournal!$A$1:$NTR$890,COLUMN(HeadJournal!C$1),0),"")</f>
        <v>iHerb_OA CZN6870</v>
      </c>
      <c r="D2524" s="125" t="str">
        <f ca="1"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 ca="1"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 ca="1"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ca="1" si="197"/>
        <v>605.31480143341048</v>
      </c>
      <c r="V2524" s="22">
        <f t="shared" ca="1" si="198"/>
        <v>0.67656735844429883</v>
      </c>
      <c r="X2524" s="33"/>
      <c r="Y2524" s="33"/>
    </row>
    <row r="2525" spans="1:25" hidden="1" x14ac:dyDescent="0.2">
      <c r="A2525" s="93" t="s">
        <v>1129</v>
      </c>
      <c r="B2525" s="94" t="str">
        <f ca="1">IFERROR(VLOOKUP($A2525,HeadJournal!$A$1:$NTR$890,COLUMN(HeadJournal!B$1),0),"")</f>
        <v>720000014985</v>
      </c>
      <c r="C2525" s="94" t="str">
        <f ca="1">IFERROR(VLOOKUP($A2525,HeadJournal!$A$1:$NTR$890,COLUMN(HeadJournal!C$1),0),"")</f>
        <v>iHerb_OA CZN6870</v>
      </c>
      <c r="D2525" s="125" t="str">
        <f ca="1"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 ca="1"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 ca="1"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ca="1" si="197"/>
        <v>985.05105198566639</v>
      </c>
      <c r="V2525" s="22">
        <f t="shared" ca="1" si="198"/>
        <v>0.74911733529515612</v>
      </c>
      <c r="X2525" s="33"/>
      <c r="Y2525" s="33"/>
    </row>
    <row r="2526" spans="1:25" hidden="1" x14ac:dyDescent="0.2">
      <c r="A2526" s="93" t="s">
        <v>1129</v>
      </c>
      <c r="B2526" s="94" t="str">
        <f ca="1">IFERROR(VLOOKUP($A2526,HeadJournal!$A$1:$NTR$890,COLUMN(HeadJournal!B$1),0),"")</f>
        <v>720000014985</v>
      </c>
      <c r="C2526" s="94" t="str">
        <f ca="1">IFERROR(VLOOKUP($A2526,HeadJournal!$A$1:$NTR$890,COLUMN(HeadJournal!C$1),0),"")</f>
        <v>iHerb_OA CZN6870</v>
      </c>
      <c r="D2526" s="125" t="str">
        <f ca="1"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 ca="1"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 ca="1"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ca="1" si="197"/>
        <v>986.48403858426218</v>
      </c>
      <c r="V2526" s="22">
        <f t="shared" ca="1" si="198"/>
        <v>0.69789380913408827</v>
      </c>
      <c r="X2526" s="33"/>
      <c r="Y2526" s="33"/>
    </row>
    <row r="2527" spans="1:25" hidden="1" x14ac:dyDescent="0.2">
      <c r="A2527" s="93" t="s">
        <v>1129</v>
      </c>
      <c r="B2527" s="94" t="str">
        <f ca="1">IFERROR(VLOOKUP($A2527,HeadJournal!$A$1:$NTR$890,COLUMN(HeadJournal!B$1),0),"")</f>
        <v>720000014985</v>
      </c>
      <c r="C2527" s="94" t="str">
        <f ca="1">IFERROR(VLOOKUP($A2527,HeadJournal!$A$1:$NTR$890,COLUMN(HeadJournal!C$1),0),"")</f>
        <v>iHerb_OA CZN6870</v>
      </c>
      <c r="D2527" s="125" t="str">
        <f ca="1"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 ca="1"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 ca="1"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ca="1" si="197"/>
        <v>875.30266604486792</v>
      </c>
      <c r="V2527" s="22">
        <f t="shared" ca="1" si="198"/>
        <v>0.66075672050421341</v>
      </c>
      <c r="X2527" s="33"/>
      <c r="Y2527" s="33"/>
    </row>
    <row r="2528" spans="1:25" hidden="1" x14ac:dyDescent="0.2">
      <c r="A2528" s="93" t="s">
        <v>1129</v>
      </c>
      <c r="B2528" s="94" t="str">
        <f ca="1">IFERROR(VLOOKUP($A2528,HeadJournal!$A$1:$NTR$890,COLUMN(HeadJournal!B$1),0),"")</f>
        <v>720000014985</v>
      </c>
      <c r="C2528" s="94" t="str">
        <f ca="1">IFERROR(VLOOKUP($A2528,HeadJournal!$A$1:$NTR$890,COLUMN(HeadJournal!C$1),0),"")</f>
        <v>iHerb_OA CZN6870</v>
      </c>
      <c r="D2528" s="125" t="str">
        <f ca="1"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 ca="1"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 ca="1"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ca="1" si="197"/>
        <v>975.30266604486792</v>
      </c>
      <c r="V2528" s="22">
        <f t="shared" ca="1" si="198"/>
        <v>0.73624566234531408</v>
      </c>
      <c r="X2528" s="33"/>
      <c r="Y2528" s="33"/>
    </row>
    <row r="2529" spans="1:25" hidden="1" x14ac:dyDescent="0.2">
      <c r="A2529" s="93" t="s">
        <v>1129</v>
      </c>
      <c r="B2529" s="94" t="str">
        <f ca="1">IFERROR(VLOOKUP($A2529,HeadJournal!$A$1:$NTR$890,COLUMN(HeadJournal!B$1),0),"")</f>
        <v>720000014985</v>
      </c>
      <c r="C2529" s="94" t="str">
        <f ca="1">IFERROR(VLOOKUP($A2529,HeadJournal!$A$1:$NTR$890,COLUMN(HeadJournal!C$1),0),"")</f>
        <v>iHerb_OA CZN6870</v>
      </c>
      <c r="D2529" s="125" t="str">
        <f ca="1"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 ca="1"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 ca="1"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ca="1" si="197"/>
        <v>771.28622649845397</v>
      </c>
      <c r="V2529" s="22">
        <f t="shared" ca="1" si="198"/>
        <v>0.44616190275166118</v>
      </c>
      <c r="X2529" s="33"/>
      <c r="Y2529" s="33"/>
    </row>
    <row r="2530" spans="1:25" hidden="1" x14ac:dyDescent="0.2">
      <c r="A2530" s="93" t="s">
        <v>1129</v>
      </c>
      <c r="B2530" s="94" t="str">
        <f ca="1">IFERROR(VLOOKUP($A2530,HeadJournal!$A$1:$NTR$890,COLUMN(HeadJournal!B$1),0),"")</f>
        <v>720000014985</v>
      </c>
      <c r="C2530" s="94" t="str">
        <f ca="1">IFERROR(VLOOKUP($A2530,HeadJournal!$A$1:$NTR$890,COLUMN(HeadJournal!C$1),0),"")</f>
        <v>iHerb_OA CZN6870</v>
      </c>
      <c r="D2530" s="125" t="str">
        <f ca="1"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 ca="1"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 ca="1"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ca="1" si="197"/>
        <v>952.29737543566921</v>
      </c>
      <c r="V2530" s="22">
        <f t="shared" ca="1" si="198"/>
        <v>0.46505648037555258</v>
      </c>
      <c r="X2530" s="33"/>
      <c r="Y2530" s="33"/>
    </row>
    <row r="2531" spans="1:25" hidden="1" x14ac:dyDescent="0.2">
      <c r="A2531" s="93" t="s">
        <v>1129</v>
      </c>
      <c r="B2531" s="94" t="str">
        <f ca="1">IFERROR(VLOOKUP($A2531,HeadJournal!$A$1:$NTR$890,COLUMN(HeadJournal!B$1),0),"")</f>
        <v>720000014985</v>
      </c>
      <c r="C2531" s="94" t="str">
        <f ca="1">IFERROR(VLOOKUP($A2531,HeadJournal!$A$1:$NTR$890,COLUMN(HeadJournal!C$1),0),"")</f>
        <v>iHerb_OA CZN6870</v>
      </c>
      <c r="D2531" s="125" t="str">
        <f ca="1"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 ca="1"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 ca="1"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ca="1" si="197"/>
        <v>952.29737543566921</v>
      </c>
      <c r="V2531" s="22">
        <f t="shared" ca="1" si="198"/>
        <v>0.46505648037555258</v>
      </c>
      <c r="X2531" s="33"/>
      <c r="Y2531" s="33"/>
    </row>
    <row r="2532" spans="1:25" hidden="1" x14ac:dyDescent="0.2">
      <c r="A2532" s="93" t="s">
        <v>1129</v>
      </c>
      <c r="B2532" s="94" t="str">
        <f ca="1">IFERROR(VLOOKUP($A2532,HeadJournal!$A$1:$NTR$890,COLUMN(HeadJournal!B$1),0),"")</f>
        <v>720000014985</v>
      </c>
      <c r="C2532" s="94" t="str">
        <f ca="1">IFERROR(VLOOKUP($A2532,HeadJournal!$A$1:$NTR$890,COLUMN(HeadJournal!C$1),0),"")</f>
        <v>iHerb_OA CZN6870</v>
      </c>
      <c r="D2532" s="125" t="str">
        <f ca="1"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 ca="1"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 ca="1"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ca="1" si="197"/>
        <v>1822.6452653281626</v>
      </c>
      <c r="V2532" s="22">
        <f t="shared" ca="1" si="198"/>
        <v>2.0774325290555344</v>
      </c>
      <c r="X2532" s="33"/>
      <c r="Y2532" s="33"/>
    </row>
    <row r="2533" spans="1:25" hidden="1" x14ac:dyDescent="0.2">
      <c r="A2533" s="93" t="s">
        <v>1137</v>
      </c>
      <c r="B2533" s="94">
        <f ca="1">IFERROR(VLOOKUP($A2533,HeadJournal!$A$1:$NTR$890,COLUMN(HeadJournal!B$1),0),"")</f>
        <v>0</v>
      </c>
      <c r="C2533" s="94" t="str">
        <f ca="1">IFERROR(VLOOKUP($A2533,HeadJournal!$A$1:$NTR$890,COLUMN(HeadJournal!C$1),0),"")</f>
        <v>OZON_OA</v>
      </c>
      <c r="D2533" s="125" t="str">
        <f ca="1"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ca="1" si="198"/>
        <v>0.33917074426989441</v>
      </c>
      <c r="X2533" s="33"/>
      <c r="Y2533" s="33"/>
    </row>
    <row r="2534" spans="1:25" hidden="1" x14ac:dyDescent="0.2">
      <c r="A2534" s="93" t="s">
        <v>1137</v>
      </c>
      <c r="B2534" s="94">
        <f ca="1">IFERROR(VLOOKUP($A2534,HeadJournal!$A$1:$NTR$890,COLUMN(HeadJournal!B$1),0),"")</f>
        <v>0</v>
      </c>
      <c r="C2534" s="94" t="str">
        <f ca="1">IFERROR(VLOOKUP($A2534,HeadJournal!$A$1:$NTR$890,COLUMN(HeadJournal!C$1),0),"")</f>
        <v>OZON_OA</v>
      </c>
      <c r="D2534" s="125" t="str">
        <f ca="1"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ca="1" si="198"/>
        <v>0.33917074426989441</v>
      </c>
      <c r="X2534" s="33"/>
      <c r="Y2534" s="33"/>
    </row>
    <row r="2535" spans="1:25" hidden="1" x14ac:dyDescent="0.2">
      <c r="A2535" s="93" t="s">
        <v>1139</v>
      </c>
      <c r="B2535" s="94">
        <f ca="1">IFERROR(VLOOKUP($A2535,HeadJournal!$A$1:$NTR$890,COLUMN(HeadJournal!B$1),0),"")</f>
        <v>0</v>
      </c>
      <c r="C2535" s="94" t="str">
        <f ca="1">IFERROR(VLOOKUP($A2535,HeadJournal!$A$1:$NTR$890,COLUMN(HeadJournal!C$1),0),"")</f>
        <v>WBRS</v>
      </c>
      <c r="D2535" s="125" t="str">
        <f ca="1"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ca="1" si="198"/>
        <v>0.55488752980201095</v>
      </c>
      <c r="X2535" s="33"/>
      <c r="Y2535" s="33"/>
    </row>
    <row r="2536" spans="1:25" hidden="1" x14ac:dyDescent="0.2">
      <c r="A2536" s="93" t="s">
        <v>1141</v>
      </c>
      <c r="B2536" s="94" t="str">
        <f ca="1">IFERROR(VLOOKUP($A2536,HeadJournal!$A$1:$NTR$890,COLUMN(HeadJournal!B$1),0),"")</f>
        <v>720000024990</v>
      </c>
      <c r="C2536" s="94" t="str">
        <f ca="1">IFERROR(VLOOKUP($A2536,HeadJournal!$A$1:$NTR$890,COLUMN(HeadJournal!C$1),0),"")</f>
        <v>iHerb_AV CYG0792</v>
      </c>
      <c r="D2536" s="125" t="str">
        <f ca="1"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 ca="1"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ca="1" si="197"/>
        <v>781.33259544072962</v>
      </c>
      <c r="V2536" s="22">
        <f t="shared" ca="1" si="198"/>
        <v>0.69844941602509369</v>
      </c>
      <c r="X2536" s="33"/>
      <c r="Y2536" s="33"/>
    </row>
    <row r="2537" spans="1:25" hidden="1" x14ac:dyDescent="0.2">
      <c r="A2537" s="93" t="s">
        <v>1141</v>
      </c>
      <c r="B2537" s="94" t="str">
        <f ca="1">IFERROR(VLOOKUP($A2537,HeadJournal!$A$1:$NTR$890,COLUMN(HeadJournal!B$1),0),"")</f>
        <v>720000024990</v>
      </c>
      <c r="C2537" s="94" t="str">
        <f ca="1">IFERROR(VLOOKUP($A2537,HeadJournal!$A$1:$NTR$890,COLUMN(HeadJournal!C$1),0),"")</f>
        <v>iHerb_AV CYG0792</v>
      </c>
      <c r="D2537" s="125" t="str">
        <f ca="1"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 ca="1"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ca="1" si="197"/>
        <v>897.10959209726445</v>
      </c>
      <c r="V2537" s="22">
        <f t="shared" ca="1" si="198"/>
        <v>1.1173499935572064</v>
      </c>
      <c r="X2537" s="33"/>
      <c r="Y2537" s="33"/>
    </row>
    <row r="2538" spans="1:25" hidden="1" x14ac:dyDescent="0.2">
      <c r="A2538" s="93" t="s">
        <v>1141</v>
      </c>
      <c r="B2538" s="94" t="str">
        <f ca="1">IFERROR(VLOOKUP($A2538,HeadJournal!$A$1:$NTR$890,COLUMN(HeadJournal!B$1),0),"")</f>
        <v>720000024990</v>
      </c>
      <c r="C2538" s="94" t="str">
        <f ca="1">IFERROR(VLOOKUP($A2538,HeadJournal!$A$1:$NTR$890,COLUMN(HeadJournal!C$1),0),"")</f>
        <v>iHerb_AV CYG0792</v>
      </c>
      <c r="D2538" s="125" t="str">
        <f ca="1"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 ca="1"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ca="1" si="197"/>
        <v>1183.1493572948332</v>
      </c>
      <c r="V2538" s="22">
        <f t="shared" ca="1" si="198"/>
        <v>0.68913936242619001</v>
      </c>
      <c r="X2538" s="33"/>
      <c r="Y2538" s="33"/>
    </row>
    <row r="2539" spans="1:25" hidden="1" x14ac:dyDescent="0.2">
      <c r="A2539" s="93" t="s">
        <v>1141</v>
      </c>
      <c r="B2539" s="94" t="str">
        <f ca="1">IFERROR(VLOOKUP($A2539,HeadJournal!$A$1:$NTR$890,COLUMN(HeadJournal!B$1),0),"")</f>
        <v>720000024990</v>
      </c>
      <c r="C2539" s="94" t="str">
        <f ca="1">IFERROR(VLOOKUP($A2539,HeadJournal!$A$1:$NTR$890,COLUMN(HeadJournal!C$1),0),"")</f>
        <v>iHerb_AV CYG0792</v>
      </c>
      <c r="D2539" s="125" t="str">
        <f ca="1"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 ca="1"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ca="1" si="197"/>
        <v>1183.1493572948332</v>
      </c>
      <c r="V2539" s="22">
        <f t="shared" ca="1" si="198"/>
        <v>0.68913936242619001</v>
      </c>
      <c r="X2539" s="33"/>
      <c r="Y2539" s="33"/>
    </row>
    <row r="2540" spans="1:25" hidden="1" x14ac:dyDescent="0.2">
      <c r="A2540" s="93" t="s">
        <v>1141</v>
      </c>
      <c r="B2540" s="94" t="str">
        <f ca="1">IFERROR(VLOOKUP($A2540,HeadJournal!$A$1:$NTR$890,COLUMN(HeadJournal!B$1),0),"")</f>
        <v>720000024990</v>
      </c>
      <c r="C2540" s="94" t="str">
        <f ca="1">IFERROR(VLOOKUP($A2540,HeadJournal!$A$1:$NTR$890,COLUMN(HeadJournal!C$1),0),"")</f>
        <v>iHerb_AV CYG0792</v>
      </c>
      <c r="D2540" s="125" t="str">
        <f ca="1"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 ca="1"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 ca="1"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ca="1" si="197"/>
        <v>490.58566048632224</v>
      </c>
      <c r="V2540" s="22">
        <f t="shared" ca="1" si="198"/>
        <v>1.1982620371066233</v>
      </c>
      <c r="X2540" s="33"/>
      <c r="Y2540" s="33"/>
    </row>
    <row r="2541" spans="1:25" hidden="1" x14ac:dyDescent="0.2">
      <c r="A2541" s="93" t="s">
        <v>1141</v>
      </c>
      <c r="B2541" s="94" t="str">
        <f ca="1">IFERROR(VLOOKUP($A2541,HeadJournal!$A$1:$NTR$890,COLUMN(HeadJournal!B$1),0),"")</f>
        <v>720000024990</v>
      </c>
      <c r="C2541" s="94" t="str">
        <f ca="1">IFERROR(VLOOKUP($A2541,HeadJournal!$A$1:$NTR$890,COLUMN(HeadJournal!C$1),0),"")</f>
        <v>iHerb_AV CYG0792</v>
      </c>
      <c r="D2541" s="125" t="str">
        <f ca="1"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 ca="1"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ca="1" si="197"/>
        <v>490.58566048632224</v>
      </c>
      <c r="V2541" s="22">
        <f t="shared" ca="1" si="198"/>
        <v>1.1982620371066233</v>
      </c>
      <c r="X2541" s="33"/>
      <c r="Y2541" s="33"/>
    </row>
    <row r="2542" spans="1:25" hidden="1" x14ac:dyDescent="0.2">
      <c r="A2542" s="93" t="s">
        <v>1141</v>
      </c>
      <c r="B2542" s="94" t="str">
        <f ca="1">IFERROR(VLOOKUP($A2542,HeadJournal!$A$1:$NTR$890,COLUMN(HeadJournal!B$1),0),"")</f>
        <v>720000024990</v>
      </c>
      <c r="C2542" s="94" t="str">
        <f ca="1">IFERROR(VLOOKUP($A2542,HeadJournal!$A$1:$NTR$890,COLUMN(HeadJournal!C$1),0),"")</f>
        <v>iHerb_AV CYG0792</v>
      </c>
      <c r="D2542" s="125" t="str">
        <f ca="1"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 ca="1"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ca="1" si="197"/>
        <v>1216.358837993921</v>
      </c>
      <c r="V2542" s="22">
        <f t="shared" ca="1" si="198"/>
        <v>0.87909992228792699</v>
      </c>
      <c r="X2542" s="33"/>
      <c r="Y2542" s="33"/>
    </row>
    <row r="2543" spans="1:25" hidden="1" x14ac:dyDescent="0.2">
      <c r="A2543" s="93" t="s">
        <v>1141</v>
      </c>
      <c r="B2543" s="94" t="str">
        <f ca="1">IFERROR(VLOOKUP($A2543,HeadJournal!$A$1:$NTR$890,COLUMN(HeadJournal!B$1),0),"")</f>
        <v>720000024990</v>
      </c>
      <c r="C2543" s="94" t="str">
        <f ca="1">IFERROR(VLOOKUP($A2543,HeadJournal!$A$1:$NTR$890,COLUMN(HeadJournal!C$1),0),"")</f>
        <v>iHerb_AV CYG0792</v>
      </c>
      <c r="D2543" s="125" t="str">
        <f ca="1"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 ca="1"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ca="1" si="197"/>
        <v>1216.358837993921</v>
      </c>
      <c r="V2543" s="22">
        <f t="shared" ca="1" si="198"/>
        <v>0.87909992228792699</v>
      </c>
      <c r="X2543" s="33"/>
      <c r="Y2543" s="33"/>
    </row>
    <row r="2544" spans="1:25" hidden="1" x14ac:dyDescent="0.2">
      <c r="A2544" s="93" t="s">
        <v>1141</v>
      </c>
      <c r="B2544" s="94" t="str">
        <f ca="1">IFERROR(VLOOKUP($A2544,HeadJournal!$A$1:$NTR$890,COLUMN(HeadJournal!B$1),0),"")</f>
        <v>720000024990</v>
      </c>
      <c r="C2544" s="94" t="str">
        <f ca="1">IFERROR(VLOOKUP($A2544,HeadJournal!$A$1:$NTR$890,COLUMN(HeadJournal!C$1),0),"")</f>
        <v>iHerb_AV CYG0792</v>
      </c>
      <c r="D2544" s="125" t="str">
        <f ca="1"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 ca="1"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ca="1" si="197"/>
        <v>989.01394346504594</v>
      </c>
      <c r="V2544" s="22">
        <f t="shared" ca="1" si="198"/>
        <v>0.54611902719857131</v>
      </c>
      <c r="X2544" s="33"/>
      <c r="Y2544" s="33"/>
    </row>
    <row r="2545" spans="1:25" hidden="1" x14ac:dyDescent="0.2">
      <c r="A2545" s="93" t="s">
        <v>1141</v>
      </c>
      <c r="B2545" s="94" t="str">
        <f ca="1">IFERROR(VLOOKUP($A2545,HeadJournal!$A$1:$NTR$890,COLUMN(HeadJournal!B$1),0),"")</f>
        <v>720000024990</v>
      </c>
      <c r="C2545" s="94" t="str">
        <f ca="1">IFERROR(VLOOKUP($A2545,HeadJournal!$A$1:$NTR$890,COLUMN(HeadJournal!C$1),0),"")</f>
        <v>iHerb_AV CYG0792</v>
      </c>
      <c r="D2545" s="125" t="str">
        <f ca="1"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 ca="1"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ca="1" si="197"/>
        <v>801.51472674772049</v>
      </c>
      <c r="V2545" s="22">
        <f t="shared" ca="1" si="198"/>
        <v>0.36457589072771807</v>
      </c>
      <c r="X2545" s="33"/>
      <c r="Y2545" s="33"/>
    </row>
    <row r="2546" spans="1:25" hidden="1" x14ac:dyDescent="0.2">
      <c r="A2546" s="93" t="s">
        <v>1141</v>
      </c>
      <c r="B2546" s="94" t="str">
        <f ca="1">IFERROR(VLOOKUP($A2546,HeadJournal!$A$1:$NTR$890,COLUMN(HeadJournal!B$1),0),"")</f>
        <v>720000024990</v>
      </c>
      <c r="C2546" s="94" t="str">
        <f ca="1">IFERROR(VLOOKUP($A2546,HeadJournal!$A$1:$NTR$890,COLUMN(HeadJournal!C$1),0),"")</f>
        <v>iHerb_AV CYG0792</v>
      </c>
      <c r="D2546" s="125" t="str">
        <f ca="1"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 ca="1"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ca="1" si="197"/>
        <v>920.28014924012155</v>
      </c>
      <c r="V2546" s="22">
        <f t="shared" ca="1" si="198"/>
        <v>0.48958367326285213</v>
      </c>
      <c r="X2546" s="33"/>
      <c r="Y2546" s="33"/>
    </row>
    <row r="2547" spans="1:25" hidden="1" x14ac:dyDescent="0.2">
      <c r="A2547" s="93" t="s">
        <v>1141</v>
      </c>
      <c r="B2547" s="94" t="str">
        <f ca="1">IFERROR(VLOOKUP($A2547,HeadJournal!$A$1:$NTR$890,COLUMN(HeadJournal!B$1),0),"")</f>
        <v>720000024990</v>
      </c>
      <c r="C2547" s="94" t="str">
        <f ca="1">IFERROR(VLOOKUP($A2547,HeadJournal!$A$1:$NTR$890,COLUMN(HeadJournal!C$1),0),"")</f>
        <v>iHerb_AV CYG0792</v>
      </c>
      <c r="D2547" s="125" t="str">
        <f ca="1"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 ca="1"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ca="1" si="197"/>
        <v>1194.9907951367784</v>
      </c>
      <c r="V2547" s="22">
        <f t="shared" ca="1" si="198"/>
        <v>0.66204138567112258</v>
      </c>
      <c r="X2547" s="33"/>
      <c r="Y2547" s="33"/>
    </row>
    <row r="2548" spans="1:25" hidden="1" x14ac:dyDescent="0.2">
      <c r="A2548" s="93" t="s">
        <v>1141</v>
      </c>
      <c r="B2548" s="94" t="str">
        <f ca="1">IFERROR(VLOOKUP($A2548,HeadJournal!$A$1:$NTR$890,COLUMN(HeadJournal!B$1),0),"")</f>
        <v>720000024990</v>
      </c>
      <c r="C2548" s="94" t="str">
        <f ca="1">IFERROR(VLOOKUP($A2548,HeadJournal!$A$1:$NTR$890,COLUMN(HeadJournal!C$1),0),"")</f>
        <v>iHerb_AV CYG0792</v>
      </c>
      <c r="D2548" s="125" t="str">
        <f ca="1"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 ca="1"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ca="1" si="197"/>
        <v>814.65434164133751</v>
      </c>
      <c r="V2548" s="22">
        <f t="shared" ca="1" si="198"/>
        <v>1.1886765921773794</v>
      </c>
      <c r="X2548" s="33"/>
      <c r="Y2548" s="33"/>
    </row>
    <row r="2549" spans="1:25" hidden="1" x14ac:dyDescent="0.2">
      <c r="A2549" s="93" t="s">
        <v>1141</v>
      </c>
      <c r="B2549" s="94" t="str">
        <f ca="1">IFERROR(VLOOKUP($A2549,HeadJournal!$A$1:$NTR$890,COLUMN(HeadJournal!B$1),0),"")</f>
        <v>720000024990</v>
      </c>
      <c r="C2549" s="94" t="str">
        <f ca="1">IFERROR(VLOOKUP($A2549,HeadJournal!$A$1:$NTR$890,COLUMN(HeadJournal!C$1),0),"")</f>
        <v>iHerb_AV CYG0792</v>
      </c>
      <c r="D2549" s="125" t="str">
        <f ca="1"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 ca="1"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ca="1" si="197"/>
        <v>890.29787294832863</v>
      </c>
      <c r="V2549" s="22">
        <f t="shared" ca="1" si="198"/>
        <v>0.80228545232559823</v>
      </c>
      <c r="X2549" s="33"/>
      <c r="Y2549" s="33"/>
    </row>
    <row r="2550" spans="1:25" hidden="1" x14ac:dyDescent="0.2">
      <c r="A2550" s="93" t="s">
        <v>1141</v>
      </c>
      <c r="B2550" s="94" t="str">
        <f ca="1">IFERROR(VLOOKUP($A2550,HeadJournal!$A$1:$NTR$890,COLUMN(HeadJournal!B$1),0),"")</f>
        <v>720000024990</v>
      </c>
      <c r="C2550" s="94" t="str">
        <f ca="1">IFERROR(VLOOKUP($A2550,HeadJournal!$A$1:$NTR$890,COLUMN(HeadJournal!C$1),0),"")</f>
        <v>iHerb_AV CYG0792</v>
      </c>
      <c r="D2550" s="125" t="str">
        <f ca="1"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 ca="1"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ca="1" si="197"/>
        <v>922.27243313069971</v>
      </c>
      <c r="V2550" s="22">
        <f t="shared" ca="1" si="198"/>
        <v>0.49116413339363552</v>
      </c>
      <c r="X2550" s="33"/>
      <c r="Y2550" s="33"/>
    </row>
    <row r="2551" spans="1:25" hidden="1" x14ac:dyDescent="0.2">
      <c r="A2551" s="93" t="s">
        <v>1141</v>
      </c>
      <c r="B2551" s="94" t="str">
        <f ca="1">IFERROR(VLOOKUP($A2551,HeadJournal!$A$1:$NTR$890,COLUMN(HeadJournal!B$1),0),"")</f>
        <v>720000024990</v>
      </c>
      <c r="C2551" s="94" t="str">
        <f ca="1">IFERROR(VLOOKUP($A2551,HeadJournal!$A$1:$NTR$890,COLUMN(HeadJournal!C$1),0),"")</f>
        <v>iHerb_AV CYG0792</v>
      </c>
      <c r="D2551" s="125" t="str">
        <f ca="1"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 ca="1"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ca="1" si="197"/>
        <v>1122.2724331306997</v>
      </c>
      <c r="V2551" s="22">
        <f t="shared" ca="1" si="198"/>
        <v>0.59767585720746663</v>
      </c>
      <c r="X2551" s="33"/>
      <c r="Y2551" s="33"/>
    </row>
    <row r="2552" spans="1:25" hidden="1" x14ac:dyDescent="0.2">
      <c r="A2552" s="93" t="s">
        <v>1141</v>
      </c>
      <c r="B2552" s="94" t="str">
        <f ca="1">IFERROR(VLOOKUP($A2552,HeadJournal!$A$1:$NTR$890,COLUMN(HeadJournal!B$1),0),"")</f>
        <v>720000024990</v>
      </c>
      <c r="C2552" s="94" t="str">
        <f ca="1">IFERROR(VLOOKUP($A2552,HeadJournal!$A$1:$NTR$890,COLUMN(HeadJournal!C$1),0),"")</f>
        <v>iHerb_AV CYG0792</v>
      </c>
      <c r="D2552" s="125" t="str">
        <f ca="1"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 ca="1"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ca="1" si="197"/>
        <v>1500.7288682370822</v>
      </c>
      <c r="V2552" s="22">
        <f t="shared" ca="1" si="198"/>
        <v>0.51762280933158389</v>
      </c>
      <c r="X2552" s="33"/>
      <c r="Y2552" s="33"/>
    </row>
    <row r="2553" spans="1:25" hidden="1" x14ac:dyDescent="0.2">
      <c r="A2553" s="93" t="s">
        <v>1141</v>
      </c>
      <c r="B2553" s="94" t="str">
        <f ca="1">IFERROR(VLOOKUP($A2553,HeadJournal!$A$1:$NTR$890,COLUMN(HeadJournal!B$1),0),"")</f>
        <v>720000024990</v>
      </c>
      <c r="C2553" s="94" t="str">
        <f ca="1">IFERROR(VLOOKUP($A2553,HeadJournal!$A$1:$NTR$890,COLUMN(HeadJournal!C$1),0),"")</f>
        <v>iHerb_AV CYG0792</v>
      </c>
      <c r="D2553" s="125" t="str">
        <f ca="1"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 ca="1"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ca="1" si="197"/>
        <v>1500.7288682370822</v>
      </c>
      <c r="V2553" s="22">
        <f t="shared" ca="1" si="198"/>
        <v>0.51762280933158389</v>
      </c>
      <c r="X2553" s="33"/>
      <c r="Y2553" s="33"/>
    </row>
    <row r="2554" spans="1:25" hidden="1" x14ac:dyDescent="0.2">
      <c r="A2554" s="93" t="s">
        <v>1141</v>
      </c>
      <c r="B2554" s="94" t="str">
        <f ca="1">IFERROR(VLOOKUP($A2554,HeadJournal!$A$1:$NTR$890,COLUMN(HeadJournal!B$1),0),"")</f>
        <v>720000024990</v>
      </c>
      <c r="C2554" s="94" t="str">
        <f ca="1">IFERROR(VLOOKUP($A2554,HeadJournal!$A$1:$NTR$890,COLUMN(HeadJournal!C$1),0),"")</f>
        <v>iHerb_AV CYG0792</v>
      </c>
      <c r="D2554" s="125" t="str">
        <f ca="1"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 ca="1"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ca="1" si="197"/>
        <v>1181.6551443769001</v>
      </c>
      <c r="V2554" s="22">
        <f t="shared" ca="1" si="198"/>
        <v>0.68767054558929774</v>
      </c>
      <c r="X2554" s="33"/>
      <c r="Y2554" s="33"/>
    </row>
    <row r="2555" spans="1:25" hidden="1" x14ac:dyDescent="0.2">
      <c r="A2555" s="93" t="s">
        <v>1141</v>
      </c>
      <c r="B2555" s="94" t="str">
        <f ca="1">IFERROR(VLOOKUP($A2555,HeadJournal!$A$1:$NTR$890,COLUMN(HeadJournal!B$1),0),"")</f>
        <v>720000024990</v>
      </c>
      <c r="C2555" s="94" t="str">
        <f ca="1">IFERROR(VLOOKUP($A2555,HeadJournal!$A$1:$NTR$890,COLUMN(HeadJournal!C$1),0),"")</f>
        <v>iHerb_AV CYG0792</v>
      </c>
      <c r="D2555" s="125" t="str">
        <f ca="1"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 ca="1"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ca="1" si="197"/>
        <v>1376.9969835866264</v>
      </c>
      <c r="V2555" s="22">
        <f t="shared" ca="1" si="198"/>
        <v>0.59276590424435016</v>
      </c>
      <c r="X2555" s="33"/>
      <c r="Y2555" s="33"/>
    </row>
    <row r="2556" spans="1:25" hidden="1" x14ac:dyDescent="0.2">
      <c r="A2556" s="93" t="s">
        <v>1141</v>
      </c>
      <c r="B2556" s="94" t="str">
        <f ca="1">IFERROR(VLOOKUP($A2556,HeadJournal!$A$1:$NTR$890,COLUMN(HeadJournal!B$1),0),"")</f>
        <v>720000024990</v>
      </c>
      <c r="C2556" s="94" t="str">
        <f ca="1">IFERROR(VLOOKUP($A2556,HeadJournal!$A$1:$NTR$890,COLUMN(HeadJournal!C$1),0),"")</f>
        <v>iHerb_AV CYG0792</v>
      </c>
      <c r="D2556" s="125" t="str">
        <f ca="1"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 ca="1"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ca="1" si="197"/>
        <v>-288.88116413373854</v>
      </c>
      <c r="V2556" s="22" t="str">
        <f t="shared" ca="1" si="198"/>
        <v/>
      </c>
      <c r="X2556" s="33"/>
      <c r="Y2556" s="33"/>
    </row>
    <row r="2557" spans="1:25" hidden="1" x14ac:dyDescent="0.2">
      <c r="A2557" s="93" t="s">
        <v>1141</v>
      </c>
      <c r="B2557" s="94" t="str">
        <f ca="1">IFERROR(VLOOKUP($A2557,HeadJournal!$A$1:$NTR$890,COLUMN(HeadJournal!B$1),0),"")</f>
        <v>720000024990</v>
      </c>
      <c r="C2557" s="94" t="str">
        <f ca="1">IFERROR(VLOOKUP($A2557,HeadJournal!$A$1:$NTR$890,COLUMN(HeadJournal!C$1),0),"")</f>
        <v>iHerb_AV CYG0792</v>
      </c>
      <c r="D2557" s="125" t="str">
        <f ca="1"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 ca="1"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ca="1" si="197"/>
        <v>4.7051671734266165E-3</v>
      </c>
      <c r="V2557" s="22">
        <f t="shared" ca="1" si="198"/>
        <v>1.0268239720688474E-5</v>
      </c>
      <c r="X2557" s="33"/>
      <c r="Y2557" s="33"/>
    </row>
    <row r="2558" spans="1:25" hidden="1" x14ac:dyDescent="0.2">
      <c r="A2558" s="93" t="s">
        <v>1158</v>
      </c>
      <c r="B2558" s="94" t="str">
        <f ca="1">IFERROR(VLOOKUP($A2558,HeadJournal!$A$1:$NTR$890,COLUMN(HeadJournal!B$1),0),"")</f>
        <v>720000032862</v>
      </c>
      <c r="C2558" s="94" t="str">
        <f ca="1">IFERROR(VLOOKUP($A2558,HeadJournal!$A$1:$NTR$890,COLUMN(HeadJournal!C$1),0),"")</f>
        <v>iHerb_MH DLE7202</v>
      </c>
      <c r="D2558" s="125" t="str">
        <f ca="1"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 ca="1"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 ca="1"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ca="1" si="197"/>
        <v>1463.5477674810459</v>
      </c>
      <c r="V2558" s="22">
        <f t="shared" ca="1" si="198"/>
        <v>0.65440600349090716</v>
      </c>
      <c r="X2558" s="33"/>
      <c r="Y2558" s="33"/>
    </row>
    <row r="2559" spans="1:25" hidden="1" x14ac:dyDescent="0.2">
      <c r="A2559" s="93" t="s">
        <v>1158</v>
      </c>
      <c r="B2559" s="94" t="str">
        <f ca="1">IFERROR(VLOOKUP($A2559,HeadJournal!$A$1:$NTR$890,COLUMN(HeadJournal!B$1),0),"")</f>
        <v>720000032862</v>
      </c>
      <c r="C2559" s="94" t="str">
        <f ca="1">IFERROR(VLOOKUP($A2559,HeadJournal!$A$1:$NTR$890,COLUMN(HeadJournal!C$1),0),"")</f>
        <v>iHerb_MH DLE7202</v>
      </c>
      <c r="D2559" s="125" t="str">
        <f ca="1"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 ca="1"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ca="1" si="197"/>
        <v>790.10829079736391</v>
      </c>
      <c r="V2559" s="22">
        <f t="shared" ca="1" si="198"/>
        <v>0.97557276092534695</v>
      </c>
      <c r="X2559" s="33"/>
      <c r="Y2559" s="33"/>
    </row>
    <row r="2560" spans="1:25" hidden="1" x14ac:dyDescent="0.2">
      <c r="A2560" s="93" t="s">
        <v>1158</v>
      </c>
      <c r="B2560" s="94" t="str">
        <f ca="1">IFERROR(VLOOKUP($A2560,HeadJournal!$A$1:$NTR$890,COLUMN(HeadJournal!B$1),0),"")</f>
        <v>720000032862</v>
      </c>
      <c r="C2560" s="94" t="str">
        <f ca="1">IFERROR(VLOOKUP($A2560,HeadJournal!$A$1:$NTR$890,COLUMN(HeadJournal!C$1),0),"")</f>
        <v>iHerb_MH DLE7202</v>
      </c>
      <c r="D2560" s="125" t="str">
        <f ca="1"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 ca="1"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 ca="1"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ca="1" si="197"/>
        <v>790.10829079736391</v>
      </c>
      <c r="V2560" s="22">
        <f t="shared" ca="1" si="198"/>
        <v>0.97557276092534695</v>
      </c>
      <c r="X2560" s="33"/>
      <c r="Y2560" s="33"/>
    </row>
    <row r="2561" spans="1:25" hidden="1" x14ac:dyDescent="0.2">
      <c r="A2561" s="93" t="s">
        <v>1158</v>
      </c>
      <c r="B2561" s="94" t="str">
        <f ca="1">IFERROR(VLOOKUP($A2561,HeadJournal!$A$1:$NTR$890,COLUMN(HeadJournal!B$1),0),"")</f>
        <v>720000032862</v>
      </c>
      <c r="C2561" s="94" t="str">
        <f ca="1">IFERROR(VLOOKUP($A2561,HeadJournal!$A$1:$NTR$890,COLUMN(HeadJournal!C$1),0),"")</f>
        <v>iHerb_MH DLE7202</v>
      </c>
      <c r="D2561" s="125" t="str">
        <f ca="1"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 ca="1"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 ca="1"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ca="1" si="202">Q2561-P2561</f>
        <v>1170.0196640071372</v>
      </c>
      <c r="V2561" s="22">
        <f t="shared" ref="V2561:V2624" ca="1" si="203">IF(Q2561&lt;&gt;0,IFERROR(U2561/P2561,""),"")</f>
        <v>0.50215860019632419</v>
      </c>
      <c r="X2561" s="33"/>
      <c r="Y2561" s="33"/>
    </row>
    <row r="2562" spans="1:25" hidden="1" x14ac:dyDescent="0.2">
      <c r="A2562" s="93" t="s">
        <v>1158</v>
      </c>
      <c r="B2562" s="94" t="str">
        <f ca="1">IFERROR(VLOOKUP($A2562,HeadJournal!$A$1:$NTR$890,COLUMN(HeadJournal!B$1),0),"")</f>
        <v>720000032862</v>
      </c>
      <c r="C2562" s="94" t="str">
        <f ca="1">IFERROR(VLOOKUP($A2562,HeadJournal!$A$1:$NTR$890,COLUMN(HeadJournal!C$1),0),"")</f>
        <v>iHerb_MH DLE7202</v>
      </c>
      <c r="D2562" s="125" t="str">
        <f ca="1"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 ca="1"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 ca="1"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ca="1" si="202"/>
        <v>731.5247534565641</v>
      </c>
      <c r="V2562" s="22">
        <f t="shared" ca="1" si="203"/>
        <v>0.84230927291026436</v>
      </c>
      <c r="X2562" s="33"/>
      <c r="Y2562" s="33"/>
    </row>
    <row r="2563" spans="1:25" hidden="1" x14ac:dyDescent="0.2">
      <c r="A2563" s="93" t="s">
        <v>1158</v>
      </c>
      <c r="B2563" s="94" t="str">
        <f ca="1">IFERROR(VLOOKUP($A2563,HeadJournal!$A$1:$NTR$890,COLUMN(HeadJournal!B$1),0),"")</f>
        <v>720000032862</v>
      </c>
      <c r="C2563" s="94" t="str">
        <f ca="1">IFERROR(VLOOKUP($A2563,HeadJournal!$A$1:$NTR$890,COLUMN(HeadJournal!C$1),0),"")</f>
        <v>iHerb_MH DLE7202</v>
      </c>
      <c r="D2563" s="125" t="str">
        <f ca="1"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 ca="1"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 ca="1"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ca="1" si="202"/>
        <v>857.71754794588469</v>
      </c>
      <c r="V2563" s="22">
        <f t="shared" ca="1" si="203"/>
        <v>0.63899930050736076</v>
      </c>
      <c r="X2563" s="33"/>
      <c r="Y2563" s="33"/>
    </row>
    <row r="2564" spans="1:25" hidden="1" x14ac:dyDescent="0.2">
      <c r="A2564" s="93" t="s">
        <v>1158</v>
      </c>
      <c r="B2564" s="94" t="str">
        <f ca="1">IFERROR(VLOOKUP($A2564,HeadJournal!$A$1:$NTR$890,COLUMN(HeadJournal!B$1),0),"")</f>
        <v>720000032862</v>
      </c>
      <c r="C2564" s="94" t="str">
        <f ca="1">IFERROR(VLOOKUP($A2564,HeadJournal!$A$1:$NTR$890,COLUMN(HeadJournal!C$1),0),"")</f>
        <v>iHerb_MH DLE7202</v>
      </c>
      <c r="D2564" s="125" t="str">
        <f ca="1"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 ca="1"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 ca="1"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ca="1" si="202"/>
        <v>1172.1064869418708</v>
      </c>
      <c r="V2564" s="22">
        <f t="shared" ca="1" si="203"/>
        <v>0.88268108505366372</v>
      </c>
      <c r="X2564" s="33"/>
      <c r="Y2564" s="33"/>
    </row>
    <row r="2565" spans="1:25" hidden="1" x14ac:dyDescent="0.2">
      <c r="A2565" s="93" t="s">
        <v>1158</v>
      </c>
      <c r="B2565" s="94" t="str">
        <f ca="1">IFERROR(VLOOKUP($A2565,HeadJournal!$A$1:$NTR$890,COLUMN(HeadJournal!B$1),0),"")</f>
        <v>720000032862</v>
      </c>
      <c r="C2565" s="94" t="str">
        <f ca="1">IFERROR(VLOOKUP($A2565,HeadJournal!$A$1:$NTR$890,COLUMN(HeadJournal!C$1),0),"")</f>
        <v>iHerb_MH DLE7202</v>
      </c>
      <c r="D2565" s="125" t="str">
        <f ca="1"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 ca="1"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 ca="1"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ca="1" si="202"/>
        <v>1133.8542643342091</v>
      </c>
      <c r="V2565" s="22">
        <f t="shared" ca="1" si="203"/>
        <v>0.57668882004326849</v>
      </c>
      <c r="X2565" s="33"/>
      <c r="Y2565" s="33"/>
    </row>
    <row r="2566" spans="1:25" hidden="1" x14ac:dyDescent="0.2">
      <c r="A2566" s="93" t="s">
        <v>1158</v>
      </c>
      <c r="B2566" s="94" t="str">
        <f ca="1">IFERROR(VLOOKUP($A2566,HeadJournal!$A$1:$NTR$890,COLUMN(HeadJournal!B$1),0),"")</f>
        <v>720000032862</v>
      </c>
      <c r="C2566" s="94" t="str">
        <f ca="1">IFERROR(VLOOKUP($A2566,HeadJournal!$A$1:$NTR$890,COLUMN(HeadJournal!C$1),0),"")</f>
        <v>iHerb_MH DLE7202</v>
      </c>
      <c r="D2566" s="125" t="str">
        <f ca="1"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 ca="1"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 ca="1"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ca="1" si="202"/>
        <v>736.96886862579947</v>
      </c>
      <c r="V2566" s="22">
        <f t="shared" ca="1" si="203"/>
        <v>0.76525965217155467</v>
      </c>
      <c r="X2566" s="33"/>
      <c r="Y2566" s="33"/>
    </row>
    <row r="2567" spans="1:25" hidden="1" x14ac:dyDescent="0.2">
      <c r="A2567" s="93" t="s">
        <v>1158</v>
      </c>
      <c r="B2567" s="94" t="str">
        <f ca="1">IFERROR(VLOOKUP($A2567,HeadJournal!$A$1:$NTR$890,COLUMN(HeadJournal!B$1),0),"")</f>
        <v>720000032862</v>
      </c>
      <c r="C2567" s="94" t="str">
        <f ca="1">IFERROR(VLOOKUP($A2567,HeadJournal!$A$1:$NTR$890,COLUMN(HeadJournal!C$1),0),"")</f>
        <v>iHerb_MH DLE7202</v>
      </c>
      <c r="D2567" s="125" t="str">
        <f ca="1"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 ca="1"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 ca="1"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ca="1" si="202"/>
        <v>1475.9307795232671</v>
      </c>
      <c r="V2567" s="22">
        <f t="shared" ca="1" si="203"/>
        <v>0.37612251379805101</v>
      </c>
      <c r="X2567" s="33"/>
      <c r="Y2567" s="33"/>
    </row>
    <row r="2568" spans="1:25" hidden="1" x14ac:dyDescent="0.2">
      <c r="A2568" s="93" t="s">
        <v>1158</v>
      </c>
      <c r="B2568" s="94" t="str">
        <f ca="1">IFERROR(VLOOKUP($A2568,HeadJournal!$A$1:$NTR$890,COLUMN(HeadJournal!B$1),0),"")</f>
        <v>720000032862</v>
      </c>
      <c r="C2568" s="94" t="str">
        <f ca="1">IFERROR(VLOOKUP($A2568,HeadJournal!$A$1:$NTR$890,COLUMN(HeadJournal!C$1),0),"")</f>
        <v>iHerb_MH DLE7202</v>
      </c>
      <c r="D2568" s="125" t="str">
        <f ca="1"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 ca="1"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 ca="1"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ca="1" si="202"/>
        <v>769.7457158432037</v>
      </c>
      <c r="V2568" s="22">
        <f t="shared" ca="1" si="203"/>
        <v>0.62568017503046502</v>
      </c>
      <c r="X2568" s="33"/>
      <c r="Y2568" s="33"/>
    </row>
    <row r="2569" spans="1:25" hidden="1" x14ac:dyDescent="0.2">
      <c r="A2569" s="93" t="s">
        <v>1158</v>
      </c>
      <c r="B2569" s="94" t="str">
        <f ca="1">IFERROR(VLOOKUP($A2569,HeadJournal!$A$1:$NTR$890,COLUMN(HeadJournal!B$1),0),"")</f>
        <v>720000032862</v>
      </c>
      <c r="C2569" s="94" t="str">
        <f ca="1">IFERROR(VLOOKUP($A2569,HeadJournal!$A$1:$NTR$890,COLUMN(HeadJournal!C$1),0),"")</f>
        <v>iHerb_MH DLE7202</v>
      </c>
      <c r="D2569" s="125" t="str">
        <f ca="1"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 ca="1"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 ca="1"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ca="1" si="202"/>
        <v>1041.1608900341944</v>
      </c>
      <c r="V2569" s="22">
        <f t="shared" ca="1" si="203"/>
        <v>0.62764428676609652</v>
      </c>
      <c r="X2569" s="33"/>
      <c r="Y2569" s="33"/>
    </row>
    <row r="2570" spans="1:25" hidden="1" x14ac:dyDescent="0.2">
      <c r="A2570" s="93" t="s">
        <v>1158</v>
      </c>
      <c r="B2570" s="94" t="str">
        <f ca="1">IFERROR(VLOOKUP($A2570,HeadJournal!$A$1:$NTR$890,COLUMN(HeadJournal!B$1),0),"")</f>
        <v>720000032862</v>
      </c>
      <c r="C2570" s="94" t="str">
        <f ca="1">IFERROR(VLOOKUP($A2570,HeadJournal!$A$1:$NTR$890,COLUMN(HeadJournal!C$1),0),"")</f>
        <v>iHerb_MH DLE7202</v>
      </c>
      <c r="D2570" s="125" t="str">
        <f ca="1"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 ca="1"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 ca="1"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ca="1" si="202"/>
        <v>663.49813172109634</v>
      </c>
      <c r="V2570" s="22">
        <f t="shared" ca="1" si="203"/>
        <v>1.2367116890936396</v>
      </c>
      <c r="X2570" s="33"/>
      <c r="Y2570" s="33"/>
    </row>
    <row r="2571" spans="1:25" hidden="1" x14ac:dyDescent="0.2">
      <c r="A2571" s="93" t="s">
        <v>1158</v>
      </c>
      <c r="B2571" s="94" t="str">
        <f ca="1">IFERROR(VLOOKUP($A2571,HeadJournal!$A$1:$NTR$890,COLUMN(HeadJournal!B$1),0),"")</f>
        <v>720000032862</v>
      </c>
      <c r="C2571" s="94" t="str">
        <f ca="1">IFERROR(VLOOKUP($A2571,HeadJournal!$A$1:$NTR$890,COLUMN(HeadJournal!C$1),0),"")</f>
        <v>iHerb_MH DLE7202</v>
      </c>
      <c r="D2571" s="125" t="str">
        <f ca="1"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 ca="1"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 ca="1"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ca="1" si="202"/>
        <v>864.10854849100576</v>
      </c>
      <c r="V2571" s="22">
        <f t="shared" ca="1" si="203"/>
        <v>1.1742337089513595</v>
      </c>
      <c r="X2571" s="33"/>
      <c r="Y2571" s="33"/>
    </row>
    <row r="2572" spans="1:25" hidden="1" x14ac:dyDescent="0.2">
      <c r="A2572" s="93" t="s">
        <v>1171</v>
      </c>
      <c r="B2572" s="94" t="str">
        <f ca="1">IFERROR(VLOOKUP($A2572,HeadJournal!$A$1:$NTR$890,COLUMN(HeadJournal!B$1),0),"")</f>
        <v>720000026090</v>
      </c>
      <c r="C2572" s="94" t="str">
        <f ca="1">IFERROR(VLOOKUP($A2572,HeadJournal!$A$1:$NTR$890,COLUMN(HeadJournal!C$1),0),"")</f>
        <v>iHerb_VP DFD1605</v>
      </c>
      <c r="D2572" s="125" t="str">
        <f ca="1"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 ca="1"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 ca="1"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ca="1" si="202"/>
        <v>1212.5541052631579</v>
      </c>
      <c r="V2572" s="22">
        <f t="shared" ca="1" si="203"/>
        <v>0.94182917528430021</v>
      </c>
      <c r="X2572" s="33"/>
      <c r="Y2572" s="33"/>
    </row>
    <row r="2573" spans="1:25" hidden="1" x14ac:dyDescent="0.2">
      <c r="A2573" s="93" t="s">
        <v>1171</v>
      </c>
      <c r="B2573" s="94" t="str">
        <f ca="1">IFERROR(VLOOKUP($A2573,HeadJournal!$A$1:$NTR$890,COLUMN(HeadJournal!B$1),0),"")</f>
        <v>720000026090</v>
      </c>
      <c r="C2573" s="94" t="str">
        <f ca="1">IFERROR(VLOOKUP($A2573,HeadJournal!$A$1:$NTR$890,COLUMN(HeadJournal!C$1),0),"")</f>
        <v>iHerb_VP DFD1605</v>
      </c>
      <c r="D2573" s="125" t="str">
        <f ca="1"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 ca="1"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 ca="1"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ca="1" si="202"/>
        <v>761.10006015037629</v>
      </c>
      <c r="V2573" s="22">
        <f t="shared" ca="1" si="203"/>
        <v>0.56845178455669954</v>
      </c>
      <c r="X2573" s="33"/>
      <c r="Y2573" s="33"/>
    </row>
    <row r="2574" spans="1:25" hidden="1" x14ac:dyDescent="0.2">
      <c r="A2574" s="93" t="s">
        <v>1171</v>
      </c>
      <c r="B2574" s="94" t="str">
        <f ca="1">IFERROR(VLOOKUP($A2574,HeadJournal!$A$1:$NTR$890,COLUMN(HeadJournal!B$1),0),"")</f>
        <v>720000026090</v>
      </c>
      <c r="C2574" s="94" t="str">
        <f ca="1">IFERROR(VLOOKUP($A2574,HeadJournal!$A$1:$NTR$890,COLUMN(HeadJournal!C$1),0),"")</f>
        <v>iHerb_VP DFD1605</v>
      </c>
      <c r="D2574" s="125" t="str">
        <f ca="1"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 ca="1"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ca="1" si="202"/>
        <v>1078.0332330827073</v>
      </c>
      <c r="V2574" s="22">
        <f t="shared" ca="1" si="203"/>
        <v>0.41115442296401644</v>
      </c>
      <c r="X2574" s="33"/>
      <c r="Y2574" s="33"/>
    </row>
    <row r="2575" spans="1:25" hidden="1" x14ac:dyDescent="0.2">
      <c r="A2575" s="93" t="s">
        <v>1171</v>
      </c>
      <c r="B2575" s="94" t="str">
        <f ca="1">IFERROR(VLOOKUP($A2575,HeadJournal!$A$1:$NTR$890,COLUMN(HeadJournal!B$1),0),"")</f>
        <v>720000026090</v>
      </c>
      <c r="C2575" s="94" t="str">
        <f ca="1">IFERROR(VLOOKUP($A2575,HeadJournal!$A$1:$NTR$890,COLUMN(HeadJournal!C$1),0),"")</f>
        <v>iHerb_VP DFD1605</v>
      </c>
      <c r="D2575" s="125" t="str">
        <f ca="1"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 ca="1"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 ca="1"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ca="1" si="202"/>
        <v>-578.03693233082686</v>
      </c>
      <c r="V2575" s="22" t="str">
        <f t="shared" ca="1" si="203"/>
        <v/>
      </c>
      <c r="X2575" s="33"/>
      <c r="Y2575" s="33"/>
    </row>
    <row r="2576" spans="1:25" hidden="1" x14ac:dyDescent="0.2">
      <c r="A2576" s="93" t="s">
        <v>1171</v>
      </c>
      <c r="B2576" s="94" t="str">
        <f ca="1">IFERROR(VLOOKUP($A2576,HeadJournal!$A$1:$NTR$890,COLUMN(HeadJournal!B$1),0),"")</f>
        <v>720000026090</v>
      </c>
      <c r="C2576" s="94" t="str">
        <f ca="1">IFERROR(VLOOKUP($A2576,HeadJournal!$A$1:$NTR$890,COLUMN(HeadJournal!C$1),0),"")</f>
        <v>iHerb_VP DFD1605</v>
      </c>
      <c r="D2576" s="125" t="str">
        <f ca="1"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 ca="1"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 ca="1"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ca="1" si="202"/>
        <v>1521.6884511278199</v>
      </c>
      <c r="V2576" s="22">
        <f t="shared" ca="1" si="203"/>
        <v>1.1040235804256009</v>
      </c>
      <c r="X2576" s="33"/>
      <c r="Y2576" s="33"/>
    </row>
    <row r="2577" spans="1:25" hidden="1" x14ac:dyDescent="0.2">
      <c r="A2577" s="93" t="s">
        <v>1171</v>
      </c>
      <c r="B2577" s="94" t="str">
        <f ca="1">IFERROR(VLOOKUP($A2577,HeadJournal!$A$1:$NTR$890,COLUMN(HeadJournal!B$1),0),"")</f>
        <v>720000026090</v>
      </c>
      <c r="C2577" s="94" t="str">
        <f ca="1">IFERROR(VLOOKUP($A2577,HeadJournal!$A$1:$NTR$890,COLUMN(HeadJournal!C$1),0),"")</f>
        <v>iHerb_VP DFD1605</v>
      </c>
      <c r="D2577" s="125" t="str">
        <f ca="1"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 ca="1"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 ca="1"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ca="1" si="202"/>
        <v>-569.27879699248092</v>
      </c>
      <c r="V2577" s="22" t="str">
        <f t="shared" ca="1" si="203"/>
        <v/>
      </c>
      <c r="X2577" s="33"/>
      <c r="Y2577" s="33"/>
    </row>
    <row r="2578" spans="1:25" hidden="1" x14ac:dyDescent="0.2">
      <c r="A2578" s="93" t="s">
        <v>1171</v>
      </c>
      <c r="B2578" s="94" t="str">
        <f ca="1">IFERROR(VLOOKUP($A2578,HeadJournal!$A$1:$NTR$890,COLUMN(HeadJournal!B$1),0),"")</f>
        <v>720000026090</v>
      </c>
      <c r="C2578" s="94" t="str">
        <f ca="1">IFERROR(VLOOKUP($A2578,HeadJournal!$A$1:$NTR$890,COLUMN(HeadJournal!C$1),0),"")</f>
        <v>iHerb_VP DFD1605</v>
      </c>
      <c r="D2578" s="125" t="str">
        <f ca="1"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 ca="1"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 ca="1"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ca="1" si="202"/>
        <v>-565.99449624060139</v>
      </c>
      <c r="V2578" s="22" t="str">
        <f t="shared" ca="1" si="203"/>
        <v/>
      </c>
      <c r="X2578" s="33"/>
      <c r="Y2578" s="33"/>
    </row>
    <row r="2579" spans="1:25" hidden="1" x14ac:dyDescent="0.2">
      <c r="A2579" s="93" t="s">
        <v>1171</v>
      </c>
      <c r="B2579" s="94" t="str">
        <f ca="1">IFERROR(VLOOKUP($A2579,HeadJournal!$A$1:$NTR$890,COLUMN(HeadJournal!B$1),0),"")</f>
        <v>720000026090</v>
      </c>
      <c r="C2579" s="94" t="str">
        <f ca="1">IFERROR(VLOOKUP($A2579,HeadJournal!$A$1:$NTR$890,COLUMN(HeadJournal!C$1),0),"")</f>
        <v>iHerb_VP DFD1605</v>
      </c>
      <c r="D2579" s="125" t="str">
        <f ca="1"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 ca="1"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 ca="1"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ca="1" si="202"/>
        <v>1013.0319097744364</v>
      </c>
      <c r="V2579" s="22">
        <f t="shared" ca="1" si="203"/>
        <v>0.44295848031466023</v>
      </c>
      <c r="X2579" s="33"/>
      <c r="Y2579" s="33"/>
    </row>
    <row r="2580" spans="1:25" hidden="1" x14ac:dyDescent="0.2">
      <c r="A2580" s="93" t="s">
        <v>1171</v>
      </c>
      <c r="B2580" s="94" t="str">
        <f ca="1">IFERROR(VLOOKUP($A2580,HeadJournal!$A$1:$NTR$890,COLUMN(HeadJournal!B$1),0),"")</f>
        <v>720000026090</v>
      </c>
      <c r="C2580" s="94" t="str">
        <f ca="1">IFERROR(VLOOKUP($A2580,HeadJournal!$A$1:$NTR$890,COLUMN(HeadJournal!C$1),0),"")</f>
        <v>iHerb_VP DFD1605</v>
      </c>
      <c r="D2580" s="125" t="str">
        <f ca="1"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 ca="1"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 ca="1"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ca="1" si="202"/>
        <v>854.7007819548885</v>
      </c>
      <c r="V2580" s="22">
        <f t="shared" ca="1" si="203"/>
        <v>0.30039047441278194</v>
      </c>
      <c r="X2580" s="33"/>
      <c r="Y2580" s="33"/>
    </row>
    <row r="2581" spans="1:25" hidden="1" x14ac:dyDescent="0.2">
      <c r="A2581" s="93" t="s">
        <v>1171</v>
      </c>
      <c r="B2581" s="94" t="str">
        <f ca="1">IFERROR(VLOOKUP($A2581,HeadJournal!$A$1:$NTR$890,COLUMN(HeadJournal!B$1),0),"")</f>
        <v>720000026090</v>
      </c>
      <c r="C2581" s="94" t="str">
        <f ca="1">IFERROR(VLOOKUP($A2581,HeadJournal!$A$1:$NTR$890,COLUMN(HeadJournal!C$1),0),"")</f>
        <v>iHerb_VP DFD1605</v>
      </c>
      <c r="D2581" s="125" t="str">
        <f ca="1"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 ca="1"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 ca="1"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ca="1" si="202"/>
        <v>1085.5611428571433</v>
      </c>
      <c r="V2581" s="22">
        <f t="shared" ca="1" si="203"/>
        <v>0.76748537936094252</v>
      </c>
      <c r="X2581" s="33"/>
      <c r="Y2581" s="33"/>
    </row>
    <row r="2582" spans="1:25" hidden="1" x14ac:dyDescent="0.2">
      <c r="A2582" s="93" t="s">
        <v>1171</v>
      </c>
      <c r="B2582" s="94" t="str">
        <f ca="1">IFERROR(VLOOKUP($A2582,HeadJournal!$A$1:$NTR$890,COLUMN(HeadJournal!B$1),0),"")</f>
        <v>720000026090</v>
      </c>
      <c r="C2582" s="94" t="str">
        <f ca="1">IFERROR(VLOOKUP($A2582,HeadJournal!$A$1:$NTR$890,COLUMN(HeadJournal!C$1),0),"")</f>
        <v>iHerb_VP DFD1605</v>
      </c>
      <c r="D2582" s="125" t="str">
        <f ca="1"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 ca="1"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 ca="1"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ca="1" si="202"/>
        <v>-1004.9960300751876</v>
      </c>
      <c r="V2582" s="22" t="str">
        <f t="shared" ca="1" si="203"/>
        <v/>
      </c>
      <c r="X2582" s="33"/>
      <c r="Y2582" s="33"/>
    </row>
    <row r="2583" spans="1:25" hidden="1" x14ac:dyDescent="0.2">
      <c r="A2583" s="93" t="s">
        <v>1171</v>
      </c>
      <c r="B2583" s="94" t="str">
        <f ca="1">IFERROR(VLOOKUP($A2583,HeadJournal!$A$1:$NTR$890,COLUMN(HeadJournal!B$1),0),"")</f>
        <v>720000026090</v>
      </c>
      <c r="C2583" s="94" t="str">
        <f ca="1">IFERROR(VLOOKUP($A2583,HeadJournal!$A$1:$NTR$890,COLUMN(HeadJournal!C$1),0),"")</f>
        <v>iHerb_VP DFD1605</v>
      </c>
      <c r="D2583" s="125" t="str">
        <f ca="1"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 ca="1"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 ca="1"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ca="1" si="202"/>
        <v>826.067518796993</v>
      </c>
      <c r="V2583" s="22">
        <f t="shared" ca="1" si="203"/>
        <v>0.60124316885913731</v>
      </c>
      <c r="X2583" s="33"/>
      <c r="Y2583" s="33"/>
    </row>
    <row r="2584" spans="1:25" hidden="1" x14ac:dyDescent="0.2">
      <c r="A2584" s="93" t="s">
        <v>1171</v>
      </c>
      <c r="B2584" s="94" t="str">
        <f ca="1">IFERROR(VLOOKUP($A2584,HeadJournal!$A$1:$NTR$890,COLUMN(HeadJournal!B$1),0),"")</f>
        <v>720000026090</v>
      </c>
      <c r="C2584" s="94" t="str">
        <f ca="1">IFERROR(VLOOKUP($A2584,HeadJournal!$A$1:$NTR$890,COLUMN(HeadJournal!C$1),0),"")</f>
        <v>iHerb_VP DFD1605</v>
      </c>
      <c r="D2584" s="125" t="str">
        <f ca="1"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 ca="1"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 ca="1"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ca="1" si="202"/>
        <v>868.52452631578956</v>
      </c>
      <c r="V2584" s="22">
        <f t="shared" ca="1" si="203"/>
        <v>1.0445582026219213</v>
      </c>
      <c r="X2584" s="33"/>
      <c r="Y2584" s="33"/>
    </row>
    <row r="2585" spans="1:25" hidden="1" x14ac:dyDescent="0.2">
      <c r="A2585" s="93" t="s">
        <v>1171</v>
      </c>
      <c r="B2585" s="94" t="str">
        <f ca="1">IFERROR(VLOOKUP($A2585,HeadJournal!$A$1:$NTR$890,COLUMN(HeadJournal!B$1),0),"")</f>
        <v>720000026090</v>
      </c>
      <c r="C2585" s="94" t="str">
        <f ca="1">IFERROR(VLOOKUP($A2585,HeadJournal!$A$1:$NTR$890,COLUMN(HeadJournal!C$1),0),"")</f>
        <v>iHerb_VP DFD1605</v>
      </c>
      <c r="D2585" s="125" t="str">
        <f ca="1"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 ca="1"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 ca="1"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ca="1" si="202"/>
        <v>868.52452631578956</v>
      </c>
      <c r="V2585" s="22">
        <f t="shared" ca="1" si="203"/>
        <v>1.0445582026219213</v>
      </c>
      <c r="X2585" s="33"/>
      <c r="Y2585" s="33"/>
    </row>
    <row r="2586" spans="1:25" hidden="1" x14ac:dyDescent="0.2">
      <c r="A2586" s="93" t="s">
        <v>1182</v>
      </c>
      <c r="B2586" s="94">
        <f ca="1">IFERROR(VLOOKUP($A2586,HeadJournal!$A$1:$NTR$890,COLUMN(HeadJournal!B$1),0),"")</f>
        <v>0</v>
      </c>
      <c r="C2586" s="94" t="str">
        <f ca="1">IFERROR(VLOOKUP($A2586,HeadJournal!$A$1:$NTR$890,COLUMN(HeadJournal!C$1),0),"")</f>
        <v>OZON_OA</v>
      </c>
      <c r="D2586" s="125" t="str">
        <f ca="1"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ca="1" si="203"/>
        <v>0.83486238532110091</v>
      </c>
      <c r="X2586" s="33"/>
      <c r="Y2586" s="33"/>
    </row>
    <row r="2587" spans="1:25" hidden="1" x14ac:dyDescent="0.2">
      <c r="A2587" s="93" t="s">
        <v>1182</v>
      </c>
      <c r="B2587" s="94">
        <f ca="1">IFERROR(VLOOKUP($A2587,HeadJournal!$A$1:$NTR$890,COLUMN(HeadJournal!B$1),0),"")</f>
        <v>0</v>
      </c>
      <c r="C2587" s="94" t="str">
        <f ca="1">IFERROR(VLOOKUP($A2587,HeadJournal!$A$1:$NTR$890,COLUMN(HeadJournal!C$1),0),"")</f>
        <v>OZON_OA</v>
      </c>
      <c r="D2587" s="125" t="str">
        <f ca="1"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hidden="1" x14ac:dyDescent="0.2">
      <c r="A2588" s="93" t="s">
        <v>1185</v>
      </c>
      <c r="B2588" s="94">
        <f ca="1">IFERROR(VLOOKUP($A2588,HeadJournal!$A$1:$NTR$890,COLUMN(HeadJournal!B$1),0),"")</f>
        <v>0</v>
      </c>
      <c r="C2588" s="94" t="str">
        <f ca="1">IFERROR(VLOOKUP($A2588,HeadJournal!$A$1:$NTR$890,COLUMN(HeadJournal!C$1),0),"")</f>
        <v>OZON_OA</v>
      </c>
      <c r="D2588" s="125" t="str">
        <f ca="1"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ca="1" si="203"/>
        <v>1.3228803716608595</v>
      </c>
      <c r="X2588" s="33"/>
      <c r="Y2588" s="33"/>
    </row>
    <row r="2589" spans="1:25" hidden="1" x14ac:dyDescent="0.2">
      <c r="A2589" s="93" t="s">
        <v>1185</v>
      </c>
      <c r="B2589" s="94">
        <f ca="1">IFERROR(VLOOKUP($A2589,HeadJournal!$A$1:$NTR$890,COLUMN(HeadJournal!B$1),0),"")</f>
        <v>0</v>
      </c>
      <c r="C2589" s="94" t="str">
        <f ca="1">IFERROR(VLOOKUP($A2589,HeadJournal!$A$1:$NTR$890,COLUMN(HeadJournal!C$1),0),"")</f>
        <v>OZON_OA</v>
      </c>
      <c r="D2589" s="125" t="str">
        <f ca="1"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ca="1" si="203"/>
        <v>1.3228803716608595</v>
      </c>
      <c r="X2589" s="33"/>
      <c r="Y2589" s="33"/>
    </row>
    <row r="2590" spans="1:25" hidden="1" x14ac:dyDescent="0.2">
      <c r="A2590" s="93" t="s">
        <v>1186</v>
      </c>
      <c r="B2590" s="94">
        <f ca="1">IFERROR(VLOOKUP($A2590,HeadJournal!$A$1:$NTR$890,COLUMN(HeadJournal!B$1),0),"")</f>
        <v>0</v>
      </c>
      <c r="C2590" s="94" t="str">
        <f ca="1">IFERROR(VLOOKUP($A2590,HeadJournal!$A$1:$NTR$890,COLUMN(HeadJournal!C$1),0),"")</f>
        <v>WBRS</v>
      </c>
      <c r="D2590" s="125" t="str">
        <f ca="1"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ca="1" si="203"/>
        <v/>
      </c>
      <c r="X2590" s="33"/>
      <c r="Y2590" s="33"/>
    </row>
    <row r="2591" spans="1:25" hidden="1" x14ac:dyDescent="0.2">
      <c r="A2591" s="93" t="s">
        <v>1188</v>
      </c>
      <c r="B2591" s="94">
        <f ca="1">IFERROR(VLOOKUP($A2591,HeadJournal!$A$1:$NTR$890,COLUMN(HeadJournal!B$1),0),"")</f>
        <v>0</v>
      </c>
      <c r="C2591" s="94" t="str">
        <f ca="1">IFERROR(VLOOKUP($A2591,HeadJournal!$A$1:$NTR$890,COLUMN(HeadJournal!C$1),0),"")</f>
        <v>WBRS</v>
      </c>
      <c r="D2591" s="125" t="str">
        <f ca="1"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hidden="1" x14ac:dyDescent="0.2">
      <c r="A2592" s="93" t="s">
        <v>1188</v>
      </c>
      <c r="B2592" s="94">
        <f ca="1">IFERROR(VLOOKUP($A2592,HeadJournal!$A$1:$NTR$890,COLUMN(HeadJournal!B$1),0),"")</f>
        <v>0</v>
      </c>
      <c r="C2592" s="94" t="str">
        <f ca="1">IFERROR(VLOOKUP($A2592,HeadJournal!$A$1:$NTR$890,COLUMN(HeadJournal!C$1),0),"")</f>
        <v>WBRS</v>
      </c>
      <c r="D2592" s="125" t="str">
        <f ca="1"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ca="1" si="203"/>
        <v>0</v>
      </c>
      <c r="X2592" s="33"/>
      <c r="Y2592" s="33"/>
    </row>
    <row r="2593" spans="1:25" hidden="1" x14ac:dyDescent="0.2">
      <c r="A2593" s="93" t="s">
        <v>1188</v>
      </c>
      <c r="B2593" s="94">
        <f ca="1">IFERROR(VLOOKUP($A2593,HeadJournal!$A$1:$NTR$890,COLUMN(HeadJournal!B$1),0),"")</f>
        <v>0</v>
      </c>
      <c r="C2593" s="94" t="str">
        <f ca="1">IFERROR(VLOOKUP($A2593,HeadJournal!$A$1:$NTR$890,COLUMN(HeadJournal!C$1),0),"")</f>
        <v>WBRS</v>
      </c>
      <c r="D2593" s="125" t="str">
        <f ca="1"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ca="1" si="203"/>
        <v>0.47058823529411764</v>
      </c>
      <c r="X2593" s="33"/>
      <c r="Y2593" s="33"/>
    </row>
    <row r="2594" spans="1:25" hidden="1" x14ac:dyDescent="0.2">
      <c r="A2594" s="93" t="s">
        <v>1189</v>
      </c>
      <c r="B2594" s="94">
        <f ca="1">IFERROR(VLOOKUP($A2594,HeadJournal!$A$1:$NTR$890,COLUMN(HeadJournal!B$1),0),"")</f>
        <v>0</v>
      </c>
      <c r="C2594" s="94" t="str">
        <f ca="1">IFERROR(VLOOKUP($A2594,HeadJournal!$A$1:$NTR$890,COLUMN(HeadJournal!C$1),0),"")</f>
        <v>CoralClub_AV</v>
      </c>
      <c r="D2594" s="125" t="str">
        <f ca="1"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ca="1" si="203"/>
        <v>0.79649122807017547</v>
      </c>
      <c r="X2594" s="33"/>
      <c r="Y2594" s="33"/>
    </row>
    <row r="2595" spans="1:25" hidden="1" x14ac:dyDescent="0.2">
      <c r="A2595" s="93" t="s">
        <v>1189</v>
      </c>
      <c r="B2595" s="94">
        <f ca="1">IFERROR(VLOOKUP($A2595,HeadJournal!$A$1:$NTR$890,COLUMN(HeadJournal!B$1),0),"")</f>
        <v>0</v>
      </c>
      <c r="C2595" s="94" t="str">
        <f ca="1">IFERROR(VLOOKUP($A2595,HeadJournal!$A$1:$NTR$890,COLUMN(HeadJournal!C$1),0),"")</f>
        <v>CoralClub_AV</v>
      </c>
      <c r="D2595" s="125" t="str">
        <f ca="1"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ca="1" si="203"/>
        <v>0.83732057416267947</v>
      </c>
      <c r="X2595" s="33"/>
      <c r="Y2595" s="33"/>
    </row>
    <row r="2596" spans="1:25" hidden="1" x14ac:dyDescent="0.2">
      <c r="A2596" s="93" t="s">
        <v>1189</v>
      </c>
      <c r="B2596" s="94">
        <f ca="1">IFERROR(VLOOKUP($A2596,HeadJournal!$A$1:$NTR$890,COLUMN(HeadJournal!B$1),0),"")</f>
        <v>0</v>
      </c>
      <c r="C2596" s="94" t="str">
        <f ca="1">IFERROR(VLOOKUP($A2596,HeadJournal!$A$1:$NTR$890,COLUMN(HeadJournal!C$1),0),"")</f>
        <v>CoralClub_AV</v>
      </c>
      <c r="D2596" s="125" t="str">
        <f ca="1"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ca="1" si="203"/>
        <v>0.79649122807017547</v>
      </c>
      <c r="X2596" s="33"/>
      <c r="Y2596" s="33"/>
    </row>
    <row r="2597" spans="1:25" hidden="1" x14ac:dyDescent="0.2">
      <c r="A2597" s="93" t="s">
        <v>1189</v>
      </c>
      <c r="B2597" s="94">
        <f ca="1">IFERROR(VLOOKUP($A2597,HeadJournal!$A$1:$NTR$890,COLUMN(HeadJournal!B$1),0),"")</f>
        <v>0</v>
      </c>
      <c r="C2597" s="94" t="str">
        <f ca="1">IFERROR(VLOOKUP($A2597,HeadJournal!$A$1:$NTR$890,COLUMN(HeadJournal!C$1),0),"")</f>
        <v>CoralClub_AV</v>
      </c>
      <c r="D2597" s="125" t="str">
        <f ca="1"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ca="1" si="203"/>
        <v>0.85263157894736841</v>
      </c>
      <c r="X2597" s="33"/>
      <c r="Y2597" s="33"/>
    </row>
    <row r="2598" spans="1:25" hidden="1" x14ac:dyDescent="0.2">
      <c r="A2598" s="93" t="s">
        <v>1189</v>
      </c>
      <c r="B2598" s="94">
        <f ca="1">IFERROR(VLOOKUP($A2598,HeadJournal!$A$1:$NTR$890,COLUMN(HeadJournal!B$1),0),"")</f>
        <v>0</v>
      </c>
      <c r="C2598" s="94" t="str">
        <f ca="1">IFERROR(VLOOKUP($A2598,HeadJournal!$A$1:$NTR$890,COLUMN(HeadJournal!C$1),0),"")</f>
        <v>CoralClub_AV</v>
      </c>
      <c r="D2598" s="125" t="str">
        <f ca="1"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ca="1" si="203"/>
        <v>0.81376518218623506</v>
      </c>
      <c r="X2598" s="33"/>
      <c r="Y2598" s="33"/>
    </row>
    <row r="2599" spans="1:25" hidden="1" x14ac:dyDescent="0.2">
      <c r="A2599" s="93" t="s">
        <v>1193</v>
      </c>
      <c r="B2599" s="94" t="str">
        <f ca="1">IFERROR(VLOOKUP($A2599,HeadJournal!$A$1:$NTR$890,COLUMN(HeadJournal!B$1),0),"")</f>
        <v>720000042510</v>
      </c>
      <c r="C2599" s="94" t="str">
        <f ca="1">IFERROR(VLOOKUP($A2599,HeadJournal!$A$1:$NTR$890,COLUMN(HeadJournal!C$1),0),"")</f>
        <v>iHerb_OA CZN6870</v>
      </c>
      <c r="D2599" s="125" t="str">
        <f ca="1"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 ca="1"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 ca="1"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ca="1" si="202"/>
        <v>539.21279092148461</v>
      </c>
      <c r="V2599" s="22">
        <f t="shared" ca="1" si="203"/>
        <v>0.42767945854684286</v>
      </c>
      <c r="X2599" s="33"/>
      <c r="Y2599" s="33"/>
    </row>
    <row r="2600" spans="1:25" hidden="1" x14ac:dyDescent="0.2">
      <c r="A2600" s="93" t="s">
        <v>1193</v>
      </c>
      <c r="B2600" s="94" t="str">
        <f ca="1">IFERROR(VLOOKUP($A2600,HeadJournal!$A$1:$NTR$890,COLUMN(HeadJournal!B$1),0),"")</f>
        <v>720000042510</v>
      </c>
      <c r="C2600" s="94" t="str">
        <f ca="1">IFERROR(VLOOKUP($A2600,HeadJournal!$A$1:$NTR$890,COLUMN(HeadJournal!C$1),0),"")</f>
        <v>iHerb_OA CZN6870</v>
      </c>
      <c r="D2600" s="125" t="str">
        <f ca="1"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 ca="1"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ca="1" si="202"/>
        <v>1593.3208172267223</v>
      </c>
      <c r="V2600" s="22">
        <f t="shared" ca="1" si="203"/>
        <v>0.40784531892266973</v>
      </c>
      <c r="X2600" s="33"/>
      <c r="Y2600" s="33"/>
    </row>
    <row r="2601" spans="1:25" hidden="1" x14ac:dyDescent="0.2">
      <c r="A2601" s="93" t="s">
        <v>1193</v>
      </c>
      <c r="B2601" s="94" t="str">
        <f ca="1">IFERROR(VLOOKUP($A2601,HeadJournal!$A$1:$NTR$890,COLUMN(HeadJournal!B$1),0),"")</f>
        <v>720000042510</v>
      </c>
      <c r="C2601" s="94" t="str">
        <f ca="1">IFERROR(VLOOKUP($A2601,HeadJournal!$A$1:$NTR$890,COLUMN(HeadJournal!C$1),0),"")</f>
        <v>iHerb_OA CZN6870</v>
      </c>
      <c r="D2601" s="125" t="str">
        <f ca="1"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 ca="1"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 ca="1"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ca="1" si="202"/>
        <v>1071.3281594353991</v>
      </c>
      <c r="V2601" s="22">
        <f t="shared" ca="1" si="203"/>
        <v>0.87194002830169937</v>
      </c>
      <c r="X2601" s="33"/>
      <c r="Y2601" s="33"/>
    </row>
    <row r="2602" spans="1:25" hidden="1" x14ac:dyDescent="0.2">
      <c r="A2602" s="93" t="s">
        <v>1193</v>
      </c>
      <c r="B2602" s="94" t="str">
        <f ca="1">IFERROR(VLOOKUP($A2602,HeadJournal!$A$1:$NTR$890,COLUMN(HeadJournal!B$1),0),"")</f>
        <v>720000042510</v>
      </c>
      <c r="C2602" s="94" t="str">
        <f ca="1">IFERROR(VLOOKUP($A2602,HeadJournal!$A$1:$NTR$890,COLUMN(HeadJournal!C$1),0),"")</f>
        <v>iHerb_OA CZN6870</v>
      </c>
      <c r="D2602" s="125" t="str">
        <f ca="1"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 ca="1"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 ca="1"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ca="1" si="202"/>
        <v>1.8104900145772262E-3</v>
      </c>
      <c r="V2602" s="22">
        <f t="shared" ca="1" si="203"/>
        <v>8.5145510199552586E-7</v>
      </c>
      <c r="X2602" s="33"/>
      <c r="Y2602" s="33"/>
    </row>
    <row r="2603" spans="1:25" hidden="1" x14ac:dyDescent="0.2">
      <c r="A2603" s="93" t="s">
        <v>1193</v>
      </c>
      <c r="B2603" s="94" t="str">
        <f ca="1">IFERROR(VLOOKUP($A2603,HeadJournal!$A$1:$NTR$890,COLUMN(HeadJournal!B$1),0),"")</f>
        <v>720000042510</v>
      </c>
      <c r="C2603" s="94" t="str">
        <f ca="1">IFERROR(VLOOKUP($A2603,HeadJournal!$A$1:$NTR$890,COLUMN(HeadJournal!C$1),0),"")</f>
        <v>iHerb_OA CZN6870</v>
      </c>
      <c r="D2603" s="125" t="str">
        <f ca="1"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 ca="1"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 ca="1"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ca="1" si="202"/>
        <v>1673.6518104900147</v>
      </c>
      <c r="V2603" s="22">
        <f t="shared" ca="1" si="203"/>
        <v>0.78710148166077443</v>
      </c>
      <c r="X2603" s="33"/>
      <c r="Y2603" s="33"/>
    </row>
    <row r="2604" spans="1:25" hidden="1" x14ac:dyDescent="0.2">
      <c r="A2604" s="93" t="s">
        <v>1193</v>
      </c>
      <c r="B2604" s="94" t="str">
        <f ca="1">IFERROR(VLOOKUP($A2604,HeadJournal!$A$1:$NTR$890,COLUMN(HeadJournal!B$1),0),"")</f>
        <v>720000042510</v>
      </c>
      <c r="C2604" s="94" t="str">
        <f ca="1">IFERROR(VLOOKUP($A2604,HeadJournal!$A$1:$NTR$890,COLUMN(HeadJournal!C$1),0),"")</f>
        <v>iHerb_OA CZN6870</v>
      </c>
      <c r="D2604" s="125" t="str">
        <f ca="1"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 ca="1"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 ca="1"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ca="1" si="202"/>
        <v>910.39987488972383</v>
      </c>
      <c r="V2604" s="22">
        <f t="shared" ca="1" si="203"/>
        <v>0.16001122308610016</v>
      </c>
      <c r="X2604" s="33"/>
      <c r="Y2604" s="33"/>
    </row>
    <row r="2605" spans="1:25" hidden="1" x14ac:dyDescent="0.2">
      <c r="A2605" s="93" t="s">
        <v>1193</v>
      </c>
      <c r="B2605" s="94" t="str">
        <f ca="1">IFERROR(VLOOKUP($A2605,HeadJournal!$A$1:$NTR$890,COLUMN(HeadJournal!B$1),0),"")</f>
        <v>720000042510</v>
      </c>
      <c r="C2605" s="94" t="str">
        <f ca="1">IFERROR(VLOOKUP($A2605,HeadJournal!$A$1:$NTR$890,COLUMN(HeadJournal!C$1),0),"")</f>
        <v>iHerb_OA CZN6870</v>
      </c>
      <c r="D2605" s="125" t="str">
        <f ca="1"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 ca="1"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 ca="1"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ca="1" si="202"/>
        <v>739.59095196086264</v>
      </c>
      <c r="V2605" s="22">
        <f t="shared" ca="1" si="203"/>
        <v>0.97262250346447321</v>
      </c>
      <c r="X2605" s="33"/>
      <c r="Y2605" s="33"/>
    </row>
    <row r="2606" spans="1:25" hidden="1" x14ac:dyDescent="0.2">
      <c r="A2606" s="93" t="s">
        <v>1193</v>
      </c>
      <c r="B2606" s="94" t="str">
        <f ca="1">IFERROR(VLOOKUP($A2606,HeadJournal!$A$1:$NTR$890,COLUMN(HeadJournal!B$1),0),"")</f>
        <v>720000042510</v>
      </c>
      <c r="C2606" s="94" t="str">
        <f ca="1">IFERROR(VLOOKUP($A2606,HeadJournal!$A$1:$NTR$890,COLUMN(HeadJournal!C$1),0),"")</f>
        <v>iHerb_OA CZN6870</v>
      </c>
      <c r="D2606" s="125" t="str">
        <f ca="1"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 ca="1"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 ca="1"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ca="1" si="202"/>
        <v>853.08665289918952</v>
      </c>
      <c r="V2606" s="22">
        <f t="shared" ca="1" si="203"/>
        <v>1.007289182322503</v>
      </c>
      <c r="X2606" s="33"/>
      <c r="Y2606" s="33"/>
    </row>
    <row r="2607" spans="1:25" hidden="1" x14ac:dyDescent="0.2">
      <c r="A2607" s="93" t="s">
        <v>1193</v>
      </c>
      <c r="B2607" s="94" t="str">
        <f ca="1">IFERROR(VLOOKUP($A2607,HeadJournal!$A$1:$NTR$890,COLUMN(HeadJournal!B$1),0),"")</f>
        <v>720000042510</v>
      </c>
      <c r="C2607" s="94" t="str">
        <f ca="1">IFERROR(VLOOKUP($A2607,HeadJournal!$A$1:$NTR$890,COLUMN(HeadJournal!C$1),0),"")</f>
        <v>iHerb_OA CZN6870</v>
      </c>
      <c r="D2607" s="125" t="str">
        <f ca="1"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 ca="1"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 ca="1"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ca="1" si="202"/>
        <v>853.08665289918952</v>
      </c>
      <c r="V2607" s="22">
        <f t="shared" ca="1" si="203"/>
        <v>1.007289182322503</v>
      </c>
      <c r="X2607" s="33"/>
      <c r="Y2607" s="33"/>
    </row>
    <row r="2608" spans="1:25" hidden="1" x14ac:dyDescent="0.2">
      <c r="A2608" s="93" t="s">
        <v>1193</v>
      </c>
      <c r="B2608" s="94" t="str">
        <f ca="1">IFERROR(VLOOKUP($A2608,HeadJournal!$A$1:$NTR$890,COLUMN(HeadJournal!B$1),0),"")</f>
        <v>720000042510</v>
      </c>
      <c r="C2608" s="94" t="str">
        <f ca="1">IFERROR(VLOOKUP($A2608,HeadJournal!$A$1:$NTR$890,COLUMN(HeadJournal!C$1),0),"")</f>
        <v>iHerb_OA CZN6870</v>
      </c>
      <c r="D2608" s="125" t="str">
        <f ca="1"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 ca="1"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 ca="1"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ca="1" si="202"/>
        <v>1720.0192020210118</v>
      </c>
      <c r="V2608" s="22">
        <f t="shared" ca="1" si="203"/>
        <v>1.4576671120131566</v>
      </c>
      <c r="X2608" s="33"/>
      <c r="Y2608" s="33"/>
    </row>
    <row r="2609" spans="1:25" hidden="1" x14ac:dyDescent="0.2">
      <c r="A2609" s="93" t="s">
        <v>1193</v>
      </c>
      <c r="B2609" s="94" t="str">
        <f ca="1">IFERROR(VLOOKUP($A2609,HeadJournal!$A$1:$NTR$890,COLUMN(HeadJournal!B$1),0),"")</f>
        <v>720000042510</v>
      </c>
      <c r="C2609" s="94" t="str">
        <f ca="1">IFERROR(VLOOKUP($A2609,HeadJournal!$A$1:$NTR$890,COLUMN(HeadJournal!C$1),0),"")</f>
        <v>iHerb_OA CZN6870</v>
      </c>
      <c r="D2609" s="125" t="str">
        <f ca="1"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 ca="1"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 ca="1"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ca="1" si="202"/>
        <v>563.47441494907343</v>
      </c>
      <c r="V2609" s="22">
        <f t="shared" ca="1" si="203"/>
        <v>0.60166473179526936</v>
      </c>
      <c r="X2609" s="33"/>
      <c r="Y2609" s="33"/>
    </row>
    <row r="2610" spans="1:25" hidden="1" x14ac:dyDescent="0.2">
      <c r="A2610" s="93" t="s">
        <v>1193</v>
      </c>
      <c r="B2610" s="94" t="str">
        <f ca="1">IFERROR(VLOOKUP($A2610,HeadJournal!$A$1:$NTR$890,COLUMN(HeadJournal!B$1),0),"")</f>
        <v>720000042510</v>
      </c>
      <c r="C2610" s="94" t="str">
        <f ca="1">IFERROR(VLOOKUP($A2610,HeadJournal!$A$1:$NTR$890,COLUMN(HeadJournal!C$1),0),"")</f>
        <v>iHerb_OA CZN6870</v>
      </c>
      <c r="D2610" s="125" t="str">
        <f ca="1"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 ca="1"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 ca="1"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ca="1" si="202"/>
        <v>564.10426778410397</v>
      </c>
      <c r="V2610" s="22">
        <f t="shared" ca="1" si="203"/>
        <v>0.42226668906891773</v>
      </c>
      <c r="X2610" s="33"/>
      <c r="Y2610" s="33"/>
    </row>
    <row r="2611" spans="1:25" hidden="1" x14ac:dyDescent="0.2">
      <c r="A2611" s="93" t="s">
        <v>1193</v>
      </c>
      <c r="B2611" s="94" t="str">
        <f ca="1">IFERROR(VLOOKUP($A2611,HeadJournal!$A$1:$NTR$890,COLUMN(HeadJournal!B$1),0),"")</f>
        <v>720000042510</v>
      </c>
      <c r="C2611" s="94" t="str">
        <f ca="1">IFERROR(VLOOKUP($A2611,HeadJournal!$A$1:$NTR$890,COLUMN(HeadJournal!C$1),0),"")</f>
        <v>iHerb_OA CZN6870</v>
      </c>
      <c r="D2611" s="125" t="str">
        <f ca="1"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 ca="1"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 ca="1"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ca="1" si="202"/>
        <v>764.10426778410397</v>
      </c>
      <c r="V2611" s="22">
        <f t="shared" ca="1" si="203"/>
        <v>0.57197897212880378</v>
      </c>
      <c r="X2611" s="33"/>
      <c r="Y2611" s="33"/>
    </row>
    <row r="2612" spans="1:25" hidden="1" x14ac:dyDescent="0.2">
      <c r="A2612" s="93" t="s">
        <v>1193</v>
      </c>
      <c r="B2612" s="94" t="str">
        <f ca="1">IFERROR(VLOOKUP($A2612,HeadJournal!$A$1:$NTR$890,COLUMN(HeadJournal!B$1),0),"")</f>
        <v>720000042510</v>
      </c>
      <c r="C2612" s="94" t="str">
        <f ca="1">IFERROR(VLOOKUP($A2612,HeadJournal!$A$1:$NTR$890,COLUMN(HeadJournal!C$1),0),"")</f>
        <v>iHerb_OA CZN6870</v>
      </c>
      <c r="D2612" s="125" t="str">
        <f ca="1"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 ca="1"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 ca="1"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ca="1" si="202"/>
        <v>745.7083262490969</v>
      </c>
      <c r="V2612" s="22">
        <f t="shared" ca="1" si="203"/>
        <v>0.3307949609769516</v>
      </c>
      <c r="X2612" s="33"/>
      <c r="Y2612" s="33"/>
    </row>
    <row r="2613" spans="1:25" hidden="1" x14ac:dyDescent="0.2">
      <c r="A2613" s="93" t="s">
        <v>1198</v>
      </c>
      <c r="B2613" s="94" t="str">
        <f ca="1">IFERROR(VLOOKUP($A2613,HeadJournal!$A$1:$NTR$890,COLUMN(HeadJournal!B$1),0),"")</f>
        <v>720000049600</v>
      </c>
      <c r="C2613" s="94" t="str">
        <f ca="1">IFERROR(VLOOKUP($A2613,HeadJournal!$A$1:$NTR$890,COLUMN(HeadJournal!C$1),0),"")</f>
        <v>iHerb_OA CZN6870</v>
      </c>
      <c r="D2613" s="125" t="str">
        <f ca="1"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 ca="1"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 ca="1"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ca="1" si="202"/>
        <v>2800</v>
      </c>
      <c r="V2613" s="22" t="str">
        <f t="shared" ca="1" si="203"/>
        <v/>
      </c>
      <c r="X2613" s="33"/>
      <c r="Y2613" s="33"/>
    </row>
    <row r="2614" spans="1:25" hidden="1" x14ac:dyDescent="0.2">
      <c r="A2614" s="93" t="s">
        <v>1198</v>
      </c>
      <c r="B2614" s="94" t="str">
        <f ca="1">IFERROR(VLOOKUP($A2614,HeadJournal!$A$1:$NTR$890,COLUMN(HeadJournal!B$1),0),"")</f>
        <v>720000049600</v>
      </c>
      <c r="C2614" s="94" t="str">
        <f ca="1">IFERROR(VLOOKUP($A2614,HeadJournal!$A$1:$NTR$890,COLUMN(HeadJournal!C$1),0),"")</f>
        <v>iHerb_OA CZN6870</v>
      </c>
      <c r="D2614" s="125" t="str">
        <f ca="1"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 ca="1"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 ca="1"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ca="1" si="202"/>
        <v>751.80165431606906</v>
      </c>
      <c r="V2614" s="22">
        <f t="shared" ca="1" si="203"/>
        <v>1.1598327260814336</v>
      </c>
      <c r="X2614" s="33"/>
      <c r="Y2614" s="33"/>
    </row>
    <row r="2615" spans="1:25" hidden="1" x14ac:dyDescent="0.2">
      <c r="A2615" s="93" t="s">
        <v>1198</v>
      </c>
      <c r="B2615" s="94" t="str">
        <f ca="1">IFERROR(VLOOKUP($A2615,HeadJournal!$A$1:$NTR$890,COLUMN(HeadJournal!B$1),0),"")</f>
        <v>720000049600</v>
      </c>
      <c r="C2615" s="94" t="str">
        <f ca="1">IFERROR(VLOOKUP($A2615,HeadJournal!$A$1:$NTR$890,COLUMN(HeadJournal!C$1),0),"")</f>
        <v>iHerb_OA CZN6870</v>
      </c>
      <c r="D2615" s="125" t="str">
        <f ca="1"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 ca="1"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ca="1" si="202"/>
        <v>751.80165431606906</v>
      </c>
      <c r="V2615" s="22">
        <f t="shared" ca="1" si="203"/>
        <v>1.1598327260814336</v>
      </c>
      <c r="X2615" s="33"/>
      <c r="Y2615" s="33"/>
    </row>
    <row r="2616" spans="1:25" hidden="1" x14ac:dyDescent="0.2">
      <c r="A2616" s="93" t="s">
        <v>1198</v>
      </c>
      <c r="B2616" s="94" t="str">
        <f ca="1">IFERROR(VLOOKUP($A2616,HeadJournal!$A$1:$NTR$890,COLUMN(HeadJournal!B$1),0),"")</f>
        <v>720000049600</v>
      </c>
      <c r="C2616" s="94" t="str">
        <f ca="1">IFERROR(VLOOKUP($A2616,HeadJournal!$A$1:$NTR$890,COLUMN(HeadJournal!C$1),0),"")</f>
        <v>iHerb_OA CZN6870</v>
      </c>
      <c r="D2616" s="125" t="str">
        <f ca="1"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 ca="1"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 ca="1"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ca="1" si="202"/>
        <v>651.80165431606906</v>
      </c>
      <c r="V2616" s="22">
        <f t="shared" ca="1" si="203"/>
        <v>1.0055589599327597</v>
      </c>
      <c r="X2616" s="33"/>
      <c r="Y2616" s="33"/>
    </row>
    <row r="2617" spans="1:25" hidden="1" x14ac:dyDescent="0.2">
      <c r="A2617" s="93" t="s">
        <v>1198</v>
      </c>
      <c r="B2617" s="94" t="str">
        <f ca="1">IFERROR(VLOOKUP($A2617,HeadJournal!$A$1:$NTR$890,COLUMN(HeadJournal!B$1),0),"")</f>
        <v>720000049600</v>
      </c>
      <c r="C2617" s="94" t="str">
        <f ca="1">IFERROR(VLOOKUP($A2617,HeadJournal!$A$1:$NTR$890,COLUMN(HeadJournal!C$1),0),"")</f>
        <v>iHerb_OA CZN6870</v>
      </c>
      <c r="D2617" s="125" t="str">
        <f ca="1"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 ca="1"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 ca="1"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ca="1" si="202"/>
        <v>104.10539880478109</v>
      </c>
      <c r="V2617" s="22">
        <f t="shared" ca="1" si="203"/>
        <v>9.6786896244342127E-2</v>
      </c>
      <c r="X2617" s="33"/>
      <c r="Y2617" s="33"/>
    </row>
    <row r="2618" spans="1:25" hidden="1" x14ac:dyDescent="0.2">
      <c r="A2618" s="93" t="s">
        <v>1198</v>
      </c>
      <c r="B2618" s="94" t="str">
        <f ca="1">IFERROR(VLOOKUP($A2618,HeadJournal!$A$1:$NTR$890,COLUMN(HeadJournal!B$1),0),"")</f>
        <v>720000049600</v>
      </c>
      <c r="C2618" s="94" t="str">
        <f ca="1">IFERROR(VLOOKUP($A2618,HeadJournal!$A$1:$NTR$890,COLUMN(HeadJournal!C$1),0),"")</f>
        <v>iHerb_OA CZN6870</v>
      </c>
      <c r="D2618" s="125" t="str">
        <f ca="1"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 ca="1"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 ca="1"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ca="1" si="202"/>
        <v>194.16318406374512</v>
      </c>
      <c r="V2618" s="22">
        <f t="shared" ca="1" si="203"/>
        <v>9.678992450214334E-2</v>
      </c>
      <c r="X2618" s="33"/>
      <c r="Y2618" s="33"/>
    </row>
    <row r="2619" spans="1:25" hidden="1" x14ac:dyDescent="0.2">
      <c r="A2619" s="93" t="s">
        <v>1198</v>
      </c>
      <c r="B2619" s="94" t="str">
        <f ca="1">IFERROR(VLOOKUP($A2619,HeadJournal!$A$1:$NTR$890,COLUMN(HeadJournal!B$1),0),"")</f>
        <v>720000049600</v>
      </c>
      <c r="C2619" s="94" t="str">
        <f ca="1">IFERROR(VLOOKUP($A2619,HeadJournal!$A$1:$NTR$890,COLUMN(HeadJournal!C$1),0),"")</f>
        <v>iHerb_OA CZN6870</v>
      </c>
      <c r="D2619" s="125" t="str">
        <f ca="1"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 ca="1"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 ca="1"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ca="1" si="202"/>
        <v>541.27448685258946</v>
      </c>
      <c r="V2619" s="22">
        <f t="shared" ca="1" si="203"/>
        <v>0.3710598614846406</v>
      </c>
      <c r="X2619" s="33"/>
      <c r="Y2619" s="33"/>
    </row>
    <row r="2620" spans="1:25" hidden="1" x14ac:dyDescent="0.2">
      <c r="A2620" s="93" t="s">
        <v>1198</v>
      </c>
      <c r="B2620" s="94" t="str">
        <f ca="1">IFERROR(VLOOKUP($A2620,HeadJournal!$A$1:$NTR$890,COLUMN(HeadJournal!B$1),0),"")</f>
        <v>720000049600</v>
      </c>
      <c r="C2620" s="94" t="str">
        <f ca="1">IFERROR(VLOOKUP($A2620,HeadJournal!$A$1:$NTR$890,COLUMN(HeadJournal!C$1),0),"")</f>
        <v>iHerb_OA CZN6870</v>
      </c>
      <c r="D2620" s="125" t="str">
        <f ca="1"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 ca="1"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 ca="1"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ca="1" si="202"/>
        <v>1205.769708233732</v>
      </c>
      <c r="V2620" s="22">
        <f t="shared" ca="1" si="203"/>
        <v>1.101934133341731</v>
      </c>
      <c r="X2620" s="33"/>
      <c r="Y2620" s="33"/>
    </row>
    <row r="2621" spans="1:25" hidden="1" x14ac:dyDescent="0.2">
      <c r="A2621" s="93" t="s">
        <v>1198</v>
      </c>
      <c r="B2621" s="94" t="str">
        <f ca="1">IFERROR(VLOOKUP($A2621,HeadJournal!$A$1:$NTR$890,COLUMN(HeadJournal!B$1),0),"")</f>
        <v>720000049600</v>
      </c>
      <c r="C2621" s="94" t="str">
        <f ca="1">IFERROR(VLOOKUP($A2621,HeadJournal!$A$1:$NTR$890,COLUMN(HeadJournal!C$1),0),"")</f>
        <v>iHerb_OA CZN6870</v>
      </c>
      <c r="D2621" s="125" t="str">
        <f ca="1"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 ca="1"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 ca="1"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ca="1" si="202"/>
        <v>1205.769708233732</v>
      </c>
      <c r="V2621" s="22">
        <f t="shared" ca="1" si="203"/>
        <v>1.101934133341731</v>
      </c>
      <c r="X2621" s="33"/>
      <c r="Y2621" s="33"/>
    </row>
    <row r="2622" spans="1:25" hidden="1" x14ac:dyDescent="0.2">
      <c r="A2622" s="93" t="s">
        <v>1198</v>
      </c>
      <c r="B2622" s="94" t="str">
        <f ca="1">IFERROR(VLOOKUP($A2622,HeadJournal!$A$1:$NTR$890,COLUMN(HeadJournal!B$1),0),"")</f>
        <v>720000049600</v>
      </c>
      <c r="C2622" s="94" t="str">
        <f ca="1">IFERROR(VLOOKUP($A2622,HeadJournal!$A$1:$NTR$890,COLUMN(HeadJournal!C$1),0),"")</f>
        <v>iHerb_OA CZN6870</v>
      </c>
      <c r="D2622" s="125" t="str">
        <f ca="1"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 ca="1"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 ca="1"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ca="1" si="202"/>
        <v>1205.769708233732</v>
      </c>
      <c r="V2622" s="22">
        <f t="shared" ca="1" si="203"/>
        <v>1.101934133341731</v>
      </c>
      <c r="X2622" s="33"/>
      <c r="Y2622" s="33"/>
    </row>
    <row r="2623" spans="1:25" hidden="1" x14ac:dyDescent="0.2">
      <c r="A2623" s="93" t="s">
        <v>1198</v>
      </c>
      <c r="B2623" s="94" t="str">
        <f ca="1">IFERROR(VLOOKUP($A2623,HeadJournal!$A$1:$NTR$890,COLUMN(HeadJournal!B$1),0),"")</f>
        <v>720000049600</v>
      </c>
      <c r="C2623" s="94" t="str">
        <f ca="1">IFERROR(VLOOKUP($A2623,HeadJournal!$A$1:$NTR$890,COLUMN(HeadJournal!C$1),0),"")</f>
        <v>iHerb_OA CZN6870</v>
      </c>
      <c r="D2623" s="125" t="str">
        <f ca="1"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 ca="1"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 ca="1"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ca="1" si="202"/>
        <v>502.43633266932261</v>
      </c>
      <c r="V2623" s="22">
        <f t="shared" ca="1" si="203"/>
        <v>0.84080803458769593</v>
      </c>
      <c r="X2623" s="33"/>
      <c r="Y2623" s="33"/>
    </row>
    <row r="2624" spans="1:25" hidden="1" x14ac:dyDescent="0.2">
      <c r="A2624" s="93" t="s">
        <v>1198</v>
      </c>
      <c r="B2624" s="94" t="str">
        <f ca="1">IFERROR(VLOOKUP($A2624,HeadJournal!$A$1:$NTR$890,COLUMN(HeadJournal!B$1),0),"")</f>
        <v>720000049600</v>
      </c>
      <c r="C2624" s="94" t="str">
        <f ca="1">IFERROR(VLOOKUP($A2624,HeadJournal!$A$1:$NTR$890,COLUMN(HeadJournal!C$1),0),"")</f>
        <v>iHerb_OA CZN6870</v>
      </c>
      <c r="D2624" s="125" t="str">
        <f ca="1"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 ca="1"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 ca="1"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ca="1" si="202"/>
        <v>602.43633266932261</v>
      </c>
      <c r="V2624" s="22">
        <f t="shared" ca="1" si="203"/>
        <v>1.0081542195502138</v>
      </c>
      <c r="X2624" s="33"/>
      <c r="Y2624" s="33"/>
    </row>
    <row r="2625" spans="1:25" hidden="1" x14ac:dyDescent="0.2">
      <c r="A2625" s="93" t="s">
        <v>1198</v>
      </c>
      <c r="B2625" s="94" t="str">
        <f ca="1">IFERROR(VLOOKUP($A2625,HeadJournal!$A$1:$NTR$890,COLUMN(HeadJournal!B$1),0),"")</f>
        <v>720000049600</v>
      </c>
      <c r="C2625" s="94" t="str">
        <f ca="1">IFERROR(VLOOKUP($A2625,HeadJournal!$A$1:$NTR$890,COLUMN(HeadJournal!C$1),0),"")</f>
        <v>iHerb_OA CZN6870</v>
      </c>
      <c r="D2625" s="125" t="str">
        <f ca="1"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 ca="1"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 ca="1"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ca="1" si="207">Q2625-P2625</f>
        <v>617.02405458167334</v>
      </c>
      <c r="V2625" s="22">
        <f t="shared" ref="V2625:V2688" ca="1" si="208">IF(Q2625&lt;&gt;0,IFERROR(U2625/P2625,""),"")</f>
        <v>0.78804982221006936</v>
      </c>
      <c r="X2625" s="33"/>
      <c r="Y2625" s="33"/>
    </row>
    <row r="2626" spans="1:25" hidden="1" x14ac:dyDescent="0.2">
      <c r="A2626" s="93" t="s">
        <v>1198</v>
      </c>
      <c r="B2626" s="94" t="str">
        <f ca="1">IFERROR(VLOOKUP($A2626,HeadJournal!$A$1:$NTR$890,COLUMN(HeadJournal!B$1),0),"")</f>
        <v>720000049600</v>
      </c>
      <c r="C2626" s="94" t="str">
        <f ca="1">IFERROR(VLOOKUP($A2626,HeadJournal!$A$1:$NTR$890,COLUMN(HeadJournal!C$1),0),"")</f>
        <v>iHerb_OA CZN6870</v>
      </c>
      <c r="D2626" s="125" t="str">
        <f ca="1"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 ca="1"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 ca="1"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ca="1" si="207"/>
        <v>617.02405458167334</v>
      </c>
      <c r="V2626" s="22">
        <f t="shared" ca="1" si="208"/>
        <v>0.78804982221006936</v>
      </c>
      <c r="X2626" s="33"/>
      <c r="Y2626" s="33"/>
    </row>
    <row r="2627" spans="1:25" hidden="1" x14ac:dyDescent="0.2">
      <c r="A2627" s="93" t="s">
        <v>1198</v>
      </c>
      <c r="B2627" s="94" t="str">
        <f ca="1">IFERROR(VLOOKUP($A2627,HeadJournal!$A$1:$NTR$890,COLUMN(HeadJournal!B$1),0),"")</f>
        <v>720000049600</v>
      </c>
      <c r="C2627" s="94" t="str">
        <f ca="1">IFERROR(VLOOKUP($A2627,HeadJournal!$A$1:$NTR$890,COLUMN(HeadJournal!C$1),0),"")</f>
        <v>iHerb_OA CZN6870</v>
      </c>
      <c r="D2627" s="125" t="str">
        <f ca="1"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 ca="1"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 ca="1"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ca="1" si="207"/>
        <v>768.53832709163362</v>
      </c>
      <c r="V2627" s="22">
        <f t="shared" ca="1" si="208"/>
        <v>0.67924380073444623</v>
      </c>
      <c r="X2627" s="33"/>
      <c r="Y2627" s="33"/>
    </row>
    <row r="2628" spans="1:25" hidden="1" x14ac:dyDescent="0.2">
      <c r="A2628" s="93" t="s">
        <v>1198</v>
      </c>
      <c r="B2628" s="94" t="str">
        <f ca="1">IFERROR(VLOOKUP($A2628,HeadJournal!$A$1:$NTR$890,COLUMN(HeadJournal!B$1),0),"")</f>
        <v>720000049600</v>
      </c>
      <c r="C2628" s="94" t="str">
        <f ca="1">IFERROR(VLOOKUP($A2628,HeadJournal!$A$1:$NTR$890,COLUMN(HeadJournal!C$1),0),"")</f>
        <v>iHerb_OA CZN6870</v>
      </c>
      <c r="D2628" s="125" t="str">
        <f ca="1"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 ca="1"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 ca="1"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ca="1" si="207"/>
        <v>654.93258007968132</v>
      </c>
      <c r="V2628" s="22">
        <f t="shared" ca="1" si="208"/>
        <v>1.2015625152855831</v>
      </c>
      <c r="X2628" s="33"/>
      <c r="Y2628" s="33"/>
    </row>
    <row r="2629" spans="1:25" hidden="1" x14ac:dyDescent="0.2">
      <c r="A2629" s="93" t="s">
        <v>1198</v>
      </c>
      <c r="B2629" s="94" t="str">
        <f ca="1">IFERROR(VLOOKUP($A2629,HeadJournal!$A$1:$NTR$890,COLUMN(HeadJournal!B$1),0),"")</f>
        <v>720000049600</v>
      </c>
      <c r="C2629" s="94" t="str">
        <f ca="1">IFERROR(VLOOKUP($A2629,HeadJournal!$A$1:$NTR$890,COLUMN(HeadJournal!C$1),0),"")</f>
        <v>iHerb_OA CZN6870</v>
      </c>
      <c r="D2629" s="125" t="str">
        <f ca="1"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 ca="1"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 ca="1"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ca="1" si="207"/>
        <v>940.15754541832666</v>
      </c>
      <c r="V2629" s="22">
        <f t="shared" ca="1" si="208"/>
        <v>0.6440130183004813</v>
      </c>
      <c r="X2629" s="33"/>
      <c r="Y2629" s="33"/>
    </row>
    <row r="2630" spans="1:25" hidden="1" x14ac:dyDescent="0.2">
      <c r="A2630" s="93" t="s">
        <v>1198</v>
      </c>
      <c r="B2630" s="94" t="str">
        <f ca="1">IFERROR(VLOOKUP($A2630,HeadJournal!$A$1:$NTR$890,COLUMN(HeadJournal!B$1),0),"")</f>
        <v>720000049600</v>
      </c>
      <c r="C2630" s="94" t="str">
        <f ca="1">IFERROR(VLOOKUP($A2630,HeadJournal!$A$1:$NTR$890,COLUMN(HeadJournal!C$1),0),"")</f>
        <v>iHerb_OA CZN6870</v>
      </c>
      <c r="D2630" s="125" t="str">
        <f ca="1"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 ca="1"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 ca="1"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ca="1" si="207"/>
        <v>1140.1575454183267</v>
      </c>
      <c r="V2630" s="22">
        <f t="shared" ca="1" si="208"/>
        <v>0.78101410315885467</v>
      </c>
      <c r="X2630" s="33"/>
      <c r="Y2630" s="33"/>
    </row>
    <row r="2631" spans="1:25" hidden="1" x14ac:dyDescent="0.2">
      <c r="A2631" s="93" t="s">
        <v>1198</v>
      </c>
      <c r="B2631" s="94" t="str">
        <f ca="1">IFERROR(VLOOKUP($A2631,HeadJournal!$A$1:$NTR$890,COLUMN(HeadJournal!B$1),0),"")</f>
        <v>720000049600</v>
      </c>
      <c r="C2631" s="94" t="str">
        <f ca="1">IFERROR(VLOOKUP($A2631,HeadJournal!$A$1:$NTR$890,COLUMN(HeadJournal!C$1),0),"")</f>
        <v>iHerb_OA CZN6870</v>
      </c>
      <c r="D2631" s="125" t="str">
        <f ca="1"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 ca="1"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 ca="1"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ca="1" si="207"/>
        <v>915.38238406374501</v>
      </c>
      <c r="V2631" s="22">
        <f t="shared" ca="1" si="208"/>
        <v>1.0347774762487965</v>
      </c>
      <c r="X2631" s="33"/>
      <c r="Y2631" s="33"/>
    </row>
    <row r="2632" spans="1:25" hidden="1" x14ac:dyDescent="0.2">
      <c r="A2632" s="93" t="s">
        <v>1198</v>
      </c>
      <c r="B2632" s="94" t="str">
        <f ca="1">IFERROR(VLOOKUP($A2632,HeadJournal!$A$1:$NTR$890,COLUMN(HeadJournal!B$1),0),"")</f>
        <v>720000049600</v>
      </c>
      <c r="C2632" s="94" t="str">
        <f ca="1">IFERROR(VLOOKUP($A2632,HeadJournal!$A$1:$NTR$890,COLUMN(HeadJournal!C$1),0),"")</f>
        <v>iHerb_OA CZN6870</v>
      </c>
      <c r="D2632" s="125" t="str">
        <f ca="1"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 ca="1"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 ca="1"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ca="1" si="207"/>
        <v>915.38238406374501</v>
      </c>
      <c r="V2632" s="22">
        <f t="shared" ca="1" si="208"/>
        <v>1.0347774762487965</v>
      </c>
      <c r="X2632" s="33"/>
      <c r="Y2632" s="33"/>
    </row>
    <row r="2633" spans="1:25" hidden="1" x14ac:dyDescent="0.2">
      <c r="A2633" s="93" t="s">
        <v>1198</v>
      </c>
      <c r="B2633" s="94" t="str">
        <f ca="1">IFERROR(VLOOKUP($A2633,HeadJournal!$A$1:$NTR$890,COLUMN(HeadJournal!B$1),0),"")</f>
        <v>720000049600</v>
      </c>
      <c r="C2633" s="94" t="str">
        <f ca="1">IFERROR(VLOOKUP($A2633,HeadJournal!$A$1:$NTR$890,COLUMN(HeadJournal!C$1),0),"")</f>
        <v>iHerb_OA CZN6870</v>
      </c>
      <c r="D2633" s="125" t="str">
        <f ca="1"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 ca="1"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 ca="1"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ca="1" si="207"/>
        <v>-325.02995737051799</v>
      </c>
      <c r="V2633" s="22" t="str">
        <f t="shared" ca="1" si="208"/>
        <v/>
      </c>
      <c r="X2633" s="33"/>
      <c r="Y2633" s="33"/>
    </row>
    <row r="2634" spans="1:25" hidden="1" x14ac:dyDescent="0.2">
      <c r="A2634" s="93" t="s">
        <v>1198</v>
      </c>
      <c r="B2634" s="94" t="str">
        <f ca="1">IFERROR(VLOOKUP($A2634,HeadJournal!$A$1:$NTR$890,COLUMN(HeadJournal!B$1),0),"")</f>
        <v>720000049600</v>
      </c>
      <c r="C2634" s="94" t="str">
        <f ca="1">IFERROR(VLOOKUP($A2634,HeadJournal!$A$1:$NTR$890,COLUMN(HeadJournal!C$1),0),"")</f>
        <v>iHerb_OA CZN6870</v>
      </c>
      <c r="D2634" s="125" t="str">
        <f ca="1"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 ca="1"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 ca="1"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ca="1" si="207"/>
        <v>-328.38078167330684</v>
      </c>
      <c r="V2634" s="22" t="str">
        <f t="shared" ca="1" si="208"/>
        <v/>
      </c>
      <c r="X2634" s="33"/>
      <c r="Y2634" s="33"/>
    </row>
    <row r="2635" spans="1:25" hidden="1" x14ac:dyDescent="0.2">
      <c r="A2635" s="93" t="s">
        <v>1198</v>
      </c>
      <c r="B2635" s="94" t="str">
        <f ca="1">IFERROR(VLOOKUP($A2635,HeadJournal!$A$1:$NTR$890,COLUMN(HeadJournal!B$1),0),"")</f>
        <v>720000049600</v>
      </c>
      <c r="C2635" s="94" t="str">
        <f ca="1">IFERROR(VLOOKUP($A2635,HeadJournal!$A$1:$NTR$890,COLUMN(HeadJournal!C$1),0),"")</f>
        <v>iHerb_OA CZN6870</v>
      </c>
      <c r="D2635" s="125" t="str">
        <f ca="1"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 ca="1"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 ca="1"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ca="1" si="207"/>
        <v>1649.464234860558</v>
      </c>
      <c r="V2635" s="22">
        <f t="shared" ca="1" si="208"/>
        <v>0.64671284261343387</v>
      </c>
      <c r="X2635" s="33"/>
      <c r="Y2635" s="33"/>
    </row>
    <row r="2636" spans="1:25" hidden="1" x14ac:dyDescent="0.2">
      <c r="A2636" s="93" t="s">
        <v>1198</v>
      </c>
      <c r="B2636" s="94" t="str">
        <f ca="1">IFERROR(VLOOKUP($A2636,HeadJournal!$A$1:$NTR$890,COLUMN(HeadJournal!B$1),0),"")</f>
        <v>720000049600</v>
      </c>
      <c r="C2636" s="94" t="str">
        <f ca="1">IFERROR(VLOOKUP($A2636,HeadJournal!$A$1:$NTR$890,COLUMN(HeadJournal!C$1),0),"")</f>
        <v>iHerb_OA CZN6870</v>
      </c>
      <c r="D2636" s="125" t="str">
        <f ca="1"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 ca="1"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 ca="1"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ca="1" si="207"/>
        <v>1649.464234860558</v>
      </c>
      <c r="V2636" s="22">
        <f t="shared" ca="1" si="208"/>
        <v>0.64671284261343387</v>
      </c>
      <c r="X2636" s="33"/>
      <c r="Y2636" s="33"/>
    </row>
    <row r="2637" spans="1:25" hidden="1" x14ac:dyDescent="0.2">
      <c r="A2637" s="93" t="s">
        <v>1198</v>
      </c>
      <c r="B2637" s="94" t="str">
        <f ca="1">IFERROR(VLOOKUP($A2637,HeadJournal!$A$1:$NTR$890,COLUMN(HeadJournal!B$1),0),"")</f>
        <v>720000049600</v>
      </c>
      <c r="C2637" s="94" t="str">
        <f ca="1">IFERROR(VLOOKUP($A2637,HeadJournal!$A$1:$NTR$890,COLUMN(HeadJournal!C$1),0),"")</f>
        <v>iHerb_OA CZN6870</v>
      </c>
      <c r="D2637" s="125" t="str">
        <f ca="1"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 ca="1"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 ca="1"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ca="1" si="207"/>
        <v>786.90037749003977</v>
      </c>
      <c r="V2637" s="22">
        <f t="shared" ca="1" si="208"/>
        <v>0.86179027796220142</v>
      </c>
      <c r="X2637" s="33"/>
      <c r="Y2637" s="33"/>
    </row>
    <row r="2638" spans="1:25" hidden="1" x14ac:dyDescent="0.2">
      <c r="A2638" s="93" t="s">
        <v>1198</v>
      </c>
      <c r="B2638" s="94" t="str">
        <f ca="1">IFERROR(VLOOKUP($A2638,HeadJournal!$A$1:$NTR$890,COLUMN(HeadJournal!B$1),0),"")</f>
        <v>720000049600</v>
      </c>
      <c r="C2638" s="94" t="str">
        <f ca="1">IFERROR(VLOOKUP($A2638,HeadJournal!$A$1:$NTR$890,COLUMN(HeadJournal!C$1),0),"")</f>
        <v>iHerb_OA CZN6870</v>
      </c>
      <c r="D2638" s="125" t="str">
        <f ca="1"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 ca="1"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 ca="1"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ca="1" si="207"/>
        <v>786.90037749003977</v>
      </c>
      <c r="V2638" s="22">
        <f t="shared" ca="1" si="208"/>
        <v>0.86179027796220142</v>
      </c>
      <c r="X2638" s="33"/>
      <c r="Y2638" s="33"/>
    </row>
    <row r="2639" spans="1:25" hidden="1" x14ac:dyDescent="0.2">
      <c r="A2639" s="93" t="s">
        <v>1198</v>
      </c>
      <c r="B2639" s="94" t="str">
        <f ca="1">IFERROR(VLOOKUP($A2639,HeadJournal!$A$1:$NTR$890,COLUMN(HeadJournal!B$1),0),"")</f>
        <v>720000049600</v>
      </c>
      <c r="C2639" s="94" t="str">
        <f ca="1">IFERROR(VLOOKUP($A2639,HeadJournal!$A$1:$NTR$890,COLUMN(HeadJournal!C$1),0),"")</f>
        <v>iHerb_OA CZN6870</v>
      </c>
      <c r="D2639" s="125" t="str">
        <f ca="1"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 ca="1"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 ca="1"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ca="1" si="207"/>
        <v>739.63281633466158</v>
      </c>
      <c r="V2639" s="22">
        <f t="shared" ca="1" si="208"/>
        <v>0.4740120300384984</v>
      </c>
      <c r="X2639" s="33"/>
      <c r="Y2639" s="33"/>
    </row>
    <row r="2640" spans="1:25" hidden="1" x14ac:dyDescent="0.2">
      <c r="A2640" s="93" t="s">
        <v>1206</v>
      </c>
      <c r="B2640" s="94" t="str">
        <f ca="1">IFERROR(VLOOKUP($A2640,HeadJournal!$A$1:$NTR$890,COLUMN(HeadJournal!B$1),0),"")</f>
        <v>720000058933</v>
      </c>
      <c r="C2640" s="94" t="str">
        <f ca="1">IFERROR(VLOOKUP($A2640,HeadJournal!$A$1:$NTR$890,COLUMN(HeadJournal!C$1),0),"")</f>
        <v>iHerb_OA CZN6870</v>
      </c>
      <c r="D2640" s="125" t="str">
        <f ca="1"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 ca="1"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 ca="1"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ca="1" si="207"/>
        <v>915.35562500000106</v>
      </c>
      <c r="V2640" s="22">
        <f t="shared" ca="1" si="208"/>
        <v>0.21874155674220255</v>
      </c>
      <c r="X2640" s="33"/>
      <c r="Y2640" s="33"/>
    </row>
    <row r="2641" spans="1:25" hidden="1" x14ac:dyDescent="0.2">
      <c r="A2641" s="93" t="s">
        <v>1206</v>
      </c>
      <c r="B2641" s="94" t="str">
        <f ca="1">IFERROR(VLOOKUP($A2641,HeadJournal!$A$1:$NTR$890,COLUMN(HeadJournal!B$1),0),"")</f>
        <v>720000058933</v>
      </c>
      <c r="C2641" s="94" t="str">
        <f ca="1">IFERROR(VLOOKUP($A2641,HeadJournal!$A$1:$NTR$890,COLUMN(HeadJournal!C$1),0),"")</f>
        <v>iHerb_OA CZN6870</v>
      </c>
      <c r="D2641" s="125" t="str">
        <f ca="1"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 ca="1"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 ca="1"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ca="1" si="207"/>
        <v>743.29225328543384</v>
      </c>
      <c r="V2641" s="22">
        <f t="shared" ca="1" si="208"/>
        <v>0.42311662521871124</v>
      </c>
      <c r="X2641" s="33"/>
      <c r="Y2641" s="33"/>
    </row>
    <row r="2642" spans="1:25" hidden="1" x14ac:dyDescent="0.2">
      <c r="A2642" s="93" t="s">
        <v>1206</v>
      </c>
      <c r="B2642" s="94" t="str">
        <f ca="1">IFERROR(VLOOKUP($A2642,HeadJournal!$A$1:$NTR$890,COLUMN(HeadJournal!B$1),0),"")</f>
        <v>720000058933</v>
      </c>
      <c r="C2642" s="94" t="str">
        <f ca="1">IFERROR(VLOOKUP($A2642,HeadJournal!$A$1:$NTR$890,COLUMN(HeadJournal!C$1),0),"")</f>
        <v>iHerb_OA CZN6870</v>
      </c>
      <c r="D2642" s="125" t="str">
        <f ca="1"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 ca="1"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 ca="1"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ca="1" si="207"/>
        <v>478.54408913657585</v>
      </c>
      <c r="V2642" s="22">
        <f t="shared" ca="1" si="208"/>
        <v>0.42671681026509395</v>
      </c>
      <c r="X2642" s="33"/>
      <c r="Y2642" s="33"/>
    </row>
    <row r="2643" spans="1:25" hidden="1" x14ac:dyDescent="0.2">
      <c r="A2643" s="93" t="s">
        <v>1206</v>
      </c>
      <c r="B2643" s="94" t="str">
        <f ca="1">IFERROR(VLOOKUP($A2643,HeadJournal!$A$1:$NTR$890,COLUMN(HeadJournal!B$1),0),"")</f>
        <v>720000058933</v>
      </c>
      <c r="C2643" s="94" t="str">
        <f ca="1">IFERROR(VLOOKUP($A2643,HeadJournal!$A$1:$NTR$890,COLUMN(HeadJournal!C$1),0),"")</f>
        <v>iHerb_OA CZN6870</v>
      </c>
      <c r="D2643" s="125" t="str">
        <f ca="1"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 ca="1"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 ca="1"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ca="1" si="207"/>
        <v>832.73142793539671</v>
      </c>
      <c r="V2643" s="22">
        <f t="shared" ca="1" si="208"/>
        <v>0.86091024973338959</v>
      </c>
      <c r="X2643" s="33"/>
      <c r="Y2643" s="33"/>
    </row>
    <row r="2644" spans="1:25" hidden="1" x14ac:dyDescent="0.2">
      <c r="A2644" s="93" t="s">
        <v>1206</v>
      </c>
      <c r="B2644" s="94" t="str">
        <f ca="1">IFERROR(VLOOKUP($A2644,HeadJournal!$A$1:$NTR$890,COLUMN(HeadJournal!B$1),0),"")</f>
        <v>720000058933</v>
      </c>
      <c r="C2644" s="94" t="str">
        <f ca="1">IFERROR(VLOOKUP($A2644,HeadJournal!$A$1:$NTR$890,COLUMN(HeadJournal!C$1),0),"")</f>
        <v>iHerb_OA CZN6870</v>
      </c>
      <c r="D2644" s="125" t="str">
        <f ca="1"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 ca="1"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 ca="1"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ca="1" si="207"/>
        <v>1059.3163986121347</v>
      </c>
      <c r="V2644" s="22">
        <f t="shared" ca="1" si="208"/>
        <v>1.9592168060821626</v>
      </c>
      <c r="X2644" s="33"/>
      <c r="Y2644" s="33"/>
    </row>
    <row r="2645" spans="1:25" hidden="1" x14ac:dyDescent="0.2">
      <c r="A2645" s="93" t="s">
        <v>1206</v>
      </c>
      <c r="B2645" s="94" t="str">
        <f ca="1">IFERROR(VLOOKUP($A2645,HeadJournal!$A$1:$NTR$890,COLUMN(HeadJournal!B$1),0),"")</f>
        <v>720000058933</v>
      </c>
      <c r="C2645" s="94" t="str">
        <f ca="1">IFERROR(VLOOKUP($A2645,HeadJournal!$A$1:$NTR$890,COLUMN(HeadJournal!C$1),0),"")</f>
        <v>iHerb_OA CZN6870</v>
      </c>
      <c r="D2645" s="125" t="str">
        <f ca="1"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 ca="1"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 ca="1"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ca="1" si="207"/>
        <v>1039.7754842176366</v>
      </c>
      <c r="V2645" s="22">
        <f t="shared" ca="1" si="208"/>
        <v>0.82507162112469368</v>
      </c>
      <c r="X2645" s="33"/>
      <c r="Y2645" s="33"/>
    </row>
    <row r="2646" spans="1:25" hidden="1" x14ac:dyDescent="0.2">
      <c r="A2646" s="93" t="s">
        <v>1206</v>
      </c>
      <c r="B2646" s="94" t="str">
        <f ca="1">IFERROR(VLOOKUP($A2646,HeadJournal!$A$1:$NTR$890,COLUMN(HeadJournal!B$1),0),"")</f>
        <v>720000058933</v>
      </c>
      <c r="C2646" s="94" t="str">
        <f ca="1">IFERROR(VLOOKUP($A2646,HeadJournal!$A$1:$NTR$890,COLUMN(HeadJournal!C$1),0),"")</f>
        <v>iHerb_OA CZN6870</v>
      </c>
      <c r="D2646" s="125" t="str">
        <f ca="1"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 ca="1"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 ca="1"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ca="1" si="207"/>
        <v>939.77548421763663</v>
      </c>
      <c r="V2646" s="22">
        <f t="shared" ca="1" si="208"/>
        <v>0.74572068107579392</v>
      </c>
      <c r="X2646" s="33"/>
      <c r="Y2646" s="33"/>
    </row>
    <row r="2647" spans="1:25" hidden="1" x14ac:dyDescent="0.2">
      <c r="A2647" s="93" t="s">
        <v>1206</v>
      </c>
      <c r="B2647" s="94" t="str">
        <f ca="1">IFERROR(VLOOKUP($A2647,HeadJournal!$A$1:$NTR$890,COLUMN(HeadJournal!B$1),0),"")</f>
        <v>720000058933</v>
      </c>
      <c r="C2647" s="94" t="str">
        <f ca="1">IFERROR(VLOOKUP($A2647,HeadJournal!$A$1:$NTR$890,COLUMN(HeadJournal!C$1),0),"")</f>
        <v>iHerb_OA CZN6870</v>
      </c>
      <c r="D2647" s="125" t="str">
        <f ca="1"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 ca="1"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 ca="1"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ca="1" si="207"/>
        <v>844.0384994473103</v>
      </c>
      <c r="V2647" s="22">
        <f t="shared" ca="1" si="208"/>
        <v>0.8829210161280856</v>
      </c>
      <c r="X2647" s="33"/>
      <c r="Y2647" s="33"/>
    </row>
    <row r="2648" spans="1:25" hidden="1" x14ac:dyDescent="0.2">
      <c r="A2648" s="93" t="s">
        <v>1206</v>
      </c>
      <c r="B2648" s="94" t="str">
        <f ca="1">IFERROR(VLOOKUP($A2648,HeadJournal!$A$1:$NTR$890,COLUMN(HeadJournal!B$1),0),"")</f>
        <v>720000058933</v>
      </c>
      <c r="C2648" s="94" t="str">
        <f ca="1">IFERROR(VLOOKUP($A2648,HeadJournal!$A$1:$NTR$890,COLUMN(HeadJournal!C$1),0),"")</f>
        <v>iHerb_OA CZN6870</v>
      </c>
      <c r="D2648" s="125" t="str">
        <f ca="1"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 ca="1"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 ca="1"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ca="1" si="207"/>
        <v>644.0384994473103</v>
      </c>
      <c r="V2648" s="22">
        <f t="shared" ca="1" si="208"/>
        <v>0.67370756989163172</v>
      </c>
      <c r="X2648" s="33"/>
      <c r="Y2648" s="33"/>
    </row>
    <row r="2649" spans="1:25" hidden="1" x14ac:dyDescent="0.2">
      <c r="A2649" s="93" t="s">
        <v>1206</v>
      </c>
      <c r="B2649" s="94" t="str">
        <f ca="1">IFERROR(VLOOKUP($A2649,HeadJournal!$A$1:$NTR$890,COLUMN(HeadJournal!B$1),0),"")</f>
        <v>720000058933</v>
      </c>
      <c r="C2649" s="94" t="str">
        <f ca="1">IFERROR(VLOOKUP($A2649,HeadJournal!$A$1:$NTR$890,COLUMN(HeadJournal!C$1),0),"")</f>
        <v>iHerb_OA CZN6870</v>
      </c>
      <c r="D2649" s="125" t="str">
        <f ca="1"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 ca="1"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 ca="1"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ca="1" si="207"/>
        <v>1272.5069121530337</v>
      </c>
      <c r="V2649" s="22">
        <f t="shared" ca="1" si="208"/>
        <v>0.57127311375094048</v>
      </c>
      <c r="X2649" s="33"/>
      <c r="Y2649" s="33"/>
    </row>
    <row r="2650" spans="1:25" hidden="1" x14ac:dyDescent="0.2">
      <c r="A2650" s="93" t="s">
        <v>1206</v>
      </c>
      <c r="B2650" s="94" t="str">
        <f ca="1">IFERROR(VLOOKUP($A2650,HeadJournal!$A$1:$NTR$890,COLUMN(HeadJournal!B$1),0),"")</f>
        <v>720000058933</v>
      </c>
      <c r="C2650" s="94" t="str">
        <f ca="1">IFERROR(VLOOKUP($A2650,HeadJournal!$A$1:$NTR$890,COLUMN(HeadJournal!C$1),0),"")</f>
        <v>iHerb_OA CZN6870</v>
      </c>
      <c r="D2650" s="125" t="str">
        <f ca="1"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 ca="1"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 ca="1"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ca="1" si="207"/>
        <v>-37.679685734463419</v>
      </c>
      <c r="V2650" s="22">
        <f t="shared" ca="1" si="208"/>
        <v>-1.6430479879472631E-2</v>
      </c>
      <c r="X2650" s="33"/>
      <c r="Y2650" s="33"/>
    </row>
    <row r="2651" spans="1:25" hidden="1" x14ac:dyDescent="0.2">
      <c r="A2651" s="93" t="s">
        <v>1206</v>
      </c>
      <c r="B2651" s="94" t="str">
        <f ca="1">IFERROR(VLOOKUP($A2651,HeadJournal!$A$1:$NTR$890,COLUMN(HeadJournal!B$1),0),"")</f>
        <v>720000058933</v>
      </c>
      <c r="C2651" s="94" t="str">
        <f ca="1">IFERROR(VLOOKUP($A2651,HeadJournal!$A$1:$NTR$890,COLUMN(HeadJournal!C$1),0),"")</f>
        <v>iHerb_OA CZN6870</v>
      </c>
      <c r="D2651" s="125" t="str">
        <f ca="1"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 ca="1"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 ca="1"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ca="1" si="207"/>
        <v>824.80029077622203</v>
      </c>
      <c r="V2651" s="22">
        <f t="shared" ca="1" si="208"/>
        <v>0.76711357313486672</v>
      </c>
      <c r="X2651" s="33"/>
      <c r="Y2651" s="33"/>
    </row>
    <row r="2652" spans="1:25" hidden="1" x14ac:dyDescent="0.2">
      <c r="A2652" s="93" t="s">
        <v>1206</v>
      </c>
      <c r="B2652" s="94" t="str">
        <f ca="1">IFERROR(VLOOKUP($A2652,HeadJournal!$A$1:$NTR$890,COLUMN(HeadJournal!B$1),0),"")</f>
        <v>720000058933</v>
      </c>
      <c r="C2652" s="94" t="str">
        <f ca="1">IFERROR(VLOOKUP($A2652,HeadJournal!$A$1:$NTR$890,COLUMN(HeadJournal!C$1),0),"")</f>
        <v>iHerb_OA CZN6870</v>
      </c>
      <c r="D2652" s="125" t="str">
        <f ca="1"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 ca="1"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 ca="1"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ca="1" si="207"/>
        <v>759.67900354642586</v>
      </c>
      <c r="V2652" s="22">
        <f t="shared" ca="1" si="208"/>
        <v>0.90403429969323212</v>
      </c>
      <c r="X2652" s="33"/>
      <c r="Y2652" s="33"/>
    </row>
    <row r="2653" spans="1:25" hidden="1" x14ac:dyDescent="0.2">
      <c r="A2653" s="93" t="s">
        <v>1206</v>
      </c>
      <c r="B2653" s="94" t="str">
        <f ca="1">IFERROR(VLOOKUP($A2653,HeadJournal!$A$1:$NTR$890,COLUMN(HeadJournal!B$1),0),"")</f>
        <v>720000058933</v>
      </c>
      <c r="C2653" s="94" t="str">
        <f ca="1">IFERROR(VLOOKUP($A2653,HeadJournal!$A$1:$NTR$890,COLUMN(HeadJournal!C$1),0),"")</f>
        <v>iHerb_OA CZN6870</v>
      </c>
      <c r="D2653" s="125" t="str">
        <f ca="1"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 ca="1"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ca="1" si="207"/>
        <v>759.67900354642586</v>
      </c>
      <c r="V2653" s="22">
        <f t="shared" ca="1" si="208"/>
        <v>0.90403429969323212</v>
      </c>
      <c r="X2653" s="33"/>
      <c r="Y2653" s="33"/>
    </row>
    <row r="2654" spans="1:25" hidden="1" x14ac:dyDescent="0.2">
      <c r="A2654" s="93" t="s">
        <v>1206</v>
      </c>
      <c r="B2654" s="94" t="str">
        <f ca="1">IFERROR(VLOOKUP($A2654,HeadJournal!$A$1:$NTR$890,COLUMN(HeadJournal!B$1),0),"")</f>
        <v>720000058933</v>
      </c>
      <c r="C2654" s="94" t="str">
        <f ca="1">IFERROR(VLOOKUP($A2654,HeadJournal!$A$1:$NTR$890,COLUMN(HeadJournal!C$1),0),"")</f>
        <v>iHerb_OA CZN6870</v>
      </c>
      <c r="D2654" s="125" t="str">
        <f ca="1"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 ca="1"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 ca="1"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ca="1" si="207"/>
        <v>-2038.3566189204128</v>
      </c>
      <c r="V2654" s="22" t="str">
        <f t="shared" ca="1" si="208"/>
        <v/>
      </c>
      <c r="X2654" s="33"/>
      <c r="Y2654" s="33"/>
    </row>
    <row r="2655" spans="1:25" hidden="1" x14ac:dyDescent="0.2">
      <c r="A2655" s="93" t="s">
        <v>1213</v>
      </c>
      <c r="B2655" s="94" t="str">
        <f ca="1">IFERROR(VLOOKUP($A2655,HeadJournal!$A$1:$NTR$890,COLUMN(HeadJournal!B$1),0),"")</f>
        <v>720000053678</v>
      </c>
      <c r="C2655" s="94" t="str">
        <f ca="1">IFERROR(VLOOKUP($A2655,HeadJournal!$A$1:$NTR$890,COLUMN(HeadJournal!C$1),0),"")</f>
        <v>iHerb_AV CYG0792</v>
      </c>
      <c r="D2655" s="125" t="str">
        <f ca="1"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 ca="1"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 ca="1"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ca="1" si="207"/>
        <v>1330.7780134717304</v>
      </c>
      <c r="V2655" s="22">
        <f t="shared" ca="1" si="208"/>
        <v>1.1381739556772821</v>
      </c>
      <c r="X2655" s="33"/>
      <c r="Y2655" s="33"/>
    </row>
    <row r="2656" spans="1:25" hidden="1" x14ac:dyDescent="0.2">
      <c r="A2656" s="93" t="s">
        <v>1213</v>
      </c>
      <c r="B2656" s="94" t="str">
        <f ca="1">IFERROR(VLOOKUP($A2656,HeadJournal!$A$1:$NTR$890,COLUMN(HeadJournal!B$1),0),"")</f>
        <v>720000053678</v>
      </c>
      <c r="C2656" s="94" t="str">
        <f ca="1">IFERROR(VLOOKUP($A2656,HeadJournal!$A$1:$NTR$890,COLUMN(HeadJournal!C$1),0),"")</f>
        <v>iHerb_AV CYG0792</v>
      </c>
      <c r="D2656" s="125" t="str">
        <f ca="1"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 ca="1"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 ca="1"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ca="1" si="207"/>
        <v>1377.3022117932846</v>
      </c>
      <c r="V2656" s="22">
        <f t="shared" ca="1" si="208"/>
        <v>0.71633837633832365</v>
      </c>
      <c r="X2656" s="33"/>
      <c r="Y2656" s="33"/>
    </row>
    <row r="2657" spans="1:25" hidden="1" x14ac:dyDescent="0.2">
      <c r="A2657" s="93" t="s">
        <v>1213</v>
      </c>
      <c r="B2657" s="94" t="str">
        <f ca="1">IFERROR(VLOOKUP($A2657,HeadJournal!$A$1:$NTR$890,COLUMN(HeadJournal!B$1),0),"")</f>
        <v>720000053678</v>
      </c>
      <c r="C2657" s="94" t="str">
        <f ca="1">IFERROR(VLOOKUP($A2657,HeadJournal!$A$1:$NTR$890,COLUMN(HeadJournal!C$1),0),"")</f>
        <v>iHerb_AV CYG0792</v>
      </c>
      <c r="D2657" s="125" t="str">
        <f ca="1"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 ca="1"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 ca="1"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ca="1" si="207"/>
        <v>791.60464056978719</v>
      </c>
      <c r="V2657" s="22">
        <f t="shared" ca="1" si="208"/>
        <v>0.9792295704514431</v>
      </c>
      <c r="X2657" s="33"/>
      <c r="Y2657" s="33"/>
    </row>
    <row r="2658" spans="1:25" hidden="1" x14ac:dyDescent="0.2">
      <c r="A2658" s="93" t="s">
        <v>1213</v>
      </c>
      <c r="B2658" s="94" t="str">
        <f ca="1">IFERROR(VLOOKUP($A2658,HeadJournal!$A$1:$NTR$890,COLUMN(HeadJournal!B$1),0),"")</f>
        <v>720000053678</v>
      </c>
      <c r="C2658" s="94" t="str">
        <f ca="1">IFERROR(VLOOKUP($A2658,HeadJournal!$A$1:$NTR$890,COLUMN(HeadJournal!C$1),0),"")</f>
        <v>iHerb_AV CYG0792</v>
      </c>
      <c r="D2658" s="125" t="str">
        <f ca="1"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 ca="1"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 ca="1"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ca="1" si="207"/>
        <v>791.60464056978719</v>
      </c>
      <c r="V2658" s="22">
        <f t="shared" ca="1" si="208"/>
        <v>0.9792295704514431</v>
      </c>
      <c r="X2658" s="33"/>
      <c r="Y2658" s="33"/>
    </row>
    <row r="2659" spans="1:25" hidden="1" x14ac:dyDescent="0.2">
      <c r="A2659" s="93" t="s">
        <v>1213</v>
      </c>
      <c r="B2659" s="94" t="str">
        <f ca="1">IFERROR(VLOOKUP($A2659,HeadJournal!$A$1:$NTR$890,COLUMN(HeadJournal!B$1),0),"")</f>
        <v>720000053678</v>
      </c>
      <c r="C2659" s="94" t="str">
        <f ca="1">IFERROR(VLOOKUP($A2659,HeadJournal!$A$1:$NTR$890,COLUMN(HeadJournal!C$1),0),"")</f>
        <v>iHerb_AV CYG0792</v>
      </c>
      <c r="D2659" s="125" t="str">
        <f ca="1"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 ca="1"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 ca="1"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ca="1" si="207"/>
        <v>1262.2433828401045</v>
      </c>
      <c r="V2659" s="22">
        <f t="shared" ca="1" si="208"/>
        <v>0.59045233339848147</v>
      </c>
      <c r="X2659" s="33"/>
      <c r="Y2659" s="33"/>
    </row>
    <row r="2660" spans="1:25" hidden="1" x14ac:dyDescent="0.2">
      <c r="A2660" s="93" t="s">
        <v>1213</v>
      </c>
      <c r="B2660" s="94" t="str">
        <f ca="1">IFERROR(VLOOKUP($A2660,HeadJournal!$A$1:$NTR$890,COLUMN(HeadJournal!B$1),0),"")</f>
        <v>720000053678</v>
      </c>
      <c r="C2660" s="94" t="str">
        <f ca="1">IFERROR(VLOOKUP($A2660,HeadJournal!$A$1:$NTR$890,COLUMN(HeadJournal!C$1),0),"")</f>
        <v>iHerb_AV CYG0792</v>
      </c>
      <c r="D2660" s="125" t="str">
        <f ca="1"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 ca="1"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 ca="1"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ca="1" si="207"/>
        <v>1262.2433828401045</v>
      </c>
      <c r="V2660" s="22">
        <f t="shared" ca="1" si="208"/>
        <v>0.59045233339848147</v>
      </c>
      <c r="X2660" s="33"/>
      <c r="Y2660" s="33"/>
    </row>
    <row r="2661" spans="1:25" hidden="1" x14ac:dyDescent="0.2">
      <c r="A2661" s="93" t="s">
        <v>1213</v>
      </c>
      <c r="B2661" s="94" t="str">
        <f ca="1">IFERROR(VLOOKUP($A2661,HeadJournal!$A$1:$NTR$890,COLUMN(HeadJournal!B$1),0),"")</f>
        <v>720000053678</v>
      </c>
      <c r="C2661" s="94" t="str">
        <f ca="1">IFERROR(VLOOKUP($A2661,HeadJournal!$A$1:$NTR$890,COLUMN(HeadJournal!C$1),0),"")</f>
        <v>iHerb_AV CYG0792</v>
      </c>
      <c r="D2661" s="125" t="str">
        <f ca="1"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 ca="1"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ca="1" si="207"/>
        <v>-491.7096852915198</v>
      </c>
      <c r="V2661" s="22" t="str">
        <f t="shared" ca="1" si="208"/>
        <v/>
      </c>
      <c r="X2661" s="33"/>
      <c r="Y2661" s="33"/>
    </row>
    <row r="2662" spans="1:25" hidden="1" x14ac:dyDescent="0.2">
      <c r="A2662" s="93" t="s">
        <v>1213</v>
      </c>
      <c r="B2662" s="94" t="str">
        <f ca="1">IFERROR(VLOOKUP($A2662,HeadJournal!$A$1:$NTR$890,COLUMN(HeadJournal!B$1),0),"")</f>
        <v>720000053678</v>
      </c>
      <c r="C2662" s="94" t="str">
        <f ca="1">IFERROR(VLOOKUP($A2662,HeadJournal!$A$1:$NTR$890,COLUMN(HeadJournal!C$1),0),"")</f>
        <v>iHerb_AV CYG0792</v>
      </c>
      <c r="D2662" s="125" t="str">
        <f ca="1"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 ca="1"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 ca="1"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ca="1" si="207"/>
        <v>763.8612279151921</v>
      </c>
      <c r="V2662" s="22">
        <f t="shared" ca="1" si="208"/>
        <v>0.28976518080309077</v>
      </c>
      <c r="X2662" s="33"/>
      <c r="Y2662" s="33"/>
    </row>
    <row r="2663" spans="1:25" hidden="1" x14ac:dyDescent="0.2">
      <c r="A2663" s="93" t="s">
        <v>1213</v>
      </c>
      <c r="B2663" s="94" t="str">
        <f ca="1">IFERROR(VLOOKUP($A2663,HeadJournal!$A$1:$NTR$890,COLUMN(HeadJournal!B$1),0),"")</f>
        <v>720000053678</v>
      </c>
      <c r="C2663" s="94" t="str">
        <f ca="1">IFERROR(VLOOKUP($A2663,HeadJournal!$A$1:$NTR$890,COLUMN(HeadJournal!C$1),0),"")</f>
        <v>iHerb_AV CYG0792</v>
      </c>
      <c r="D2663" s="125" t="str">
        <f ca="1"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 ca="1"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 ca="1"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ca="1" si="207"/>
        <v>888.65412765017254</v>
      </c>
      <c r="V2663" s="22">
        <f t="shared" ca="1" si="208"/>
        <v>0.2460728379561008</v>
      </c>
      <c r="X2663" s="33"/>
      <c r="Y2663" s="33"/>
    </row>
    <row r="2664" spans="1:25" hidden="1" x14ac:dyDescent="0.2">
      <c r="A2664" s="93" t="s">
        <v>1213</v>
      </c>
      <c r="B2664" s="94" t="str">
        <f ca="1">IFERROR(VLOOKUP($A2664,HeadJournal!$A$1:$NTR$890,COLUMN(HeadJournal!B$1),0),"")</f>
        <v>720000053678</v>
      </c>
      <c r="C2664" s="94" t="str">
        <f ca="1">IFERROR(VLOOKUP($A2664,HeadJournal!$A$1:$NTR$890,COLUMN(HeadJournal!C$1),0),"")</f>
        <v>iHerb_AV CYG0792</v>
      </c>
      <c r="D2664" s="125" t="str">
        <f ca="1"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 ca="1"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 ca="1"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ca="1" si="207"/>
        <v>621.79134275618253</v>
      </c>
      <c r="V2664" s="22">
        <f t="shared" ca="1" si="208"/>
        <v>0.42063841238458094</v>
      </c>
      <c r="X2664" s="33"/>
      <c r="Y2664" s="33"/>
    </row>
    <row r="2665" spans="1:25" hidden="1" x14ac:dyDescent="0.2">
      <c r="A2665" s="93" t="s">
        <v>1213</v>
      </c>
      <c r="B2665" s="94" t="str">
        <f ca="1">IFERROR(VLOOKUP($A2665,HeadJournal!$A$1:$NTR$890,COLUMN(HeadJournal!B$1),0),"")</f>
        <v>720000053678</v>
      </c>
      <c r="C2665" s="94" t="str">
        <f ca="1">IFERROR(VLOOKUP($A2665,HeadJournal!$A$1:$NTR$890,COLUMN(HeadJournal!C$1),0),"")</f>
        <v>iHerb_AV CYG0792</v>
      </c>
      <c r="D2665" s="125" t="str">
        <f ca="1"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 ca="1"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 ca="1"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ca="1" si="207"/>
        <v>640.09486196996318</v>
      </c>
      <c r="V2665" s="22">
        <f t="shared" ca="1" si="208"/>
        <v>0.38562135106685858</v>
      </c>
      <c r="X2665" s="33"/>
      <c r="Y2665" s="33"/>
    </row>
    <row r="2666" spans="1:25" hidden="1" x14ac:dyDescent="0.2">
      <c r="A2666" s="93" t="s">
        <v>1213</v>
      </c>
      <c r="B2666" s="94" t="str">
        <f ca="1">IFERROR(VLOOKUP($A2666,HeadJournal!$A$1:$NTR$890,COLUMN(HeadJournal!B$1),0),"")</f>
        <v>720000053678</v>
      </c>
      <c r="C2666" s="94" t="str">
        <f ca="1">IFERROR(VLOOKUP($A2666,HeadJournal!$A$1:$NTR$890,COLUMN(HeadJournal!C$1),0),"")</f>
        <v>iHerb_AV CYG0792</v>
      </c>
      <c r="D2666" s="125" t="str">
        <f ca="1"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 ca="1"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 ca="1"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ca="1" si="207"/>
        <v>1132.3088140459354</v>
      </c>
      <c r="V2666" s="22">
        <f t="shared" ca="1" si="208"/>
        <v>0.64055804715392162</v>
      </c>
      <c r="X2666" s="33"/>
      <c r="Y2666" s="33"/>
    </row>
    <row r="2667" spans="1:25" hidden="1" x14ac:dyDescent="0.2">
      <c r="A2667" s="93" t="s">
        <v>1213</v>
      </c>
      <c r="B2667" s="94" t="str">
        <f ca="1">IFERROR(VLOOKUP($A2667,HeadJournal!$A$1:$NTR$890,COLUMN(HeadJournal!B$1),0),"")</f>
        <v>720000053678</v>
      </c>
      <c r="C2667" s="94" t="str">
        <f ca="1">IFERROR(VLOOKUP($A2667,HeadJournal!$A$1:$NTR$890,COLUMN(HeadJournal!C$1),0),"")</f>
        <v>iHerb_AV CYG0792</v>
      </c>
      <c r="D2667" s="125" t="str">
        <f ca="1"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 ca="1"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 ca="1"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ca="1" si="207"/>
        <v>1332.3088140459354</v>
      </c>
      <c r="V2667" s="22">
        <f t="shared" ca="1" si="208"/>
        <v>0.75369998144039896</v>
      </c>
      <c r="X2667" s="33"/>
      <c r="Y2667" s="33"/>
    </row>
    <row r="2668" spans="1:25" hidden="1" x14ac:dyDescent="0.2">
      <c r="A2668" s="93" t="s">
        <v>1213</v>
      </c>
      <c r="B2668" s="94" t="str">
        <f ca="1">IFERROR(VLOOKUP($A2668,HeadJournal!$A$1:$NTR$890,COLUMN(HeadJournal!B$1),0),"")</f>
        <v>720000053678</v>
      </c>
      <c r="C2668" s="94" t="str">
        <f ca="1">IFERROR(VLOOKUP($A2668,HeadJournal!$A$1:$NTR$890,COLUMN(HeadJournal!C$1),0),"")</f>
        <v>iHerb_AV CYG0792</v>
      </c>
      <c r="D2668" s="125" t="str">
        <f ca="1"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 ca="1"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 ca="1"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ca="1" si="207"/>
        <v>1432.3088140459354</v>
      </c>
      <c r="V2668" s="22">
        <f t="shared" ca="1" si="208"/>
        <v>0.81027094858363768</v>
      </c>
      <c r="X2668" s="33"/>
      <c r="Y2668" s="33"/>
    </row>
    <row r="2669" spans="1:25" hidden="1" x14ac:dyDescent="0.2">
      <c r="A2669" s="93" t="s">
        <v>1213</v>
      </c>
      <c r="B2669" s="94" t="str">
        <f ca="1">IFERROR(VLOOKUP($A2669,HeadJournal!$A$1:$NTR$890,COLUMN(HeadJournal!B$1),0),"")</f>
        <v>720000053678</v>
      </c>
      <c r="C2669" s="94" t="str">
        <f ca="1">IFERROR(VLOOKUP($A2669,HeadJournal!$A$1:$NTR$890,COLUMN(HeadJournal!C$1),0),"")</f>
        <v>iHerb_AV CYG0792</v>
      </c>
      <c r="D2669" s="125" t="str">
        <f ca="1"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 ca="1"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 ca="1"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ca="1" si="207"/>
        <v>1432.3088140459354</v>
      </c>
      <c r="V2669" s="22">
        <f t="shared" ca="1" si="208"/>
        <v>0.81027094858363768</v>
      </c>
      <c r="X2669" s="33"/>
      <c r="Y2669" s="33"/>
    </row>
    <row r="2670" spans="1:25" hidden="1" x14ac:dyDescent="0.2">
      <c r="A2670" s="93" t="s">
        <v>1213</v>
      </c>
      <c r="B2670" s="94" t="str">
        <f ca="1">IFERROR(VLOOKUP($A2670,HeadJournal!$A$1:$NTR$890,COLUMN(HeadJournal!B$1),0),"")</f>
        <v>720000053678</v>
      </c>
      <c r="C2670" s="94" t="str">
        <f ca="1">IFERROR(VLOOKUP($A2670,HeadJournal!$A$1:$NTR$890,COLUMN(HeadJournal!C$1),0),"")</f>
        <v>iHerb_AV CYG0792</v>
      </c>
      <c r="D2670" s="125" t="str">
        <f ca="1"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 ca="1"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 ca="1"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ca="1" si="207"/>
        <v>721.7132983657234</v>
      </c>
      <c r="V2670" s="22">
        <f t="shared" ca="1" si="208"/>
        <v>0.7377318910295575</v>
      </c>
      <c r="X2670" s="33"/>
      <c r="Y2670" s="33"/>
    </row>
    <row r="2671" spans="1:25" hidden="1" x14ac:dyDescent="0.2">
      <c r="A2671" s="93" t="s">
        <v>1213</v>
      </c>
      <c r="B2671" s="94" t="str">
        <f ca="1">IFERROR(VLOOKUP($A2671,HeadJournal!$A$1:$NTR$890,COLUMN(HeadJournal!B$1),0),"")</f>
        <v>720000053678</v>
      </c>
      <c r="C2671" s="94" t="str">
        <f ca="1">IFERROR(VLOOKUP($A2671,HeadJournal!$A$1:$NTR$890,COLUMN(HeadJournal!C$1),0),"")</f>
        <v>iHerb_AV CYG0792</v>
      </c>
      <c r="D2671" s="125" t="str">
        <f ca="1"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 ca="1"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 ca="1"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ca="1" si="207"/>
        <v>821.7132983657234</v>
      </c>
      <c r="V2671" s="22">
        <f t="shared" ca="1" si="208"/>
        <v>0.83995141403129625</v>
      </c>
      <c r="X2671" s="33"/>
      <c r="Y2671" s="33"/>
    </row>
    <row r="2672" spans="1:25" hidden="1" x14ac:dyDescent="0.2">
      <c r="A2672" s="93" t="s">
        <v>1219</v>
      </c>
      <c r="B2672" s="94">
        <f ca="1">IFERROR(VLOOKUP($A2672,HeadJournal!$A$1:$NTR$890,COLUMN(HeadJournal!B$1),0),"")</f>
        <v>0</v>
      </c>
      <c r="C2672" s="94" t="str">
        <f ca="1">IFERROR(VLOOKUP($A2672,HeadJournal!$A$1:$NTR$890,COLUMN(HeadJournal!C$1),0),"")</f>
        <v>CoralClub_OA</v>
      </c>
      <c r="D2672" s="125" t="str">
        <f ca="1"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ca="1" si="208"/>
        <v>0.26519634211941906</v>
      </c>
      <c r="X2672" s="33"/>
      <c r="Y2672" s="33"/>
    </row>
    <row r="2673" spans="1:25" hidden="1" x14ac:dyDescent="0.2">
      <c r="A2673" s="93" t="s">
        <v>1219</v>
      </c>
      <c r="B2673" s="94">
        <f ca="1">IFERROR(VLOOKUP($A2673,HeadJournal!$A$1:$NTR$890,COLUMN(HeadJournal!B$1),0),"")</f>
        <v>0</v>
      </c>
      <c r="C2673" s="94" t="str">
        <f ca="1">IFERROR(VLOOKUP($A2673,HeadJournal!$A$1:$NTR$890,COLUMN(HeadJournal!C$1),0),"")</f>
        <v>CoralClub_OA</v>
      </c>
      <c r="D2673" s="125" t="str">
        <f ca="1"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ca="1" si="208"/>
        <v>0.26519634211941906</v>
      </c>
      <c r="X2673" s="33"/>
      <c r="Y2673" s="33"/>
    </row>
    <row r="2674" spans="1:25" hidden="1" x14ac:dyDescent="0.2">
      <c r="A2674" s="93" t="s">
        <v>1219</v>
      </c>
      <c r="B2674" s="94">
        <f ca="1">IFERROR(VLOOKUP($A2674,HeadJournal!$A$1:$NTR$890,COLUMN(HeadJournal!B$1),0),"")</f>
        <v>0</v>
      </c>
      <c r="C2674" s="94" t="str">
        <f ca="1">IFERROR(VLOOKUP($A2674,HeadJournal!$A$1:$NTR$890,COLUMN(HeadJournal!C$1),0),"")</f>
        <v>CoralClub_OA</v>
      </c>
      <c r="D2674" s="125" t="str">
        <f ca="1"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ca="1" si="208"/>
        <v/>
      </c>
      <c r="X2674" s="33"/>
      <c r="Y2674" s="33"/>
    </row>
    <row r="2675" spans="1:25" hidden="1" x14ac:dyDescent="0.2">
      <c r="A2675" s="93" t="s">
        <v>1219</v>
      </c>
      <c r="B2675" s="94">
        <f ca="1">IFERROR(VLOOKUP($A2675,HeadJournal!$A$1:$NTR$890,COLUMN(HeadJournal!B$1),0),"")</f>
        <v>0</v>
      </c>
      <c r="C2675" s="94" t="str">
        <f ca="1">IFERROR(VLOOKUP($A2675,HeadJournal!$A$1:$NTR$890,COLUMN(HeadJournal!C$1),0),"")</f>
        <v>CoralClub_OA</v>
      </c>
      <c r="D2675" s="125" t="str">
        <f ca="1"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ca="1" si="207"/>
        <v>423.21428571428578</v>
      </c>
      <c r="V2675" s="22">
        <f t="shared" ca="1" si="208"/>
        <v>0.33146853146853156</v>
      </c>
      <c r="X2675" s="33"/>
      <c r="Y2675" s="33"/>
    </row>
    <row r="2676" spans="1:25" hidden="1" x14ac:dyDescent="0.2">
      <c r="A2676" s="93" t="s">
        <v>1219</v>
      </c>
      <c r="B2676" s="94">
        <f ca="1">IFERROR(VLOOKUP($A2676,HeadJournal!$A$1:$NTR$890,COLUMN(HeadJournal!B$1),0),"")</f>
        <v>0</v>
      </c>
      <c r="C2676" s="94" t="str">
        <f ca="1">IFERROR(VLOOKUP($A2676,HeadJournal!$A$1:$NTR$890,COLUMN(HeadJournal!C$1),0),"")</f>
        <v>CoralClub_OA</v>
      </c>
      <c r="D2676" s="125" t="str">
        <f ca="1"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ca="1" si="208"/>
        <v>0.33146853146853156</v>
      </c>
      <c r="X2676" s="33"/>
      <c r="Y2676" s="33"/>
    </row>
    <row r="2677" spans="1:25" hidden="1" x14ac:dyDescent="0.2">
      <c r="A2677" s="93" t="s">
        <v>1219</v>
      </c>
      <c r="B2677" s="94">
        <f ca="1">IFERROR(VLOOKUP($A2677,HeadJournal!$A$1:$NTR$890,COLUMN(HeadJournal!B$1),0),"")</f>
        <v>0</v>
      </c>
      <c r="C2677" s="94" t="str">
        <f ca="1">IFERROR(VLOOKUP($A2677,HeadJournal!$A$1:$NTR$890,COLUMN(HeadJournal!C$1),0),"")</f>
        <v>CoralClub_OA</v>
      </c>
      <c r="D2677" s="125" t="str">
        <f ca="1"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ca="1" si="208"/>
        <v>0.33146853146853156</v>
      </c>
      <c r="X2677" s="33"/>
      <c r="Y2677" s="33"/>
    </row>
    <row r="2678" spans="1:25" hidden="1" x14ac:dyDescent="0.2">
      <c r="A2678" s="93" t="s">
        <v>1220</v>
      </c>
      <c r="B2678" s="94" t="str">
        <f ca="1">IFERROR(VLOOKUP($A2678,HeadJournal!$A$1:$NTR$890,COLUMN(HeadJournal!B$1),0),"")</f>
        <v>1395905958</v>
      </c>
      <c r="C2678" s="94" t="str">
        <f ca="1">IFERROR(VLOOKUP($A2678,HeadJournal!$A$1:$NTR$890,COLUMN(HeadJournal!C$1),0),"")</f>
        <v>essens_OA</v>
      </c>
      <c r="D2678" s="125" t="str">
        <f ca="1"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ca="1" si="208"/>
        <v>0.60601653329960803</v>
      </c>
      <c r="X2678" s="33"/>
      <c r="Y2678" s="33"/>
    </row>
    <row r="2679" spans="1:25" hidden="1" x14ac:dyDescent="0.2">
      <c r="A2679" s="93" t="s">
        <v>1220</v>
      </c>
      <c r="B2679" s="94" t="str">
        <f ca="1">IFERROR(VLOOKUP($A2679,HeadJournal!$A$1:$NTR$890,COLUMN(HeadJournal!B$1),0),"")</f>
        <v>1395905958</v>
      </c>
      <c r="C2679" s="94" t="str">
        <f ca="1">IFERROR(VLOOKUP($A2679,HeadJournal!$A$1:$NTR$890,COLUMN(HeadJournal!C$1),0),"")</f>
        <v>essens_OA</v>
      </c>
      <c r="D2679" s="125" t="str">
        <f ca="1"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 ca="1"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 ca="1"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ca="1" si="207"/>
        <v>830.1510884946897</v>
      </c>
      <c r="V2679" s="22">
        <f t="shared" ca="1" si="208"/>
        <v>0.60601653329960803</v>
      </c>
      <c r="X2679" s="33"/>
      <c r="Y2679" s="33"/>
    </row>
    <row r="2680" spans="1:25" hidden="1" x14ac:dyDescent="0.2">
      <c r="A2680" s="93" t="s">
        <v>1220</v>
      </c>
      <c r="B2680" s="94" t="str">
        <f ca="1">IFERROR(VLOOKUP($A2680,HeadJournal!$A$1:$NTR$890,COLUMN(HeadJournal!B$1),0),"")</f>
        <v>1395905958</v>
      </c>
      <c r="C2680" s="94" t="str">
        <f ca="1">IFERROR(VLOOKUP($A2680,HeadJournal!$A$1:$NTR$890,COLUMN(HeadJournal!C$1),0),"")</f>
        <v>essens_OA</v>
      </c>
      <c r="D2680" s="125" t="str">
        <f ca="1"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 ca="1"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ca="1" si="207"/>
        <v>-1369.8489115053103</v>
      </c>
      <c r="V2680" s="22" t="str">
        <f t="shared" ca="1" si="208"/>
        <v/>
      </c>
      <c r="X2680" s="33"/>
      <c r="Y2680" s="33"/>
    </row>
    <row r="2681" spans="1:25" hidden="1" x14ac:dyDescent="0.2">
      <c r="A2681" s="93" t="s">
        <v>1220</v>
      </c>
      <c r="B2681" s="94" t="str">
        <f ca="1">IFERROR(VLOOKUP($A2681,HeadJournal!$A$1:$NTR$890,COLUMN(HeadJournal!B$1),0),"")</f>
        <v>1395905958</v>
      </c>
      <c r="C2681" s="94" t="str">
        <f ca="1">IFERROR(VLOOKUP($A2681,HeadJournal!$A$1:$NTR$890,COLUMN(HeadJournal!C$1),0),"")</f>
        <v>essens_OA</v>
      </c>
      <c r="D2681" s="125" t="str">
        <f ca="1"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 ca="1"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ca="1" si="207"/>
        <v>10.158864544456492</v>
      </c>
      <c r="V2681" s="22">
        <f t="shared" ca="1" si="208"/>
        <v>7.4160474627037801E-3</v>
      </c>
      <c r="X2681" s="33"/>
      <c r="Y2681" s="33"/>
    </row>
    <row r="2682" spans="1:25" hidden="1" x14ac:dyDescent="0.2">
      <c r="A2682" s="93" t="s">
        <v>1220</v>
      </c>
      <c r="B2682" s="94" t="str">
        <f ca="1">IFERROR(VLOOKUP($A2682,HeadJournal!$A$1:$NTR$890,COLUMN(HeadJournal!B$1),0),"")</f>
        <v>1395905958</v>
      </c>
      <c r="C2682" s="94" t="str">
        <f ca="1">IFERROR(VLOOKUP($A2682,HeadJournal!$A$1:$NTR$890,COLUMN(HeadJournal!C$1),0),"")</f>
        <v>essens_OA</v>
      </c>
      <c r="D2682" s="125" t="str">
        <f ca="1"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 ca="1"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 ca="1"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ca="1" si="207"/>
        <v>830.1510884946897</v>
      </c>
      <c r="V2682" s="22">
        <f t="shared" ca="1" si="208"/>
        <v>0.60601653329960803</v>
      </c>
      <c r="X2682" s="33"/>
      <c r="Y2682" s="33"/>
    </row>
    <row r="2683" spans="1:25" hidden="1" x14ac:dyDescent="0.2">
      <c r="A2683" s="93" t="s">
        <v>1220</v>
      </c>
      <c r="B2683" s="94" t="str">
        <f ca="1">IFERROR(VLOOKUP($A2683,HeadJournal!$A$1:$NTR$890,COLUMN(HeadJournal!B$1),0),"")</f>
        <v>1395905958</v>
      </c>
      <c r="C2683" s="94" t="str">
        <f ca="1">IFERROR(VLOOKUP($A2683,HeadJournal!$A$1:$NTR$890,COLUMN(HeadJournal!C$1),0),"")</f>
        <v>essens_OA</v>
      </c>
      <c r="D2683" s="125" t="str">
        <f ca="1"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 ca="1"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 ca="1"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ca="1" si="207"/>
        <v>830.1510884946897</v>
      </c>
      <c r="V2683" s="22">
        <f t="shared" ca="1" si="208"/>
        <v>0.60601653329960803</v>
      </c>
      <c r="X2683" s="33"/>
      <c r="Y2683" s="33"/>
    </row>
    <row r="2684" spans="1:25" hidden="1" x14ac:dyDescent="0.2">
      <c r="A2684" s="93" t="s">
        <v>1220</v>
      </c>
      <c r="B2684" s="94" t="str">
        <f ca="1">IFERROR(VLOOKUP($A2684,HeadJournal!$A$1:$NTR$890,COLUMN(HeadJournal!B$1),0),"")</f>
        <v>1395905958</v>
      </c>
      <c r="C2684" s="94" t="str">
        <f ca="1">IFERROR(VLOOKUP($A2684,HeadJournal!$A$1:$NTR$890,COLUMN(HeadJournal!C$1),0),"")</f>
        <v>essens_OA</v>
      </c>
      <c r="D2684" s="125" t="str">
        <f ca="1"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ca="1" si="208"/>
        <v/>
      </c>
      <c r="X2684" s="33"/>
      <c r="Y2684" s="33"/>
    </row>
    <row r="2685" spans="1:25" hidden="1" x14ac:dyDescent="0.2">
      <c r="A2685" s="93" t="s">
        <v>1221</v>
      </c>
      <c r="B2685" s="94" t="str">
        <f ca="1">IFERROR(VLOOKUP($A2685,HeadJournal!$A$1:$NTR$890,COLUMN(HeadJournal!B$1),0),"")</f>
        <v>720000066732</v>
      </c>
      <c r="C2685" s="94" t="str">
        <f ca="1">IFERROR(VLOOKUP($A2685,HeadJournal!$A$1:$NTR$890,COLUMN(HeadJournal!C$1),0),"")</f>
        <v>iHerb_MH DLE7202</v>
      </c>
      <c r="D2685" s="125" t="str">
        <f ca="1"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 ca="1"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 ca="1"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ca="1" si="207"/>
        <v>-943.89701610080499</v>
      </c>
      <c r="V2685" s="22" t="str">
        <f t="shared" ca="1" si="208"/>
        <v/>
      </c>
      <c r="X2685" s="33"/>
      <c r="Y2685" s="33"/>
    </row>
    <row r="2686" spans="1:25" hidden="1" x14ac:dyDescent="0.2">
      <c r="A2686" s="93" t="s">
        <v>1221</v>
      </c>
      <c r="B2686" s="94" t="str">
        <f ca="1">IFERROR(VLOOKUP($A2686,HeadJournal!$A$1:$NTR$890,COLUMN(HeadJournal!B$1),0),"")</f>
        <v>720000066732</v>
      </c>
      <c r="C2686" s="94" t="str">
        <f ca="1">IFERROR(VLOOKUP($A2686,HeadJournal!$A$1:$NTR$890,COLUMN(HeadJournal!C$1),0),"")</f>
        <v>iHerb_MH DLE7202</v>
      </c>
      <c r="D2686" s="125" t="str">
        <f ca="1"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 ca="1"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 ca="1"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ca="1" si="207"/>
        <v>3.3169991836530244E-3</v>
      </c>
      <c r="V2686" s="22">
        <f t="shared" ca="1" si="208"/>
        <v>3.4639514960392956E-6</v>
      </c>
      <c r="X2686" s="33"/>
      <c r="Y2686" s="33"/>
    </row>
    <row r="2687" spans="1:25" hidden="1" x14ac:dyDescent="0.2">
      <c r="A2687" s="93" t="s">
        <v>1221</v>
      </c>
      <c r="B2687" s="94" t="str">
        <f ca="1">IFERROR(VLOOKUP($A2687,HeadJournal!$A$1:$NTR$890,COLUMN(HeadJournal!B$1),0),"")</f>
        <v>720000066732</v>
      </c>
      <c r="C2687" s="94" t="str">
        <f ca="1">IFERROR(VLOOKUP($A2687,HeadJournal!$A$1:$NTR$890,COLUMN(HeadJournal!C$1),0),"")</f>
        <v>iHerb_MH DLE7202</v>
      </c>
      <c r="D2687" s="125" t="str">
        <f ca="1"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 ca="1"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 ca="1"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ca="1" si="207"/>
        <v>852.91111305565255</v>
      </c>
      <c r="V2687" s="22">
        <f t="shared" ca="1" si="208"/>
        <v>0.48818987942129904</v>
      </c>
      <c r="X2687" s="33"/>
      <c r="Y2687" s="33"/>
    </row>
    <row r="2688" spans="1:25" hidden="1" x14ac:dyDescent="0.2">
      <c r="A2688" s="93" t="s">
        <v>1221</v>
      </c>
      <c r="B2688" s="94" t="str">
        <f ca="1">IFERROR(VLOOKUP($A2688,HeadJournal!$A$1:$NTR$890,COLUMN(HeadJournal!B$1),0),"")</f>
        <v>720000066732</v>
      </c>
      <c r="C2688" s="94" t="str">
        <f ca="1">IFERROR(VLOOKUP($A2688,HeadJournal!$A$1:$NTR$890,COLUMN(HeadJournal!C$1),0),"")</f>
        <v>iHerb_MH DLE7202</v>
      </c>
      <c r="D2688" s="125" t="str">
        <f ca="1"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 ca="1"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 ca="1"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ca="1" si="207"/>
        <v>701.05046085637639</v>
      </c>
      <c r="V2688" s="22">
        <f t="shared" ca="1" si="208"/>
        <v>0.77985518689316635</v>
      </c>
      <c r="X2688" s="33"/>
      <c r="Y2688" s="33"/>
    </row>
    <row r="2689" spans="1:25" hidden="1" x14ac:dyDescent="0.2">
      <c r="A2689" s="93" t="s">
        <v>1221</v>
      </c>
      <c r="B2689" s="94" t="str">
        <f ca="1">IFERROR(VLOOKUP($A2689,HeadJournal!$A$1:$NTR$890,COLUMN(HeadJournal!B$1),0),"")</f>
        <v>720000066732</v>
      </c>
      <c r="C2689" s="94" t="str">
        <f ca="1">IFERROR(VLOOKUP($A2689,HeadJournal!$A$1:$NTR$890,COLUMN(HeadJournal!C$1),0),"")</f>
        <v>iHerb_MH DLE7202</v>
      </c>
      <c r="D2689" s="125" t="str">
        <f ca="1"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 ca="1"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 ca="1"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ca="1" si="213">Q2689-P2689</f>
        <v>810.82165149924185</v>
      </c>
      <c r="V2689" s="22">
        <f t="shared" ref="V2689:V2752" ca="1" si="214">IF(Q2689&lt;&gt;0,IFERROR(U2689/P2689,""),"")</f>
        <v>0.91187741229458252</v>
      </c>
      <c r="X2689" s="33"/>
      <c r="Y2689" s="33"/>
    </row>
    <row r="2690" spans="1:25" hidden="1" x14ac:dyDescent="0.2">
      <c r="A2690" s="93" t="s">
        <v>1221</v>
      </c>
      <c r="B2690" s="94" t="str">
        <f ca="1">IFERROR(VLOOKUP($A2690,HeadJournal!$A$1:$NTR$890,COLUMN(HeadJournal!B$1),0),"")</f>
        <v>720000066732</v>
      </c>
      <c r="C2690" s="94" t="str">
        <f ca="1">IFERROR(VLOOKUP($A2690,HeadJournal!$A$1:$NTR$890,COLUMN(HeadJournal!C$1),0),"")</f>
        <v>iHerb_MH DLE7202</v>
      </c>
      <c r="D2690" s="125" t="str">
        <f ca="1"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 ca="1"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 ca="1"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ca="1" si="213"/>
        <v>1346.5720627698051</v>
      </c>
      <c r="V2690" s="22">
        <f t="shared" ca="1" si="214"/>
        <v>0.70744578054753793</v>
      </c>
      <c r="X2690" s="33"/>
      <c r="Y2690" s="33"/>
    </row>
    <row r="2691" spans="1:25" hidden="1" x14ac:dyDescent="0.2">
      <c r="A2691" s="93" t="s">
        <v>1221</v>
      </c>
      <c r="B2691" s="94" t="str">
        <f ca="1">IFERROR(VLOOKUP($A2691,HeadJournal!$A$1:$NTR$890,COLUMN(HeadJournal!B$1),0),"")</f>
        <v>720000066732</v>
      </c>
      <c r="C2691" s="94" t="str">
        <f ca="1">IFERROR(VLOOKUP($A2691,HeadJournal!$A$1:$NTR$890,COLUMN(HeadJournal!C$1),0),"")</f>
        <v>iHerb_MH DLE7202</v>
      </c>
      <c r="D2691" s="125" t="str">
        <f ca="1"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 ca="1"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 ca="1"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ca="1" si="213"/>
        <v>1396.5720627698051</v>
      </c>
      <c r="V2691" s="22">
        <f t="shared" ca="1" si="214"/>
        <v>0.73371417717134613</v>
      </c>
      <c r="X2691" s="33"/>
      <c r="Y2691" s="33"/>
    </row>
    <row r="2692" spans="1:25" hidden="1" x14ac:dyDescent="0.2">
      <c r="A2692" s="93" t="s">
        <v>1221</v>
      </c>
      <c r="B2692" s="94" t="str">
        <f ca="1">IFERROR(VLOOKUP($A2692,HeadJournal!$A$1:$NTR$890,COLUMN(HeadJournal!B$1),0),"")</f>
        <v>720000066732</v>
      </c>
      <c r="C2692" s="94" t="str">
        <f ca="1">IFERROR(VLOOKUP($A2692,HeadJournal!$A$1:$NTR$890,COLUMN(HeadJournal!C$1),0),"")</f>
        <v>iHerb_MH DLE7202</v>
      </c>
      <c r="D2692" s="125" t="str">
        <f ca="1"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 ca="1"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 ca="1"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ca="1" si="213"/>
        <v>1745.9734905495275</v>
      </c>
      <c r="V2692" s="22">
        <f t="shared" ca="1" si="214"/>
        <v>3.1514258988822079</v>
      </c>
      <c r="X2692" s="33"/>
      <c r="Y2692" s="33"/>
    </row>
    <row r="2693" spans="1:25" hidden="1" x14ac:dyDescent="0.2">
      <c r="A2693" s="93" t="s">
        <v>1221</v>
      </c>
      <c r="B2693" s="94" t="str">
        <f ca="1">IFERROR(VLOOKUP($A2693,HeadJournal!$A$1:$NTR$890,COLUMN(HeadJournal!B$1),0),"")</f>
        <v>720000066732</v>
      </c>
      <c r="C2693" s="94" t="str">
        <f ca="1">IFERROR(VLOOKUP($A2693,HeadJournal!$A$1:$NTR$890,COLUMN(HeadJournal!C$1),0),"")</f>
        <v>iHerb_MH DLE7202</v>
      </c>
      <c r="D2693" s="125" t="str">
        <f ca="1"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 ca="1"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 ca="1"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ca="1" si="213"/>
        <v>1219.7624066619996</v>
      </c>
      <c r="V2693" s="22">
        <f t="shared" ca="1" si="214"/>
        <v>0.45509488027995787</v>
      </c>
      <c r="X2693" s="33"/>
      <c r="Y2693" s="33"/>
    </row>
    <row r="2694" spans="1:25" hidden="1" x14ac:dyDescent="0.2">
      <c r="A2694" s="93" t="s">
        <v>1221</v>
      </c>
      <c r="B2694" s="94" t="str">
        <f ca="1">IFERROR(VLOOKUP($A2694,HeadJournal!$A$1:$NTR$890,COLUMN(HeadJournal!B$1),0),"")</f>
        <v>720000066732</v>
      </c>
      <c r="C2694" s="94" t="str">
        <f ca="1">IFERROR(VLOOKUP($A2694,HeadJournal!$A$1:$NTR$890,COLUMN(HeadJournal!C$1),0),"")</f>
        <v>iHerb_MH DLE7202</v>
      </c>
      <c r="D2694" s="125" t="str">
        <f ca="1"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 ca="1"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ca="1" si="213"/>
        <v>707.89029430638186</v>
      </c>
      <c r="V2694" s="22">
        <f t="shared" ca="1" si="214"/>
        <v>0.79350139314535861</v>
      </c>
      <c r="X2694" s="33"/>
      <c r="Y2694" s="33"/>
    </row>
    <row r="2695" spans="1:25" hidden="1" x14ac:dyDescent="0.2">
      <c r="A2695" s="93" t="s">
        <v>1221</v>
      </c>
      <c r="B2695" s="94" t="str">
        <f ca="1">IFERROR(VLOOKUP($A2695,HeadJournal!$A$1:$NTR$890,COLUMN(HeadJournal!B$1),0),"")</f>
        <v>720000066732</v>
      </c>
      <c r="C2695" s="94" t="str">
        <f ca="1">IFERROR(VLOOKUP($A2695,HeadJournal!$A$1:$NTR$890,COLUMN(HeadJournal!C$1),0),"")</f>
        <v>iHerb_MH DLE7202</v>
      </c>
      <c r="D2695" s="125" t="str">
        <f ca="1"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 ca="1"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 ca="1"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ca="1" si="213"/>
        <v>894.03147605296931</v>
      </c>
      <c r="V2695" s="22">
        <f t="shared" ca="1" si="214"/>
        <v>1.2663899957670763</v>
      </c>
      <c r="X2695" s="33"/>
      <c r="Y2695" s="33"/>
    </row>
    <row r="2696" spans="1:25" hidden="1" x14ac:dyDescent="0.2">
      <c r="A2696" s="93" t="s">
        <v>1221</v>
      </c>
      <c r="B2696" s="94" t="str">
        <f ca="1">IFERROR(VLOOKUP($A2696,HeadJournal!$A$1:$NTR$890,COLUMN(HeadJournal!B$1),0),"")</f>
        <v>720000066732</v>
      </c>
      <c r="C2696" s="94" t="str">
        <f ca="1">IFERROR(VLOOKUP($A2696,HeadJournal!$A$1:$NTR$890,COLUMN(HeadJournal!C$1),0),"")</f>
        <v>iHerb_MH DLE7202</v>
      </c>
      <c r="D2696" s="125" t="str">
        <f ca="1"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 ca="1"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 ca="1"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ca="1" si="213"/>
        <v>1.4760529693376157E-3</v>
      </c>
      <c r="V2696" s="22">
        <f t="shared" ca="1" si="214"/>
        <v>2.090819801830662E-6</v>
      </c>
      <c r="X2696" s="33"/>
      <c r="Y2696" s="33"/>
    </row>
    <row r="2697" spans="1:25" hidden="1" x14ac:dyDescent="0.2">
      <c r="A2697" s="93" t="s">
        <v>1221</v>
      </c>
      <c r="B2697" s="94" t="str">
        <f ca="1">IFERROR(VLOOKUP($A2697,HeadJournal!$A$1:$NTR$890,COLUMN(HeadJournal!B$1),0),"")</f>
        <v>720000066732</v>
      </c>
      <c r="C2697" s="94" t="str">
        <f ca="1">IFERROR(VLOOKUP($A2697,HeadJournal!$A$1:$NTR$890,COLUMN(HeadJournal!C$1),0),"")</f>
        <v>iHerb_MH DLE7202</v>
      </c>
      <c r="D2697" s="125" t="str">
        <f ca="1"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 ca="1"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 ca="1"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ca="1" si="213"/>
        <v>1082.8679486057636</v>
      </c>
      <c r="V2697" s="22">
        <f t="shared" ca="1" si="214"/>
        <v>0.66962246383784896</v>
      </c>
      <c r="X2697" s="33"/>
      <c r="Y2697" s="33"/>
    </row>
    <row r="2698" spans="1:25" hidden="1" x14ac:dyDescent="0.2">
      <c r="A2698" s="93" t="s">
        <v>1221</v>
      </c>
      <c r="B2698" s="94" t="str">
        <f ca="1">IFERROR(VLOOKUP($A2698,HeadJournal!$A$1:$NTR$890,COLUMN(HeadJournal!B$1),0),"")</f>
        <v>720000066732</v>
      </c>
      <c r="C2698" s="94" t="str">
        <f ca="1">IFERROR(VLOOKUP($A2698,HeadJournal!$A$1:$NTR$890,COLUMN(HeadJournal!C$1),0),"")</f>
        <v>iHerb_MH DLE7202</v>
      </c>
      <c r="D2698" s="125" t="str">
        <f ca="1"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 ca="1"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 ca="1"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ca="1" si="213"/>
        <v>935.89289172791985</v>
      </c>
      <c r="V2698" s="22">
        <f t="shared" ca="1" si="214"/>
        <v>1.2248189836164578</v>
      </c>
      <c r="X2698" s="33"/>
      <c r="Y2698" s="33"/>
    </row>
    <row r="2699" spans="1:25" hidden="1" x14ac:dyDescent="0.2">
      <c r="A2699" s="93" t="s">
        <v>1221</v>
      </c>
      <c r="B2699" s="94" t="str">
        <f ca="1">IFERROR(VLOOKUP($A2699,HeadJournal!$A$1:$NTR$890,COLUMN(HeadJournal!B$1),0),"")</f>
        <v>720000066732</v>
      </c>
      <c r="C2699" s="94" t="str">
        <f ca="1">IFERROR(VLOOKUP($A2699,HeadJournal!$A$1:$NTR$890,COLUMN(HeadJournal!C$1),0),"")</f>
        <v>iHerb_MH DLE7202</v>
      </c>
      <c r="D2699" s="125" t="str">
        <f ca="1"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 ca="1"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 ca="1"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ca="1" si="213"/>
        <v>757.90251793839707</v>
      </c>
      <c r="V2699" s="22">
        <f t="shared" ca="1" si="214"/>
        <v>0.72728562441108957</v>
      </c>
      <c r="X2699" s="33"/>
      <c r="Y2699" s="33"/>
    </row>
    <row r="2700" spans="1:25" hidden="1" x14ac:dyDescent="0.2">
      <c r="A2700" s="93" t="s">
        <v>1221</v>
      </c>
      <c r="B2700" s="94" t="str">
        <f ca="1">IFERROR(VLOOKUP($A2700,HeadJournal!$A$1:$NTR$890,COLUMN(HeadJournal!B$1),0),"")</f>
        <v>720000066732</v>
      </c>
      <c r="C2700" s="94" t="str">
        <f ca="1">IFERROR(VLOOKUP($A2700,HeadJournal!$A$1:$NTR$890,COLUMN(HeadJournal!C$1),0),"")</f>
        <v>iHerb_MH DLE7202</v>
      </c>
      <c r="D2700" s="125" t="str">
        <f ca="1"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 ca="1"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 ca="1"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ca="1" si="213"/>
        <v>857.90251793839707</v>
      </c>
      <c r="V2700" s="22">
        <f t="shared" ca="1" si="214"/>
        <v>0.82324593687837233</v>
      </c>
      <c r="X2700" s="33"/>
      <c r="Y2700" s="33"/>
    </row>
    <row r="2701" spans="1:25" hidden="1" x14ac:dyDescent="0.2">
      <c r="A2701" s="93" t="s">
        <v>1221</v>
      </c>
      <c r="B2701" s="94" t="str">
        <f ca="1">IFERROR(VLOOKUP($A2701,HeadJournal!$A$1:$NTR$890,COLUMN(HeadJournal!B$1),0),"")</f>
        <v>720000066732</v>
      </c>
      <c r="C2701" s="94" t="str">
        <f ca="1">IFERROR(VLOOKUP($A2701,HeadJournal!$A$1:$NTR$890,COLUMN(HeadJournal!C$1),0),"")</f>
        <v>iHerb_MH DLE7202</v>
      </c>
      <c r="D2701" s="125" t="str">
        <f ca="1"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 ca="1"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 ca="1"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ca="1" si="213"/>
        <v>1520.332328491425</v>
      </c>
      <c r="V2701" s="22">
        <f t="shared" ca="1" si="214"/>
        <v>0.90513876898395929</v>
      </c>
      <c r="X2701" s="33"/>
      <c r="Y2701" s="33"/>
    </row>
    <row r="2702" spans="1:25" hidden="1" x14ac:dyDescent="0.2">
      <c r="A2702" s="93" t="s">
        <v>1221</v>
      </c>
      <c r="B2702" s="94" t="str">
        <f ca="1">IFERROR(VLOOKUP($A2702,HeadJournal!$A$1:$NTR$890,COLUMN(HeadJournal!B$1),0),"")</f>
        <v>720000066732</v>
      </c>
      <c r="C2702" s="94" t="str">
        <f ca="1">IFERROR(VLOOKUP($A2702,HeadJournal!$A$1:$NTR$890,COLUMN(HeadJournal!C$1),0),"")</f>
        <v>iHerb_MH DLE7202</v>
      </c>
      <c r="D2702" s="125" t="str">
        <f ca="1"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 ca="1"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 ca="1"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ca="1" si="213"/>
        <v>1193.9256664916579</v>
      </c>
      <c r="V2702" s="22">
        <f t="shared" ca="1" si="214"/>
        <v>0.8491198779744844</v>
      </c>
      <c r="X2702" s="33"/>
      <c r="Y2702" s="33"/>
    </row>
    <row r="2703" spans="1:25" hidden="1" x14ac:dyDescent="0.2">
      <c r="A2703" s="93" t="s">
        <v>1227</v>
      </c>
      <c r="B2703" s="94" t="str">
        <f ca="1">IFERROR(VLOOKUP($A2703,HeadJournal!$A$1:$NTR$890,COLUMN(HeadJournal!B$1),0),"")</f>
        <v>720000069872</v>
      </c>
      <c r="C2703" s="94" t="str">
        <f ca="1">IFERROR(VLOOKUP($A2703,HeadJournal!$A$1:$NTR$890,COLUMN(HeadJournal!C$1),0),"")</f>
        <v>iHerb_OA CZN6870</v>
      </c>
      <c r="D2703" s="125" t="str">
        <f ca="1"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 ca="1"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 ca="1"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ca="1" si="213"/>
        <v>874.21733155006837</v>
      </c>
      <c r="V2703" s="22">
        <f t="shared" ca="1" si="214"/>
        <v>1.204516681856225</v>
      </c>
      <c r="X2703" s="33"/>
      <c r="Y2703" s="33"/>
    </row>
    <row r="2704" spans="1:25" hidden="1" x14ac:dyDescent="0.2">
      <c r="A2704" s="93" t="s">
        <v>1227</v>
      </c>
      <c r="B2704" s="94" t="str">
        <f ca="1">IFERROR(VLOOKUP($A2704,HeadJournal!$A$1:$NTR$890,COLUMN(HeadJournal!B$1),0),"")</f>
        <v>720000069872</v>
      </c>
      <c r="C2704" s="94" t="str">
        <f ca="1">IFERROR(VLOOKUP($A2704,HeadJournal!$A$1:$NTR$890,COLUMN(HeadJournal!C$1),0),"")</f>
        <v>iHerb_OA CZN6870</v>
      </c>
      <c r="D2704" s="125" t="str">
        <f ca="1"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 ca="1"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 ca="1"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ca="1" si="213"/>
        <v>1074.2173315500684</v>
      </c>
      <c r="V2704" s="22">
        <f t="shared" ca="1" si="214"/>
        <v>1.4800812670882533</v>
      </c>
      <c r="X2704" s="33"/>
      <c r="Y2704" s="33"/>
    </row>
    <row r="2705" spans="1:25" hidden="1" x14ac:dyDescent="0.2">
      <c r="A2705" s="93" t="s">
        <v>1227</v>
      </c>
      <c r="B2705" s="94" t="str">
        <f ca="1">IFERROR(VLOOKUP($A2705,HeadJournal!$A$1:$NTR$890,COLUMN(HeadJournal!B$1),0),"")</f>
        <v>720000069872</v>
      </c>
      <c r="C2705" s="94" t="str">
        <f ca="1">IFERROR(VLOOKUP($A2705,HeadJournal!$A$1:$NTR$890,COLUMN(HeadJournal!C$1),0),"")</f>
        <v>iHerb_OA CZN6870</v>
      </c>
      <c r="D2705" s="125" t="str">
        <f ca="1"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 ca="1"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 ca="1"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ca="1" si="213"/>
        <v>1128.757604279835</v>
      </c>
      <c r="V2705" s="22">
        <f t="shared" ca="1" si="214"/>
        <v>0.96372673018362931</v>
      </c>
      <c r="X2705" s="33"/>
      <c r="Y2705" s="33"/>
    </row>
    <row r="2706" spans="1:25" hidden="1" x14ac:dyDescent="0.2">
      <c r="A2706" s="93" t="s">
        <v>1227</v>
      </c>
      <c r="B2706" s="94" t="str">
        <f ca="1">IFERROR(VLOOKUP($A2706,HeadJournal!$A$1:$NTR$890,COLUMN(HeadJournal!B$1),0),"")</f>
        <v>720000069872</v>
      </c>
      <c r="C2706" s="94" t="str">
        <f ca="1">IFERROR(VLOOKUP($A2706,HeadJournal!$A$1:$NTR$890,COLUMN(HeadJournal!C$1),0),"")</f>
        <v>iHerb_OA CZN6870</v>
      </c>
      <c r="D2706" s="125" t="str">
        <f ca="1"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 ca="1"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 ca="1"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ca="1" si="213"/>
        <v>1028.757604279835</v>
      </c>
      <c r="V2706" s="22">
        <f t="shared" ca="1" si="214"/>
        <v>0.87834730713216724</v>
      </c>
      <c r="X2706" s="33"/>
      <c r="Y2706" s="33"/>
    </row>
    <row r="2707" spans="1:25" hidden="1" x14ac:dyDescent="0.2">
      <c r="A2707" s="93" t="s">
        <v>1227</v>
      </c>
      <c r="B2707" s="94" t="str">
        <f ca="1">IFERROR(VLOOKUP($A2707,HeadJournal!$A$1:$NTR$890,COLUMN(HeadJournal!B$1),0),"")</f>
        <v>720000069872</v>
      </c>
      <c r="C2707" s="94" t="str">
        <f ca="1">IFERROR(VLOOKUP($A2707,HeadJournal!$A$1:$NTR$890,COLUMN(HeadJournal!C$1),0),"")</f>
        <v>iHerb_OA CZN6870</v>
      </c>
      <c r="D2707" s="125" t="str">
        <f ca="1"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 ca="1"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ca="1" si="213"/>
        <v>1128.757604279835</v>
      </c>
      <c r="V2707" s="22">
        <f t="shared" ca="1" si="214"/>
        <v>0.96372673018362931</v>
      </c>
      <c r="X2707" s="33"/>
      <c r="Y2707" s="33"/>
    </row>
    <row r="2708" spans="1:25" hidden="1" x14ac:dyDescent="0.2">
      <c r="A2708" s="93" t="s">
        <v>1227</v>
      </c>
      <c r="B2708" s="94" t="str">
        <f ca="1">IFERROR(VLOOKUP($A2708,HeadJournal!$A$1:$NTR$890,COLUMN(HeadJournal!B$1),0),"")</f>
        <v>720000069872</v>
      </c>
      <c r="C2708" s="94" t="str">
        <f ca="1">IFERROR(VLOOKUP($A2708,HeadJournal!$A$1:$NTR$890,COLUMN(HeadJournal!C$1),0),"")</f>
        <v>iHerb_OA CZN6870</v>
      </c>
      <c r="D2708" s="125" t="str">
        <f ca="1"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 ca="1"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 ca="1"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ca="1" si="213"/>
        <v>1128.757604279835</v>
      </c>
      <c r="V2708" s="22">
        <f t="shared" ca="1" si="214"/>
        <v>0.96372673018362931</v>
      </c>
      <c r="X2708" s="33"/>
      <c r="Y2708" s="33"/>
    </row>
    <row r="2709" spans="1:25" hidden="1" x14ac:dyDescent="0.2">
      <c r="A2709" s="93" t="s">
        <v>1227</v>
      </c>
      <c r="B2709" s="94" t="str">
        <f ca="1">IFERROR(VLOOKUP($A2709,HeadJournal!$A$1:$NTR$890,COLUMN(HeadJournal!B$1),0),"")</f>
        <v>720000069872</v>
      </c>
      <c r="C2709" s="94" t="str">
        <f ca="1">IFERROR(VLOOKUP($A2709,HeadJournal!$A$1:$NTR$890,COLUMN(HeadJournal!C$1),0),"")</f>
        <v>iHerb_OA CZN6870</v>
      </c>
      <c r="D2709" s="125" t="str">
        <f ca="1"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 ca="1"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 ca="1"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ca="1" si="213"/>
        <v>1228.757604279835</v>
      </c>
      <c r="V2709" s="22">
        <f t="shared" ca="1" si="214"/>
        <v>1.0491061532350916</v>
      </c>
      <c r="X2709" s="33"/>
      <c r="Y2709" s="33"/>
    </row>
    <row r="2710" spans="1:25" hidden="1" x14ac:dyDescent="0.2">
      <c r="A2710" s="93" t="s">
        <v>1227</v>
      </c>
      <c r="B2710" s="94" t="str">
        <f ca="1">IFERROR(VLOOKUP($A2710,HeadJournal!$A$1:$NTR$890,COLUMN(HeadJournal!B$1),0),"")</f>
        <v>720000069872</v>
      </c>
      <c r="C2710" s="94" t="str">
        <f ca="1">IFERROR(VLOOKUP($A2710,HeadJournal!$A$1:$NTR$890,COLUMN(HeadJournal!C$1),0),"")</f>
        <v>iHerb_OA CZN6870</v>
      </c>
      <c r="D2710" s="125" t="str">
        <f ca="1"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 ca="1"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 ca="1"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ca="1" si="213"/>
        <v>941.44739108367605</v>
      </c>
      <c r="V2710" s="22">
        <f t="shared" ca="1" si="214"/>
        <v>0.98215516010958859</v>
      </c>
      <c r="X2710" s="33"/>
      <c r="Y2710" s="33"/>
    </row>
    <row r="2711" spans="1:25" hidden="1" x14ac:dyDescent="0.2">
      <c r="A2711" s="93" t="s">
        <v>1227</v>
      </c>
      <c r="B2711" s="94" t="str">
        <f ca="1">IFERROR(VLOOKUP($A2711,HeadJournal!$A$1:$NTR$890,COLUMN(HeadJournal!B$1),0),"")</f>
        <v>720000069872</v>
      </c>
      <c r="C2711" s="94" t="str">
        <f ca="1">IFERROR(VLOOKUP($A2711,HeadJournal!$A$1:$NTR$890,COLUMN(HeadJournal!C$1),0),"")</f>
        <v>iHerb_OA CZN6870</v>
      </c>
      <c r="D2711" s="125" t="str">
        <f ca="1"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 ca="1"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 ca="1"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ca="1" si="213"/>
        <v>841.44739108367605</v>
      </c>
      <c r="V2711" s="22">
        <f t="shared" ca="1" si="214"/>
        <v>0.87783120431434714</v>
      </c>
      <c r="X2711" s="33"/>
      <c r="Y2711" s="33"/>
    </row>
    <row r="2712" spans="1:25" hidden="1" x14ac:dyDescent="0.2">
      <c r="A2712" s="93" t="s">
        <v>1227</v>
      </c>
      <c r="B2712" s="94" t="str">
        <f ca="1">IFERROR(VLOOKUP($A2712,HeadJournal!$A$1:$NTR$890,COLUMN(HeadJournal!B$1),0),"")</f>
        <v>720000069872</v>
      </c>
      <c r="C2712" s="94" t="str">
        <f ca="1">IFERROR(VLOOKUP($A2712,HeadJournal!$A$1:$NTR$890,COLUMN(HeadJournal!C$1),0),"")</f>
        <v>iHerb_OA CZN6870</v>
      </c>
      <c r="D2712" s="125" t="str">
        <f ca="1"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 ca="1"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 ca="1"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ca="1" si="213"/>
        <v>856.63587270233188</v>
      </c>
      <c r="V2712" s="22">
        <f t="shared" ca="1" si="214"/>
        <v>1.3314946176754869</v>
      </c>
      <c r="X2712" s="33"/>
      <c r="Y2712" s="33"/>
    </row>
    <row r="2713" spans="1:25" hidden="1" x14ac:dyDescent="0.2">
      <c r="A2713" s="93" t="s">
        <v>1227</v>
      </c>
      <c r="B2713" s="94" t="str">
        <f ca="1">IFERROR(VLOOKUP($A2713,HeadJournal!$A$1:$NTR$890,COLUMN(HeadJournal!B$1),0),"")</f>
        <v>720000069872</v>
      </c>
      <c r="C2713" s="94" t="str">
        <f ca="1">IFERROR(VLOOKUP($A2713,HeadJournal!$A$1:$NTR$890,COLUMN(HeadJournal!C$1),0),"")</f>
        <v>iHerb_OA CZN6870</v>
      </c>
      <c r="D2713" s="125" t="str">
        <f ca="1"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 ca="1"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 ca="1"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ca="1" si="213"/>
        <v>1090.3931931412892</v>
      </c>
      <c r="V2713" s="22">
        <f t="shared" ca="1" si="214"/>
        <v>0.77354421661116646</v>
      </c>
      <c r="X2713" s="33"/>
      <c r="Y2713" s="33"/>
    </row>
    <row r="2714" spans="1:25" hidden="1" x14ac:dyDescent="0.2">
      <c r="A2714" s="93" t="s">
        <v>1227</v>
      </c>
      <c r="B2714" s="94" t="str">
        <f ca="1">IFERROR(VLOOKUP($A2714,HeadJournal!$A$1:$NTR$890,COLUMN(HeadJournal!B$1),0),"")</f>
        <v>720000069872</v>
      </c>
      <c r="C2714" s="94" t="str">
        <f ca="1">IFERROR(VLOOKUP($A2714,HeadJournal!$A$1:$NTR$890,COLUMN(HeadJournal!C$1),0),"")</f>
        <v>iHerb_OA CZN6870</v>
      </c>
      <c r="D2714" s="125" t="str">
        <f ca="1"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 ca="1"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 ca="1"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ca="1" si="213"/>
        <v>1239.8501341563783</v>
      </c>
      <c r="V2714" s="22">
        <f t="shared" ca="1" si="214"/>
        <v>1.4414350142813224</v>
      </c>
      <c r="X2714" s="33"/>
      <c r="Y2714" s="33"/>
    </row>
    <row r="2715" spans="1:25" hidden="1" x14ac:dyDescent="0.2">
      <c r="A2715" s="93" t="s">
        <v>1229</v>
      </c>
      <c r="B2715" s="94" t="str">
        <f ca="1">IFERROR(VLOOKUP($A2715,HeadJournal!$A$1:$NTR$890,COLUMN(HeadJournal!B$1),0),"")</f>
        <v>720000079409</v>
      </c>
      <c r="C2715" s="94" t="str">
        <f ca="1">IFERROR(VLOOKUP($A2715,HeadJournal!$A$1:$NTR$890,COLUMN(HeadJournal!C$1),0),"")</f>
        <v>iHerb_OA CZN6870</v>
      </c>
      <c r="D2715" s="125" t="str">
        <f ca="1"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 ca="1"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ca="1" si="213"/>
        <v>362.00466348798818</v>
      </c>
      <c r="V2715" s="22">
        <f t="shared" ca="1" si="214"/>
        <v>0.67287695435238348</v>
      </c>
      <c r="X2715" s="33"/>
      <c r="Y2715" s="33"/>
    </row>
    <row r="2716" spans="1:25" hidden="1" x14ac:dyDescent="0.2">
      <c r="A2716" s="93" t="s">
        <v>1229</v>
      </c>
      <c r="B2716" s="94" t="str">
        <f ca="1">IFERROR(VLOOKUP($A2716,HeadJournal!$A$1:$NTR$890,COLUMN(HeadJournal!B$1),0),"")</f>
        <v>720000079409</v>
      </c>
      <c r="C2716" s="94" t="str">
        <f ca="1">IFERROR(VLOOKUP($A2716,HeadJournal!$A$1:$NTR$890,COLUMN(HeadJournal!C$1),0),"")</f>
        <v>iHerb_OA CZN6870</v>
      </c>
      <c r="D2716" s="125" t="str">
        <f ca="1"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ca="1" si="214"/>
        <v>0.55431457304254383</v>
      </c>
      <c r="X2716" s="33"/>
      <c r="Y2716" s="33"/>
    </row>
    <row r="2717" spans="1:25" hidden="1" x14ac:dyDescent="0.2">
      <c r="A2717" s="93" t="s">
        <v>1229</v>
      </c>
      <c r="B2717" s="94" t="str">
        <f ca="1">IFERROR(VLOOKUP($A2717,HeadJournal!$A$1:$NTR$890,COLUMN(HeadJournal!B$1),0),"")</f>
        <v>720000079409</v>
      </c>
      <c r="C2717" s="94" t="str">
        <f ca="1">IFERROR(VLOOKUP($A2717,HeadJournal!$A$1:$NTR$890,COLUMN(HeadJournal!C$1),0),"")</f>
        <v>iHerb_OA CZN6870</v>
      </c>
      <c r="D2717" s="125" t="str">
        <f ca="1"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 ca="1"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 ca="1"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ca="1" si="213"/>
        <v>499.28142971758655</v>
      </c>
      <c r="V2717" s="22">
        <f t="shared" ca="1" si="214"/>
        <v>0.55431457304254383</v>
      </c>
      <c r="X2717" s="33"/>
      <c r="Y2717" s="33"/>
    </row>
    <row r="2718" spans="1:25" hidden="1" x14ac:dyDescent="0.2">
      <c r="A2718" s="93" t="s">
        <v>1229</v>
      </c>
      <c r="B2718" s="94" t="str">
        <f ca="1">IFERROR(VLOOKUP($A2718,HeadJournal!$A$1:$NTR$890,COLUMN(HeadJournal!B$1),0),"")</f>
        <v>720000079409</v>
      </c>
      <c r="C2718" s="94" t="str">
        <f ca="1">IFERROR(VLOOKUP($A2718,HeadJournal!$A$1:$NTR$890,COLUMN(HeadJournal!C$1),0),"")</f>
        <v>iHerb_OA CZN6870</v>
      </c>
      <c r="D2718" s="126" t="str">
        <f ca="1"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 ca="1"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ca="1" si="213"/>
        <v>656.0119746011369</v>
      </c>
      <c r="V2718" s="22">
        <f t="shared" ca="1" si="214"/>
        <v>0.23907246260878989</v>
      </c>
      <c r="X2718" s="33"/>
      <c r="Y2718" s="33"/>
    </row>
    <row r="2719" spans="1:25" hidden="1" x14ac:dyDescent="0.2">
      <c r="A2719" s="93" t="s">
        <v>1229</v>
      </c>
      <c r="B2719" s="94" t="str">
        <f ca="1">IFERROR(VLOOKUP($A2719,HeadJournal!$A$1:$NTR$890,COLUMN(HeadJournal!B$1),0),"")</f>
        <v>720000079409</v>
      </c>
      <c r="C2719" s="94" t="str">
        <f ca="1">IFERROR(VLOOKUP($A2719,HeadJournal!$A$1:$NTR$890,COLUMN(HeadJournal!C$1),0),"")</f>
        <v>iHerb_OA CZN6870</v>
      </c>
      <c r="D2719" s="126" t="str">
        <f ca="1"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 ca="1"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 ca="1"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ca="1" si="213"/>
        <v>486.23883137722328</v>
      </c>
      <c r="V2719" s="22">
        <f t="shared" ca="1" si="214"/>
        <v>0.29225278275951144</v>
      </c>
      <c r="X2719" s="33"/>
      <c r="Y2719" s="33"/>
    </row>
    <row r="2720" spans="1:25" hidden="1" x14ac:dyDescent="0.2">
      <c r="A2720" s="93" t="s">
        <v>1229</v>
      </c>
      <c r="B2720" s="94" t="str">
        <f ca="1">IFERROR(VLOOKUP($A2720,HeadJournal!$A$1:$NTR$890,COLUMN(HeadJournal!B$1),0),"")</f>
        <v>720000079409</v>
      </c>
      <c r="C2720" s="94" t="str">
        <f ca="1">IFERROR(VLOOKUP($A2720,HeadJournal!$A$1:$NTR$890,COLUMN(HeadJournal!C$1),0),"")</f>
        <v>iHerb_OA CZN6870</v>
      </c>
      <c r="D2720" s="126" t="str">
        <f ca="1"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 ca="1"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 ca="1"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ca="1" si="213"/>
        <v>685.43399138089103</v>
      </c>
      <c r="V2720" s="22">
        <f t="shared" ca="1" si="214"/>
        <v>0.6755932936426795</v>
      </c>
      <c r="X2720" s="33"/>
      <c r="Y2720" s="33"/>
    </row>
    <row r="2721" spans="1:25" hidden="1" x14ac:dyDescent="0.2">
      <c r="A2721" s="93" t="s">
        <v>1229</v>
      </c>
      <c r="B2721" s="94" t="str">
        <f ca="1">IFERROR(VLOOKUP($A2721,HeadJournal!$A$1:$NTR$890,COLUMN(HeadJournal!B$1),0),"")</f>
        <v>720000079409</v>
      </c>
      <c r="C2721" s="94" t="str">
        <f ca="1">IFERROR(VLOOKUP($A2721,HeadJournal!$A$1:$NTR$890,COLUMN(HeadJournal!C$1),0),"")</f>
        <v>iHerb_OA CZN6870</v>
      </c>
      <c r="D2721" s="126" t="str">
        <f ca="1"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 ca="1"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ca="1" si="213"/>
        <v>480.87844305886642</v>
      </c>
      <c r="V2721" s="22">
        <f t="shared" ca="1" si="214"/>
        <v>0.33885641487638518</v>
      </c>
      <c r="X2721" s="33"/>
      <c r="Y2721" s="33"/>
    </row>
    <row r="2722" spans="1:25" hidden="1" x14ac:dyDescent="0.2">
      <c r="A2722" s="93" t="s">
        <v>1229</v>
      </c>
      <c r="B2722" s="94" t="str">
        <f ca="1">IFERROR(VLOOKUP($A2722,HeadJournal!$A$1:$NTR$890,COLUMN(HeadJournal!B$1),0),"")</f>
        <v>720000079409</v>
      </c>
      <c r="C2722" s="94" t="str">
        <f ca="1">IFERROR(VLOOKUP($A2722,HeadJournal!$A$1:$NTR$890,COLUMN(HeadJournal!C$1),0),"")</f>
        <v>iHerb_OA CZN6870</v>
      </c>
      <c r="D2722" s="126" t="str">
        <f ca="1"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 ca="1"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ca="1" si="213"/>
        <v>560.72720520814164</v>
      </c>
      <c r="V2722" s="22">
        <f t="shared" ca="1" si="214"/>
        <v>0.26211112793714458</v>
      </c>
      <c r="X2722" s="33"/>
      <c r="Y2722" s="33"/>
    </row>
    <row r="2723" spans="1:25" hidden="1" x14ac:dyDescent="0.2">
      <c r="A2723" s="93" t="s">
        <v>1229</v>
      </c>
      <c r="B2723" s="94" t="str">
        <f ca="1">IFERROR(VLOOKUP($A2723,HeadJournal!$A$1:$NTR$890,COLUMN(HeadJournal!B$1),0),"")</f>
        <v>720000079409</v>
      </c>
      <c r="C2723" s="94" t="str">
        <f ca="1">IFERROR(VLOOKUP($A2723,HeadJournal!$A$1:$NTR$890,COLUMN(HeadJournal!C$1),0),"")</f>
        <v>iHerb_OA CZN6870</v>
      </c>
      <c r="D2723" s="126" t="str">
        <f ca="1"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ca="1" si="214"/>
        <v>0.31337305705296953</v>
      </c>
      <c r="X2723" s="33"/>
      <c r="Y2723" s="33"/>
    </row>
    <row r="2724" spans="1:25" hidden="1" x14ac:dyDescent="0.2">
      <c r="A2724" s="93" t="s">
        <v>1229</v>
      </c>
      <c r="B2724" s="94" t="str">
        <f ca="1">IFERROR(VLOOKUP($A2724,HeadJournal!$A$1:$NTR$890,COLUMN(HeadJournal!B$1),0),"")</f>
        <v>720000079409</v>
      </c>
      <c r="C2724" s="94" t="str">
        <f ca="1">IFERROR(VLOOKUP($A2724,HeadJournal!$A$1:$NTR$890,COLUMN(HeadJournal!C$1),0),"")</f>
        <v>iHerb_OA CZN6870</v>
      </c>
      <c r="D2724" s="126" t="str">
        <f ca="1"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 ca="1"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 ca="1"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ca="1" si="213"/>
        <v>569.22893774069303</v>
      </c>
      <c r="V2724" s="22">
        <f t="shared" ca="1" si="214"/>
        <v>0.39784767301753576</v>
      </c>
      <c r="X2724" s="33"/>
      <c r="Y2724" s="33"/>
    </row>
    <row r="2725" spans="1:25" hidden="1" x14ac:dyDescent="0.2">
      <c r="A2725" s="93" t="s">
        <v>1229</v>
      </c>
      <c r="B2725" s="94" t="str">
        <f ca="1">IFERROR(VLOOKUP($A2725,HeadJournal!$A$1:$NTR$890,COLUMN(HeadJournal!B$1),0),"")</f>
        <v>720000079409</v>
      </c>
      <c r="C2725" s="94" t="str">
        <f ca="1">IFERROR(VLOOKUP($A2725,HeadJournal!$A$1:$NTR$890,COLUMN(HeadJournal!C$1),0),"")</f>
        <v>iHerb_OA CZN6870</v>
      </c>
      <c r="D2725" s="126" t="str">
        <f ca="1"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 ca="1"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 ca="1"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ca="1" si="213"/>
        <v>965.63148312855299</v>
      </c>
      <c r="V2725" s="22">
        <f t="shared" ca="1" si="214"/>
        <v>1.5221932637685351</v>
      </c>
      <c r="X2725" s="33"/>
      <c r="Y2725" s="33"/>
    </row>
    <row r="2726" spans="1:25" hidden="1" x14ac:dyDescent="0.2">
      <c r="A2726" s="93" t="s">
        <v>1229</v>
      </c>
      <c r="B2726" s="94" t="str">
        <f ca="1">IFERROR(VLOOKUP($A2726,HeadJournal!$A$1:$NTR$890,COLUMN(HeadJournal!B$1),0),"")</f>
        <v>720000079409</v>
      </c>
      <c r="C2726" s="94" t="str">
        <f ca="1">IFERROR(VLOOKUP($A2726,HeadJournal!$A$1:$NTR$890,COLUMN(HeadJournal!C$1),0),"")</f>
        <v>iHerb_OA CZN6870</v>
      </c>
      <c r="D2726" s="126" t="str">
        <f ca="1"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 ca="1"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ca="1" si="213"/>
        <v>604.94650009169231</v>
      </c>
      <c r="V2726" s="22">
        <f t="shared" ca="1" si="214"/>
        <v>0.55243556606352695</v>
      </c>
      <c r="X2726" s="33"/>
      <c r="Y2726" s="33"/>
    </row>
    <row r="2727" spans="1:25" hidden="1" x14ac:dyDescent="0.2">
      <c r="A2727" s="93" t="s">
        <v>1229</v>
      </c>
      <c r="B2727" s="94" t="str">
        <f ca="1">IFERROR(VLOOKUP($A2727,HeadJournal!$A$1:$NTR$890,COLUMN(HeadJournal!B$1),0),"")</f>
        <v>720000079409</v>
      </c>
      <c r="C2727" s="94" t="str">
        <f ca="1">IFERROR(VLOOKUP($A2727,HeadJournal!$A$1:$NTR$890,COLUMN(HeadJournal!C$1),0),"")</f>
        <v>iHerb_OA CZN6870</v>
      </c>
      <c r="D2727" s="126" t="str">
        <f ca="1"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 ca="1"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ca="1" si="213"/>
        <v>787.02256028791476</v>
      </c>
      <c r="V2727" s="22">
        <f t="shared" ca="1" si="214"/>
        <v>0.77693986996552189</v>
      </c>
      <c r="X2727" s="33"/>
      <c r="Y2727" s="33"/>
    </row>
    <row r="2728" spans="1:25" hidden="1" x14ac:dyDescent="0.2">
      <c r="A2728" s="93" t="s">
        <v>1229</v>
      </c>
      <c r="B2728" s="94" t="str">
        <f ca="1">IFERROR(VLOOKUP($A2728,HeadJournal!$A$1:$NTR$890,COLUMN(HeadJournal!B$1),0),"")</f>
        <v>720000079409</v>
      </c>
      <c r="C2728" s="94" t="str">
        <f ca="1">IFERROR(VLOOKUP($A2728,HeadJournal!$A$1:$NTR$890,COLUMN(HeadJournal!C$1),0),"")</f>
        <v>iHerb_OA CZN6870</v>
      </c>
      <c r="D2728" s="126" t="str">
        <f ca="1"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 ca="1"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 ca="1"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ca="1" si="213"/>
        <v>487.02256028791476</v>
      </c>
      <c r="V2728" s="22">
        <f t="shared" ca="1" si="214"/>
        <v>0.48078322497126819</v>
      </c>
      <c r="X2728" s="33"/>
      <c r="Y2728" s="33"/>
    </row>
    <row r="2729" spans="1:25" hidden="1" x14ac:dyDescent="0.2">
      <c r="A2729" s="93" t="s">
        <v>1229</v>
      </c>
      <c r="B2729" s="94" t="str">
        <f ca="1">IFERROR(VLOOKUP($A2729,HeadJournal!$A$1:$NTR$890,COLUMN(HeadJournal!B$1),0),"")</f>
        <v>720000079409</v>
      </c>
      <c r="C2729" s="94" t="str">
        <f ca="1">IFERROR(VLOOKUP($A2729,HeadJournal!$A$1:$NTR$890,COLUMN(HeadJournal!C$1),0),"")</f>
        <v>iHerb_OA CZN6870</v>
      </c>
      <c r="D2729" s="126" t="str">
        <f ca="1"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 ca="1"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ca="1" si="213"/>
        <v>-1145.8877049330647</v>
      </c>
      <c r="V2729" s="22" t="str">
        <f t="shared" ca="1" si="214"/>
        <v/>
      </c>
      <c r="X2729" s="33"/>
      <c r="Y2729" s="33"/>
    </row>
    <row r="2730" spans="1:25" hidden="1" x14ac:dyDescent="0.2">
      <c r="A2730" s="93" t="s">
        <v>1229</v>
      </c>
      <c r="B2730" s="94" t="str">
        <f ca="1">IFERROR(VLOOKUP($A2730,HeadJournal!$A$1:$NTR$890,COLUMN(HeadJournal!B$1),0),"")</f>
        <v>720000079409</v>
      </c>
      <c r="C2730" s="94" t="str">
        <f ca="1">IFERROR(VLOOKUP($A2730,HeadJournal!$A$1:$NTR$890,COLUMN(HeadJournal!C$1),0),"")</f>
        <v>iHerb_OA CZN6870</v>
      </c>
      <c r="D2730" s="126" t="str">
        <f ca="1"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 ca="1"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 ca="1"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ca="1" si="213"/>
        <v>556.83975105446552</v>
      </c>
      <c r="V2730" s="22">
        <f t="shared" ca="1" si="214"/>
        <v>0.53380077664705883</v>
      </c>
      <c r="X2730" s="33"/>
      <c r="Y2730" s="33"/>
    </row>
    <row r="2731" spans="1:25" hidden="1" x14ac:dyDescent="0.2">
      <c r="A2731" s="93" t="s">
        <v>1229</v>
      </c>
      <c r="B2731" s="94" t="str">
        <f ca="1">IFERROR(VLOOKUP($A2731,HeadJournal!$A$1:$NTR$890,COLUMN(HeadJournal!B$1),0),"")</f>
        <v>720000079409</v>
      </c>
      <c r="C2731" s="94" t="str">
        <f ca="1">IFERROR(VLOOKUP($A2731,HeadJournal!$A$1:$NTR$890,COLUMN(HeadJournal!C$1),0),"")</f>
        <v>iHerb_OA CZN6870</v>
      </c>
      <c r="D2731" s="126" t="str">
        <f ca="1"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 ca="1"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 ca="1"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ca="1" si="213"/>
        <v>765.31211855859146</v>
      </c>
      <c r="V2731" s="22">
        <f t="shared" ca="1" si="214"/>
        <v>0.7396550518137377</v>
      </c>
      <c r="X2731" s="33"/>
      <c r="Y2731" s="33"/>
    </row>
    <row r="2732" spans="1:25" hidden="1" x14ac:dyDescent="0.2">
      <c r="A2732" s="93" t="s">
        <v>1229</v>
      </c>
      <c r="B2732" s="94" t="str">
        <f ca="1">IFERROR(VLOOKUP($A2732,HeadJournal!$A$1:$NTR$890,COLUMN(HeadJournal!B$1),0),"")</f>
        <v>720000079409</v>
      </c>
      <c r="C2732" s="94" t="str">
        <f ca="1">IFERROR(VLOOKUP($A2732,HeadJournal!$A$1:$NTR$890,COLUMN(HeadJournal!C$1),0),"")</f>
        <v>iHerb_OA CZN6870</v>
      </c>
      <c r="D2732" s="126" t="str">
        <f ca="1"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ca="1" si="214"/>
        <v>0.83348757888028213</v>
      </c>
      <c r="X2732" s="33"/>
      <c r="Y2732" s="33"/>
    </row>
    <row r="2733" spans="1:25" hidden="1" x14ac:dyDescent="0.2">
      <c r="A2733" s="93" t="s">
        <v>1234</v>
      </c>
      <c r="B2733" s="94" t="str">
        <f ca="1">IFERROR(VLOOKUP($A2733,HeadJournal!$A$1:$NTR$890,COLUMN(HeadJournal!B$1),0),"")</f>
        <v>720000088921</v>
      </c>
      <c r="C2733" s="119" t="str">
        <f ca="1">IFERROR(VLOOKUP($A2733,HeadJournal!$A$1:$NTR$890,COLUMN(HeadJournal!C$1),0),"")</f>
        <v>iHerb_MH DLE7202</v>
      </c>
      <c r="D2733" s="125" t="str">
        <f ca="1"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ca="1" si="214"/>
        <v>0.63263589809623344</v>
      </c>
      <c r="X2733" s="33"/>
      <c r="Y2733" s="33"/>
    </row>
    <row r="2734" spans="1:25" hidden="1" x14ac:dyDescent="0.2">
      <c r="A2734" s="93" t="s">
        <v>1234</v>
      </c>
      <c r="B2734" s="94" t="str">
        <f ca="1">IFERROR(VLOOKUP($A2734,HeadJournal!$A$1:$NTR$890,COLUMN(HeadJournal!B$1),0),"")</f>
        <v>720000088921</v>
      </c>
      <c r="C2734" s="119" t="str">
        <f ca="1">IFERROR(VLOOKUP($A2734,HeadJournal!$A$1:$NTR$890,COLUMN(HeadJournal!C$1),0),"")</f>
        <v>iHerb_MH DLE7202</v>
      </c>
      <c r="D2734" s="125" t="str">
        <f ca="1"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ca="1" si="214"/>
        <v>0.63263589809623344</v>
      </c>
      <c r="X2734" s="33"/>
      <c r="Y2734" s="33"/>
    </row>
    <row r="2735" spans="1:25" hidden="1" x14ac:dyDescent="0.2">
      <c r="A2735" s="93" t="s">
        <v>1234</v>
      </c>
      <c r="B2735" s="94" t="str">
        <f ca="1">IFERROR(VLOOKUP($A2735,HeadJournal!$A$1:$NTR$890,COLUMN(HeadJournal!B$1),0),"")</f>
        <v>720000088921</v>
      </c>
      <c r="C2735" s="119" t="str">
        <f ca="1">IFERROR(VLOOKUP($A2735,HeadJournal!$A$1:$NTR$890,COLUMN(HeadJournal!C$1),0),"")</f>
        <v>iHerb_MH DLE7202</v>
      </c>
      <c r="D2735" s="125" t="str">
        <f ca="1"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ca="1" si="214"/>
        <v>0.55524420127628316</v>
      </c>
      <c r="X2735" s="33"/>
      <c r="Y2735" s="33"/>
    </row>
    <row r="2736" spans="1:25" hidden="1" x14ac:dyDescent="0.2">
      <c r="A2736" s="93" t="s">
        <v>1234</v>
      </c>
      <c r="B2736" s="94" t="str">
        <f ca="1">IFERROR(VLOOKUP($A2736,HeadJournal!$A$1:$NTR$890,COLUMN(HeadJournal!B$1),0),"")</f>
        <v>720000088921</v>
      </c>
      <c r="C2736" s="119" t="str">
        <f ca="1">IFERROR(VLOOKUP($A2736,HeadJournal!$A$1:$NTR$890,COLUMN(HeadJournal!C$1),0),"")</f>
        <v>iHerb_MH DLE7202</v>
      </c>
      <c r="D2736" s="125" t="str">
        <f ca="1"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 ca="1"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ca="1" si="213"/>
        <v>936.56970676493802</v>
      </c>
      <c r="V2736" s="22">
        <f t="shared" ca="1" si="214"/>
        <v>1.4117077804783014</v>
      </c>
      <c r="X2736" s="33"/>
      <c r="Y2736" s="33"/>
    </row>
    <row r="2737" spans="1:25" hidden="1" x14ac:dyDescent="0.2">
      <c r="A2737" s="93" t="s">
        <v>1234</v>
      </c>
      <c r="B2737" s="94" t="str">
        <f ca="1">IFERROR(VLOOKUP($A2737,HeadJournal!$A$1:$NTR$890,COLUMN(HeadJournal!B$1),0),"")</f>
        <v>720000088921</v>
      </c>
      <c r="C2737" s="119" t="str">
        <f ca="1">IFERROR(VLOOKUP($A2737,HeadJournal!$A$1:$NTR$890,COLUMN(HeadJournal!C$1),0),"")</f>
        <v>iHerb_MH DLE7202</v>
      </c>
      <c r="D2737" s="125" t="str">
        <f ca="1"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ca="1" si="214"/>
        <v>0.76164209430321195</v>
      </c>
      <c r="X2737" s="33"/>
      <c r="Y2737" s="33"/>
    </row>
    <row r="2738" spans="1:25" hidden="1" x14ac:dyDescent="0.2">
      <c r="A2738" s="93" t="s">
        <v>1234</v>
      </c>
      <c r="B2738" s="94" t="str">
        <f ca="1">IFERROR(VLOOKUP($A2738,HeadJournal!$A$1:$NTR$890,COLUMN(HeadJournal!B$1),0),"")</f>
        <v>720000088921</v>
      </c>
      <c r="C2738" s="119" t="str">
        <f ca="1">IFERROR(VLOOKUP($A2738,HeadJournal!$A$1:$NTR$890,COLUMN(HeadJournal!C$1),0),"")</f>
        <v>iHerb_MH DLE7202</v>
      </c>
      <c r="D2738" s="125" t="str">
        <f ca="1"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ca="1" si="214"/>
        <v>0.4936144776825841</v>
      </c>
      <c r="X2738" s="33"/>
      <c r="Y2738" s="33"/>
    </row>
    <row r="2739" spans="1:25" hidden="1" x14ac:dyDescent="0.2">
      <c r="A2739" s="93" t="s">
        <v>1234</v>
      </c>
      <c r="B2739" s="94" t="str">
        <f ca="1">IFERROR(VLOOKUP($A2739,HeadJournal!$A$1:$NTR$890,COLUMN(HeadJournal!B$1),0),"")</f>
        <v>720000088921</v>
      </c>
      <c r="C2739" s="119" t="str">
        <f ca="1">IFERROR(VLOOKUP($A2739,HeadJournal!$A$1:$NTR$890,COLUMN(HeadJournal!C$1),0),"")</f>
        <v>iHerb_MH DLE7202</v>
      </c>
      <c r="D2739" s="125" t="str">
        <f ca="1"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ca="1" si="214"/>
        <v>0.47164955889313431</v>
      </c>
      <c r="X2739" s="33"/>
      <c r="Y2739" s="33"/>
    </row>
    <row r="2740" spans="1:25" hidden="1" x14ac:dyDescent="0.2">
      <c r="A2740" s="93" t="s">
        <v>1234</v>
      </c>
      <c r="B2740" s="94" t="str">
        <f ca="1">IFERROR(VLOOKUP($A2740,HeadJournal!$A$1:$NTR$890,COLUMN(HeadJournal!B$1),0),"")</f>
        <v>720000088921</v>
      </c>
      <c r="C2740" s="119" t="str">
        <f ca="1">IFERROR(VLOOKUP($A2740,HeadJournal!$A$1:$NTR$890,COLUMN(HeadJournal!C$1),0),"")</f>
        <v>iHerb_MH DLE7202</v>
      </c>
      <c r="D2740" s="125" t="str">
        <f ca="1"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 ca="1"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 ca="1"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ca="1" si="213"/>
        <v>1408.0420901991747</v>
      </c>
      <c r="V2740" s="22">
        <f t="shared" ca="1" si="214"/>
        <v>0.28206209179663422</v>
      </c>
      <c r="X2740" s="33"/>
      <c r="Y2740" s="33"/>
    </row>
    <row r="2741" spans="1:25" hidden="1" x14ac:dyDescent="0.2">
      <c r="A2741" s="93" t="s">
        <v>1234</v>
      </c>
      <c r="B2741" s="94" t="str">
        <f ca="1">IFERROR(VLOOKUP($A2741,HeadJournal!$A$1:$NTR$890,COLUMN(HeadJournal!B$1),0),"")</f>
        <v>720000088921</v>
      </c>
      <c r="C2741" s="119" t="str">
        <f ca="1">IFERROR(VLOOKUP($A2741,HeadJournal!$A$1:$NTR$890,COLUMN(HeadJournal!C$1),0),"")</f>
        <v>iHerb_MH DLE7202</v>
      </c>
      <c r="D2741" s="125" t="str">
        <f ca="1"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ca="1" si="214"/>
        <v>1.7413391414641419</v>
      </c>
      <c r="X2741" s="33"/>
      <c r="Y2741" s="33"/>
    </row>
    <row r="2742" spans="1:25" hidden="1" x14ac:dyDescent="0.2">
      <c r="A2742" s="93" t="s">
        <v>1234</v>
      </c>
      <c r="B2742" s="94" t="str">
        <f ca="1">IFERROR(VLOOKUP($A2742,HeadJournal!$A$1:$NTR$890,COLUMN(HeadJournal!B$1),0),"")</f>
        <v>720000088921</v>
      </c>
      <c r="C2742" s="119" t="str">
        <f ca="1">IFERROR(VLOOKUP($A2742,HeadJournal!$A$1:$NTR$890,COLUMN(HeadJournal!C$1),0),"")</f>
        <v>iHerb_MH DLE7202</v>
      </c>
      <c r="D2742" s="125" t="str">
        <f ca="1"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 ca="1"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ca="1" si="213"/>
        <v>674.69012283934353</v>
      </c>
      <c r="V2742" s="22">
        <f t="shared" ca="1" si="214"/>
        <v>0.93020947885133975</v>
      </c>
      <c r="X2742" s="33"/>
      <c r="Y2742" s="33"/>
    </row>
    <row r="2743" spans="1:25" hidden="1" x14ac:dyDescent="0.2">
      <c r="A2743" s="93" t="s">
        <v>1234</v>
      </c>
      <c r="B2743" s="94" t="str">
        <f ca="1">IFERROR(VLOOKUP($A2743,HeadJournal!$A$1:$NTR$890,COLUMN(HeadJournal!B$1),0),"")</f>
        <v>720000088921</v>
      </c>
      <c r="C2743" s="119" t="str">
        <f ca="1">IFERROR(VLOOKUP($A2743,HeadJournal!$A$1:$NTR$890,COLUMN(HeadJournal!C$1),0),"")</f>
        <v>iHerb_MH DLE7202</v>
      </c>
      <c r="D2743" s="125" t="str">
        <f ca="1"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ca="1" si="214"/>
        <v>1.1213106885567843</v>
      </c>
      <c r="X2743" s="33"/>
      <c r="Y2743" s="33"/>
    </row>
    <row r="2744" spans="1:25" hidden="1" x14ac:dyDescent="0.2">
      <c r="A2744" s="93" t="s">
        <v>1234</v>
      </c>
      <c r="B2744" s="94" t="str">
        <f ca="1">IFERROR(VLOOKUP($A2744,HeadJournal!$A$1:$NTR$890,COLUMN(HeadJournal!B$1),0),"")</f>
        <v>720000088921</v>
      </c>
      <c r="C2744" s="119" t="str">
        <f ca="1">IFERROR(VLOOKUP($A2744,HeadJournal!$A$1:$NTR$890,COLUMN(HeadJournal!C$1),0),"")</f>
        <v>iHerb_MH DLE7202</v>
      </c>
      <c r="D2744" s="125" t="str">
        <f ca="1"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 ca="1"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ca="1" si="213"/>
        <v>674.5307463367551</v>
      </c>
      <c r="V2744" s="22">
        <f t="shared" ca="1" si="214"/>
        <v>1.2836731010127542</v>
      </c>
      <c r="X2744" s="33"/>
      <c r="Y2744" s="33"/>
    </row>
    <row r="2745" spans="1:25" hidden="1" x14ac:dyDescent="0.2">
      <c r="A2745" s="93" t="s">
        <v>1236</v>
      </c>
      <c r="B2745" s="94" t="str">
        <f ca="1">IFERROR(VLOOKUP($A2745,HeadJournal!$A$1:$NTR$890,COLUMN(HeadJournal!B$1),0),"")</f>
        <v>720000084230</v>
      </c>
      <c r="C2745" s="94" t="str">
        <f ca="1">IFERROR(VLOOKUP($A2745,HeadJournal!$A$1:$NTR$890,COLUMN(HeadJournal!C$1),0),"")</f>
        <v>iHerb_AV CYG0792</v>
      </c>
      <c r="D2745" s="126" t="str">
        <f ca="1"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 ca="1"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 ca="1"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ca="1" si="213"/>
        <v>331.35882620183065</v>
      </c>
      <c r="V2745" s="22">
        <f t="shared" ca="1" si="214"/>
        <v>8.5652509838876553E-2</v>
      </c>
      <c r="X2745" s="33"/>
      <c r="Y2745" s="33"/>
    </row>
    <row r="2746" spans="1:25" hidden="1" x14ac:dyDescent="0.2">
      <c r="A2746" s="93" t="s">
        <v>1236</v>
      </c>
      <c r="B2746" s="94" t="str">
        <f ca="1">IFERROR(VLOOKUP($A2746,HeadJournal!$A$1:$NTR$890,COLUMN(HeadJournal!B$1),0),"")</f>
        <v>720000084230</v>
      </c>
      <c r="C2746" s="94" t="str">
        <f ca="1">IFERROR(VLOOKUP($A2746,HeadJournal!$A$1:$NTR$890,COLUMN(HeadJournal!C$1),0),"")</f>
        <v>iHerb_AV CYG0792</v>
      </c>
      <c r="D2746" s="126" t="str">
        <f ca="1"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 ca="1"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 ca="1"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ca="1" si="213"/>
        <v>1006.9419335610262</v>
      </c>
      <c r="V2746" s="22">
        <f t="shared" ca="1" si="214"/>
        <v>0.50522458453011565</v>
      </c>
      <c r="X2746" s="33"/>
      <c r="Y2746" s="33"/>
    </row>
    <row r="2747" spans="1:25" hidden="1" x14ac:dyDescent="0.2">
      <c r="A2747" s="93" t="s">
        <v>1236</v>
      </c>
      <c r="B2747" s="94" t="str">
        <f ca="1">IFERROR(VLOOKUP($A2747,HeadJournal!$A$1:$NTR$890,COLUMN(HeadJournal!B$1),0),"")</f>
        <v>720000084230</v>
      </c>
      <c r="C2747" s="94" t="str">
        <f ca="1">IFERROR(VLOOKUP($A2747,HeadJournal!$A$1:$NTR$890,COLUMN(HeadJournal!C$1),0),"")</f>
        <v>iHerb_AV CYG0792</v>
      </c>
      <c r="D2747" s="126" t="str">
        <f ca="1"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 ca="1"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 ca="1"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ca="1" si="213"/>
        <v>757.18814892383045</v>
      </c>
      <c r="V2747" s="22">
        <f t="shared" ca="1" si="214"/>
        <v>0.80311691888422965</v>
      </c>
      <c r="X2747" s="33"/>
      <c r="Y2747" s="33"/>
    </row>
    <row r="2748" spans="1:25" hidden="1" x14ac:dyDescent="0.2">
      <c r="A2748" s="93" t="s">
        <v>1236</v>
      </c>
      <c r="B2748" s="94" t="str">
        <f ca="1">IFERROR(VLOOKUP($A2748,HeadJournal!$A$1:$NTR$890,COLUMN(HeadJournal!B$1),0),"")</f>
        <v>720000084230</v>
      </c>
      <c r="C2748" s="94" t="str">
        <f ca="1">IFERROR(VLOOKUP($A2748,HeadJournal!$A$1:$NTR$890,COLUMN(HeadJournal!C$1),0),"")</f>
        <v>iHerb_AV CYG0792</v>
      </c>
      <c r="D2748" s="126" t="str">
        <f ca="1"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 ca="1"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 ca="1"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ca="1" si="213"/>
        <v>644.5413236241784</v>
      </c>
      <c r="V2748" s="22">
        <f t="shared" ca="1" si="214"/>
        <v>0.75344530533584464</v>
      </c>
      <c r="X2748" s="33"/>
      <c r="Y2748" s="33"/>
    </row>
    <row r="2749" spans="1:25" hidden="1" x14ac:dyDescent="0.2">
      <c r="A2749" s="93" t="s">
        <v>1236</v>
      </c>
      <c r="B2749" s="94" t="str">
        <f ca="1">IFERROR(VLOOKUP($A2749,HeadJournal!$A$1:$NTR$890,COLUMN(HeadJournal!B$1),0),"")</f>
        <v>720000084230</v>
      </c>
      <c r="C2749" s="94" t="str">
        <f ca="1">IFERROR(VLOOKUP($A2749,HeadJournal!$A$1:$NTR$890,COLUMN(HeadJournal!C$1),0),"")</f>
        <v>iHerb_AV CYG0792</v>
      </c>
      <c r="D2749" s="126" t="str">
        <f ca="1"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 ca="1"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 ca="1"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ca="1" si="213"/>
        <v>844.5413236241784</v>
      </c>
      <c r="V2749" s="22">
        <f t="shared" ca="1" si="214"/>
        <v>0.98723801271395728</v>
      </c>
      <c r="X2749" s="33"/>
      <c r="Y2749" s="33"/>
    </row>
    <row r="2750" spans="1:25" hidden="1" x14ac:dyDescent="0.2">
      <c r="A2750" s="93" t="s">
        <v>1236</v>
      </c>
      <c r="B2750" s="94" t="str">
        <f ca="1">IFERROR(VLOOKUP($A2750,HeadJournal!$A$1:$NTR$890,COLUMN(HeadJournal!B$1),0),"")</f>
        <v>720000084230</v>
      </c>
      <c r="C2750" s="94" t="str">
        <f ca="1">IFERROR(VLOOKUP($A2750,HeadJournal!$A$1:$NTR$890,COLUMN(HeadJournal!C$1),0),"")</f>
        <v>iHerb_AV CYG0792</v>
      </c>
      <c r="D2750" s="126" t="str">
        <f ca="1"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 ca="1"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 ca="1"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ca="1" si="213"/>
        <v>1020.2084911071013</v>
      </c>
      <c r="V2750" s="22">
        <f t="shared" ca="1" si="214"/>
        <v>0.60734233129889481</v>
      </c>
      <c r="X2750" s="33"/>
      <c r="Y2750" s="33"/>
    </row>
    <row r="2751" spans="1:25" hidden="1" x14ac:dyDescent="0.2">
      <c r="A2751" s="93" t="s">
        <v>1236</v>
      </c>
      <c r="B2751" s="94" t="str">
        <f ca="1">IFERROR(VLOOKUP($A2751,HeadJournal!$A$1:$NTR$890,COLUMN(HeadJournal!B$1),0),"")</f>
        <v>720000084230</v>
      </c>
      <c r="C2751" s="94" t="str">
        <f ca="1">IFERROR(VLOOKUP($A2751,HeadJournal!$A$1:$NTR$890,COLUMN(HeadJournal!C$1),0),"")</f>
        <v>iHerb_AV CYG0792</v>
      </c>
      <c r="D2751" s="126" t="str">
        <f ca="1"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 ca="1"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 ca="1"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ca="1" si="213"/>
        <v>3.1995102449400292E-4</v>
      </c>
      <c r="V2751" s="22">
        <f t="shared" ca="1" si="214"/>
        <v>3.0728779286699807E-7</v>
      </c>
      <c r="X2751" s="33"/>
      <c r="Y2751" s="33"/>
    </row>
    <row r="2752" spans="1:25" hidden="1" x14ac:dyDescent="0.2">
      <c r="A2752" s="93" t="s">
        <v>1236</v>
      </c>
      <c r="B2752" s="94" t="str">
        <f ca="1">IFERROR(VLOOKUP($A2752,HeadJournal!$A$1:$NTR$890,COLUMN(HeadJournal!B$1),0),"")</f>
        <v>720000084230</v>
      </c>
      <c r="C2752" s="94" t="str">
        <f ca="1">IFERROR(VLOOKUP($A2752,HeadJournal!$A$1:$NTR$890,COLUMN(HeadJournal!C$1),0),"")</f>
        <v>iHerb_AV CYG0792</v>
      </c>
      <c r="D2752" s="126" t="str">
        <f ca="1"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 ca="1"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 ca="1"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ca="1" si="213"/>
        <v>658.79031995102446</v>
      </c>
      <c r="V2752" s="22">
        <f t="shared" ca="1" si="214"/>
        <v>0.63271628431272064</v>
      </c>
      <c r="X2752" s="33"/>
      <c r="Y2752" s="33"/>
    </row>
    <row r="2753" spans="1:25" hidden="1" x14ac:dyDescent="0.2">
      <c r="A2753" s="93" t="s">
        <v>1236</v>
      </c>
      <c r="B2753" s="94" t="str">
        <f ca="1">IFERROR(VLOOKUP($A2753,HeadJournal!$A$1:$NTR$890,COLUMN(HeadJournal!B$1),0),"")</f>
        <v>720000084230</v>
      </c>
      <c r="C2753" s="94" t="str">
        <f ca="1">IFERROR(VLOOKUP($A2753,HeadJournal!$A$1:$NTR$890,COLUMN(HeadJournal!C$1),0),"")</f>
        <v>iHerb_AV CYG0792</v>
      </c>
      <c r="D2753" s="126" t="str">
        <f ca="1"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 ca="1"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 ca="1"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ca="1" si="218">Q2753-P2753</f>
        <v>1400.1489222193584</v>
      </c>
      <c r="V2753" s="22">
        <f t="shared" ref="V2753:V2816" ca="1" si="219">IF(Q2753&lt;&gt;0,IFERROR(U2753/P2753,""),"")</f>
        <v>1.1669355873807328</v>
      </c>
      <c r="X2753" s="33"/>
      <c r="Y2753" s="33"/>
    </row>
    <row r="2754" spans="1:25" hidden="1" x14ac:dyDescent="0.2">
      <c r="A2754" s="93" t="s">
        <v>1236</v>
      </c>
      <c r="B2754" s="94" t="str">
        <f ca="1">IFERROR(VLOOKUP($A2754,HeadJournal!$A$1:$NTR$890,COLUMN(HeadJournal!B$1),0),"")</f>
        <v>720000084230</v>
      </c>
      <c r="C2754" s="94" t="str">
        <f ca="1">IFERROR(VLOOKUP($A2754,HeadJournal!$A$1:$NTR$890,COLUMN(HeadJournal!C$1),0),"")</f>
        <v>iHerb_AV CYG0792</v>
      </c>
      <c r="D2754" s="125" t="str">
        <f ca="1"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 ca="1"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 ca="1"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ca="1" si="218"/>
        <v>1100.1489222193584</v>
      </c>
      <c r="V2754" s="22">
        <f t="shared" ca="1" si="219"/>
        <v>0.91690455806757132</v>
      </c>
      <c r="X2754" s="33"/>
      <c r="Y2754" s="33"/>
    </row>
    <row r="2755" spans="1:25" hidden="1" x14ac:dyDescent="0.2">
      <c r="A2755" s="93" t="s">
        <v>1236</v>
      </c>
      <c r="B2755" s="94" t="str">
        <f ca="1">IFERROR(VLOOKUP($A2755,HeadJournal!$A$1:$NTR$890,COLUMN(HeadJournal!B$1),0),"")</f>
        <v>720000084230</v>
      </c>
      <c r="C2755" s="94" t="str">
        <f ca="1">IFERROR(VLOOKUP($A2755,HeadJournal!$A$1:$NTR$890,COLUMN(HeadJournal!C$1),0),"")</f>
        <v>iHerb_AV CYG0792</v>
      </c>
      <c r="D2755" s="125" t="str">
        <f ca="1"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 ca="1"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 ca="1"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ca="1" si="218"/>
        <v>825.46419351720579</v>
      </c>
      <c r="V2755" s="22">
        <f t="shared" ca="1" si="219"/>
        <v>0.94388838901525995</v>
      </c>
      <c r="X2755" s="33"/>
      <c r="Y2755" s="33"/>
    </row>
    <row r="2756" spans="1:25" hidden="1" x14ac:dyDescent="0.2">
      <c r="A2756" s="93" t="s">
        <v>1236</v>
      </c>
      <c r="B2756" s="94" t="str">
        <f ca="1">IFERROR(VLOOKUP($A2756,HeadJournal!$A$1:$NTR$890,COLUMN(HeadJournal!B$1),0),"")</f>
        <v>720000084230</v>
      </c>
      <c r="C2756" s="94" t="str">
        <f ca="1">IFERROR(VLOOKUP($A2756,HeadJournal!$A$1:$NTR$890,COLUMN(HeadJournal!C$1),0),"")</f>
        <v>iHerb_AV CYG0792</v>
      </c>
      <c r="D2756" s="125" t="str">
        <f ca="1"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 ca="1"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 ca="1"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ca="1" si="218"/>
        <v>-864.49521168965077</v>
      </c>
      <c r="V2756" s="22" t="str">
        <f t="shared" ca="1" si="219"/>
        <v/>
      </c>
      <c r="X2756" s="33"/>
      <c r="Y2756" s="33"/>
    </row>
    <row r="2757" spans="1:25" hidden="1" x14ac:dyDescent="0.2">
      <c r="A2757" s="93" t="s">
        <v>1236</v>
      </c>
      <c r="B2757" s="94" t="str">
        <f ca="1">IFERROR(VLOOKUP($A2757,HeadJournal!$A$1:$NTR$890,COLUMN(HeadJournal!B$1),0),"")</f>
        <v>720000084230</v>
      </c>
      <c r="C2757" s="94" t="str">
        <f ca="1">IFERROR(VLOOKUP($A2757,HeadJournal!$A$1:$NTR$890,COLUMN(HeadJournal!C$1),0),"")</f>
        <v>iHerb_AV CYG0792</v>
      </c>
      <c r="D2757" s="125" t="str">
        <f ca="1"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 ca="1"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 ca="1"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ca="1" si="218"/>
        <v>817.21793336770202</v>
      </c>
      <c r="V2757" s="22">
        <f t="shared" ca="1" si="219"/>
        <v>0.69092857967870924</v>
      </c>
      <c r="X2757" s="33"/>
      <c r="Y2757" s="33"/>
    </row>
    <row r="2758" spans="1:25" hidden="1" x14ac:dyDescent="0.2">
      <c r="A2758" s="93" t="s">
        <v>1236</v>
      </c>
      <c r="B2758" s="94" t="str">
        <f ca="1">IFERROR(VLOOKUP($A2758,HeadJournal!$A$1:$NTR$890,COLUMN(HeadJournal!B$1),0),"")</f>
        <v>720000084230</v>
      </c>
      <c r="C2758" s="94" t="str">
        <f ca="1">IFERROR(VLOOKUP($A2758,HeadJournal!$A$1:$NTR$890,COLUMN(HeadJournal!C$1),0),"")</f>
        <v>iHerb_AV CYG0792</v>
      </c>
      <c r="D2758" s="125" t="str">
        <f ca="1"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 ca="1"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 ca="1"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ca="1" si="218"/>
        <v>738.11101881685795</v>
      </c>
      <c r="V2758" s="22">
        <f t="shared" ca="1" si="219"/>
        <v>0.76735572738235047</v>
      </c>
      <c r="X2758" s="33"/>
      <c r="Y2758" s="33"/>
    </row>
    <row r="2759" spans="1:25" hidden="1" x14ac:dyDescent="0.2">
      <c r="A2759" s="93" t="s">
        <v>1236</v>
      </c>
      <c r="B2759" s="94" t="str">
        <f ca="1">IFERROR(VLOOKUP($A2759,HeadJournal!$A$1:$NTR$890,COLUMN(HeadJournal!B$1),0),"")</f>
        <v>720000084230</v>
      </c>
      <c r="C2759" s="94" t="str">
        <f ca="1">IFERROR(VLOOKUP($A2759,HeadJournal!$A$1:$NTR$890,COLUMN(HeadJournal!C$1),0),"")</f>
        <v>iHerb_AV CYG0792</v>
      </c>
      <c r="D2759" s="125" t="str">
        <f ca="1"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 ca="1"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 ca="1"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ca="1" si="218"/>
        <v>1063.1908851011731</v>
      </c>
      <c r="V2759" s="22">
        <f t="shared" ca="1" si="219"/>
        <v>0.73996669013060778</v>
      </c>
      <c r="X2759" s="33"/>
      <c r="Y2759" s="33"/>
    </row>
    <row r="2760" spans="1:25" hidden="1" x14ac:dyDescent="0.2">
      <c r="A2760" s="93" t="s">
        <v>1236</v>
      </c>
      <c r="B2760" s="94" t="str">
        <f ca="1">IFERROR(VLOOKUP($A2760,HeadJournal!$A$1:$NTR$890,COLUMN(HeadJournal!B$1),0),"")</f>
        <v>720000084230</v>
      </c>
      <c r="C2760" s="94" t="str">
        <f ca="1">IFERROR(VLOOKUP($A2760,HeadJournal!$A$1:$NTR$890,COLUMN(HeadJournal!C$1),0),"")</f>
        <v>iHerb_AV CYG0792</v>
      </c>
      <c r="D2760" s="125" t="str">
        <f ca="1"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 ca="1"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 ca="1"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ca="1" si="218"/>
        <v>1079.9932715233922</v>
      </c>
      <c r="V2760" s="22">
        <f t="shared" ca="1" si="219"/>
        <v>1.7419057276636301</v>
      </c>
      <c r="X2760" s="33"/>
      <c r="Y2760" s="33"/>
    </row>
    <row r="2761" spans="1:25" hidden="1" x14ac:dyDescent="0.2">
      <c r="A2761" s="93" t="s">
        <v>1236</v>
      </c>
      <c r="B2761" s="94" t="str">
        <f ca="1">IFERROR(VLOOKUP($A2761,HeadJournal!$A$1:$NTR$890,COLUMN(HeadJournal!B$1),0),"")</f>
        <v>720000084230</v>
      </c>
      <c r="C2761" s="94" t="str">
        <f ca="1">IFERROR(VLOOKUP($A2761,HeadJournal!$A$1:$NTR$890,COLUMN(HeadJournal!C$1),0),"")</f>
        <v>iHerb_AV CYG0792</v>
      </c>
      <c r="D2761" s="125" t="str">
        <f ca="1"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 ca="1"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 ca="1"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ca="1" si="218"/>
        <v>1079.9932715233922</v>
      </c>
      <c r="V2761" s="22">
        <f t="shared" ca="1" si="219"/>
        <v>1.7419057276636301</v>
      </c>
      <c r="X2761" s="33"/>
      <c r="Y2761" s="33"/>
    </row>
    <row r="2762" spans="1:25" hidden="1" x14ac:dyDescent="0.2">
      <c r="A2762" s="93" t="s">
        <v>1236</v>
      </c>
      <c r="B2762" s="94" t="str">
        <f ca="1">IFERROR(VLOOKUP($A2762,HeadJournal!$A$1:$NTR$890,COLUMN(HeadJournal!B$1),0),"")</f>
        <v>720000084230</v>
      </c>
      <c r="C2762" s="94" t="str">
        <f ca="1">IFERROR(VLOOKUP($A2762,HeadJournal!$A$1:$NTR$890,COLUMN(HeadJournal!C$1),0),"")</f>
        <v>iHerb_AV CYG0792</v>
      </c>
      <c r="D2762" s="125" t="str">
        <f ca="1"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 ca="1"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 ca="1"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ca="1" si="218"/>
        <v>1116.6198218198222</v>
      </c>
      <c r="V2762" s="22">
        <f t="shared" ca="1" si="219"/>
        <v>1.0306814212675361</v>
      </c>
      <c r="X2762" s="33"/>
      <c r="Y2762" s="33"/>
    </row>
    <row r="2763" spans="1:25" hidden="1" x14ac:dyDescent="0.2">
      <c r="A2763" s="93" t="s">
        <v>1236</v>
      </c>
      <c r="B2763" s="94" t="str">
        <f ca="1">IFERROR(VLOOKUP($A2763,HeadJournal!$A$1:$NTR$890,COLUMN(HeadJournal!B$1),0),"")</f>
        <v>720000084230</v>
      </c>
      <c r="C2763" s="94" t="str">
        <f ca="1">IFERROR(VLOOKUP($A2763,HeadJournal!$A$1:$NTR$890,COLUMN(HeadJournal!C$1),0),"")</f>
        <v>iHerb_AV CYG0792</v>
      </c>
      <c r="D2763" s="125" t="str">
        <f ca="1"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 ca="1"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ca="1" si="218"/>
        <v>1216.6198218198222</v>
      </c>
      <c r="V2763" s="22">
        <f t="shared" ca="1" si="219"/>
        <v>1.1229851222342422</v>
      </c>
      <c r="X2763" s="33"/>
      <c r="Y2763" s="33"/>
    </row>
    <row r="2764" spans="1:25" hidden="1" x14ac:dyDescent="0.2">
      <c r="A2764" s="93" t="s">
        <v>1236</v>
      </c>
      <c r="B2764" s="94" t="str">
        <f ca="1">IFERROR(VLOOKUP($A2764,HeadJournal!$A$1:$NTR$890,COLUMN(HeadJournal!B$1),0),"")</f>
        <v>720000084230</v>
      </c>
      <c r="C2764" s="94" t="str">
        <f ca="1">IFERROR(VLOOKUP($A2764,HeadJournal!$A$1:$NTR$890,COLUMN(HeadJournal!C$1),0),"")</f>
        <v>iHerb_AV CYG0792</v>
      </c>
      <c r="D2764" s="125" t="str">
        <f ca="1"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 ca="1"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 ca="1"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ca="1" si="218"/>
        <v>-1000.0432413970871</v>
      </c>
      <c r="V2764" s="22" t="str">
        <f t="shared" ca="1" si="219"/>
        <v/>
      </c>
      <c r="X2764" s="33"/>
      <c r="Y2764" s="33"/>
    </row>
    <row r="2765" spans="1:25" hidden="1" x14ac:dyDescent="0.2">
      <c r="A2765" s="93" t="s">
        <v>1236</v>
      </c>
      <c r="B2765" s="94" t="str">
        <f ca="1">IFERROR(VLOOKUP($A2765,HeadJournal!$A$1:$NTR$890,COLUMN(HeadJournal!B$1),0),"")</f>
        <v>720000084230</v>
      </c>
      <c r="C2765" s="94" t="str">
        <f ca="1">IFERROR(VLOOKUP($A2765,HeadJournal!$A$1:$NTR$890,COLUMN(HeadJournal!C$1),0),"")</f>
        <v>iHerb_AV CYG0792</v>
      </c>
      <c r="D2765" s="125" t="str">
        <f ca="1"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 ca="1"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 ca="1"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ca="1" si="218"/>
        <v>1309.6442458757574</v>
      </c>
      <c r="V2765" s="22">
        <f t="shared" ca="1" si="219"/>
        <v>0.59791394316188828</v>
      </c>
      <c r="X2765" s="33"/>
      <c r="Y2765" s="33"/>
    </row>
    <row r="2766" spans="1:25" hidden="1" x14ac:dyDescent="0.2">
      <c r="A2766" s="93" t="s">
        <v>1236</v>
      </c>
      <c r="B2766" s="94" t="str">
        <f ca="1">IFERROR(VLOOKUP($A2766,HeadJournal!$A$1:$NTR$890,COLUMN(HeadJournal!B$1),0),"")</f>
        <v>720000084230</v>
      </c>
      <c r="C2766" s="94" t="str">
        <f ca="1">IFERROR(VLOOKUP($A2766,HeadJournal!$A$1:$NTR$890,COLUMN(HeadJournal!C$1),0),"")</f>
        <v>iHerb_AV CYG0792</v>
      </c>
      <c r="D2766" s="125" t="str">
        <f ca="1"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 ca="1"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 ca="1"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ca="1" si="218"/>
        <v>1309.6442458757574</v>
      </c>
      <c r="V2766" s="22">
        <f t="shared" ca="1" si="219"/>
        <v>0.59791394316188828</v>
      </c>
      <c r="X2766" s="33"/>
      <c r="Y2766" s="33"/>
    </row>
    <row r="2767" spans="1:25" hidden="1" x14ac:dyDescent="0.2">
      <c r="A2767" s="93" t="s">
        <v>1236</v>
      </c>
      <c r="B2767" s="94" t="str">
        <f ca="1">IFERROR(VLOOKUP($A2767,HeadJournal!$A$1:$NTR$890,COLUMN(HeadJournal!B$1),0),"")</f>
        <v>720000084230</v>
      </c>
      <c r="C2767" s="94" t="str">
        <f ca="1">IFERROR(VLOOKUP($A2767,HeadJournal!$A$1:$NTR$890,COLUMN(HeadJournal!C$1),0),"")</f>
        <v>iHerb_AV CYG0792</v>
      </c>
      <c r="D2767" s="125" t="str">
        <f ca="1"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 ca="1"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 ca="1"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ca="1" si="218"/>
        <v>1036.8931750225545</v>
      </c>
      <c r="V2767" s="22">
        <f t="shared" ca="1" si="219"/>
        <v>0.82090695301331273</v>
      </c>
      <c r="X2767" s="33"/>
      <c r="Y2767" s="33"/>
    </row>
    <row r="2768" spans="1:25" hidden="1" x14ac:dyDescent="0.2">
      <c r="A2768" s="93" t="s">
        <v>1236</v>
      </c>
      <c r="B2768" s="94" t="str">
        <f ca="1">IFERROR(VLOOKUP($A2768,HeadJournal!$A$1:$NTR$890,COLUMN(HeadJournal!B$1),0),"")</f>
        <v>720000084230</v>
      </c>
      <c r="C2768" s="94" t="str">
        <f ca="1">IFERROR(VLOOKUP($A2768,HeadJournal!$A$1:$NTR$890,COLUMN(HeadJournal!C$1),0),"")</f>
        <v>iHerb_AV CYG0792</v>
      </c>
      <c r="D2768" s="125" t="str">
        <f ca="1"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 ca="1"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 ca="1"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ca="1" si="218"/>
        <v>1643.2490187201961</v>
      </c>
      <c r="V2768" s="22">
        <f t="shared" ca="1" si="219"/>
        <v>2.9514973012582</v>
      </c>
      <c r="X2768" s="33"/>
      <c r="Y2768" s="33"/>
    </row>
    <row r="2769" spans="1:25" hidden="1" x14ac:dyDescent="0.2">
      <c r="A2769" s="93" t="s">
        <v>1236</v>
      </c>
      <c r="B2769" s="94" t="str">
        <f ca="1">IFERROR(VLOOKUP($A2769,HeadJournal!$A$1:$NTR$890,COLUMN(HeadJournal!B$1),0),"")</f>
        <v>720000084230</v>
      </c>
      <c r="C2769" s="94" t="str">
        <f ca="1">IFERROR(VLOOKUP($A2769,HeadJournal!$A$1:$NTR$890,COLUMN(HeadJournal!C$1),0),"")</f>
        <v>iHerb_AV CYG0792</v>
      </c>
      <c r="D2769" s="125" t="str">
        <f ca="1"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 ca="1"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 ca="1"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ca="1" si="218"/>
        <v>1643.2490187201961</v>
      </c>
      <c r="V2769" s="22">
        <f t="shared" ca="1" si="219"/>
        <v>2.9514973012582</v>
      </c>
      <c r="X2769" s="33"/>
      <c r="Y2769" s="33"/>
    </row>
    <row r="2770" spans="1:25" hidden="1" x14ac:dyDescent="0.2">
      <c r="A2770" s="93" t="s">
        <v>1238</v>
      </c>
      <c r="B2770" s="94" t="str">
        <f ca="1">IFERROR(VLOOKUP($A2770,HeadJournal!$A$1:$NTR$890,COLUMN(HeadJournal!B$1),0),"")</f>
        <v>720000093209</v>
      </c>
      <c r="C2770" s="119" t="str">
        <f ca="1">IFERROR(VLOOKUP($A2770,HeadJournal!$A$1:$NTR$890,COLUMN(HeadJournal!C$1),0),"")</f>
        <v>iHerb_VP DFD1605</v>
      </c>
      <c r="D2770" s="125" t="str">
        <f ca="1"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ca="1" si="219"/>
        <v>0.97601979948205142</v>
      </c>
      <c r="X2770" s="33"/>
      <c r="Y2770" s="33"/>
    </row>
    <row r="2771" spans="1:25" hidden="1" x14ac:dyDescent="0.2">
      <c r="A2771" s="93" t="s">
        <v>1238</v>
      </c>
      <c r="B2771" s="94" t="str">
        <f ca="1">IFERROR(VLOOKUP($A2771,HeadJournal!$A$1:$NTR$890,COLUMN(HeadJournal!B$1),0),"")</f>
        <v>720000093209</v>
      </c>
      <c r="C2771" s="119" t="str">
        <f ca="1">IFERROR(VLOOKUP($A2771,HeadJournal!$A$1:$NTR$890,COLUMN(HeadJournal!C$1),0),"")</f>
        <v>iHerb_VP DFD1605</v>
      </c>
      <c r="D2771" s="125" t="str">
        <f ca="1"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ca="1" si="219"/>
        <v>1.2102020767563082</v>
      </c>
      <c r="X2771" s="33"/>
      <c r="Y2771" s="33"/>
    </row>
    <row r="2772" spans="1:25" hidden="1" x14ac:dyDescent="0.2">
      <c r="A2772" s="93" t="s">
        <v>1238</v>
      </c>
      <c r="B2772" s="94" t="str">
        <f ca="1">IFERROR(VLOOKUP($A2772,HeadJournal!$A$1:$NTR$890,COLUMN(HeadJournal!B$1),0),"")</f>
        <v>720000093209</v>
      </c>
      <c r="C2772" s="119" t="str">
        <f ca="1">IFERROR(VLOOKUP($A2772,HeadJournal!$A$1:$NTR$890,COLUMN(HeadJournal!C$1),0),"")</f>
        <v>iHerb_VP DFD1605</v>
      </c>
      <c r="D2772" s="125" t="str">
        <f ca="1"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ca="1" si="219"/>
        <v>1.1995468325846184</v>
      </c>
      <c r="X2772" s="33"/>
      <c r="Y2772" s="33"/>
    </row>
    <row r="2773" spans="1:25" hidden="1" x14ac:dyDescent="0.2">
      <c r="A2773" s="93" t="s">
        <v>1238</v>
      </c>
      <c r="B2773" s="94" t="str">
        <f ca="1">IFERROR(VLOOKUP($A2773,HeadJournal!$A$1:$NTR$890,COLUMN(HeadJournal!B$1),0),"")</f>
        <v>720000093209</v>
      </c>
      <c r="C2773" s="119" t="str">
        <f ca="1">IFERROR(VLOOKUP($A2773,HeadJournal!$A$1:$NTR$890,COLUMN(HeadJournal!C$1),0),"")</f>
        <v>iHerb_VP DFD1605</v>
      </c>
      <c r="D2773" s="125" t="str">
        <f ca="1"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 ca="1"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ca="1" si="218"/>
        <v>1079.4497491783427</v>
      </c>
      <c r="V2773" s="22">
        <f t="shared" ca="1" si="219"/>
        <v>1.1726136060631738</v>
      </c>
      <c r="X2773" s="33"/>
      <c r="Y2773" s="33"/>
    </row>
    <row r="2774" spans="1:25" hidden="1" x14ac:dyDescent="0.2">
      <c r="A2774" s="93" t="s">
        <v>1238</v>
      </c>
      <c r="B2774" s="94" t="str">
        <f ca="1">IFERROR(VLOOKUP($A2774,HeadJournal!$A$1:$NTR$890,COLUMN(HeadJournal!B$1),0),"")</f>
        <v>720000093209</v>
      </c>
      <c r="C2774" s="119" t="str">
        <f ca="1">IFERROR(VLOOKUP($A2774,HeadJournal!$A$1:$NTR$890,COLUMN(HeadJournal!C$1),0),"")</f>
        <v>iHerb_VP DFD1605</v>
      </c>
      <c r="D2774" s="125" t="str">
        <f ca="1"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ca="1" si="219"/>
        <v/>
      </c>
      <c r="X2774" s="33"/>
      <c r="Y2774" s="33"/>
    </row>
    <row r="2775" spans="1:25" hidden="1" x14ac:dyDescent="0.2">
      <c r="A2775" s="93" t="s">
        <v>1238</v>
      </c>
      <c r="B2775" s="94" t="str">
        <f ca="1">IFERROR(VLOOKUP($A2775,HeadJournal!$A$1:$NTR$890,COLUMN(HeadJournal!B$1),0),"")</f>
        <v>720000093209</v>
      </c>
      <c r="C2775" s="119" t="str">
        <f ca="1">IFERROR(VLOOKUP($A2775,HeadJournal!$A$1:$NTR$890,COLUMN(HeadJournal!C$1),0),"")</f>
        <v>iHerb_VP DFD1605</v>
      </c>
      <c r="D2775" s="125" t="str">
        <f ca="1"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ca="1" si="219"/>
        <v>0.86359854174346617</v>
      </c>
      <c r="X2775" s="33"/>
      <c r="Y2775" s="33"/>
    </row>
    <row r="2776" spans="1:25" hidden="1" x14ac:dyDescent="0.2">
      <c r="A2776" s="93" t="s">
        <v>1238</v>
      </c>
      <c r="B2776" s="94" t="str">
        <f ca="1">IFERROR(VLOOKUP($A2776,HeadJournal!$A$1:$NTR$890,COLUMN(HeadJournal!B$1),0),"")</f>
        <v>720000093209</v>
      </c>
      <c r="C2776" s="119" t="str">
        <f ca="1">IFERROR(VLOOKUP($A2776,HeadJournal!$A$1:$NTR$890,COLUMN(HeadJournal!C$1),0),"")</f>
        <v>iHerb_VP DFD1605</v>
      </c>
      <c r="D2776" s="125" t="str">
        <f ca="1"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ca="1" si="219"/>
        <v>0.6949624440255725</v>
      </c>
      <c r="X2776" s="33"/>
      <c r="Y2776" s="33"/>
    </row>
    <row r="2777" spans="1:25" hidden="1" x14ac:dyDescent="0.2">
      <c r="A2777" s="93" t="s">
        <v>1238</v>
      </c>
      <c r="B2777" s="94" t="str">
        <f ca="1">IFERROR(VLOOKUP($A2777,HeadJournal!$A$1:$NTR$890,COLUMN(HeadJournal!B$1),0),"")</f>
        <v>720000093209</v>
      </c>
      <c r="C2777" s="119" t="str">
        <f ca="1">IFERROR(VLOOKUP($A2777,HeadJournal!$A$1:$NTR$890,COLUMN(HeadJournal!C$1),0),"")</f>
        <v>iHerb_VP DFD1605</v>
      </c>
      <c r="D2777" s="125" t="str">
        <f ca="1"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ca="1" si="219"/>
        <v>0.73102547474952084</v>
      </c>
      <c r="X2777" s="33"/>
      <c r="Y2777" s="33"/>
    </row>
    <row r="2778" spans="1:25" hidden="1" x14ac:dyDescent="0.2">
      <c r="A2778" s="93" t="s">
        <v>1238</v>
      </c>
      <c r="B2778" s="94" t="str">
        <f ca="1">IFERROR(VLOOKUP($A2778,HeadJournal!$A$1:$NTR$890,COLUMN(HeadJournal!B$1),0),"")</f>
        <v>720000093209</v>
      </c>
      <c r="C2778" s="119" t="str">
        <f ca="1">IFERROR(VLOOKUP($A2778,HeadJournal!$A$1:$NTR$890,COLUMN(HeadJournal!C$1),0),"")</f>
        <v>iHerb_VP DFD1605</v>
      </c>
      <c r="D2778" s="125" t="str">
        <f ca="1"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 ca="1"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ca="1" si="218"/>
        <v>-557.02683544616605</v>
      </c>
      <c r="V2778" s="22" t="str">
        <f t="shared" ca="1" si="219"/>
        <v/>
      </c>
      <c r="X2778" s="33"/>
      <c r="Y2778" s="33"/>
    </row>
    <row r="2779" spans="1:25" hidden="1" x14ac:dyDescent="0.2">
      <c r="A2779" s="93" t="s">
        <v>1238</v>
      </c>
      <c r="B2779" s="94" t="str">
        <f ca="1">IFERROR(VLOOKUP($A2779,HeadJournal!$A$1:$NTR$890,COLUMN(HeadJournal!B$1),0),"")</f>
        <v>720000093209</v>
      </c>
      <c r="C2779" s="119" t="str">
        <f ca="1">IFERROR(VLOOKUP($A2779,HeadJournal!$A$1:$NTR$890,COLUMN(HeadJournal!C$1),0),"")</f>
        <v>iHerb_VP DFD1605</v>
      </c>
      <c r="D2779" s="125" t="str">
        <f ca="1"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 ca="1"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ca="1" si="218"/>
        <v>790.91573504336861</v>
      </c>
      <c r="V2779" s="22">
        <f t="shared" ca="1" si="219"/>
        <v>0.49153158244617207</v>
      </c>
      <c r="X2779" s="33"/>
      <c r="Y2779" s="33"/>
    </row>
    <row r="2780" spans="1:25" hidden="1" x14ac:dyDescent="0.2">
      <c r="A2780" s="93" t="s">
        <v>1238</v>
      </c>
      <c r="B2780" s="94" t="str">
        <f ca="1">IFERROR(VLOOKUP($A2780,HeadJournal!$A$1:$NTR$890,COLUMN(HeadJournal!B$1),0),"")</f>
        <v>720000093209</v>
      </c>
      <c r="C2780" s="119" t="str">
        <f ca="1">IFERROR(VLOOKUP($A2780,HeadJournal!$A$1:$NTR$890,COLUMN(HeadJournal!C$1),0),"")</f>
        <v>iHerb_VP DFD1605</v>
      </c>
      <c r="D2780" s="125" t="str">
        <f ca="1"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 ca="1"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ca="1" si="218"/>
        <v>925.94693021474279</v>
      </c>
      <c r="V2780" s="22">
        <f t="shared" ca="1" si="219"/>
        <v>1.0593715212764314</v>
      </c>
      <c r="X2780" s="33"/>
      <c r="Y2780" s="33"/>
    </row>
    <row r="2781" spans="1:25" hidden="1" x14ac:dyDescent="0.2">
      <c r="A2781" s="93" t="s">
        <v>1238</v>
      </c>
      <c r="B2781" s="94" t="str">
        <f ca="1">IFERROR(VLOOKUP($A2781,HeadJournal!$A$1:$NTR$890,COLUMN(HeadJournal!B$1),0),"")</f>
        <v>720000093209</v>
      </c>
      <c r="C2781" s="119" t="str">
        <f ca="1">IFERROR(VLOOKUP($A2781,HeadJournal!$A$1:$NTR$890,COLUMN(HeadJournal!C$1),0),"")</f>
        <v>iHerb_VP DFD1605</v>
      </c>
      <c r="D2781" s="125" t="str">
        <f ca="1"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>
        <v>1700</v>
      </c>
      <c r="R2781" s="31">
        <v>46144</v>
      </c>
      <c r="S2781" s="31"/>
      <c r="T2781" s="95" t="str">
        <f t="shared" si="222"/>
        <v>2026 05</v>
      </c>
      <c r="U2781" s="32">
        <f t="shared" si="218"/>
        <v>825.94693021474279</v>
      </c>
      <c r="V2781" s="22">
        <f t="shared" ca="1" si="219"/>
        <v>0.9449619923166297</v>
      </c>
      <c r="X2781" s="33"/>
      <c r="Y2781" s="33"/>
    </row>
    <row r="2782" spans="1:25" hidden="1" x14ac:dyDescent="0.2">
      <c r="A2782" s="93" t="s">
        <v>1243</v>
      </c>
      <c r="B2782" s="94">
        <f ca="1">IFERROR(VLOOKUP($A2782,HeadJournal!$A$1:$NTR$890,COLUMN(HeadJournal!B$1),0),"")</f>
        <v>0</v>
      </c>
      <c r="C2782" s="94" t="str">
        <f ca="1">IFERROR(VLOOKUP($A2782,HeadJournal!$A$1:$NTR$890,COLUMN(HeadJournal!C$1),0),"")</f>
        <v>NSP</v>
      </c>
      <c r="D2782" s="125" t="str">
        <f ca="1"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">
        <v>5668</v>
      </c>
      <c r="I2782" s="97" t="s">
        <v>1395</v>
      </c>
      <c r="J2782" s="97" t="s">
        <v>5669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ca="1" si="219"/>
        <v>0.31123895690940984</v>
      </c>
      <c r="X2782" s="33"/>
      <c r="Y2782" s="33"/>
    </row>
    <row r="2783" spans="1:25" hidden="1" x14ac:dyDescent="0.2">
      <c r="A2783" s="93" t="s">
        <v>1244</v>
      </c>
      <c r="B2783" s="94">
        <f ca="1">IFERROR(VLOOKUP($A2783,HeadJournal!$A$1:$NTR$890,COLUMN(HeadJournal!B$1),0),"")</f>
        <v>0</v>
      </c>
      <c r="C2783" s="94" t="str">
        <f ca="1">IFERROR(VLOOKUP($A2783,HeadJournal!$A$1:$NTR$890,COLUMN(HeadJournal!C$1),0),"")</f>
        <v>OZON_AV</v>
      </c>
      <c r="D2783" s="125" t="str">
        <f ca="1"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ref="I2783:I2801" si="223">IFERROR(LEFT(J2783,FIND(",",J2783)-1),"")</f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 ca="1"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 ca="1"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ca="1" si="218"/>
        <v>688.52794204154907</v>
      </c>
      <c r="V2783" s="22">
        <f t="shared" ca="1" si="219"/>
        <v>0.18064619957107783</v>
      </c>
      <c r="X2783" s="33"/>
      <c r="Y2783" s="33"/>
    </row>
    <row r="2784" spans="1:25" hidden="1" x14ac:dyDescent="0.2">
      <c r="A2784" s="93" t="s">
        <v>1246</v>
      </c>
      <c r="B2784" s="94">
        <f ca="1">IFERROR(VLOOKUP($A2784,HeadJournal!$A$1:$NTR$890,COLUMN(HeadJournal!B$1),0),"")</f>
        <v>0</v>
      </c>
      <c r="C2784" s="94" t="str">
        <f ca="1">IFERROR(VLOOKUP($A2784,HeadJournal!$A$1:$NTR$890,COLUMN(HeadJournal!C$1),0),"")</f>
        <v>WBRS</v>
      </c>
      <c r="D2784" s="125" t="str">
        <f ca="1"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 ca="1"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ca="1" si="218"/>
        <v>542.4751540295365</v>
      </c>
      <c r="V2784" s="22">
        <f t="shared" ca="1" si="219"/>
        <v>0.39960605924802312</v>
      </c>
      <c r="X2784" s="33"/>
      <c r="Y2784" s="33"/>
    </row>
    <row r="2785" spans="1:25" hidden="1" x14ac:dyDescent="0.2">
      <c r="A2785" s="93" t="s">
        <v>1246</v>
      </c>
      <c r="B2785" s="94">
        <f ca="1">IFERROR(VLOOKUP($A2785,HeadJournal!$A$1:$NTR$890,COLUMN(HeadJournal!B$1),0),"")</f>
        <v>0</v>
      </c>
      <c r="C2785" s="94" t="str">
        <f ca="1">IFERROR(VLOOKUP($A2785,HeadJournal!$A$1:$NTR$890,COLUMN(HeadJournal!C$1),0),"")</f>
        <v>WBRS</v>
      </c>
      <c r="D2785" s="125" t="str">
        <f ca="1"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 ca="1"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ca="1" si="218"/>
        <v>719.31747112913718</v>
      </c>
      <c r="V2785" s="22">
        <f t="shared" ca="1" si="219"/>
        <v>0.60923868486226451</v>
      </c>
      <c r="X2785" s="33"/>
      <c r="Y2785" s="33"/>
    </row>
    <row r="2786" spans="1:25" hidden="1" x14ac:dyDescent="0.2">
      <c r="A2786" s="93" t="s">
        <v>1246</v>
      </c>
      <c r="B2786" s="94">
        <f ca="1">IFERROR(VLOOKUP($A2786,HeadJournal!$A$1:$NTR$890,COLUMN(HeadJournal!B$1),0),"")</f>
        <v>0</v>
      </c>
      <c r="C2786" s="94" t="str">
        <f ca="1">IFERROR(VLOOKUP($A2786,HeadJournal!$A$1:$NTR$890,COLUMN(HeadJournal!C$1),0),"")</f>
        <v>WBRS</v>
      </c>
      <c r="D2786" s="125" t="str">
        <f ca="1"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 ca="1"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ca="1" si="218"/>
        <v>705.79423511563823</v>
      </c>
      <c r="V2786" s="22">
        <f t="shared" ca="1" si="219"/>
        <v>0.59101559870964304</v>
      </c>
      <c r="X2786" s="33"/>
      <c r="Y2786" s="33"/>
    </row>
    <row r="2787" spans="1:25" hidden="1" x14ac:dyDescent="0.2">
      <c r="A2787" s="93" t="s">
        <v>1246</v>
      </c>
      <c r="B2787" s="94">
        <f ca="1">IFERROR(VLOOKUP($A2787,HeadJournal!$A$1:$NTR$890,COLUMN(HeadJournal!B$1),0),"")</f>
        <v>0</v>
      </c>
      <c r="C2787" s="94" t="str">
        <f ca="1">IFERROR(VLOOKUP($A2787,HeadJournal!$A$1:$NTR$890,COLUMN(HeadJournal!C$1),0),"")</f>
        <v>WBRS</v>
      </c>
      <c r="D2787" s="125" t="str">
        <f ca="1"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 ca="1"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ca="1" si="218"/>
        <v>705.79423511563823</v>
      </c>
      <c r="V2787" s="22">
        <f t="shared" ca="1" si="219"/>
        <v>0.59101559870964304</v>
      </c>
      <c r="X2787" s="33"/>
      <c r="Y2787" s="33"/>
    </row>
    <row r="2788" spans="1:25" hidden="1" x14ac:dyDescent="0.2">
      <c r="A2788" s="93" t="s">
        <v>1246</v>
      </c>
      <c r="B2788" s="94">
        <f ca="1">IFERROR(VLOOKUP($A2788,HeadJournal!$A$1:$NTR$890,COLUMN(HeadJournal!B$1),0),"")</f>
        <v>0</v>
      </c>
      <c r="C2788" s="94" t="str">
        <f ca="1">IFERROR(VLOOKUP($A2788,HeadJournal!$A$1:$NTR$890,COLUMN(HeadJournal!C$1),0),"")</f>
        <v>WBRS</v>
      </c>
      <c r="D2788" s="125" t="str">
        <f ca="1"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 ca="1"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 ca="1"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ca="1" si="218"/>
        <v>719.31747112913718</v>
      </c>
      <c r="V2788" s="22">
        <f t="shared" ca="1" si="219"/>
        <v>0.60923868486226451</v>
      </c>
      <c r="X2788" s="33"/>
      <c r="Y2788" s="33"/>
    </row>
    <row r="2789" spans="1:25" hidden="1" x14ac:dyDescent="0.2">
      <c r="A2789" s="93" t="s">
        <v>1246</v>
      </c>
      <c r="B2789" s="94">
        <f ca="1">IFERROR(VLOOKUP($A2789,HeadJournal!$A$1:$NTR$890,COLUMN(HeadJournal!B$1),0),"")</f>
        <v>0</v>
      </c>
      <c r="C2789" s="94" t="str">
        <f ca="1">IFERROR(VLOOKUP($A2789,HeadJournal!$A$1:$NTR$890,COLUMN(HeadJournal!C$1),0),"")</f>
        <v>WBRS</v>
      </c>
      <c r="D2789" s="125" t="str">
        <f ca="1"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 ca="1"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ca="1" si="218"/>
        <v>619.31747112913718</v>
      </c>
      <c r="V2789" s="22">
        <f t="shared" ca="1" si="219"/>
        <v>0.52454191197477695</v>
      </c>
      <c r="X2789" s="33"/>
      <c r="Y2789" s="33"/>
    </row>
    <row r="2790" spans="1:25" hidden="1" x14ac:dyDescent="0.2">
      <c r="A2790" s="93" t="s">
        <v>1246</v>
      </c>
      <c r="B2790" s="94">
        <f ca="1">IFERROR(VLOOKUP($A2790,HeadJournal!$A$1:$NTR$890,COLUMN(HeadJournal!B$1),0),"")</f>
        <v>0</v>
      </c>
      <c r="C2790" s="94" t="str">
        <f ca="1">IFERROR(VLOOKUP($A2790,HeadJournal!$A$1:$NTR$890,COLUMN(HeadJournal!C$1),0),"")</f>
        <v>WBRS</v>
      </c>
      <c r="D2790" s="125" t="str">
        <f ca="1"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 ca="1"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 ca="1"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ca="1" si="218"/>
        <v>605.79423511563823</v>
      </c>
      <c r="V2790" s="22">
        <f t="shared" ca="1" si="219"/>
        <v>0.50727793561966183</v>
      </c>
      <c r="X2790" s="33"/>
      <c r="Y2790" s="33"/>
    </row>
    <row r="2791" spans="1:25" hidden="1" x14ac:dyDescent="0.2">
      <c r="A2791" s="93" t="s">
        <v>1246</v>
      </c>
      <c r="B2791" s="94">
        <f ca="1">IFERROR(VLOOKUP($A2791,HeadJournal!$A$1:$NTR$890,COLUMN(HeadJournal!B$1),0),"")</f>
        <v>0</v>
      </c>
      <c r="C2791" s="94" t="str">
        <f ca="1">IFERROR(VLOOKUP($A2791,HeadJournal!$A$1:$NTR$890,COLUMN(HeadJournal!C$1),0),"")</f>
        <v>WBRS</v>
      </c>
      <c r="D2791" s="125" t="str">
        <f ca="1"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 ca="1"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ca="1" si="218"/>
        <v>719.31747112913718</v>
      </c>
      <c r="V2791" s="22">
        <f t="shared" ca="1" si="219"/>
        <v>0.60923868486226451</v>
      </c>
      <c r="X2791" s="33"/>
      <c r="Y2791" s="33"/>
    </row>
    <row r="2792" spans="1:25" hidden="1" x14ac:dyDescent="0.2">
      <c r="A2792" s="93" t="s">
        <v>1246</v>
      </c>
      <c r="B2792" s="94">
        <f ca="1">IFERROR(VLOOKUP($A2792,HeadJournal!$A$1:$NTR$890,COLUMN(HeadJournal!B$1),0),"")</f>
        <v>0</v>
      </c>
      <c r="C2792" s="94" t="str">
        <f ca="1">IFERROR(VLOOKUP($A2792,HeadJournal!$A$1:$NTR$890,COLUMN(HeadJournal!C$1),0),"")</f>
        <v>WBRS</v>
      </c>
      <c r="D2792" s="125" t="str">
        <f ca="1"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 ca="1"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ca="1" si="218"/>
        <v>542.4751540295365</v>
      </c>
      <c r="V2792" s="22">
        <f t="shared" ca="1" si="219"/>
        <v>0.39960605924802312</v>
      </c>
      <c r="X2792" s="33"/>
      <c r="Y2792" s="33"/>
    </row>
    <row r="2793" spans="1:25" hidden="1" x14ac:dyDescent="0.2">
      <c r="A2793" s="93" t="s">
        <v>1246</v>
      </c>
      <c r="B2793" s="94">
        <f ca="1">IFERROR(VLOOKUP($A2793,HeadJournal!$A$1:$NTR$890,COLUMN(HeadJournal!B$1),0),"")</f>
        <v>0</v>
      </c>
      <c r="C2793" s="94" t="str">
        <f ca="1">IFERROR(VLOOKUP($A2793,HeadJournal!$A$1:$NTR$890,COLUMN(HeadJournal!C$1),0),"")</f>
        <v>WBRS</v>
      </c>
      <c r="D2793" s="125" t="str">
        <f ca="1"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 ca="1"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ca="1" si="218"/>
        <v>496.15978822873774</v>
      </c>
      <c r="V2793" s="22">
        <f t="shared" ca="1" si="219"/>
        <v>0.494261718559043</v>
      </c>
      <c r="X2793" s="33"/>
      <c r="Y2793" s="33"/>
    </row>
    <row r="2794" spans="1:25" hidden="1" x14ac:dyDescent="0.2">
      <c r="A2794" s="93" t="s">
        <v>1246</v>
      </c>
      <c r="B2794" s="94">
        <f ca="1">IFERROR(VLOOKUP($A2794,HeadJournal!$A$1:$NTR$890,COLUMN(HeadJournal!B$1),0),"")</f>
        <v>0</v>
      </c>
      <c r="C2794" s="94" t="str">
        <f ca="1">IFERROR(VLOOKUP($A2794,HeadJournal!$A$1:$NTR$890,COLUMN(HeadJournal!C$1),0),"")</f>
        <v>WBRS</v>
      </c>
      <c r="D2794" s="125" t="str">
        <f ca="1"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 ca="1"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ca="1" si="218"/>
        <v>496.15978822873774</v>
      </c>
      <c r="V2794" s="22">
        <f t="shared" ca="1" si="219"/>
        <v>0.494261718559043</v>
      </c>
      <c r="X2794" s="33"/>
      <c r="Y2794" s="33"/>
    </row>
    <row r="2795" spans="1:25" hidden="1" x14ac:dyDescent="0.2">
      <c r="A2795" s="93" t="s">
        <v>1246</v>
      </c>
      <c r="B2795" s="94">
        <f ca="1">IFERROR(VLOOKUP($A2795,HeadJournal!$A$1:$NTR$890,COLUMN(HeadJournal!B$1),0),"")</f>
        <v>0</v>
      </c>
      <c r="C2795" s="94" t="str">
        <f ca="1">IFERROR(VLOOKUP($A2795,HeadJournal!$A$1:$NTR$890,COLUMN(HeadJournal!C$1),0),"")</f>
        <v>WBRS</v>
      </c>
      <c r="D2795" s="125" t="str">
        <f ca="1"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 ca="1"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ca="1" si="218"/>
        <v>496.15978822873774</v>
      </c>
      <c r="V2795" s="22">
        <f t="shared" ca="1" si="219"/>
        <v>0.494261718559043</v>
      </c>
      <c r="X2795" s="33"/>
      <c r="Y2795" s="33"/>
    </row>
    <row r="2796" spans="1:25" hidden="1" x14ac:dyDescent="0.2">
      <c r="A2796" s="93" t="s">
        <v>1246</v>
      </c>
      <c r="B2796" s="94">
        <f ca="1">IFERROR(VLOOKUP($A2796,HeadJournal!$A$1:$NTR$890,COLUMN(HeadJournal!B$1),0),"")</f>
        <v>0</v>
      </c>
      <c r="C2796" s="94" t="str">
        <f ca="1">IFERROR(VLOOKUP($A2796,HeadJournal!$A$1:$NTR$890,COLUMN(HeadJournal!C$1),0),"")</f>
        <v>WBRS</v>
      </c>
      <c r="D2796" s="125" t="str">
        <f ca="1"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 ca="1"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ca="1" si="218"/>
        <v>496.15978822873774</v>
      </c>
      <c r="V2796" s="22">
        <f t="shared" ca="1" si="219"/>
        <v>0.494261718559043</v>
      </c>
      <c r="X2796" s="33"/>
      <c r="Y2796" s="33"/>
    </row>
    <row r="2797" spans="1:25" hidden="1" x14ac:dyDescent="0.2">
      <c r="A2797" s="93" t="s">
        <v>1249</v>
      </c>
      <c r="B2797" s="94">
        <f ca="1">IFERROR(VLOOKUP($A2797,HeadJournal!$A$1:$NTR$890,COLUMN(HeadJournal!B$1),0),"")</f>
        <v>0</v>
      </c>
      <c r="C2797" s="94" t="str">
        <f ca="1">IFERROR(VLOOKUP($A2797,HeadJournal!$A$1:$NTR$890,COLUMN(HeadJournal!C$1),0),"")</f>
        <v>OZON_OA</v>
      </c>
      <c r="D2797" s="125" t="str">
        <f ca="1"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 ca="1"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 ca="1"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ca="1" si="218"/>
        <v>1134.5128951360723</v>
      </c>
      <c r="V2797" s="22">
        <f t="shared" ca="1" si="219"/>
        <v>1.31083743334852</v>
      </c>
      <c r="X2797" s="33"/>
      <c r="Y2797" s="33"/>
    </row>
    <row r="2798" spans="1:25" hidden="1" x14ac:dyDescent="0.2">
      <c r="A2798" s="93" t="s">
        <v>1249</v>
      </c>
      <c r="B2798" s="94">
        <f ca="1">IFERROR(VLOOKUP($A2798,HeadJournal!$A$1:$NTR$890,COLUMN(HeadJournal!B$1),0),"")</f>
        <v>0</v>
      </c>
      <c r="C2798" s="94" t="str">
        <f ca="1">IFERROR(VLOOKUP($A2798,HeadJournal!$A$1:$NTR$890,COLUMN(HeadJournal!C$1),0),"")</f>
        <v>OZON_OA</v>
      </c>
      <c r="D2798" s="125" t="str">
        <f ca="1"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 ca="1"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 ca="1"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ca="1" si="218"/>
        <v>1034.5128951360723</v>
      </c>
      <c r="V2798" s="22">
        <f t="shared" ca="1" si="219"/>
        <v>1.1952955616810939</v>
      </c>
      <c r="X2798" s="33"/>
      <c r="Y2798" s="33"/>
    </row>
    <row r="2799" spans="1:25" hidden="1" x14ac:dyDescent="0.2">
      <c r="A2799" s="93" t="s">
        <v>1249</v>
      </c>
      <c r="B2799" s="94">
        <f ca="1">IFERROR(VLOOKUP($A2799,HeadJournal!$A$1:$NTR$890,COLUMN(HeadJournal!B$1),0),"")</f>
        <v>0</v>
      </c>
      <c r="C2799" s="94" t="str">
        <f ca="1">IFERROR(VLOOKUP($A2799,HeadJournal!$A$1:$NTR$890,COLUMN(HeadJournal!C$1),0),"")</f>
        <v>OZON_OA</v>
      </c>
      <c r="D2799" s="125" t="str">
        <f ca="1"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 ca="1"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 ca="1"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ca="1" si="218"/>
        <v>1034.5128951360723</v>
      </c>
      <c r="V2799" s="22">
        <f t="shared" ca="1" si="219"/>
        <v>1.1952955616810939</v>
      </c>
      <c r="X2799" s="33"/>
      <c r="Y2799" s="33"/>
    </row>
    <row r="2800" spans="1:25" hidden="1" x14ac:dyDescent="0.2">
      <c r="A2800" s="93" t="s">
        <v>1250</v>
      </c>
      <c r="B2800" s="94">
        <f ca="1">IFERROR(VLOOKUP($A2800,HeadJournal!$A$1:$NTR$890,COLUMN(HeadJournal!B$1),0),"")</f>
        <v>0</v>
      </c>
      <c r="C2800" s="94" t="str">
        <f ca="1">IFERROR(VLOOKUP($A2800,HeadJournal!$A$1:$NTR$890,COLUMN(HeadJournal!C$1),0),"")</f>
        <v>OZON_OA</v>
      </c>
      <c r="D2800" s="125" t="str">
        <f ca="1"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 ca="1"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 ca="1"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ca="1" si="218"/>
        <v>1780.244899222886</v>
      </c>
      <c r="V2800" s="22">
        <f t="shared" ca="1" si="219"/>
        <v>0.76742794902207867</v>
      </c>
      <c r="X2800" s="33"/>
      <c r="Y2800" s="33"/>
    </row>
    <row r="2801" spans="1:25" hidden="1" x14ac:dyDescent="0.2">
      <c r="A2801" s="93" t="s">
        <v>1250</v>
      </c>
      <c r="B2801" s="94">
        <f ca="1">IFERROR(VLOOKUP($A2801,HeadJournal!$A$1:$NTR$890,COLUMN(HeadJournal!B$1),0),"")</f>
        <v>0</v>
      </c>
      <c r="C2801" s="94" t="str">
        <f ca="1">IFERROR(VLOOKUP($A2801,HeadJournal!$A$1:$NTR$890,COLUMN(HeadJournal!C$1),0),"")</f>
        <v>OZON_OA</v>
      </c>
      <c r="D2801" s="125" t="str">
        <f ca="1"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 ca="1"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 ca="1"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ca="1" si="218"/>
        <v>1780.244899222886</v>
      </c>
      <c r="V2801" s="22">
        <f t="shared" ca="1" si="219"/>
        <v>0.76742794902207867</v>
      </c>
      <c r="X2801" s="33"/>
      <c r="Y2801" s="33"/>
    </row>
    <row r="2802" spans="1:25" hidden="1" x14ac:dyDescent="0.2">
      <c r="A2802" s="93" t="s">
        <v>1251</v>
      </c>
      <c r="B2802" s="94" t="str">
        <f ca="1">IFERROR(VLOOKUP($A2802,HeadJournal!$A$1:$NTR$890,COLUMN(HeadJournal!B$1),0),"")</f>
        <v>1495012412</v>
      </c>
      <c r="C2802" s="94" t="str">
        <f ca="1">IFERROR(VLOOKUP($A2802,HeadJournal!$A$1:$NTR$890,COLUMN(HeadJournal!C$1),0),"")</f>
        <v>essens_OA</v>
      </c>
      <c r="D2802" s="125" t="str">
        <f ca="1"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 ca="1"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 ca="1"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ca="1" si="218"/>
        <v>-1311.1330794555045</v>
      </c>
      <c r="V2802" s="22" t="str">
        <f t="shared" ca="1" si="219"/>
        <v/>
      </c>
      <c r="X2802" s="33"/>
      <c r="Y2802" s="33"/>
    </row>
    <row r="2803" spans="1:25" hidden="1" x14ac:dyDescent="0.2">
      <c r="A2803" s="93" t="s">
        <v>1251</v>
      </c>
      <c r="B2803" s="94" t="str">
        <f ca="1">IFERROR(VLOOKUP($A2803,HeadJournal!$A$1:$NTR$890,COLUMN(HeadJournal!B$1),0),"")</f>
        <v>1495012412</v>
      </c>
      <c r="C2803" s="94" t="str">
        <f ca="1">IFERROR(VLOOKUP($A2803,HeadJournal!$A$1:$NTR$890,COLUMN(HeadJournal!C$1),0),"")</f>
        <v>essens_OA</v>
      </c>
      <c r="D2803" s="125" t="str">
        <f ca="1"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 ca="1"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 ca="1"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ca="1" si="218"/>
        <v>888.86692054449554</v>
      </c>
      <c r="V2803" s="22">
        <f t="shared" ca="1" si="219"/>
        <v>0.67793798697660024</v>
      </c>
      <c r="X2803" s="33"/>
      <c r="Y2803" s="33"/>
    </row>
    <row r="2804" spans="1:25" hidden="1" x14ac:dyDescent="0.2">
      <c r="A2804" s="93" t="s">
        <v>1251</v>
      </c>
      <c r="B2804" s="94" t="str">
        <f ca="1">IFERROR(VLOOKUP($A2804,HeadJournal!$A$1:$NTR$890,COLUMN(HeadJournal!B$1),0),"")</f>
        <v>1495012412</v>
      </c>
      <c r="C2804" s="94" t="str">
        <f ca="1">IFERROR(VLOOKUP($A2804,HeadJournal!$A$1:$NTR$890,COLUMN(HeadJournal!C$1),0),"")</f>
        <v>essens_OA</v>
      </c>
      <c r="D2804" s="125" t="str">
        <f ca="1"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 ca="1"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 ca="1"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ca="1" si="218"/>
        <v>-1311.1330794555045</v>
      </c>
      <c r="V2804" s="22" t="str">
        <f t="shared" ca="1" si="219"/>
        <v/>
      </c>
      <c r="X2804" s="33"/>
      <c r="Y2804" s="33"/>
    </row>
    <row r="2805" spans="1:25" hidden="1" x14ac:dyDescent="0.2">
      <c r="A2805" s="93" t="s">
        <v>1251</v>
      </c>
      <c r="B2805" s="94" t="str">
        <f ca="1">IFERROR(VLOOKUP($A2805,HeadJournal!$A$1:$NTR$890,COLUMN(HeadJournal!B$1),0),"")</f>
        <v>1495012412</v>
      </c>
      <c r="C2805" s="94" t="str">
        <f ca="1">IFERROR(VLOOKUP($A2805,HeadJournal!$A$1:$NTR$890,COLUMN(HeadJournal!C$1),0),"")</f>
        <v>essens_OA</v>
      </c>
      <c r="D2805" s="125" t="str">
        <f ca="1"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 ca="1"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 ca="1"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ca="1" si="218"/>
        <v>888.86692054449554</v>
      </c>
      <c r="V2805" s="22">
        <f t="shared" ca="1" si="219"/>
        <v>0.67793798697660024</v>
      </c>
      <c r="X2805" s="33"/>
      <c r="Y2805" s="33"/>
    </row>
    <row r="2806" spans="1:25" hidden="1" x14ac:dyDescent="0.2">
      <c r="A2806" s="93" t="s">
        <v>1251</v>
      </c>
      <c r="B2806" s="94" t="str">
        <f ca="1">IFERROR(VLOOKUP($A2806,HeadJournal!$A$1:$NTR$890,COLUMN(HeadJournal!B$1),0),"")</f>
        <v>1495012412</v>
      </c>
      <c r="C2806" s="94" t="str">
        <f ca="1">IFERROR(VLOOKUP($A2806,HeadJournal!$A$1:$NTR$890,COLUMN(HeadJournal!C$1),0),"")</f>
        <v>essens_OA</v>
      </c>
      <c r="D2806" s="125" t="str">
        <f ca="1"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 ca="1"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 ca="1"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ca="1" si="218"/>
        <v>-1311.1330794555045</v>
      </c>
      <c r="V2806" s="22" t="str">
        <f t="shared" ca="1" si="219"/>
        <v/>
      </c>
      <c r="X2806" s="33"/>
      <c r="Y2806" s="33"/>
    </row>
    <row r="2807" spans="1:25" hidden="1" x14ac:dyDescent="0.2">
      <c r="A2807" s="93" t="s">
        <v>1251</v>
      </c>
      <c r="B2807" s="94" t="str">
        <f ca="1">IFERROR(VLOOKUP($A2807,HeadJournal!$A$1:$NTR$890,COLUMN(HeadJournal!B$1),0),"")</f>
        <v>1495012412</v>
      </c>
      <c r="C2807" s="94" t="str">
        <f ca="1">IFERROR(VLOOKUP($A2807,HeadJournal!$A$1:$NTR$890,COLUMN(HeadJournal!C$1),0),"")</f>
        <v>essens_OA</v>
      </c>
      <c r="D2807" s="125" t="str">
        <f ca="1"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 ca="1"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 ca="1"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ca="1" si="218"/>
        <v>888.86692054449554</v>
      </c>
      <c r="V2807" s="22">
        <f t="shared" ca="1" si="219"/>
        <v>0.67793798697660024</v>
      </c>
      <c r="X2807" s="33"/>
      <c r="Y2807" s="33"/>
    </row>
    <row r="2808" spans="1:25" hidden="1" x14ac:dyDescent="0.2">
      <c r="A2808" s="93" t="s">
        <v>1252</v>
      </c>
      <c r="B2808" s="94">
        <f ca="1">IFERROR(VLOOKUP($A2808,HeadJournal!$A$1:$NTR$890,COLUMN(HeadJournal!B$1),0),"")</f>
        <v>0</v>
      </c>
      <c r="C2808" s="94" t="str">
        <f ca="1">IFERROR(VLOOKUP($A2808,HeadJournal!$A$1:$NTR$890,COLUMN(HeadJournal!C$1),0),"")</f>
        <v>CoralClub_AV</v>
      </c>
      <c r="D2808" s="125" t="str">
        <f ca="1"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ca="1" si="219"/>
        <v>0.25662572721396254</v>
      </c>
      <c r="X2808" s="33"/>
      <c r="Y2808" s="33"/>
    </row>
    <row r="2809" spans="1:25" hidden="1" x14ac:dyDescent="0.2">
      <c r="A2809" s="93" t="s">
        <v>1252</v>
      </c>
      <c r="B2809" s="94">
        <f ca="1">IFERROR(VLOOKUP($A2809,HeadJournal!$A$1:$NTR$890,COLUMN(HeadJournal!B$1),0),"")</f>
        <v>0</v>
      </c>
      <c r="C2809" s="94" t="str">
        <f ca="1">IFERROR(VLOOKUP($A2809,HeadJournal!$A$1:$NTR$890,COLUMN(HeadJournal!C$1),0),"")</f>
        <v>CoralClub_AV</v>
      </c>
      <c r="D2809" s="125" t="str">
        <f ca="1"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ca="1" si="219"/>
        <v>0.24615384615384614</v>
      </c>
      <c r="X2809" s="33"/>
      <c r="Y2809" s="33"/>
    </row>
    <row r="2810" spans="1:25" hidden="1" x14ac:dyDescent="0.2">
      <c r="A2810" s="93" t="s">
        <v>1254</v>
      </c>
      <c r="B2810" s="94" t="str">
        <f ca="1">IFERROR(VLOOKUP($A2810,HeadJournal!$A$1:$NTR$890,COLUMN(HeadJournal!B$1),0),"")</f>
        <v>1395905958</v>
      </c>
      <c r="C2810" s="94" t="str">
        <f ca="1">IFERROR(VLOOKUP($A2810,HeadJournal!$A$1:$NTR$890,COLUMN(HeadJournal!C$1),0),"")</f>
        <v>essens_OA</v>
      </c>
      <c r="D2810" s="125" t="str">
        <f ca="1"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ca="1" si="219"/>
        <v>0.25</v>
      </c>
      <c r="X2810" s="33"/>
      <c r="Y2810" s="33"/>
    </row>
    <row r="2811" spans="1:25" hidden="1" x14ac:dyDescent="0.2">
      <c r="A2811" s="93" t="s">
        <v>1254</v>
      </c>
      <c r="B2811" s="94" t="str">
        <f ca="1">IFERROR(VLOOKUP($A2811,HeadJournal!$A$1:$NTR$890,COLUMN(HeadJournal!B$1),0),"")</f>
        <v>1395905958</v>
      </c>
      <c r="C2811" s="94" t="str">
        <f ca="1">IFERROR(VLOOKUP($A2811,HeadJournal!$A$1:$NTR$890,COLUMN(HeadJournal!C$1),0),"")</f>
        <v>essens_OA</v>
      </c>
      <c r="D2811" s="125" t="str">
        <f ca="1"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hidden="1" x14ac:dyDescent="0.2">
      <c r="A2812" s="93" t="s">
        <v>1254</v>
      </c>
      <c r="B2812" s="94" t="str">
        <f ca="1">IFERROR(VLOOKUP($A2812,HeadJournal!$A$1:$NTR$890,COLUMN(HeadJournal!B$1),0),"")</f>
        <v>1395905958</v>
      </c>
      <c r="C2812" s="94" t="str">
        <f ca="1">IFERROR(VLOOKUP($A2812,HeadJournal!$A$1:$NTR$890,COLUMN(HeadJournal!C$1),0),"")</f>
        <v>essens_OA</v>
      </c>
      <c r="D2812" s="125" t="str">
        <f ca="1"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ca="1" si="219"/>
        <v>0.25</v>
      </c>
      <c r="X2812" s="33"/>
      <c r="Y2812" s="33"/>
    </row>
    <row r="2813" spans="1:25" hidden="1" x14ac:dyDescent="0.2">
      <c r="A2813" s="93" t="s">
        <v>1254</v>
      </c>
      <c r="B2813" s="94" t="str">
        <f ca="1">IFERROR(VLOOKUP($A2813,HeadJournal!$A$1:$NTR$890,COLUMN(HeadJournal!B$1),0),"")</f>
        <v>1395905958</v>
      </c>
      <c r="C2813" s="94" t="str">
        <f ca="1">IFERROR(VLOOKUP($A2813,HeadJournal!$A$1:$NTR$890,COLUMN(HeadJournal!C$1),0),"")</f>
        <v>essens_OA</v>
      </c>
      <c r="D2813" s="125" t="str">
        <f ca="1"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ca="1" si="218"/>
        <v>952</v>
      </c>
      <c r="V2813" s="22">
        <f t="shared" ca="1" si="219"/>
        <v>0.76282051282051277</v>
      </c>
      <c r="X2813" s="33"/>
      <c r="Y2813" s="33"/>
    </row>
    <row r="2814" spans="1:25" hidden="1" x14ac:dyDescent="0.2">
      <c r="A2814" s="93" t="s">
        <v>1254</v>
      </c>
      <c r="B2814" s="94" t="str">
        <f ca="1">IFERROR(VLOOKUP($A2814,HeadJournal!$A$1:$NTR$890,COLUMN(HeadJournal!B$1),0),"")</f>
        <v>1395905958</v>
      </c>
      <c r="C2814" s="94" t="str">
        <f ca="1">IFERROR(VLOOKUP($A2814,HeadJournal!$A$1:$NTR$890,COLUMN(HeadJournal!C$1),0),"")</f>
        <v>essens_OA</v>
      </c>
      <c r="D2814" s="125" t="str">
        <f ca="1"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ca="1" si="219"/>
        <v>0.76282051282051277</v>
      </c>
      <c r="X2814" s="33"/>
      <c r="Y2814" s="33"/>
    </row>
    <row r="2815" spans="1:25" hidden="1" x14ac:dyDescent="0.2">
      <c r="A2815" s="93" t="s">
        <v>1255</v>
      </c>
      <c r="B2815" s="94">
        <f ca="1">IFERROR(VLOOKUP($A2815,HeadJournal!$A$1:$NTR$890,COLUMN(HeadJournal!B$1),0),"")</f>
        <v>0</v>
      </c>
      <c r="C2815" s="94" t="str">
        <f ca="1">IFERROR(VLOOKUP($A2815,HeadJournal!$A$1:$NTR$890,COLUMN(HeadJournal!C$1),0),"")</f>
        <v>OZON_OA</v>
      </c>
      <c r="D2815" s="125" t="str">
        <f ca="1"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ca="1" si="219"/>
        <v>0.26262626262626265</v>
      </c>
      <c r="X2815" s="33"/>
      <c r="Y2815" s="33"/>
    </row>
    <row r="2816" spans="1:25" hidden="1" x14ac:dyDescent="0.2">
      <c r="A2816" s="93" t="s">
        <v>1255</v>
      </c>
      <c r="B2816" s="94">
        <f ca="1">IFERROR(VLOOKUP($A2816,HeadJournal!$A$1:$NTR$890,COLUMN(HeadJournal!B$1),0),"")</f>
        <v>0</v>
      </c>
      <c r="C2816" s="94" t="str">
        <f ca="1">IFERROR(VLOOKUP($A2816,HeadJournal!$A$1:$NTR$890,COLUMN(HeadJournal!C$1),0),"")</f>
        <v>OZON_OA</v>
      </c>
      <c r="D2816" s="125" t="str">
        <f ca="1"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 ca="1"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 ca="1"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ca="1" si="218"/>
        <v>312</v>
      </c>
      <c r="V2816" s="22">
        <f t="shared" ca="1" si="219"/>
        <v>0.26262626262626265</v>
      </c>
      <c r="X2816" s="33"/>
      <c r="Y2816" s="33"/>
    </row>
    <row r="2817" spans="1:25" hidden="1" x14ac:dyDescent="0.2">
      <c r="A2817" s="93" t="s">
        <v>1257</v>
      </c>
      <c r="B2817" s="94">
        <f ca="1">IFERROR(VLOOKUP($A2817,HeadJournal!$A$1:$NTR$890,COLUMN(HeadJournal!B$1),0),"")</f>
        <v>0</v>
      </c>
      <c r="C2817" s="94" t="str">
        <f ca="1">IFERROR(VLOOKUP($A2817,HeadJournal!$A$1:$NTR$890,COLUMN(HeadJournal!C$1),0),"")</f>
        <v>OZON_OA</v>
      </c>
      <c r="D2817" s="125" t="str">
        <f ca="1"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ca="1" si="226">IF(Q2817&lt;&gt;0,IFERROR(U2817/P2817,""),"")</f>
        <v>0.64271047227926081</v>
      </c>
      <c r="X2817" s="33"/>
      <c r="Y2817" s="33"/>
    </row>
    <row r="2818" spans="1:25" hidden="1" x14ac:dyDescent="0.2">
      <c r="A2818" s="93" t="s">
        <v>1257</v>
      </c>
      <c r="B2818" s="94">
        <f ca="1">IFERROR(VLOOKUP($A2818,HeadJournal!$A$1:$NTR$890,COLUMN(HeadJournal!B$1),0),"")</f>
        <v>0</v>
      </c>
      <c r="C2818" s="94" t="str">
        <f ca="1">IFERROR(VLOOKUP($A2818,HeadJournal!$A$1:$NTR$890,COLUMN(HeadJournal!C$1),0),"")</f>
        <v>OZON_OA</v>
      </c>
      <c r="D2818" s="125" t="str">
        <f ca="1"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 ca="1"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ca="1" si="225"/>
        <v>1565</v>
      </c>
      <c r="V2818" s="22">
        <f t="shared" ca="1" si="226"/>
        <v>0.64271047227926081</v>
      </c>
      <c r="X2818" s="33"/>
      <c r="Y2818" s="33"/>
    </row>
    <row r="2819" spans="1:25" hidden="1" x14ac:dyDescent="0.2">
      <c r="A2819" s="93" t="s">
        <v>1258</v>
      </c>
      <c r="B2819" s="94">
        <f ca="1">IFERROR(VLOOKUP($A2819,HeadJournal!$A$1:$NTR$890,COLUMN(HeadJournal!B$1),0),"")</f>
        <v>0</v>
      </c>
      <c r="C2819" s="94" t="str">
        <f ca="1">IFERROR(VLOOKUP($A2819,HeadJournal!$A$1:$NTR$890,COLUMN(HeadJournal!C$1),0),"")</f>
        <v>OZON_OA</v>
      </c>
      <c r="D2819" s="125" t="str">
        <f ca="1"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ca="1" si="226"/>
        <v>0.2552301255230125</v>
      </c>
      <c r="X2819" s="33"/>
      <c r="Y2819" s="33"/>
    </row>
    <row r="2820" spans="1:25" hidden="1" x14ac:dyDescent="0.2">
      <c r="A2820" s="93" t="s">
        <v>1258</v>
      </c>
      <c r="B2820" s="94">
        <f ca="1">IFERROR(VLOOKUP($A2820,HeadJournal!$A$1:$NTR$890,COLUMN(HeadJournal!B$1),0),"")</f>
        <v>0</v>
      </c>
      <c r="C2820" s="94" t="str">
        <f ca="1">IFERROR(VLOOKUP($A2820,HeadJournal!$A$1:$NTR$890,COLUMN(HeadJournal!C$1),0),"")</f>
        <v>OZON_OA</v>
      </c>
      <c r="D2820" s="125" t="str">
        <f ca="1"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 ca="1"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ca="1" si="225"/>
        <v>81.333333333333314</v>
      </c>
      <c r="V2820" s="22">
        <f t="shared" ca="1" si="226"/>
        <v>0.2552301255230125</v>
      </c>
      <c r="X2820" s="33"/>
      <c r="Y2820" s="33"/>
    </row>
    <row r="2821" spans="1:25" hidden="1" x14ac:dyDescent="0.2">
      <c r="A2821" s="93" t="s">
        <v>1258</v>
      </c>
      <c r="B2821" s="94">
        <f ca="1">IFERROR(VLOOKUP($A2821,HeadJournal!$A$1:$NTR$890,COLUMN(HeadJournal!B$1),0),"")</f>
        <v>0</v>
      </c>
      <c r="C2821" s="94" t="str">
        <f ca="1">IFERROR(VLOOKUP($A2821,HeadJournal!$A$1:$NTR$890,COLUMN(HeadJournal!C$1),0),"")</f>
        <v>OZON_OA</v>
      </c>
      <c r="D2821" s="125" t="str">
        <f ca="1"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 ca="1"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ca="1" si="225"/>
        <v>481.33333333333331</v>
      </c>
      <c r="V2821" s="22">
        <f t="shared" ca="1" si="226"/>
        <v>1.510460251046025</v>
      </c>
      <c r="X2821" s="33"/>
      <c r="Y2821" s="33"/>
    </row>
    <row r="2822" spans="1:25" hidden="1" x14ac:dyDescent="0.2">
      <c r="A2822" s="93" t="s">
        <v>1260</v>
      </c>
      <c r="B2822" s="94">
        <f ca="1">IFERROR(VLOOKUP($A2822,HeadJournal!$A$1:$NTR$890,COLUMN(HeadJournal!B$1),0),"")</f>
        <v>0</v>
      </c>
      <c r="C2822" s="94" t="str">
        <f ca="1">IFERROR(VLOOKUP($A2822,HeadJournal!$A$1:$NTR$890,COLUMN(HeadJournal!C$1),0),"")</f>
        <v>WBRS</v>
      </c>
      <c r="D2822" s="125" t="str">
        <f ca="1"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 ca="1"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ca="1" si="225"/>
        <v>600.7233714109293</v>
      </c>
      <c r="V2822" s="22">
        <f t="shared" ca="1" si="226"/>
        <v>0.50090475966138892</v>
      </c>
      <c r="X2822" s="33"/>
      <c r="Y2822" s="33"/>
    </row>
    <row r="2823" spans="1:25" hidden="1" x14ac:dyDescent="0.2">
      <c r="A2823" s="93" t="s">
        <v>1260</v>
      </c>
      <c r="B2823" s="94">
        <f ca="1">IFERROR(VLOOKUP($A2823,HeadJournal!$A$1:$NTR$890,COLUMN(HeadJournal!B$1),0),"")</f>
        <v>0</v>
      </c>
      <c r="C2823" s="94" t="str">
        <f ca="1">IFERROR(VLOOKUP($A2823,HeadJournal!$A$1:$NTR$890,COLUMN(HeadJournal!C$1),0),"")</f>
        <v>WBRS</v>
      </c>
      <c r="D2823" s="125" t="str">
        <f ca="1"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 ca="1"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ca="1" si="225"/>
        <v>464.02469898116692</v>
      </c>
      <c r="V2823" s="22">
        <f t="shared" ca="1" si="226"/>
        <v>0.44791096710975675</v>
      </c>
      <c r="X2823" s="33"/>
      <c r="Y2823" s="33"/>
    </row>
    <row r="2824" spans="1:25" hidden="1" x14ac:dyDescent="0.2">
      <c r="A2824" s="93" t="s">
        <v>1260</v>
      </c>
      <c r="B2824" s="94">
        <f ca="1">IFERROR(VLOOKUP($A2824,HeadJournal!$A$1:$NTR$890,COLUMN(HeadJournal!B$1),0),"")</f>
        <v>0</v>
      </c>
      <c r="C2824" s="94" t="str">
        <f ca="1">IFERROR(VLOOKUP($A2824,HeadJournal!$A$1:$NTR$890,COLUMN(HeadJournal!C$1),0),"")</f>
        <v>WBRS</v>
      </c>
      <c r="D2824" s="125" t="str">
        <f ca="1"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 ca="1"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ca="1" si="225"/>
        <v>464.02469898116692</v>
      </c>
      <c r="V2824" s="22">
        <f t="shared" ca="1" si="226"/>
        <v>0.44791096710975675</v>
      </c>
      <c r="X2824" s="33"/>
      <c r="Y2824" s="33"/>
    </row>
    <row r="2825" spans="1:25" hidden="1" x14ac:dyDescent="0.2">
      <c r="A2825" s="93" t="s">
        <v>1260</v>
      </c>
      <c r="B2825" s="94">
        <f ca="1">IFERROR(VLOOKUP($A2825,HeadJournal!$A$1:$NTR$890,COLUMN(HeadJournal!B$1),0),"")</f>
        <v>0</v>
      </c>
      <c r="C2825" s="94" t="str">
        <f ca="1">IFERROR(VLOOKUP($A2825,HeadJournal!$A$1:$NTR$890,COLUMN(HeadJournal!C$1),0),"")</f>
        <v>WBRS</v>
      </c>
      <c r="D2825" s="125" t="str">
        <f ca="1"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ca="1" si="226"/>
        <v>0.44791096710975675</v>
      </c>
      <c r="X2825" s="33"/>
      <c r="Y2825" s="33"/>
    </row>
    <row r="2826" spans="1:25" hidden="1" x14ac:dyDescent="0.2">
      <c r="A2826" s="93" t="s">
        <v>1260</v>
      </c>
      <c r="B2826" s="94">
        <f ca="1">IFERROR(VLOOKUP($A2826,HeadJournal!$A$1:$NTR$890,COLUMN(HeadJournal!B$1),0),"")</f>
        <v>0</v>
      </c>
      <c r="C2826" s="94" t="str">
        <f ca="1">IFERROR(VLOOKUP($A2826,HeadJournal!$A$1:$NTR$890,COLUMN(HeadJournal!C$1),0),"")</f>
        <v>WBRS</v>
      </c>
      <c r="D2826" s="125" t="str">
        <f ca="1"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 ca="1"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ca="1" si="225"/>
        <v>804.44303797468353</v>
      </c>
      <c r="V2826" s="22">
        <f t="shared" ca="1" si="226"/>
        <v>0.89826004607838983</v>
      </c>
      <c r="X2826" s="33"/>
      <c r="Y2826" s="33"/>
    </row>
    <row r="2827" spans="1:25" hidden="1" x14ac:dyDescent="0.2">
      <c r="A2827" s="93" t="s">
        <v>1260</v>
      </c>
      <c r="B2827" s="94">
        <f ca="1">IFERROR(VLOOKUP($A2827,HeadJournal!$A$1:$NTR$890,COLUMN(HeadJournal!B$1),0),"")</f>
        <v>0</v>
      </c>
      <c r="C2827" s="94" t="str">
        <f ca="1">IFERROR(VLOOKUP($A2827,HeadJournal!$A$1:$NTR$890,COLUMN(HeadJournal!C$1),0),"")</f>
        <v>WBRS</v>
      </c>
      <c r="D2827" s="125" t="str">
        <f ca="1"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 ca="1"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 ca="1"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ca="1" si="225"/>
        <v>1104.4430379746836</v>
      </c>
      <c r="V2827" s="22">
        <f t="shared" ca="1" si="226"/>
        <v>1.2332471130334</v>
      </c>
      <c r="X2827" s="33"/>
      <c r="Y2827" s="33"/>
    </row>
    <row r="2828" spans="1:25" hidden="1" x14ac:dyDescent="0.2">
      <c r="A2828" s="93" t="s">
        <v>1260</v>
      </c>
      <c r="B2828" s="94">
        <f ca="1">IFERROR(VLOOKUP($A2828,HeadJournal!$A$1:$NTR$890,COLUMN(HeadJournal!B$1),0),"")</f>
        <v>0</v>
      </c>
      <c r="C2828" s="94" t="str">
        <f ca="1">IFERROR(VLOOKUP($A2828,HeadJournal!$A$1:$NTR$890,COLUMN(HeadJournal!C$1),0),"")</f>
        <v>WBRS</v>
      </c>
      <c r="D2828" s="125" t="str">
        <f ca="1"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 ca="1"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ca="1" si="225"/>
        <v>-639.68354430379748</v>
      </c>
      <c r="V2828" s="22" t="str">
        <f t="shared" ca="1" si="226"/>
        <v/>
      </c>
      <c r="X2828" s="33"/>
      <c r="Y2828" s="33"/>
    </row>
    <row r="2829" spans="1:25" hidden="1" x14ac:dyDescent="0.2">
      <c r="A2829" s="93" t="s">
        <v>1263</v>
      </c>
      <c r="B2829" s="94" t="str">
        <f ca="1">IFERROR(VLOOKUP($A2829,HeadJournal!$A$1:$NTR$890,COLUMN(HeadJournal!B$1),0),"")</f>
        <v>1495030317</v>
      </c>
      <c r="C2829" s="94" t="str">
        <f ca="1">IFERROR(VLOOKUP($A2829,HeadJournal!$A$1:$NTR$890,COLUMN(HeadJournal!C$1),0),"")</f>
        <v>essens_OA</v>
      </c>
      <c r="D2829" s="125" t="str">
        <f ca="1"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ca="1" si="226"/>
        <v>1.3741737061274009</v>
      </c>
      <c r="X2829" s="33"/>
      <c r="Y2829" s="33"/>
    </row>
    <row r="2830" spans="1:25" hidden="1" x14ac:dyDescent="0.2">
      <c r="A2830" s="93" t="s">
        <v>1263</v>
      </c>
      <c r="B2830" s="94" t="str">
        <f ca="1">IFERROR(VLOOKUP($A2830,HeadJournal!$A$1:$NTR$890,COLUMN(HeadJournal!B$1),0),"")</f>
        <v>1495030317</v>
      </c>
      <c r="C2830" s="94" t="str">
        <f ca="1">IFERROR(VLOOKUP($A2830,HeadJournal!$A$1:$NTR$890,COLUMN(HeadJournal!C$1),0),"")</f>
        <v>essens_OA</v>
      </c>
      <c r="D2830" s="125" t="str">
        <f ca="1"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ca="1" si="226"/>
        <v/>
      </c>
      <c r="X2830" s="33"/>
      <c r="Y2830" s="33"/>
    </row>
    <row r="2831" spans="1:25" hidden="1" x14ac:dyDescent="0.2">
      <c r="A2831" s="93" t="s">
        <v>1263</v>
      </c>
      <c r="B2831" s="94" t="str">
        <f ca="1">IFERROR(VLOOKUP($A2831,HeadJournal!$A$1:$NTR$890,COLUMN(HeadJournal!B$1),0),"")</f>
        <v>1495030317</v>
      </c>
      <c r="C2831" s="94" t="str">
        <f ca="1">IFERROR(VLOOKUP($A2831,HeadJournal!$A$1:$NTR$890,COLUMN(HeadJournal!C$1),0),"")</f>
        <v>essens_OA</v>
      </c>
      <c r="D2831" s="125" t="str">
        <f ca="1"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 ca="1"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ca="1" si="225"/>
        <v>-1081.9058953812994</v>
      </c>
      <c r="V2831" s="22" t="str">
        <f t="shared" ca="1" si="226"/>
        <v/>
      </c>
      <c r="X2831" s="33"/>
      <c r="Y2831" s="33"/>
    </row>
    <row r="2832" spans="1:25" hidden="1" x14ac:dyDescent="0.2">
      <c r="A2832" s="93" t="s">
        <v>1263</v>
      </c>
      <c r="B2832" s="94" t="str">
        <f ca="1">IFERROR(VLOOKUP($A2832,HeadJournal!$A$1:$NTR$890,COLUMN(HeadJournal!B$1),0),"")</f>
        <v>1495030317</v>
      </c>
      <c r="C2832" s="94" t="str">
        <f ca="1">IFERROR(VLOOKUP($A2832,HeadJournal!$A$1:$NTR$890,COLUMN(HeadJournal!C$1),0),"")</f>
        <v>essens_OA</v>
      </c>
      <c r="D2832" s="125" t="str">
        <f ca="1"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 ca="1"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ca="1" si="225"/>
        <v>-926.63817913664718</v>
      </c>
      <c r="V2832" s="22" t="str">
        <f t="shared" ca="1" si="226"/>
        <v/>
      </c>
      <c r="X2832" s="33"/>
      <c r="Y2832" s="33"/>
    </row>
    <row r="2833" spans="1:25" hidden="1" x14ac:dyDescent="0.2">
      <c r="A2833" s="93" t="s">
        <v>1263</v>
      </c>
      <c r="B2833" s="94" t="str">
        <f ca="1">IFERROR(VLOOKUP($A2833,HeadJournal!$A$1:$NTR$890,COLUMN(HeadJournal!B$1),0),"")</f>
        <v>1495030317</v>
      </c>
      <c r="C2833" s="94" t="str">
        <f ca="1">IFERROR(VLOOKUP($A2833,HeadJournal!$A$1:$NTR$890,COLUMN(HeadJournal!C$1),0),"")</f>
        <v>essens_OA</v>
      </c>
      <c r="D2833" s="125" t="str">
        <f ca="1"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ca="1" si="226"/>
        <v>1.3741737061274009</v>
      </c>
      <c r="X2833" s="33"/>
      <c r="Y2833" s="33"/>
    </row>
    <row r="2834" spans="1:25" hidden="1" x14ac:dyDescent="0.2">
      <c r="A2834" s="93" t="s">
        <v>1263</v>
      </c>
      <c r="B2834" s="94" t="str">
        <f ca="1">IFERROR(VLOOKUP($A2834,HeadJournal!$A$1:$NTR$890,COLUMN(HeadJournal!B$1),0),"")</f>
        <v>1495030317</v>
      </c>
      <c r="C2834" s="94" t="str">
        <f ca="1">IFERROR(VLOOKUP($A2834,HeadJournal!$A$1:$NTR$890,COLUMN(HeadJournal!C$1),0),"")</f>
        <v>essens_OA</v>
      </c>
      <c r="D2834" s="125" t="str">
        <f ca="1"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ca="1" si="226"/>
        <v/>
      </c>
      <c r="X2834" s="33"/>
      <c r="Y2834" s="33"/>
    </row>
    <row r="2835" spans="1:25" hidden="1" x14ac:dyDescent="0.2">
      <c r="A2835" s="93" t="s">
        <v>1269</v>
      </c>
      <c r="B2835" s="94" t="str">
        <f ca="1">IFERROR(VLOOKUP($A2835,HeadJournal!$A$1:$NTR$890,COLUMN(HeadJournal!B$1),0),"")</f>
        <v>1495031040</v>
      </c>
      <c r="C2835" s="94" t="str">
        <f ca="1">IFERROR(VLOOKUP($A2835,HeadJournal!$A$1:$NTR$890,COLUMN(HeadJournal!C$1),0),"")</f>
        <v>essens_OA</v>
      </c>
      <c r="D2835" s="125" t="str">
        <f ca="1"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 ca="1"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 ca="1"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ca="1" si="225"/>
        <v>3005.14253222138</v>
      </c>
      <c r="V2835" s="22">
        <f t="shared" ca="1" si="226"/>
        <v>3.0206764582382335</v>
      </c>
      <c r="X2835" s="33"/>
      <c r="Y2835" s="33"/>
    </row>
    <row r="2836" spans="1:25" hidden="1" x14ac:dyDescent="0.2">
      <c r="A2836" s="93" t="s">
        <v>1269</v>
      </c>
      <c r="B2836" s="94" t="str">
        <f ca="1">IFERROR(VLOOKUP($A2836,HeadJournal!$A$1:$NTR$890,COLUMN(HeadJournal!B$1),0),"")</f>
        <v>1495031040</v>
      </c>
      <c r="C2836" s="94" t="str">
        <f ca="1">IFERROR(VLOOKUP($A2836,HeadJournal!$A$1:$NTR$890,COLUMN(HeadJournal!C$1),0),"")</f>
        <v>essens_OA</v>
      </c>
      <c r="D2836" s="125" t="str">
        <f ca="1"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 ca="1"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 ca="1"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ca="1" si="225"/>
        <v>2.5322213798517623E-3</v>
      </c>
      <c r="V2836" s="22">
        <f t="shared" ca="1" si="226"/>
        <v>2.545310722254379E-6</v>
      </c>
      <c r="X2836" s="33"/>
      <c r="Y2836" s="33"/>
    </row>
    <row r="2837" spans="1:25" hidden="1" x14ac:dyDescent="0.2">
      <c r="A2837" s="93" t="s">
        <v>1269</v>
      </c>
      <c r="B2837" s="94" t="str">
        <f ca="1">IFERROR(VLOOKUP($A2837,HeadJournal!$A$1:$NTR$890,COLUMN(HeadJournal!B$1),0),"")</f>
        <v>1495031040</v>
      </c>
      <c r="C2837" s="94" t="str">
        <f ca="1">IFERROR(VLOOKUP($A2837,HeadJournal!$A$1:$NTR$890,COLUMN(HeadJournal!C$1),0),"")</f>
        <v>essens_OA</v>
      </c>
      <c r="D2837" s="125" t="str">
        <f ca="1"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ca="1" si="226"/>
        <v/>
      </c>
      <c r="X2837" s="33"/>
      <c r="Y2837" s="33"/>
    </row>
    <row r="2838" spans="1:25" hidden="1" x14ac:dyDescent="0.2">
      <c r="A2838" s="93" t="s">
        <v>1269</v>
      </c>
      <c r="B2838" s="94" t="str">
        <f ca="1">IFERROR(VLOOKUP($A2838,HeadJournal!$A$1:$NTR$890,COLUMN(HeadJournal!B$1),0),"")</f>
        <v>1495031040</v>
      </c>
      <c r="C2838" s="94" t="str">
        <f ca="1">IFERROR(VLOOKUP($A2838,HeadJournal!$A$1:$NTR$890,COLUMN(HeadJournal!C$1),0),"")</f>
        <v>essens_OA</v>
      </c>
      <c r="D2838" s="125" t="str">
        <f ca="1"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 ca="1"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 ca="1"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ca="1" si="225"/>
        <v>1265.7429871114482</v>
      </c>
      <c r="V2838" s="22">
        <f t="shared" ca="1" si="226"/>
        <v>1.3548124013519602</v>
      </c>
      <c r="X2838" s="33"/>
      <c r="Y2838" s="33"/>
    </row>
    <row r="2839" spans="1:25" hidden="1" x14ac:dyDescent="0.2">
      <c r="A2839" s="93" t="s">
        <v>1269</v>
      </c>
      <c r="B2839" s="94" t="str">
        <f ca="1">IFERROR(VLOOKUP($A2839,HeadJournal!$A$1:$NTR$890,COLUMN(HeadJournal!B$1),0),"")</f>
        <v>1495031040</v>
      </c>
      <c r="C2839" s="94" t="str">
        <f ca="1">IFERROR(VLOOKUP($A2839,HeadJournal!$A$1:$NTR$890,COLUMN(HeadJournal!C$1),0),"")</f>
        <v>essens_OA</v>
      </c>
      <c r="D2839" s="125" t="str">
        <f ca="1"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 ca="1"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ca="1" si="225"/>
        <v>1265.7429871114482</v>
      </c>
      <c r="V2839" s="22">
        <f t="shared" ca="1" si="226"/>
        <v>1.3548124013519602</v>
      </c>
      <c r="X2839" s="33"/>
      <c r="Y2839" s="33"/>
    </row>
    <row r="2840" spans="1:25" hidden="1" x14ac:dyDescent="0.2">
      <c r="A2840" s="93" t="s">
        <v>1269</v>
      </c>
      <c r="B2840" s="94" t="str">
        <f ca="1">IFERROR(VLOOKUP($A2840,HeadJournal!$A$1:$NTR$890,COLUMN(HeadJournal!B$1),0),"")</f>
        <v>1495031040</v>
      </c>
      <c r="C2840" s="94" t="str">
        <f ca="1">IFERROR(VLOOKUP($A2840,HeadJournal!$A$1:$NTR$890,COLUMN(HeadJournal!C$1),0),"")</f>
        <v>essens_OA</v>
      </c>
      <c r="D2840" s="125" t="str">
        <f ca="1"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 ca="1"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 ca="1"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ca="1" si="225"/>
        <v>-934.25701288855191</v>
      </c>
      <c r="V2840" s="22" t="str">
        <f t="shared" ca="1" si="226"/>
        <v/>
      </c>
      <c r="X2840" s="33"/>
      <c r="Y2840" s="33"/>
    </row>
    <row r="2841" spans="1:25" hidden="1" x14ac:dyDescent="0.2">
      <c r="A2841" s="93" t="s">
        <v>1269</v>
      </c>
      <c r="B2841" s="94" t="str">
        <f ca="1">IFERROR(VLOOKUP($A2841,HeadJournal!$A$1:$NTR$890,COLUMN(HeadJournal!B$1),0),"")</f>
        <v>1495031040</v>
      </c>
      <c r="C2841" s="94" t="str">
        <f ca="1">IFERROR(VLOOKUP($A2841,HeadJournal!$A$1:$NTR$890,COLUMN(HeadJournal!C$1),0),"")</f>
        <v>essens_OA</v>
      </c>
      <c r="D2841" s="125" t="str">
        <f ca="1"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 ca="1"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ca="1" si="225"/>
        <v>-934.25701288855191</v>
      </c>
      <c r="V2841" s="22" t="str">
        <f t="shared" ca="1" si="226"/>
        <v/>
      </c>
      <c r="X2841" s="33"/>
      <c r="Y2841" s="33"/>
    </row>
    <row r="2842" spans="1:25" hidden="1" x14ac:dyDescent="0.2">
      <c r="A2842" s="93" t="s">
        <v>1273</v>
      </c>
      <c r="B2842" s="94" t="str">
        <f ca="1">IFERROR(VLOOKUP($A2842,HeadJournal!$A$1:$NTR$890,COLUMN(HeadJournal!B$1),0),"")</f>
        <v>1495030348</v>
      </c>
      <c r="C2842" s="94" t="str">
        <f ca="1">IFERROR(VLOOKUP($A2842,HeadJournal!$A$1:$NTR$890,COLUMN(HeadJournal!C$1),0),"")</f>
        <v>essens_AV</v>
      </c>
      <c r="D2842" s="125" t="str">
        <f ca="1"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 ca="1"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ca="1" si="225"/>
        <v>804.88155668358718</v>
      </c>
      <c r="V2842" s="22">
        <f t="shared" ca="1" si="226"/>
        <v>0.5769270419579996</v>
      </c>
      <c r="X2842" s="33"/>
      <c r="Y2842" s="33"/>
    </row>
    <row r="2843" spans="1:25" hidden="1" x14ac:dyDescent="0.2">
      <c r="A2843" s="93" t="s">
        <v>1273</v>
      </c>
      <c r="B2843" s="94" t="str">
        <f ca="1">IFERROR(VLOOKUP($A2843,HeadJournal!$A$1:$NTR$890,COLUMN(HeadJournal!B$1),0),"")</f>
        <v>1495030348</v>
      </c>
      <c r="C2843" s="94" t="str">
        <f ca="1">IFERROR(VLOOKUP($A2843,HeadJournal!$A$1:$NTR$890,COLUMN(HeadJournal!C$1),0),"")</f>
        <v>essens_AV</v>
      </c>
      <c r="D2843" s="125" t="str">
        <f ca="1"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 ca="1"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ca="1" si="225"/>
        <v>804.88155668358718</v>
      </c>
      <c r="V2843" s="22">
        <f t="shared" ca="1" si="226"/>
        <v>0.5769270419579996</v>
      </c>
      <c r="X2843" s="33"/>
      <c r="Y2843" s="33"/>
    </row>
    <row r="2844" spans="1:25" hidden="1" x14ac:dyDescent="0.2">
      <c r="A2844" s="93" t="s">
        <v>1273</v>
      </c>
      <c r="B2844" s="94" t="str">
        <f ca="1">IFERROR(VLOOKUP($A2844,HeadJournal!$A$1:$NTR$890,COLUMN(HeadJournal!B$1),0),"")</f>
        <v>1495030348</v>
      </c>
      <c r="C2844" s="94" t="str">
        <f ca="1">IFERROR(VLOOKUP($A2844,HeadJournal!$A$1:$NTR$890,COLUMN(HeadJournal!C$1),0),"")</f>
        <v>essens_AV</v>
      </c>
      <c r="D2844" s="125" t="str">
        <f ca="1"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 ca="1"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 ca="1"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ca="1" si="225"/>
        <v>-1395.1184433164128</v>
      </c>
      <c r="V2844" s="22" t="str">
        <f t="shared" ca="1" si="226"/>
        <v/>
      </c>
      <c r="X2844" s="33"/>
      <c r="Y2844" s="33"/>
    </row>
    <row r="2845" spans="1:25" hidden="1" x14ac:dyDescent="0.2">
      <c r="A2845" s="93" t="s">
        <v>1273</v>
      </c>
      <c r="B2845" s="94" t="str">
        <f ca="1">IFERROR(VLOOKUP($A2845,HeadJournal!$A$1:$NTR$890,COLUMN(HeadJournal!B$1),0),"")</f>
        <v>1495030348</v>
      </c>
      <c r="C2845" s="94" t="str">
        <f ca="1">IFERROR(VLOOKUP($A2845,HeadJournal!$A$1:$NTR$890,COLUMN(HeadJournal!C$1),0),"")</f>
        <v>essens_AV</v>
      </c>
      <c r="D2845" s="125" t="str">
        <f ca="1"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 ca="1"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ca="1" si="225"/>
        <v>-1395.1184433164128</v>
      </c>
      <c r="V2845" s="22" t="str">
        <f t="shared" ca="1" si="226"/>
        <v/>
      </c>
      <c r="X2845" s="33"/>
      <c r="Y2845" s="33"/>
    </row>
    <row r="2846" spans="1:25" hidden="1" x14ac:dyDescent="0.2">
      <c r="A2846" s="93" t="s">
        <v>1273</v>
      </c>
      <c r="B2846" s="94" t="str">
        <f ca="1">IFERROR(VLOOKUP($A2846,HeadJournal!$A$1:$NTR$890,COLUMN(HeadJournal!B$1),0),"")</f>
        <v>1495030348</v>
      </c>
      <c r="C2846" s="94" t="str">
        <f ca="1">IFERROR(VLOOKUP($A2846,HeadJournal!$A$1:$NTR$890,COLUMN(HeadJournal!C$1),0),"")</f>
        <v>essens_AV</v>
      </c>
      <c r="D2846" s="125" t="str">
        <f ca="1"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ca="1" si="226"/>
        <v>0.5769270419579996</v>
      </c>
      <c r="X2846" s="33"/>
      <c r="Y2846" s="33"/>
    </row>
    <row r="2847" spans="1:25" hidden="1" x14ac:dyDescent="0.2">
      <c r="A2847" s="93" t="s">
        <v>1273</v>
      </c>
      <c r="B2847" s="94" t="str">
        <f ca="1">IFERROR(VLOOKUP($A2847,HeadJournal!$A$1:$NTR$890,COLUMN(HeadJournal!B$1),0),"")</f>
        <v>1495030348</v>
      </c>
      <c r="C2847" s="94" t="str">
        <f ca="1">IFERROR(VLOOKUP($A2847,HeadJournal!$A$1:$NTR$890,COLUMN(HeadJournal!C$1),0),"")</f>
        <v>essens_AV</v>
      </c>
      <c r="D2847" s="125" t="str">
        <f ca="1"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 ca="1"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 ca="1"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ca="1" si="225"/>
        <v>-1395.1184433164128</v>
      </c>
      <c r="V2847" s="22" t="str">
        <f t="shared" ca="1" si="226"/>
        <v/>
      </c>
      <c r="X2847" s="33"/>
      <c r="Y2847" s="33"/>
    </row>
    <row r="2848" spans="1:25" hidden="1" x14ac:dyDescent="0.2">
      <c r="A2848" s="93" t="s">
        <v>1273</v>
      </c>
      <c r="B2848" s="94" t="str">
        <f ca="1">IFERROR(VLOOKUP($A2848,HeadJournal!$A$1:$NTR$890,COLUMN(HeadJournal!B$1),0),"")</f>
        <v>1495030348</v>
      </c>
      <c r="C2848" s="94" t="str">
        <f ca="1">IFERROR(VLOOKUP($A2848,HeadJournal!$A$1:$NTR$890,COLUMN(HeadJournal!C$1),0),"")</f>
        <v>essens_AV</v>
      </c>
      <c r="D2848" s="125" t="str">
        <f ca="1"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 ca="1"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ca="1" si="225"/>
        <v>767.18781725888334</v>
      </c>
      <c r="V2848" s="22">
        <f t="shared" ca="1" si="226"/>
        <v>0.57561584984994141</v>
      </c>
      <c r="X2848" s="33"/>
      <c r="Y2848" s="33"/>
    </row>
    <row r="2849" spans="1:25" hidden="1" x14ac:dyDescent="0.2">
      <c r="A2849" s="93" t="s">
        <v>1273</v>
      </c>
      <c r="B2849" s="94" t="str">
        <f ca="1">IFERROR(VLOOKUP($A2849,HeadJournal!$A$1:$NTR$890,COLUMN(HeadJournal!B$1),0),"")</f>
        <v>1495030348</v>
      </c>
      <c r="C2849" s="94" t="str">
        <f ca="1">IFERROR(VLOOKUP($A2849,HeadJournal!$A$1:$NTR$890,COLUMN(HeadJournal!C$1),0),"")</f>
        <v>essens_AV</v>
      </c>
      <c r="D2849" s="125" t="str">
        <f ca="1"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ca="1" si="226"/>
        <v>0.57753967872643697</v>
      </c>
      <c r="X2849" s="33"/>
      <c r="Y2849" s="33"/>
    </row>
    <row r="2850" spans="1:25" hidden="1" x14ac:dyDescent="0.2">
      <c r="A2850" s="93" t="s">
        <v>1273</v>
      </c>
      <c r="B2850" s="94" t="str">
        <f ca="1">IFERROR(VLOOKUP($A2850,HeadJournal!$A$1:$NTR$890,COLUMN(HeadJournal!B$1),0),"")</f>
        <v>1495030348</v>
      </c>
      <c r="C2850" s="94" t="str">
        <f ca="1">IFERROR(VLOOKUP($A2850,HeadJournal!$A$1:$NTR$890,COLUMN(HeadJournal!C$1),0),"")</f>
        <v>essens_AV</v>
      </c>
      <c r="D2850" s="125" t="str">
        <f ca="1"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 ca="1"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ca="1" si="225"/>
        <v>915.25380710659897</v>
      </c>
      <c r="V2850" s="22">
        <f t="shared" ca="1" si="226"/>
        <v>0.57753967872643697</v>
      </c>
      <c r="X2850" s="33"/>
      <c r="Y2850" s="33"/>
    </row>
    <row r="2851" spans="1:25" hidden="1" x14ac:dyDescent="0.2">
      <c r="A2851" s="93" t="s">
        <v>1273</v>
      </c>
      <c r="B2851" s="94" t="str">
        <f ca="1">IFERROR(VLOOKUP($A2851,HeadJournal!$A$1:$NTR$890,COLUMN(HeadJournal!B$1),0),"")</f>
        <v>1495030348</v>
      </c>
      <c r="C2851" s="94" t="str">
        <f ca="1">IFERROR(VLOOKUP($A2851,HeadJournal!$A$1:$NTR$890,COLUMN(HeadJournal!C$1),0),"")</f>
        <v>essens_AV</v>
      </c>
      <c r="D2851" s="125" t="str">
        <f ca="1"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 ca="1"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ca="1" si="225"/>
        <v>965.25380710659897</v>
      </c>
      <c r="V2851" s="22">
        <f t="shared" ca="1" si="226"/>
        <v>0.60909047230096569</v>
      </c>
      <c r="X2851" s="33"/>
      <c r="Y2851" s="33"/>
    </row>
    <row r="2852" spans="1:25" hidden="1" x14ac:dyDescent="0.2">
      <c r="A2852" s="93" t="s">
        <v>1273</v>
      </c>
      <c r="B2852" s="94" t="str">
        <f ca="1">IFERROR(VLOOKUP($A2852,HeadJournal!$A$1:$NTR$890,COLUMN(HeadJournal!B$1),0),"")</f>
        <v>1495030348</v>
      </c>
      <c r="C2852" s="94" t="str">
        <f ca="1">IFERROR(VLOOKUP($A2852,HeadJournal!$A$1:$NTR$890,COLUMN(HeadJournal!C$1),0),"")</f>
        <v>essens_AV</v>
      </c>
      <c r="D2852" s="125" t="str">
        <f ca="1"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 ca="1"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 ca="1"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ca="1" si="225"/>
        <v>-1584.746192893401</v>
      </c>
      <c r="V2852" s="22" t="str">
        <f t="shared" ca="1" si="226"/>
        <v/>
      </c>
      <c r="X2852" s="33"/>
      <c r="Y2852" s="33"/>
    </row>
    <row r="2853" spans="1:25" hidden="1" x14ac:dyDescent="0.2">
      <c r="A2853" s="93" t="s">
        <v>1273</v>
      </c>
      <c r="B2853" s="94" t="str">
        <f ca="1">IFERROR(VLOOKUP($A2853,HeadJournal!$A$1:$NTR$890,COLUMN(HeadJournal!B$1),0),"")</f>
        <v>1495030348</v>
      </c>
      <c r="C2853" s="94" t="str">
        <f ca="1">IFERROR(VLOOKUP($A2853,HeadJournal!$A$1:$NTR$890,COLUMN(HeadJournal!C$1),0),"")</f>
        <v>essens_AV</v>
      </c>
      <c r="D2853" s="125" t="str">
        <f ca="1"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ca="1" si="226"/>
        <v/>
      </c>
      <c r="X2853" s="33"/>
      <c r="Y2853" s="33"/>
    </row>
    <row r="2854" spans="1:25" hidden="1" x14ac:dyDescent="0.2">
      <c r="A2854" s="93" t="s">
        <v>1273</v>
      </c>
      <c r="B2854" s="94" t="str">
        <f ca="1">IFERROR(VLOOKUP($A2854,HeadJournal!$A$1:$NTR$890,COLUMN(HeadJournal!B$1),0),"")</f>
        <v>1495030348</v>
      </c>
      <c r="C2854" s="94" t="str">
        <f ca="1">IFERROR(VLOOKUP($A2854,HeadJournal!$A$1:$NTR$890,COLUMN(HeadJournal!C$1),0),"")</f>
        <v>essens_AV</v>
      </c>
      <c r="D2854" s="125" t="str">
        <f ca="1"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 ca="1"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ca="1" si="225"/>
        <v>915.25380710659897</v>
      </c>
      <c r="V2854" s="22">
        <f t="shared" ca="1" si="226"/>
        <v>0.57753967872643697</v>
      </c>
      <c r="X2854" s="33"/>
      <c r="Y2854" s="33"/>
    </row>
    <row r="2855" spans="1:25" hidden="1" x14ac:dyDescent="0.2">
      <c r="A2855" s="93" t="s">
        <v>1282</v>
      </c>
      <c r="B2855" s="94" t="str">
        <f ca="1">IFERROR(VLOOKUP($A2855,HeadJournal!$A$1:$NTR$890,COLUMN(HeadJournal!B$1),0),"")</f>
        <v>720000099498</v>
      </c>
      <c r="C2855" s="119" t="str">
        <f ca="1">IFERROR(VLOOKUP($A2855,HeadJournal!$A$1:$NTR$890,COLUMN(HeadJournal!C$1),0),"")</f>
        <v>iHerb_MH DLE7202</v>
      </c>
      <c r="D2855" s="125" t="str">
        <f ca="1"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ca="1" si="226"/>
        <v>0.57461185765175904</v>
      </c>
      <c r="X2855" s="33"/>
      <c r="Y2855" s="33"/>
    </row>
    <row r="2856" spans="1:25" hidden="1" x14ac:dyDescent="0.2">
      <c r="A2856" s="93" t="s">
        <v>1282</v>
      </c>
      <c r="B2856" s="94" t="str">
        <f ca="1">IFERROR(VLOOKUP($A2856,HeadJournal!$A$1:$NTR$890,COLUMN(HeadJournal!B$1),0),"")</f>
        <v>720000099498</v>
      </c>
      <c r="C2856" s="119" t="str">
        <f ca="1">IFERROR(VLOOKUP($A2856,HeadJournal!$A$1:$NTR$890,COLUMN(HeadJournal!C$1),0),"")</f>
        <v>iHerb_MH DLE7202</v>
      </c>
      <c r="D2856" s="125" t="str">
        <f ca="1"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hidden="1" x14ac:dyDescent="0.2">
      <c r="A2857" s="93" t="s">
        <v>1282</v>
      </c>
      <c r="B2857" s="94" t="str">
        <f ca="1">IFERROR(VLOOKUP($A2857,HeadJournal!$A$1:$NTR$890,COLUMN(HeadJournal!B$1),0),"")</f>
        <v>720000099498</v>
      </c>
      <c r="C2857" s="119" t="str">
        <f ca="1">IFERROR(VLOOKUP($A2857,HeadJournal!$A$1:$NTR$890,COLUMN(HeadJournal!C$1),0),"")</f>
        <v>iHerb_MH DLE7202</v>
      </c>
      <c r="D2857" s="125" t="str">
        <f ca="1"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 ca="1"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ca="1" si="225"/>
        <v>566.48202836012319</v>
      </c>
      <c r="V2857" s="22">
        <f t="shared" ca="1" si="226"/>
        <v>0.8941846225668556</v>
      </c>
      <c r="X2857" s="33"/>
      <c r="Y2857" s="33"/>
    </row>
    <row r="2858" spans="1:25" hidden="1" x14ac:dyDescent="0.2">
      <c r="A2858" s="93" t="s">
        <v>1282</v>
      </c>
      <c r="B2858" s="94" t="str">
        <f ca="1">IFERROR(VLOOKUP($A2858,HeadJournal!$A$1:$NTR$890,COLUMN(HeadJournal!B$1),0),"")</f>
        <v>720000099498</v>
      </c>
      <c r="C2858" s="119" t="str">
        <f ca="1">IFERROR(VLOOKUP($A2858,HeadJournal!$A$1:$NTR$890,COLUMN(HeadJournal!C$1),0),"")</f>
        <v>iHerb_MH DLE7202</v>
      </c>
      <c r="D2858" s="125" t="str">
        <f ca="1"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 ca="1"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ca="1" si="225"/>
        <v>693.94674242151814</v>
      </c>
      <c r="V2858" s="22">
        <f t="shared" ca="1" si="226"/>
        <v>0.53133112175543751</v>
      </c>
      <c r="X2858" s="33"/>
      <c r="Y2858" s="33"/>
    </row>
    <row r="2859" spans="1:25" hidden="1" x14ac:dyDescent="0.2">
      <c r="A2859" s="93" t="s">
        <v>1282</v>
      </c>
      <c r="B2859" s="94" t="str">
        <f ca="1">IFERROR(VLOOKUP($A2859,HeadJournal!$A$1:$NTR$890,COLUMN(HeadJournal!B$1),0),"")</f>
        <v>720000099498</v>
      </c>
      <c r="C2859" s="119" t="str">
        <f ca="1">IFERROR(VLOOKUP($A2859,HeadJournal!$A$1:$NTR$890,COLUMN(HeadJournal!C$1),0),"")</f>
        <v>iHerb_MH DLE7202</v>
      </c>
      <c r="D2859" s="125" t="str">
        <f ca="1"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ca="1" si="226"/>
        <v>0.28274822974838087</v>
      </c>
      <c r="X2859" s="33"/>
      <c r="Y2859" s="33"/>
    </row>
    <row r="2860" spans="1:25" hidden="1" x14ac:dyDescent="0.2">
      <c r="A2860" s="93" t="s">
        <v>1282</v>
      </c>
      <c r="B2860" s="94" t="str">
        <f ca="1">IFERROR(VLOOKUP($A2860,HeadJournal!$A$1:$NTR$890,COLUMN(HeadJournal!B$1),0),"")</f>
        <v>720000099498</v>
      </c>
      <c r="C2860" s="119" t="str">
        <f ca="1">IFERROR(VLOOKUP($A2860,HeadJournal!$A$1:$NTR$890,COLUMN(HeadJournal!C$1),0),"")</f>
        <v>iHerb_MH DLE7202</v>
      </c>
      <c r="D2860" s="125" t="str">
        <f ca="1"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ca="1" si="226"/>
        <v>0.54395465034314883</v>
      </c>
      <c r="X2860" s="33"/>
      <c r="Y2860" s="33"/>
    </row>
    <row r="2861" spans="1:25" hidden="1" x14ac:dyDescent="0.2">
      <c r="A2861" s="93" t="s">
        <v>1282</v>
      </c>
      <c r="B2861" s="94" t="str">
        <f ca="1">IFERROR(VLOOKUP($A2861,HeadJournal!$A$1:$NTR$890,COLUMN(HeadJournal!B$1),0),"")</f>
        <v>720000099498</v>
      </c>
      <c r="C2861" s="119" t="str">
        <f ca="1">IFERROR(VLOOKUP($A2861,HeadJournal!$A$1:$NTR$890,COLUMN(HeadJournal!C$1),0),"")</f>
        <v>iHerb_MH DLE7202</v>
      </c>
      <c r="D2861" s="125" t="str">
        <f ca="1"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ca="1" si="226"/>
        <v>0.90499089180725367</v>
      </c>
      <c r="X2861" s="33"/>
      <c r="Y2861" s="33"/>
    </row>
    <row r="2862" spans="1:25" hidden="1" x14ac:dyDescent="0.2">
      <c r="A2862" s="93" t="s">
        <v>1282</v>
      </c>
      <c r="B2862" s="94" t="str">
        <f ca="1">IFERROR(VLOOKUP($A2862,HeadJournal!$A$1:$NTR$890,COLUMN(HeadJournal!B$1),0),"")</f>
        <v>720000099498</v>
      </c>
      <c r="C2862" s="119" t="str">
        <f ca="1">IFERROR(VLOOKUP($A2862,HeadJournal!$A$1:$NTR$890,COLUMN(HeadJournal!C$1),0),"")</f>
        <v>iHerb_MH DLE7202</v>
      </c>
      <c r="D2862" s="125" t="str">
        <f ca="1"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ca="1" si="226"/>
        <v>0.39738643972708954</v>
      </c>
      <c r="X2862" s="33"/>
      <c r="Y2862" s="33"/>
    </row>
    <row r="2863" spans="1:25" hidden="1" x14ac:dyDescent="0.2">
      <c r="A2863" s="93" t="s">
        <v>1282</v>
      </c>
      <c r="B2863" s="94" t="str">
        <f ca="1">IFERROR(VLOOKUP($A2863,HeadJournal!$A$1:$NTR$890,COLUMN(HeadJournal!B$1),0),"")</f>
        <v>720000099498</v>
      </c>
      <c r="C2863" s="119" t="str">
        <f ca="1">IFERROR(VLOOKUP($A2863,HeadJournal!$A$1:$NTR$890,COLUMN(HeadJournal!C$1),0),"")</f>
        <v>iHerb_MH DLE7202</v>
      </c>
      <c r="D2863" s="125" t="str">
        <f ca="1"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 ca="1"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ca="1" si="225"/>
        <v>867.82152506982129</v>
      </c>
      <c r="V2863" s="22">
        <f t="shared" ca="1" si="226"/>
        <v>0.44914149305031509</v>
      </c>
      <c r="X2863" s="33"/>
      <c r="Y2863" s="33"/>
    </row>
    <row r="2864" spans="1:25" hidden="1" x14ac:dyDescent="0.2">
      <c r="A2864" s="93" t="s">
        <v>1282</v>
      </c>
      <c r="B2864" s="94" t="str">
        <f ca="1">IFERROR(VLOOKUP($A2864,HeadJournal!$A$1:$NTR$890,COLUMN(HeadJournal!B$1),0),"")</f>
        <v>720000099498</v>
      </c>
      <c r="C2864" s="119" t="str">
        <f ca="1">IFERROR(VLOOKUP($A2864,HeadJournal!$A$1:$NTR$890,COLUMN(HeadJournal!C$1),0),"")</f>
        <v>iHerb_MH DLE7202</v>
      </c>
      <c r="D2864" s="125" t="str">
        <f ca="1"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 ca="1"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ca="1" si="225"/>
        <v>867.82152506982129</v>
      </c>
      <c r="V2864" s="22">
        <f t="shared" ca="1" si="226"/>
        <v>0.44914149305031509</v>
      </c>
      <c r="X2864" s="33"/>
      <c r="Y2864" s="33"/>
    </row>
    <row r="2865" spans="1:25" hidden="1" x14ac:dyDescent="0.2">
      <c r="A2865" s="93" t="s">
        <v>1282</v>
      </c>
      <c r="B2865" s="94" t="str">
        <f ca="1">IFERROR(VLOOKUP($A2865,HeadJournal!$A$1:$NTR$890,COLUMN(HeadJournal!B$1),0),"")</f>
        <v>720000099498</v>
      </c>
      <c r="C2865" s="119" t="str">
        <f ca="1">IFERROR(VLOOKUP($A2865,HeadJournal!$A$1:$NTR$890,COLUMN(HeadJournal!C$1),0),"")</f>
        <v>iHerb_MH DLE7202</v>
      </c>
      <c r="D2865" s="125" t="str">
        <f ca="1"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 ca="1"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ca="1" si="225"/>
        <v>767.82152506982129</v>
      </c>
      <c r="V2865" s="22">
        <f t="shared" ca="1" si="226"/>
        <v>0.39738643972708954</v>
      </c>
      <c r="X2865" s="33"/>
      <c r="Y2865" s="33"/>
    </row>
    <row r="2866" spans="1:25" hidden="1" x14ac:dyDescent="0.2">
      <c r="A2866" s="93" t="s">
        <v>1282</v>
      </c>
      <c r="B2866" s="94" t="str">
        <f ca="1">IFERROR(VLOOKUP($A2866,HeadJournal!$A$1:$NTR$890,COLUMN(HeadJournal!B$1),0),"")</f>
        <v>720000099498</v>
      </c>
      <c r="C2866" s="119" t="str">
        <f ca="1">IFERROR(VLOOKUP($A2866,HeadJournal!$A$1:$NTR$890,COLUMN(HeadJournal!C$1),0),"")</f>
        <v>iHerb_MH DLE7202</v>
      </c>
      <c r="D2866" s="125" t="str">
        <f ca="1"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 ca="1"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 ca="1"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ca="1" si="225"/>
        <v>567.82152506982129</v>
      </c>
      <c r="V2866" s="22">
        <f t="shared" ca="1" si="226"/>
        <v>0.29387633308063849</v>
      </c>
      <c r="X2866" s="33"/>
      <c r="Y2866" s="33"/>
    </row>
    <row r="2867" spans="1:25" hidden="1" x14ac:dyDescent="0.2">
      <c r="A2867" s="93" t="s">
        <v>1282</v>
      </c>
      <c r="B2867" s="94" t="str">
        <f ca="1">IFERROR(VLOOKUP($A2867,HeadJournal!$A$1:$NTR$890,COLUMN(HeadJournal!B$1),0),"")</f>
        <v>720000099498</v>
      </c>
      <c r="C2867" s="119" t="str">
        <f ca="1">IFERROR(VLOOKUP($A2867,HeadJournal!$A$1:$NTR$890,COLUMN(HeadJournal!C$1),0),"")</f>
        <v>iHerb_MH DLE7202</v>
      </c>
      <c r="D2867" s="125" t="str">
        <f ca="1"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ca="1" si="226"/>
        <v>0.41833969917930841</v>
      </c>
      <c r="X2867" s="33"/>
      <c r="Y2867" s="33"/>
    </row>
    <row r="2868" spans="1:25" hidden="1" x14ac:dyDescent="0.2">
      <c r="A2868" s="93" t="s">
        <v>1282</v>
      </c>
      <c r="B2868" s="94" t="str">
        <f ca="1">IFERROR(VLOOKUP($A2868,HeadJournal!$A$1:$NTR$890,COLUMN(HeadJournal!B$1),0),"")</f>
        <v>720000099498</v>
      </c>
      <c r="C2868" s="119" t="str">
        <f ca="1">IFERROR(VLOOKUP($A2868,HeadJournal!$A$1:$NTR$890,COLUMN(HeadJournal!C$1),0),"")</f>
        <v>iHerb_MH DLE7202</v>
      </c>
      <c r="D2868" s="125" t="str">
        <f ca="1"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ca="1" si="226"/>
        <v>0.50529612586778716</v>
      </c>
      <c r="X2868" s="33"/>
      <c r="Y2868" s="33"/>
    </row>
    <row r="2869" spans="1:25" hidden="1" x14ac:dyDescent="0.2">
      <c r="A2869" s="93" t="s">
        <v>1282</v>
      </c>
      <c r="B2869" s="94" t="str">
        <f ca="1">IFERROR(VLOOKUP($A2869,HeadJournal!$A$1:$NTR$890,COLUMN(HeadJournal!B$1),0),"")</f>
        <v>720000099498</v>
      </c>
      <c r="C2869" s="119" t="str">
        <f ca="1">IFERROR(VLOOKUP($A2869,HeadJournal!$A$1:$NTR$890,COLUMN(HeadJournal!C$1),0),"")</f>
        <v>iHerb_MH DLE7202</v>
      </c>
      <c r="D2869" s="125" t="str">
        <f ca="1"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 ca="1"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ca="1" si="225"/>
        <v>671.35777098541234</v>
      </c>
      <c r="V2869" s="22">
        <f t="shared" ca="1" si="226"/>
        <v>0.50529612586778716</v>
      </c>
      <c r="X2869" s="33"/>
      <c r="Y2869" s="33"/>
    </row>
    <row r="2870" spans="1:25" hidden="1" x14ac:dyDescent="0.2">
      <c r="A2870" s="93" t="s">
        <v>1282</v>
      </c>
      <c r="B2870" s="94" t="str">
        <f ca="1">IFERROR(VLOOKUP($A2870,HeadJournal!$A$1:$NTR$890,COLUMN(HeadJournal!B$1),0),"")</f>
        <v>720000099498</v>
      </c>
      <c r="C2870" s="119" t="str">
        <f ca="1">IFERROR(VLOOKUP($A2870,HeadJournal!$A$1:$NTR$890,COLUMN(HeadJournal!C$1),0),"")</f>
        <v>iHerb_MH DLE7202</v>
      </c>
      <c r="D2870" s="125" t="str">
        <f ca="1"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 ca="1"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ca="1" si="225"/>
        <v>759.69779975307745</v>
      </c>
      <c r="V2870" s="22">
        <f t="shared" ca="1" si="226"/>
        <v>1.0261995702561544</v>
      </c>
      <c r="X2870" s="33"/>
      <c r="Y2870" s="33"/>
    </row>
    <row r="2871" spans="1:25" hidden="1" x14ac:dyDescent="0.2">
      <c r="A2871" s="93" t="s">
        <v>1282</v>
      </c>
      <c r="B2871" s="94" t="str">
        <f ca="1">IFERROR(VLOOKUP($A2871,HeadJournal!$A$1:$NTR$890,COLUMN(HeadJournal!B$1),0),"")</f>
        <v>720000099498</v>
      </c>
      <c r="C2871" s="119" t="str">
        <f ca="1">IFERROR(VLOOKUP($A2871,HeadJournal!$A$1:$NTR$890,COLUMN(HeadJournal!C$1),0),"")</f>
        <v>iHerb_MH DLE7202</v>
      </c>
      <c r="D2871" s="125" t="str">
        <f ca="1"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 ca="1"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ca="1" si="225"/>
        <v>817.78291392474853</v>
      </c>
      <c r="V2871" s="22">
        <f t="shared" ca="1" si="226"/>
        <v>0.75565514945851109</v>
      </c>
      <c r="X2871" s="33"/>
      <c r="Y2871" s="33"/>
    </row>
    <row r="2872" spans="1:25" hidden="1" x14ac:dyDescent="0.2">
      <c r="A2872" s="93" t="s">
        <v>1282</v>
      </c>
      <c r="B2872" s="94" t="str">
        <f ca="1">IFERROR(VLOOKUP($A2872,HeadJournal!$A$1:$NTR$890,COLUMN(HeadJournal!B$1),0),"")</f>
        <v>720000099498</v>
      </c>
      <c r="C2872" s="119" t="str">
        <f ca="1">IFERROR(VLOOKUP($A2872,HeadJournal!$A$1:$NTR$890,COLUMN(HeadJournal!C$1),0),"")</f>
        <v>iHerb_MH DLE7202</v>
      </c>
      <c r="D2872" s="125" t="str">
        <f ca="1"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ca="1" si="226"/>
        <v>0.41781027040021901</v>
      </c>
      <c r="X2872" s="33"/>
      <c r="Y2872" s="33"/>
    </row>
    <row r="2873" spans="1:25" hidden="1" x14ac:dyDescent="0.2">
      <c r="A2873" s="93" t="s">
        <v>1287</v>
      </c>
      <c r="B2873" s="94" t="str">
        <f ca="1">IFERROR(VLOOKUP($A2873,HeadJournal!$A$1:$NTR$890,COLUMN(HeadJournal!B$1),0),"")</f>
        <v>720000111573</v>
      </c>
      <c r="C2873" s="94" t="str">
        <f ca="1">IFERROR(VLOOKUP($A2873,HeadJournal!$A$1:$NTR$890,COLUMN(HeadJournal!C$1),0),"")</f>
        <v>iHerb_AV CYG0792</v>
      </c>
      <c r="D2873" s="125" t="str">
        <f ca="1"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 ca="1"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 ca="1"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ca="1" si="225"/>
        <v>722.74950285413502</v>
      </c>
      <c r="V2873" s="22">
        <f t="shared" ca="1" si="226"/>
        <v>0.56586355180067338</v>
      </c>
      <c r="X2873" s="33"/>
      <c r="Y2873" s="33"/>
    </row>
    <row r="2874" spans="1:25" hidden="1" x14ac:dyDescent="0.2">
      <c r="A2874" s="93" t="s">
        <v>1287</v>
      </c>
      <c r="B2874" s="94" t="str">
        <f ca="1">IFERROR(VLOOKUP($A2874,HeadJournal!$A$1:$NTR$890,COLUMN(HeadJournal!B$1),0),"")</f>
        <v>720000111573</v>
      </c>
      <c r="C2874" s="94" t="str">
        <f ca="1">IFERROR(VLOOKUP($A2874,HeadJournal!$A$1:$NTR$890,COLUMN(HeadJournal!C$1),0),"")</f>
        <v>iHerb_AV CYG0792</v>
      </c>
      <c r="D2874" s="125" t="str">
        <f ca="1"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ca="1" si="226"/>
        <v>0.56586355180067338</v>
      </c>
      <c r="X2874" s="33"/>
      <c r="Y2874" s="33"/>
    </row>
    <row r="2875" spans="1:25" hidden="1" x14ac:dyDescent="0.2">
      <c r="A2875" s="93" t="s">
        <v>1287</v>
      </c>
      <c r="B2875" s="94" t="str">
        <f ca="1">IFERROR(VLOOKUP($A2875,HeadJournal!$A$1:$NTR$890,COLUMN(HeadJournal!B$1),0),"")</f>
        <v>720000111573</v>
      </c>
      <c r="C2875" s="94" t="str">
        <f ca="1">IFERROR(VLOOKUP($A2875,HeadJournal!$A$1:$NTR$890,COLUMN(HeadJournal!C$1),0),"")</f>
        <v>iHerb_AV CYG0792</v>
      </c>
      <c r="D2875" s="125" t="str">
        <f ca="1"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 ca="1"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 ca="1"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ca="1" si="225"/>
        <v>622.74950285413502</v>
      </c>
      <c r="V2875" s="22">
        <f t="shared" ca="1" si="226"/>
        <v>0.4875703742106397</v>
      </c>
      <c r="X2875" s="33"/>
      <c r="Y2875" s="33"/>
    </row>
    <row r="2876" spans="1:25" hidden="1" x14ac:dyDescent="0.2">
      <c r="A2876" s="93" t="s">
        <v>1287</v>
      </c>
      <c r="B2876" s="94" t="str">
        <f ca="1">IFERROR(VLOOKUP($A2876,HeadJournal!$A$1:$NTR$890,COLUMN(HeadJournal!B$1),0),"")</f>
        <v>720000111573</v>
      </c>
      <c r="C2876" s="94" t="str">
        <f ca="1">IFERROR(VLOOKUP($A2876,HeadJournal!$A$1:$NTR$890,COLUMN(HeadJournal!C$1),0),"")</f>
        <v>iHerb_AV CYG0792</v>
      </c>
      <c r="D2876" s="125" t="str">
        <f ca="1"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ca="1" si="226"/>
        <v>0.37622200180475468</v>
      </c>
      <c r="X2876" s="33"/>
      <c r="Y2876" s="33"/>
    </row>
    <row r="2877" spans="1:25" hidden="1" x14ac:dyDescent="0.2">
      <c r="A2877" s="93" t="s">
        <v>1287</v>
      </c>
      <c r="B2877" s="94" t="str">
        <f ca="1">IFERROR(VLOOKUP($A2877,HeadJournal!$A$1:$NTR$890,COLUMN(HeadJournal!B$1),0),"")</f>
        <v>720000111573</v>
      </c>
      <c r="C2877" s="94" t="str">
        <f ca="1">IFERROR(VLOOKUP($A2877,HeadJournal!$A$1:$NTR$890,COLUMN(HeadJournal!C$1),0),"")</f>
        <v>iHerb_AV CYG0792</v>
      </c>
      <c r="D2877" s="125" t="str">
        <f ca="1"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ca="1" si="226"/>
        <v>0.37622200180475468</v>
      </c>
      <c r="X2877" s="33"/>
      <c r="Y2877" s="33"/>
    </row>
    <row r="2878" spans="1:25" hidden="1" x14ac:dyDescent="0.2">
      <c r="A2878" s="93" t="s">
        <v>1287</v>
      </c>
      <c r="B2878" s="94" t="str">
        <f ca="1">IFERROR(VLOOKUP($A2878,HeadJournal!$A$1:$NTR$890,COLUMN(HeadJournal!B$1),0),"")</f>
        <v>720000111573</v>
      </c>
      <c r="C2878" s="94" t="str">
        <f ca="1">IFERROR(VLOOKUP($A2878,HeadJournal!$A$1:$NTR$890,COLUMN(HeadJournal!C$1),0),"")</f>
        <v>iHerb_AV CYG0792</v>
      </c>
      <c r="D2878" s="125" t="str">
        <f ca="1"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ca="1" si="226"/>
        <v/>
      </c>
      <c r="X2878" s="33"/>
      <c r="Y2878" s="33"/>
    </row>
    <row r="2879" spans="1:25" hidden="1" x14ac:dyDescent="0.2">
      <c r="A2879" s="93" t="s">
        <v>1287</v>
      </c>
      <c r="B2879" s="94" t="str">
        <f ca="1">IFERROR(VLOOKUP($A2879,HeadJournal!$A$1:$NTR$890,COLUMN(HeadJournal!B$1),0),"")</f>
        <v>720000111573</v>
      </c>
      <c r="C2879" s="94" t="str">
        <f ca="1">IFERROR(VLOOKUP($A2879,HeadJournal!$A$1:$NTR$890,COLUMN(HeadJournal!C$1),0),"")</f>
        <v>iHerb_AV CYG0792</v>
      </c>
      <c r="D2879" s="125" t="str">
        <f ca="1"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 ca="1"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ca="1" si="225"/>
        <v>849.85098821909969</v>
      </c>
      <c r="V2879" s="22">
        <f t="shared" ca="1" si="226"/>
        <v>0.41453132593560149</v>
      </c>
      <c r="X2879" s="33"/>
      <c r="Y2879" s="33"/>
    </row>
    <row r="2880" spans="1:25" hidden="1" x14ac:dyDescent="0.2">
      <c r="A2880" s="93" t="s">
        <v>1287</v>
      </c>
      <c r="B2880" s="94" t="str">
        <f ca="1">IFERROR(VLOOKUP($A2880,HeadJournal!$A$1:$NTR$890,COLUMN(HeadJournal!B$1),0),"")</f>
        <v>720000111573</v>
      </c>
      <c r="C2880" s="94" t="str">
        <f ca="1">IFERROR(VLOOKUP($A2880,HeadJournal!$A$1:$NTR$890,COLUMN(HeadJournal!C$1),0),"")</f>
        <v>iHerb_AV CYG0792</v>
      </c>
      <c r="D2880" s="125" t="str">
        <f ca="1"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 ca="1"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 ca="1"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ca="1" si="225"/>
        <v>849.85098821909969</v>
      </c>
      <c r="V2880" s="22">
        <f t="shared" ca="1" si="226"/>
        <v>0.41453132593560149</v>
      </c>
      <c r="X2880" s="33"/>
      <c r="Y2880" s="33"/>
    </row>
    <row r="2881" spans="1:25" hidden="1" x14ac:dyDescent="0.2">
      <c r="A2881" s="93" t="s">
        <v>1287</v>
      </c>
      <c r="B2881" s="94" t="str">
        <f ca="1">IFERROR(VLOOKUP($A2881,HeadJournal!$A$1:$NTR$890,COLUMN(HeadJournal!B$1),0),"")</f>
        <v>720000111573</v>
      </c>
      <c r="C2881" s="94" t="str">
        <f ca="1">IFERROR(VLOOKUP($A2881,HeadJournal!$A$1:$NTR$890,COLUMN(HeadJournal!C$1),0),"")</f>
        <v>iHerb_AV CYG0792</v>
      </c>
      <c r="D2881" s="125" t="str">
        <f ca="1"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ca="1" si="231">IF(Q2881&lt;&gt;0,IFERROR(U2881/P2881,""),"")</f>
        <v>1.2047599306755243</v>
      </c>
      <c r="X2881" s="33"/>
      <c r="Y2881" s="33"/>
    </row>
    <row r="2882" spans="1:25" hidden="1" x14ac:dyDescent="0.2">
      <c r="A2882" s="93" t="s">
        <v>1287</v>
      </c>
      <c r="B2882" s="94" t="str">
        <f ca="1">IFERROR(VLOOKUP($A2882,HeadJournal!$A$1:$NTR$890,COLUMN(HeadJournal!B$1),0),"")</f>
        <v>720000111573</v>
      </c>
      <c r="C2882" s="94" t="str">
        <f ca="1">IFERROR(VLOOKUP($A2882,HeadJournal!$A$1:$NTR$890,COLUMN(HeadJournal!C$1),0),"")</f>
        <v>iHerb_AV CYG0792</v>
      </c>
      <c r="D2882" s="125" t="str">
        <f ca="1"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ca="1" si="231"/>
        <v>1.2047599306755243</v>
      </c>
      <c r="X2882" s="33"/>
      <c r="Y2882" s="33"/>
    </row>
    <row r="2883" spans="1:25" hidden="1" x14ac:dyDescent="0.2">
      <c r="A2883" s="93" t="s">
        <v>1287</v>
      </c>
      <c r="B2883" s="94" t="str">
        <f ca="1">IFERROR(VLOOKUP($A2883,HeadJournal!$A$1:$NTR$890,COLUMN(HeadJournal!B$1),0),"")</f>
        <v>720000111573</v>
      </c>
      <c r="C2883" s="94" t="str">
        <f ca="1">IFERROR(VLOOKUP($A2883,HeadJournal!$A$1:$NTR$890,COLUMN(HeadJournal!C$1),0),"")</f>
        <v>iHerb_AV CYG0792</v>
      </c>
      <c r="D2883" s="125" t="str">
        <f ca="1"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 ca="1"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ca="1" si="230"/>
        <v>1152.4651933120103</v>
      </c>
      <c r="V2883" s="22">
        <f t="shared" ca="1" si="231"/>
        <v>0.45238447391826314</v>
      </c>
      <c r="X2883" s="33"/>
      <c r="Y2883" s="33"/>
    </row>
    <row r="2884" spans="1:25" hidden="1" x14ac:dyDescent="0.2">
      <c r="A2884" s="93" t="s">
        <v>1287</v>
      </c>
      <c r="B2884" s="94" t="str">
        <f ca="1">IFERROR(VLOOKUP($A2884,HeadJournal!$A$1:$NTR$890,COLUMN(HeadJournal!B$1),0),"")</f>
        <v>720000111573</v>
      </c>
      <c r="C2884" s="94" t="str">
        <f ca="1">IFERROR(VLOOKUP($A2884,HeadJournal!$A$1:$NTR$890,COLUMN(HeadJournal!C$1),0),"")</f>
        <v>iHerb_AV CYG0792</v>
      </c>
      <c r="D2884" s="125" t="str">
        <f ca="1"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 ca="1"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 ca="1"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ca="1" si="230"/>
        <v>808.88754341929416</v>
      </c>
      <c r="V2884" s="22">
        <f t="shared" ca="1" si="231"/>
        <v>0.54247252770871979</v>
      </c>
      <c r="X2884" s="33"/>
      <c r="Y2884" s="33"/>
    </row>
    <row r="2885" spans="1:25" hidden="1" x14ac:dyDescent="0.2">
      <c r="A2885" s="93" t="s">
        <v>1287</v>
      </c>
      <c r="B2885" s="94" t="str">
        <f ca="1">IFERROR(VLOOKUP($A2885,HeadJournal!$A$1:$NTR$890,COLUMN(HeadJournal!B$1),0),"")</f>
        <v>720000111573</v>
      </c>
      <c r="C2885" s="94" t="str">
        <f ca="1">IFERROR(VLOOKUP($A2885,HeadJournal!$A$1:$NTR$890,COLUMN(HeadJournal!C$1),0),"")</f>
        <v>iHerb_AV CYG0792</v>
      </c>
      <c r="D2885" s="125" t="str">
        <f ca="1"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 ca="1"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ca="1" si="230"/>
        <v>574.51053843973864</v>
      </c>
      <c r="V2885" s="22">
        <f t="shared" ca="1" si="231"/>
        <v>0.31471588882726259</v>
      </c>
      <c r="X2885" s="33"/>
      <c r="Y2885" s="33"/>
    </row>
    <row r="2886" spans="1:25" hidden="1" x14ac:dyDescent="0.2">
      <c r="A2886" s="93" t="s">
        <v>1287</v>
      </c>
      <c r="B2886" s="94" t="str">
        <f ca="1">IFERROR(VLOOKUP($A2886,HeadJournal!$A$1:$NTR$890,COLUMN(HeadJournal!B$1),0),"")</f>
        <v>720000111573</v>
      </c>
      <c r="C2886" s="94" t="str">
        <f ca="1">IFERROR(VLOOKUP($A2886,HeadJournal!$A$1:$NTR$890,COLUMN(HeadJournal!C$1),0),"")</f>
        <v>iHerb_AV CYG0792</v>
      </c>
      <c r="D2886" s="125" t="str">
        <f ca="1"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ca="1" si="231"/>
        <v>0.34478275369950939</v>
      </c>
      <c r="X2886" s="33"/>
      <c r="Y2886" s="33"/>
    </row>
    <row r="2887" spans="1:25" hidden="1" x14ac:dyDescent="0.2">
      <c r="A2887" s="93" t="s">
        <v>1287</v>
      </c>
      <c r="B2887" s="94" t="str">
        <f ca="1">IFERROR(VLOOKUP($A2887,HeadJournal!$A$1:$NTR$890,COLUMN(HeadJournal!B$1),0),"")</f>
        <v>720000111573</v>
      </c>
      <c r="C2887" s="94" t="str">
        <f ca="1">IFERROR(VLOOKUP($A2887,HeadJournal!$A$1:$NTR$890,COLUMN(HeadJournal!C$1),0),"")</f>
        <v>iHerb_AV CYG0792</v>
      </c>
      <c r="D2887" s="125" t="str">
        <f ca="1"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 ca="1"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 ca="1"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ca="1" si="230"/>
        <v>1074.0880438038944</v>
      </c>
      <c r="V2887" s="22">
        <f t="shared" ca="1" si="231"/>
        <v>1.7160369492404615</v>
      </c>
      <c r="X2887" s="33"/>
      <c r="Y2887" s="33"/>
    </row>
    <row r="2888" spans="1:25" hidden="1" x14ac:dyDescent="0.2">
      <c r="A2888" s="93" t="s">
        <v>1287</v>
      </c>
      <c r="B2888" s="94" t="str">
        <f ca="1">IFERROR(VLOOKUP($A2888,HeadJournal!$A$1:$NTR$890,COLUMN(HeadJournal!B$1),0),"")</f>
        <v>720000111573</v>
      </c>
      <c r="C2888" s="94" t="str">
        <f ca="1">IFERROR(VLOOKUP($A2888,HeadJournal!$A$1:$NTR$890,COLUMN(HeadJournal!C$1),0),"")</f>
        <v>iHerb_AV CYG0792</v>
      </c>
      <c r="D2888" s="125" t="str">
        <f ca="1"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 ca="1"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 ca="1"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ca="1" si="230"/>
        <v>849.01353791344422</v>
      </c>
      <c r="V2888" s="22">
        <f t="shared" ca="1" si="231"/>
        <v>0.51424621425450145</v>
      </c>
      <c r="X2888" s="33"/>
      <c r="Y2888" s="33"/>
    </row>
    <row r="2889" spans="1:25" hidden="1" x14ac:dyDescent="0.2">
      <c r="A2889" s="93" t="s">
        <v>1289</v>
      </c>
      <c r="B2889" s="94" t="str">
        <f ca="1">IFERROR(VLOOKUP($A2889,HeadJournal!$A$1:$NTR$890,COLUMN(HeadJournal!B$1),0),"")</f>
        <v>720000106807</v>
      </c>
      <c r="C2889" s="94" t="str">
        <f ca="1">IFERROR(VLOOKUP($A2889,HeadJournal!$A$1:$NTR$890,COLUMN(HeadJournal!C$1),0),"")</f>
        <v>iHerb_OA CZN6870</v>
      </c>
      <c r="D2889" s="125" t="str">
        <f ca="1"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 ca="1"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 ca="1"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ca="1" si="230"/>
        <v>801.31612430801715</v>
      </c>
      <c r="V2889" s="22">
        <f t="shared" ca="1" si="231"/>
        <v>0.53467988633562091</v>
      </c>
      <c r="X2889" s="33"/>
      <c r="Y2889" s="33"/>
    </row>
    <row r="2890" spans="1:25" hidden="1" x14ac:dyDescent="0.2">
      <c r="A2890" s="93" t="s">
        <v>1289</v>
      </c>
      <c r="B2890" s="94" t="str">
        <f ca="1">IFERROR(VLOOKUP($A2890,HeadJournal!$A$1:$NTR$890,COLUMN(HeadJournal!B$1),0),"")</f>
        <v>720000106807</v>
      </c>
      <c r="C2890" s="94" t="str">
        <f ca="1">IFERROR(VLOOKUP($A2890,HeadJournal!$A$1:$NTR$890,COLUMN(HeadJournal!C$1),0),"")</f>
        <v>iHerb_OA CZN6870</v>
      </c>
      <c r="D2890" s="125" t="str">
        <f ca="1"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 ca="1"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 ca="1"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ca="1" si="230"/>
        <v>1065.203424035617</v>
      </c>
      <c r="V2890" s="22">
        <f t="shared" ca="1" si="231"/>
        <v>0.319420810166681</v>
      </c>
      <c r="X2890" s="33"/>
      <c r="Y2890" s="33"/>
    </row>
    <row r="2891" spans="1:25" hidden="1" x14ac:dyDescent="0.2">
      <c r="A2891" s="93" t="s">
        <v>1289</v>
      </c>
      <c r="B2891" s="94" t="str">
        <f ca="1">IFERROR(VLOOKUP($A2891,HeadJournal!$A$1:$NTR$890,COLUMN(HeadJournal!B$1),0),"")</f>
        <v>720000106807</v>
      </c>
      <c r="C2891" s="94" t="str">
        <f ca="1">IFERROR(VLOOKUP($A2891,HeadJournal!$A$1:$NTR$890,COLUMN(HeadJournal!C$1),0),"")</f>
        <v>iHerb_OA CZN6870</v>
      </c>
      <c r="D2891" s="125" t="str">
        <f ca="1"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ca="1" si="231"/>
        <v>0.319420810166681</v>
      </c>
      <c r="X2891" s="33"/>
      <c r="Y2891" s="33"/>
    </row>
    <row r="2892" spans="1:25" hidden="1" x14ac:dyDescent="0.2">
      <c r="A2892" s="93" t="s">
        <v>1289</v>
      </c>
      <c r="B2892" s="94" t="str">
        <f ca="1">IFERROR(VLOOKUP($A2892,HeadJournal!$A$1:$NTR$890,COLUMN(HeadJournal!B$1),0),"")</f>
        <v>720000106807</v>
      </c>
      <c r="C2892" s="94" t="str">
        <f ca="1">IFERROR(VLOOKUP($A2892,HeadJournal!$A$1:$NTR$890,COLUMN(HeadJournal!C$1),0),"")</f>
        <v>iHerb_OA CZN6870</v>
      </c>
      <c r="D2892" s="125" t="str">
        <f ca="1"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 ca="1"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ca="1" si="230"/>
        <v>2652.7904162151085</v>
      </c>
      <c r="V2892" s="22">
        <f t="shared" ca="1" si="231"/>
        <v>0.70793756177780742</v>
      </c>
      <c r="X2892" s="33"/>
      <c r="Y2892" s="33"/>
    </row>
    <row r="2893" spans="1:25" hidden="1" x14ac:dyDescent="0.2">
      <c r="A2893" s="93" t="s">
        <v>1289</v>
      </c>
      <c r="B2893" s="94" t="str">
        <f ca="1">IFERROR(VLOOKUP($A2893,HeadJournal!$A$1:$NTR$890,COLUMN(HeadJournal!B$1),0),"")</f>
        <v>720000106807</v>
      </c>
      <c r="C2893" s="94" t="str">
        <f ca="1">IFERROR(VLOOKUP($A2893,HeadJournal!$A$1:$NTR$890,COLUMN(HeadJournal!C$1),0),"")</f>
        <v>iHerb_OA CZN6870</v>
      </c>
      <c r="D2893" s="125" t="str">
        <f ca="1"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ca="1" si="231"/>
        <v>0.46775884215280322</v>
      </c>
      <c r="X2893" s="33"/>
      <c r="Y2893" s="33"/>
    </row>
    <row r="2894" spans="1:25" hidden="1" x14ac:dyDescent="0.2">
      <c r="A2894" s="93" t="s">
        <v>1289</v>
      </c>
      <c r="B2894" s="94" t="str">
        <f ca="1">IFERROR(VLOOKUP($A2894,HeadJournal!$A$1:$NTR$890,COLUMN(HeadJournal!B$1),0),"")</f>
        <v>720000106807</v>
      </c>
      <c r="C2894" s="94" t="str">
        <f ca="1">IFERROR(VLOOKUP($A2894,HeadJournal!$A$1:$NTR$890,COLUMN(HeadJournal!C$1),0),"")</f>
        <v>iHerb_OA CZN6870</v>
      </c>
      <c r="D2894" s="125" t="str">
        <f ca="1"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ca="1" si="231"/>
        <v>0.87539550240524067</v>
      </c>
      <c r="X2894" s="33"/>
      <c r="Y2894" s="33"/>
    </row>
    <row r="2895" spans="1:25" hidden="1" x14ac:dyDescent="0.2">
      <c r="A2895" s="93" t="s">
        <v>1289</v>
      </c>
      <c r="B2895" s="94" t="str">
        <f ca="1">IFERROR(VLOOKUP($A2895,HeadJournal!$A$1:$NTR$890,COLUMN(HeadJournal!B$1),0),"")</f>
        <v>720000106807</v>
      </c>
      <c r="C2895" s="94" t="str">
        <f ca="1">IFERROR(VLOOKUP($A2895,HeadJournal!$A$1:$NTR$890,COLUMN(HeadJournal!C$1),0),"")</f>
        <v>iHerb_OA CZN6870</v>
      </c>
      <c r="D2895" s="125" t="str">
        <f ca="1"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ca="1" si="231"/>
        <v>0.87539550240524067</v>
      </c>
      <c r="X2895" s="33"/>
      <c r="Y2895" s="33"/>
    </row>
    <row r="2896" spans="1:25" hidden="1" x14ac:dyDescent="0.2">
      <c r="A2896" s="93" t="s">
        <v>1289</v>
      </c>
      <c r="B2896" s="94" t="str">
        <f ca="1">IFERROR(VLOOKUP($A2896,HeadJournal!$A$1:$NTR$890,COLUMN(HeadJournal!B$1),0),"")</f>
        <v>720000106807</v>
      </c>
      <c r="C2896" s="94" t="str">
        <f ca="1">IFERROR(VLOOKUP($A2896,HeadJournal!$A$1:$NTR$890,COLUMN(HeadJournal!C$1),0),"")</f>
        <v>iHerb_OA CZN6870</v>
      </c>
      <c r="D2896" s="125" t="str">
        <f ca="1"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 ca="1"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 ca="1"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ca="1" si="230"/>
        <v>863.34522714624677</v>
      </c>
      <c r="V2896" s="22">
        <f t="shared" ca="1" si="231"/>
        <v>0.52750600888229759</v>
      </c>
      <c r="X2896" s="33"/>
      <c r="Y2896" s="33"/>
    </row>
    <row r="2897" spans="1:25" hidden="1" x14ac:dyDescent="0.2">
      <c r="A2897" s="93" t="s">
        <v>1289</v>
      </c>
      <c r="B2897" s="94" t="str">
        <f ca="1">IFERROR(VLOOKUP($A2897,HeadJournal!$A$1:$NTR$890,COLUMN(HeadJournal!B$1),0),"")</f>
        <v>720000106807</v>
      </c>
      <c r="C2897" s="94" t="str">
        <f ca="1">IFERROR(VLOOKUP($A2897,HeadJournal!$A$1:$NTR$890,COLUMN(HeadJournal!C$1),0),"")</f>
        <v>iHerb_OA CZN6870</v>
      </c>
      <c r="D2897" s="125" t="str">
        <f ca="1"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 ca="1"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ca="1" si="230"/>
        <v>995.40174570164936</v>
      </c>
      <c r="V2897" s="22">
        <f t="shared" ca="1" si="231"/>
        <v>0.522630819100668</v>
      </c>
      <c r="X2897" s="33"/>
      <c r="Y2897" s="33"/>
    </row>
    <row r="2898" spans="1:25" hidden="1" x14ac:dyDescent="0.2">
      <c r="A2898" s="93" t="s">
        <v>1289</v>
      </c>
      <c r="B2898" s="94" t="str">
        <f ca="1">IFERROR(VLOOKUP($A2898,HeadJournal!$A$1:$NTR$890,COLUMN(HeadJournal!B$1),0),"")</f>
        <v>720000106807</v>
      </c>
      <c r="C2898" s="94" t="str">
        <f ca="1">IFERROR(VLOOKUP($A2898,HeadJournal!$A$1:$NTR$890,COLUMN(HeadJournal!C$1),0),"")</f>
        <v>iHerb_OA CZN6870</v>
      </c>
      <c r="D2898" s="125" t="str">
        <f ca="1"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 ca="1"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ca="1" si="230"/>
        <v>898.81665153334711</v>
      </c>
      <c r="V2898" s="22">
        <f t="shared" ca="1" si="231"/>
        <v>0.59873875662917619</v>
      </c>
      <c r="X2898" s="33"/>
      <c r="Y2898" s="33"/>
    </row>
    <row r="2899" spans="1:25" hidden="1" x14ac:dyDescent="0.2">
      <c r="A2899" s="93" t="s">
        <v>1289</v>
      </c>
      <c r="B2899" s="94" t="str">
        <f ca="1">IFERROR(VLOOKUP($A2899,HeadJournal!$A$1:$NTR$890,COLUMN(HeadJournal!B$1),0),"")</f>
        <v>720000106807</v>
      </c>
      <c r="C2899" s="94" t="str">
        <f ca="1">IFERROR(VLOOKUP($A2899,HeadJournal!$A$1:$NTR$890,COLUMN(HeadJournal!C$1),0),"")</f>
        <v>iHerb_OA CZN6870</v>
      </c>
      <c r="D2899" s="125" t="str">
        <f ca="1"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 ca="1"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ca="1" si="230"/>
        <v>898.81665153334711</v>
      </c>
      <c r="V2899" s="22">
        <f t="shared" ca="1" si="231"/>
        <v>0.59873875662917619</v>
      </c>
      <c r="X2899" s="33"/>
      <c r="Y2899" s="33"/>
    </row>
    <row r="2900" spans="1:25" hidden="1" x14ac:dyDescent="0.2">
      <c r="A2900" s="93" t="s">
        <v>1289</v>
      </c>
      <c r="B2900" s="94" t="str">
        <f ca="1">IFERROR(VLOOKUP($A2900,HeadJournal!$A$1:$NTR$890,COLUMN(HeadJournal!B$1),0),"")</f>
        <v>720000106807</v>
      </c>
      <c r="C2900" s="94" t="str">
        <f ca="1">IFERROR(VLOOKUP($A2900,HeadJournal!$A$1:$NTR$890,COLUMN(HeadJournal!C$1),0),"")</f>
        <v>iHerb_OA CZN6870</v>
      </c>
      <c r="D2900" s="125" t="str">
        <f ca="1"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 ca="1"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 ca="1"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ca="1" si="230"/>
        <v>851.36884684104211</v>
      </c>
      <c r="V2900" s="22">
        <f t="shared" ca="1" si="231"/>
        <v>0.48687731846880183</v>
      </c>
      <c r="X2900" s="33"/>
      <c r="Y2900" s="33"/>
    </row>
    <row r="2901" spans="1:25" hidden="1" x14ac:dyDescent="0.2">
      <c r="A2901" s="93" t="s">
        <v>1289</v>
      </c>
      <c r="B2901" s="94" t="str">
        <f ca="1">IFERROR(VLOOKUP($A2901,HeadJournal!$A$1:$NTR$890,COLUMN(HeadJournal!B$1),0),"")</f>
        <v>720000106807</v>
      </c>
      <c r="C2901" s="94" t="str">
        <f ca="1">IFERROR(VLOOKUP($A2901,HeadJournal!$A$1:$NTR$890,COLUMN(HeadJournal!C$1),0),"")</f>
        <v>iHerb_OA CZN6870</v>
      </c>
      <c r="D2901" s="125" t="str">
        <f ca="1"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 ca="1"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 ca="1"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ca="1" si="230"/>
        <v>-99.978910986790098</v>
      </c>
      <c r="V2901" s="22" t="str">
        <f t="shared" ca="1" si="231"/>
        <v/>
      </c>
      <c r="X2901" s="33"/>
      <c r="Y2901" s="33"/>
    </row>
    <row r="2902" spans="1:25" hidden="1" x14ac:dyDescent="0.2">
      <c r="A2902" s="93" t="s">
        <v>1289</v>
      </c>
      <c r="B2902" s="94" t="str">
        <f ca="1">IFERROR(VLOOKUP($A2902,HeadJournal!$A$1:$NTR$890,COLUMN(HeadJournal!B$1),0),"")</f>
        <v>720000106807</v>
      </c>
      <c r="C2902" s="94" t="str">
        <f ca="1">IFERROR(VLOOKUP($A2902,HeadJournal!$A$1:$NTR$890,COLUMN(HeadJournal!C$1),0),"")</f>
        <v>iHerb_OA CZN6870</v>
      </c>
      <c r="D2902" s="125" t="str">
        <f ca="1"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 ca="1"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 ca="1"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ca="1" si="230"/>
        <v>1211.3772824463258</v>
      </c>
      <c r="V2902" s="22">
        <f t="shared" ca="1" si="231"/>
        <v>0.67726819667321703</v>
      </c>
      <c r="X2902" s="33"/>
      <c r="Y2902" s="33"/>
    </row>
    <row r="2903" spans="1:25" hidden="1" x14ac:dyDescent="0.2">
      <c r="A2903" s="93" t="s">
        <v>1289</v>
      </c>
      <c r="B2903" s="94" t="str">
        <f ca="1">IFERROR(VLOOKUP($A2903,HeadJournal!$A$1:$NTR$890,COLUMN(HeadJournal!B$1),0),"")</f>
        <v>720000106807</v>
      </c>
      <c r="C2903" s="94" t="str">
        <f ca="1">IFERROR(VLOOKUP($A2903,HeadJournal!$A$1:$NTR$890,COLUMN(HeadJournal!C$1),0),"")</f>
        <v>iHerb_OA CZN6870</v>
      </c>
      <c r="D2903" s="125" t="str">
        <f ca="1"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 ca="1"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ca="1" si="230"/>
        <v>818.3758062154011</v>
      </c>
      <c r="V2903" s="22">
        <f t="shared" ca="1" si="231"/>
        <v>0.45934255331197194</v>
      </c>
      <c r="X2903" s="33"/>
      <c r="Y2903" s="33"/>
    </row>
    <row r="2904" spans="1:25" hidden="1" x14ac:dyDescent="0.2">
      <c r="A2904" s="93" t="s">
        <v>1289</v>
      </c>
      <c r="B2904" s="94" t="str">
        <f ca="1">IFERROR(VLOOKUP($A2904,HeadJournal!$A$1:$NTR$890,COLUMN(HeadJournal!B$1),0),"")</f>
        <v>720000106807</v>
      </c>
      <c r="C2904" s="94" t="str">
        <f ca="1">IFERROR(VLOOKUP($A2904,HeadJournal!$A$1:$NTR$890,COLUMN(HeadJournal!C$1),0),"")</f>
        <v>iHerb_OA CZN6870</v>
      </c>
      <c r="D2904" s="125" t="str">
        <f ca="1"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 ca="1"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ca="1" si="230"/>
        <v>9.4021850577519217E-4</v>
      </c>
      <c r="V2904" s="22">
        <f t="shared" ca="1" si="231"/>
        <v>6.5901669965296751E-7</v>
      </c>
      <c r="X2904" s="33"/>
      <c r="Y2904" s="33"/>
    </row>
    <row r="2905" spans="1:25" hidden="1" x14ac:dyDescent="0.2">
      <c r="A2905" s="93" t="s">
        <v>1289</v>
      </c>
      <c r="B2905" s="94" t="str">
        <f ca="1">IFERROR(VLOOKUP($A2905,HeadJournal!$A$1:$NTR$890,COLUMN(HeadJournal!B$1),0),"")</f>
        <v>720000106807</v>
      </c>
      <c r="C2905" s="94" t="str">
        <f ca="1">IFERROR(VLOOKUP($A2905,HeadJournal!$A$1:$NTR$890,COLUMN(HeadJournal!C$1),0),"")</f>
        <v>iHerb_OA CZN6870</v>
      </c>
      <c r="D2905" s="125" t="str">
        <f ca="1"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 ca="1"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ca="1" si="230"/>
        <v>573.30094021850573</v>
      </c>
      <c r="V2905" s="22">
        <f t="shared" ca="1" si="231"/>
        <v>0.4018373295250573</v>
      </c>
      <c r="X2905" s="33"/>
      <c r="Y2905" s="33"/>
    </row>
    <row r="2906" spans="1:25" hidden="1" x14ac:dyDescent="0.2">
      <c r="A2906" s="93" t="s">
        <v>1289</v>
      </c>
      <c r="B2906" s="94" t="str">
        <f ca="1">IFERROR(VLOOKUP($A2906,HeadJournal!$A$1:$NTR$890,COLUMN(HeadJournal!B$1),0),"")</f>
        <v>720000106807</v>
      </c>
      <c r="C2906" s="94" t="str">
        <f ca="1">IFERROR(VLOOKUP($A2906,HeadJournal!$A$1:$NTR$890,COLUMN(HeadJournal!C$1),0),"")</f>
        <v>iHerb_OA CZN6870</v>
      </c>
      <c r="D2906" s="125" t="str">
        <f ca="1"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ca="1" si="231"/>
        <v>0.43127827344058794</v>
      </c>
      <c r="X2906" s="33"/>
      <c r="Y2906" s="33"/>
    </row>
    <row r="2907" spans="1:25" hidden="1" x14ac:dyDescent="0.2">
      <c r="A2907" s="93" t="s">
        <v>1570</v>
      </c>
      <c r="B2907" s="94" t="str">
        <f ca="1">IFERROR(VLOOKUP($A2907,HeadJournal!$A$1:$NTR$890,COLUMN(HeadJournal!B$1),0),"")</f>
        <v>720000119518</v>
      </c>
      <c r="C2907" s="94" t="str">
        <f ca="1">IFERROR(VLOOKUP($A2907,HeadJournal!$A$1:$NTR$890,COLUMN(HeadJournal!C$1),0),"")</f>
        <v>iHerb_OA CZN6870</v>
      </c>
      <c r="D2907" s="125" t="str">
        <f ca="1"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ca="1" si="231"/>
        <v>0.5150516297946407</v>
      </c>
      <c r="X2907" s="33"/>
      <c r="Y2907" s="33"/>
    </row>
    <row r="2908" spans="1:25" hidden="1" x14ac:dyDescent="0.2">
      <c r="A2908" s="93" t="s">
        <v>1570</v>
      </c>
      <c r="B2908" s="94" t="str">
        <f ca="1">IFERROR(VLOOKUP($A2908,HeadJournal!$A$1:$NTR$890,COLUMN(HeadJournal!B$1),0),"")</f>
        <v>720000119518</v>
      </c>
      <c r="C2908" s="94" t="str">
        <f ca="1">IFERROR(VLOOKUP($A2908,HeadJournal!$A$1:$NTR$890,COLUMN(HeadJournal!C$1),0),"")</f>
        <v>iHerb_OA CZN6870</v>
      </c>
      <c r="D2908" s="125" t="str">
        <f ca="1"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ca="1" si="231"/>
        <v>0.5150516297946407</v>
      </c>
      <c r="X2908" s="33"/>
      <c r="Y2908" s="33"/>
    </row>
    <row r="2909" spans="1:25" hidden="1" x14ac:dyDescent="0.2">
      <c r="A2909" s="93" t="s">
        <v>1570</v>
      </c>
      <c r="B2909" s="94" t="str">
        <f ca="1">IFERROR(VLOOKUP($A2909,HeadJournal!$A$1:$NTR$890,COLUMN(HeadJournal!B$1),0),"")</f>
        <v>720000119518</v>
      </c>
      <c r="C2909" s="94" t="str">
        <f ca="1">IFERROR(VLOOKUP($A2909,HeadJournal!$A$1:$NTR$890,COLUMN(HeadJournal!C$1),0),"")</f>
        <v>iHerb_OA CZN6870</v>
      </c>
      <c r="D2909" s="125" t="str">
        <f ca="1"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hidden="1" x14ac:dyDescent="0.2">
      <c r="A2910" s="93" t="s">
        <v>1570</v>
      </c>
      <c r="B2910" s="94" t="str">
        <f ca="1">IFERROR(VLOOKUP($A2910,HeadJournal!$A$1:$NTR$890,COLUMN(HeadJournal!B$1),0),"")</f>
        <v>720000119518</v>
      </c>
      <c r="C2910" s="94" t="str">
        <f ca="1">IFERROR(VLOOKUP($A2910,HeadJournal!$A$1:$NTR$890,COLUMN(HeadJournal!C$1),0),"")</f>
        <v>iHerb_OA CZN6870</v>
      </c>
      <c r="D2910" s="125" t="str">
        <f ca="1"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hidden="1" x14ac:dyDescent="0.2">
      <c r="A2911" s="93" t="s">
        <v>1570</v>
      </c>
      <c r="B2911" s="94" t="str">
        <f ca="1">IFERROR(VLOOKUP($A2911,HeadJournal!$A$1:$NTR$890,COLUMN(HeadJournal!B$1),0),"")</f>
        <v>720000119518</v>
      </c>
      <c r="C2911" s="94" t="str">
        <f ca="1">IFERROR(VLOOKUP($A2911,HeadJournal!$A$1:$NTR$890,COLUMN(HeadJournal!C$1),0),"")</f>
        <v>iHerb_OA CZN6870</v>
      </c>
      <c r="D2911" s="125" t="str">
        <f ca="1"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ca="1" si="231"/>
        <v>0.33342758777745823</v>
      </c>
      <c r="X2911" s="33"/>
      <c r="Y2911" s="33"/>
    </row>
    <row r="2912" spans="1:25" hidden="1" x14ac:dyDescent="0.2">
      <c r="A2912" s="93" t="s">
        <v>1570</v>
      </c>
      <c r="B2912" s="94" t="str">
        <f ca="1">IFERROR(VLOOKUP($A2912,HeadJournal!$A$1:$NTR$890,COLUMN(HeadJournal!B$1),0),"")</f>
        <v>720000119518</v>
      </c>
      <c r="C2912" s="94" t="str">
        <f ca="1">IFERROR(VLOOKUP($A2912,HeadJournal!$A$1:$NTR$890,COLUMN(HeadJournal!C$1),0),"")</f>
        <v>iHerb_OA CZN6870</v>
      </c>
      <c r="D2912" s="125" t="str">
        <f ca="1"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ca="1" si="231"/>
        <v>1.2974846526248722</v>
      </c>
      <c r="X2912" s="33"/>
      <c r="Y2912" s="33"/>
    </row>
    <row r="2913" spans="1:25" hidden="1" x14ac:dyDescent="0.2">
      <c r="A2913" s="93" t="s">
        <v>1570</v>
      </c>
      <c r="B2913" s="94" t="str">
        <f ca="1">IFERROR(VLOOKUP($A2913,HeadJournal!$A$1:$NTR$890,COLUMN(HeadJournal!B$1),0),"")</f>
        <v>720000119518</v>
      </c>
      <c r="C2913" s="94" t="str">
        <f ca="1">IFERROR(VLOOKUP($A2913,HeadJournal!$A$1:$NTR$890,COLUMN(HeadJournal!C$1),0),"")</f>
        <v>iHerb_OA CZN6870</v>
      </c>
      <c r="D2913" s="125" t="str">
        <f ca="1"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 ca="1"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ca="1" si="230"/>
        <v>594.88242841609258</v>
      </c>
      <c r="V2913" s="22">
        <f t="shared" ca="1" si="231"/>
        <v>0.32955328660066763</v>
      </c>
      <c r="X2913" s="33"/>
      <c r="Y2913" s="33"/>
    </row>
    <row r="2914" spans="1:25" hidden="1" x14ac:dyDescent="0.2">
      <c r="A2914" s="93" t="s">
        <v>1570</v>
      </c>
      <c r="B2914" s="94" t="str">
        <f ca="1">IFERROR(VLOOKUP($A2914,HeadJournal!$A$1:$NTR$890,COLUMN(HeadJournal!B$1),0),"")</f>
        <v>720000119518</v>
      </c>
      <c r="C2914" s="94" t="str">
        <f ca="1">IFERROR(VLOOKUP($A2914,HeadJournal!$A$1:$NTR$890,COLUMN(HeadJournal!C$1),0),"")</f>
        <v>iHerb_OA CZN6870</v>
      </c>
      <c r="D2914" s="125" t="str">
        <f ca="1"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 ca="1"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 ca="1"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ca="1" si="230"/>
        <v>-1805.1175715839074</v>
      </c>
      <c r="V2914" s="22" t="str">
        <f t="shared" ca="1" si="231"/>
        <v/>
      </c>
      <c r="X2914" s="33"/>
      <c r="Y2914" s="33"/>
    </row>
    <row r="2915" spans="1:25" hidden="1" x14ac:dyDescent="0.2">
      <c r="A2915" s="93" t="s">
        <v>1570</v>
      </c>
      <c r="B2915" s="94" t="str">
        <f ca="1">IFERROR(VLOOKUP($A2915,HeadJournal!$A$1:$NTR$890,COLUMN(HeadJournal!B$1),0),"")</f>
        <v>720000119518</v>
      </c>
      <c r="C2915" s="94" t="str">
        <f ca="1">IFERROR(VLOOKUP($A2915,HeadJournal!$A$1:$NTR$890,COLUMN(HeadJournal!C$1),0),"")</f>
        <v>iHerb_OA CZN6870</v>
      </c>
      <c r="D2915" s="125" t="str">
        <f ca="1"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ca="1" si="231"/>
        <v>0.33075324444056003</v>
      </c>
      <c r="X2915" s="33"/>
      <c r="Y2915" s="33"/>
    </row>
    <row r="2916" spans="1:25" hidden="1" x14ac:dyDescent="0.2">
      <c r="A2916" s="93" t="s">
        <v>1570</v>
      </c>
      <c r="B2916" s="94" t="str">
        <f ca="1">IFERROR(VLOOKUP($A2916,HeadJournal!$A$1:$NTR$890,COLUMN(HeadJournal!B$1),0),"")</f>
        <v>720000119518</v>
      </c>
      <c r="C2916" s="94" t="str">
        <f ca="1">IFERROR(VLOOKUP($A2916,HeadJournal!$A$1:$NTR$890,COLUMN(HeadJournal!C$1),0),"")</f>
        <v>iHerb_OA CZN6870</v>
      </c>
      <c r="D2916" s="125" t="str">
        <f ca="1"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ca="1" si="231"/>
        <v>0.38193606153442772</v>
      </c>
      <c r="X2916" s="33"/>
      <c r="Y2916" s="33"/>
    </row>
    <row r="2917" spans="1:25" hidden="1" x14ac:dyDescent="0.2">
      <c r="A2917" s="93" t="s">
        <v>1570</v>
      </c>
      <c r="B2917" s="94" t="str">
        <f ca="1">IFERROR(VLOOKUP($A2917,HeadJournal!$A$1:$NTR$890,COLUMN(HeadJournal!B$1),0),"")</f>
        <v>720000119518</v>
      </c>
      <c r="C2917" s="94" t="str">
        <f ca="1">IFERROR(VLOOKUP($A2917,HeadJournal!$A$1:$NTR$890,COLUMN(HeadJournal!C$1),0),"")</f>
        <v>iHerb_OA CZN6870</v>
      </c>
      <c r="D2917" s="125" t="str">
        <f ca="1"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 ca="1"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ca="1" si="230"/>
        <v>805.60500181225098</v>
      </c>
      <c r="V2917" s="22">
        <f t="shared" ca="1" si="231"/>
        <v>0.57774518903127903</v>
      </c>
      <c r="X2917" s="33"/>
      <c r="Y2917" s="33"/>
    </row>
    <row r="2918" spans="1:25" hidden="1" x14ac:dyDescent="0.2">
      <c r="A2918" s="93" t="s">
        <v>1570</v>
      </c>
      <c r="B2918" s="94" t="str">
        <f ca="1">IFERROR(VLOOKUP($A2918,HeadJournal!$A$1:$NTR$890,COLUMN(HeadJournal!B$1),0),"")</f>
        <v>720000119518</v>
      </c>
      <c r="C2918" s="94" t="str">
        <f ca="1">IFERROR(VLOOKUP($A2918,HeadJournal!$A$1:$NTR$890,COLUMN(HeadJournal!C$1),0),"")</f>
        <v>iHerb_OA CZN6870</v>
      </c>
      <c r="D2918" s="125" t="str">
        <f ca="1"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ca="1" si="231"/>
        <v>0.4005697813284263</v>
      </c>
      <c r="X2918" s="33"/>
      <c r="Y2918" s="33"/>
    </row>
    <row r="2919" spans="1:25" hidden="1" x14ac:dyDescent="0.2">
      <c r="A2919" s="93" t="s">
        <v>1570</v>
      </c>
      <c r="B2919" s="94" t="str">
        <f ca="1">IFERROR(VLOOKUP($A2919,HeadJournal!$A$1:$NTR$890,COLUMN(HeadJournal!B$1),0),"")</f>
        <v>720000119518</v>
      </c>
      <c r="C2919" s="94" t="str">
        <f ca="1">IFERROR(VLOOKUP($A2919,HeadJournal!$A$1:$NTR$890,COLUMN(HeadJournal!C$1),0),"")</f>
        <v>iHerb_OA CZN6870</v>
      </c>
      <c r="D2919" s="125" t="str">
        <f ca="1"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 ca="1"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ca="1" si="230"/>
        <v>1043.8160782892351</v>
      </c>
      <c r="V2919" s="22">
        <f t="shared" ca="1" si="231"/>
        <v>0.44301128985353017</v>
      </c>
      <c r="X2919" s="33"/>
      <c r="Y2919" s="33"/>
    </row>
    <row r="2920" spans="1:25" hidden="1" x14ac:dyDescent="0.2">
      <c r="A2920" s="93" t="s">
        <v>1570</v>
      </c>
      <c r="B2920" s="94" t="str">
        <f ca="1">IFERROR(VLOOKUP($A2920,HeadJournal!$A$1:$NTR$890,COLUMN(HeadJournal!B$1),0),"")</f>
        <v>720000119518</v>
      </c>
      <c r="C2920" s="94" t="str">
        <f ca="1">IFERROR(VLOOKUP($A2920,HeadJournal!$A$1:$NTR$890,COLUMN(HeadJournal!C$1),0),"")</f>
        <v>iHerb_OA CZN6870</v>
      </c>
      <c r="D2920" s="125" t="str">
        <f ca="1"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ca="1" si="231"/>
        <v>0.4005697813284263</v>
      </c>
      <c r="X2920" s="33"/>
      <c r="Y2920" s="33"/>
    </row>
    <row r="2921" spans="1:25" hidden="1" x14ac:dyDescent="0.2">
      <c r="A2921" s="93" t="s">
        <v>1570</v>
      </c>
      <c r="B2921" s="94" t="str">
        <f ca="1">IFERROR(VLOOKUP($A2921,HeadJournal!$A$1:$NTR$890,COLUMN(HeadJournal!B$1),0),"")</f>
        <v>720000119518</v>
      </c>
      <c r="C2921" s="94" t="str">
        <f ca="1">IFERROR(VLOOKUP($A2921,HeadJournal!$A$1:$NTR$890,COLUMN(HeadJournal!C$1),0),"")</f>
        <v>iHerb_OA CZN6870</v>
      </c>
      <c r="D2921" s="125" t="str">
        <f ca="1"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ca="1" si="231"/>
        <v>0.52157733674278683</v>
      </c>
      <c r="X2921" s="33"/>
      <c r="Y2921" s="33"/>
    </row>
    <row r="2922" spans="1:25" hidden="1" x14ac:dyDescent="0.2">
      <c r="A2922" s="93" t="s">
        <v>1570</v>
      </c>
      <c r="B2922" s="94" t="str">
        <f ca="1">IFERROR(VLOOKUP($A2922,HeadJournal!$A$1:$NTR$890,COLUMN(HeadJournal!B$1),0),"")</f>
        <v>720000119518</v>
      </c>
      <c r="C2922" s="94" t="str">
        <f ca="1">IFERROR(VLOOKUP($A2922,HeadJournal!$A$1:$NTR$890,COLUMN(HeadJournal!C$1),0),"")</f>
        <v>iHerb_OA CZN6870</v>
      </c>
      <c r="D2922" s="125" t="str">
        <f ca="1"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 ca="1"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 ca="1"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ca="1" si="230"/>
        <v>996.92394345777461</v>
      </c>
      <c r="V2922" s="22">
        <f t="shared" ca="1" si="231"/>
        <v>0.71052737220433948</v>
      </c>
      <c r="X2922" s="33"/>
      <c r="Y2922" s="33"/>
    </row>
    <row r="2923" spans="1:25" hidden="1" x14ac:dyDescent="0.2">
      <c r="A2923" s="93" t="s">
        <v>1570</v>
      </c>
      <c r="B2923" s="94" t="str">
        <f ca="1">IFERROR(VLOOKUP($A2923,HeadJournal!$A$1:$NTR$890,COLUMN(HeadJournal!B$1),0),"")</f>
        <v>720000119518</v>
      </c>
      <c r="C2923" s="94" t="str">
        <f ca="1">IFERROR(VLOOKUP($A2923,HeadJournal!$A$1:$NTR$890,COLUMN(HeadJournal!C$1),0),"")</f>
        <v>iHerb_OA CZN6870</v>
      </c>
      <c r="D2923" s="125" t="str">
        <f ca="1"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 ca="1"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ca="1" si="230"/>
        <v>1287.2359115621603</v>
      </c>
      <c r="V2923" s="22">
        <f t="shared" ca="1" si="231"/>
        <v>1.5837755750703399</v>
      </c>
      <c r="X2923" s="33"/>
      <c r="Y2923" s="33"/>
    </row>
    <row r="2924" spans="1:25" hidden="1" x14ac:dyDescent="0.2">
      <c r="A2924" s="93" t="s">
        <v>1572</v>
      </c>
      <c r="B2924" s="94" t="str">
        <f ca="1">IFERROR(VLOOKUP($A2924,HeadJournal!$A$1:$NTR$890,COLUMN(HeadJournal!B$1),0),"")</f>
        <v>720000122982</v>
      </c>
      <c r="C2924" s="94" t="str">
        <f ca="1">IFERROR(VLOOKUP($A2924,HeadJournal!$A$1:$NTR$890,COLUMN(HeadJournal!C$1),0),"")</f>
        <v>iHerb_AV CYG0792</v>
      </c>
      <c r="D2924" s="125" t="str">
        <f ca="1"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ca="1" si="231"/>
        <v>0.63213282165573192</v>
      </c>
      <c r="X2924" s="33"/>
      <c r="Y2924" s="33"/>
    </row>
    <row r="2925" spans="1:25" hidden="1" x14ac:dyDescent="0.2">
      <c r="A2925" s="93" t="s">
        <v>1572</v>
      </c>
      <c r="B2925" s="94" t="str">
        <f ca="1">IFERROR(VLOOKUP($A2925,HeadJournal!$A$1:$NTR$890,COLUMN(HeadJournal!B$1),0),"")</f>
        <v>720000122982</v>
      </c>
      <c r="C2925" s="94" t="str">
        <f ca="1">IFERROR(VLOOKUP($A2925,HeadJournal!$A$1:$NTR$890,COLUMN(HeadJournal!C$1),0),"")</f>
        <v>iHerb_AV CYG0792</v>
      </c>
      <c r="D2925" s="125" t="str">
        <f ca="1"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 ca="1"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ca="1" si="230"/>
        <v>605.57546548348341</v>
      </c>
      <c r="V2925" s="22">
        <f t="shared" ca="1" si="231"/>
        <v>0.67705596404600943</v>
      </c>
      <c r="X2925" s="33"/>
      <c r="Y2925" s="33"/>
    </row>
    <row r="2926" spans="1:25" hidden="1" x14ac:dyDescent="0.2">
      <c r="A2926" s="93" t="s">
        <v>1572</v>
      </c>
      <c r="B2926" s="94" t="str">
        <f ca="1">IFERROR(VLOOKUP($A2926,HeadJournal!$A$1:$NTR$890,COLUMN(HeadJournal!B$1),0),"")</f>
        <v>720000122982</v>
      </c>
      <c r="C2926" s="94" t="str">
        <f ca="1">IFERROR(VLOOKUP($A2926,HeadJournal!$A$1:$NTR$890,COLUMN(HeadJournal!C$1),0),"")</f>
        <v>iHerb_AV CYG0792</v>
      </c>
      <c r="D2926" s="125" t="str">
        <f ca="1"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 ca="1"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ca="1" si="230"/>
        <v>541.91164213983404</v>
      </c>
      <c r="V2926" s="22">
        <f t="shared" ca="1" si="231"/>
        <v>0.56561760477933565</v>
      </c>
      <c r="X2926" s="33"/>
      <c r="Y2926" s="33"/>
    </row>
    <row r="2927" spans="1:25" hidden="1" x14ac:dyDescent="0.2">
      <c r="A2927" s="93" t="s">
        <v>1572</v>
      </c>
      <c r="B2927" s="94" t="str">
        <f ca="1">IFERROR(VLOOKUP($A2927,HeadJournal!$A$1:$NTR$890,COLUMN(HeadJournal!B$1),0),"")</f>
        <v>720000122982</v>
      </c>
      <c r="C2927" s="94" t="str">
        <f ca="1">IFERROR(VLOOKUP($A2927,HeadJournal!$A$1:$NTR$890,COLUMN(HeadJournal!C$1),0),"")</f>
        <v>iHerb_AV CYG0792</v>
      </c>
      <c r="D2927" s="125" t="str">
        <f ca="1"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 ca="1"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 ca="1"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ca="1" si="230"/>
        <v>788.38245436745933</v>
      </c>
      <c r="V2927" s="22">
        <f t="shared" ca="1" si="231"/>
        <v>0.46060666787340443</v>
      </c>
      <c r="X2927" s="33"/>
      <c r="Y2927" s="33"/>
    </row>
    <row r="2928" spans="1:25" hidden="1" x14ac:dyDescent="0.2">
      <c r="A2928" s="93" t="s">
        <v>1572</v>
      </c>
      <c r="B2928" s="94" t="str">
        <f ca="1">IFERROR(VLOOKUP($A2928,HeadJournal!$A$1:$NTR$890,COLUMN(HeadJournal!B$1),0),"")</f>
        <v>720000122982</v>
      </c>
      <c r="C2928" s="94" t="str">
        <f ca="1">IFERROR(VLOOKUP($A2928,HeadJournal!$A$1:$NTR$890,COLUMN(HeadJournal!C$1),0),"")</f>
        <v>iHerb_AV CYG0792</v>
      </c>
      <c r="D2928" s="125" t="str">
        <f ca="1"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 ca="1"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ca="1" si="230"/>
        <v>486.47813290806084</v>
      </c>
      <c r="V2928" s="22">
        <f t="shared" ca="1" si="231"/>
        <v>0.68179849188192698</v>
      </c>
      <c r="X2928" s="33"/>
      <c r="Y2928" s="33"/>
    </row>
    <row r="2929" spans="1:25" hidden="1" x14ac:dyDescent="0.2">
      <c r="A2929" s="93" t="s">
        <v>1572</v>
      </c>
      <c r="B2929" s="94" t="str">
        <f ca="1">IFERROR(VLOOKUP($A2929,HeadJournal!$A$1:$NTR$890,COLUMN(HeadJournal!B$1),0),"")</f>
        <v>720000122982</v>
      </c>
      <c r="C2929" s="94" t="str">
        <f ca="1">IFERROR(VLOOKUP($A2929,HeadJournal!$A$1:$NTR$890,COLUMN(HeadJournal!C$1),0),"")</f>
        <v>iHerb_AV CYG0792</v>
      </c>
      <c r="D2929" s="125" t="str">
        <f ca="1"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 ca="1"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ca="1" si="230"/>
        <v>486.47813290806084</v>
      </c>
      <c r="V2929" s="22">
        <f t="shared" ca="1" si="231"/>
        <v>0.68179849188192698</v>
      </c>
      <c r="X2929" s="33"/>
      <c r="Y2929" s="33"/>
    </row>
    <row r="2930" spans="1:25" hidden="1" x14ac:dyDescent="0.2">
      <c r="A2930" s="93" t="s">
        <v>1572</v>
      </c>
      <c r="B2930" s="94" t="str">
        <f ca="1">IFERROR(VLOOKUP($A2930,HeadJournal!$A$1:$NTR$890,COLUMN(HeadJournal!B$1),0),"")</f>
        <v>720000122982</v>
      </c>
      <c r="C2930" s="94" t="str">
        <f ca="1">IFERROR(VLOOKUP($A2930,HeadJournal!$A$1:$NTR$890,COLUMN(HeadJournal!C$1),0),"")</f>
        <v>iHerb_AV CYG0792</v>
      </c>
      <c r="D2930" s="125" t="str">
        <f ca="1"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 ca="1"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ca="1" si="230"/>
        <v>486.47813290806084</v>
      </c>
      <c r="V2930" s="22">
        <f t="shared" ca="1" si="231"/>
        <v>0.68179849188192698</v>
      </c>
      <c r="X2930" s="33"/>
      <c r="Y2930" s="33"/>
    </row>
    <row r="2931" spans="1:25" hidden="1" x14ac:dyDescent="0.2">
      <c r="A2931" s="93" t="s">
        <v>1572</v>
      </c>
      <c r="B2931" s="94" t="str">
        <f ca="1">IFERROR(VLOOKUP($A2931,HeadJournal!$A$1:$NTR$890,COLUMN(HeadJournal!B$1),0),"")</f>
        <v>720000122982</v>
      </c>
      <c r="C2931" s="94" t="str">
        <f ca="1">IFERROR(VLOOKUP($A2931,HeadJournal!$A$1:$NTR$890,COLUMN(HeadJournal!C$1),0),"")</f>
        <v>iHerb_AV CYG0792</v>
      </c>
      <c r="D2931" s="125" t="str">
        <f ca="1"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 ca="1"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ca="1" si="230"/>
        <v>472.94703625339457</v>
      </c>
      <c r="V2931" s="22">
        <f t="shared" ca="1" si="231"/>
        <v>0.89734252301970985</v>
      </c>
      <c r="X2931" s="33"/>
      <c r="Y2931" s="33"/>
    </row>
    <row r="2932" spans="1:25" hidden="1" x14ac:dyDescent="0.2">
      <c r="A2932" s="93" t="s">
        <v>1572</v>
      </c>
      <c r="B2932" s="94" t="str">
        <f ca="1">IFERROR(VLOOKUP($A2932,HeadJournal!$A$1:$NTR$890,COLUMN(HeadJournal!B$1),0),"")</f>
        <v>720000122982</v>
      </c>
      <c r="C2932" s="94" t="str">
        <f ca="1">IFERROR(VLOOKUP($A2932,HeadJournal!$A$1:$NTR$890,COLUMN(HeadJournal!C$1),0),"")</f>
        <v>iHerb_AV CYG0792</v>
      </c>
      <c r="D2932" s="125" t="str">
        <f ca="1"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 ca="1"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ca="1" si="230"/>
        <v>472.94703625339457</v>
      </c>
      <c r="V2932" s="22">
        <f t="shared" ca="1" si="231"/>
        <v>0.89734252301970985</v>
      </c>
      <c r="X2932" s="33"/>
      <c r="Y2932" s="33"/>
    </row>
    <row r="2933" spans="1:25" hidden="1" x14ac:dyDescent="0.2">
      <c r="A2933" s="93" t="s">
        <v>1572</v>
      </c>
      <c r="B2933" s="94" t="str">
        <f ca="1">IFERROR(VLOOKUP($A2933,HeadJournal!$A$1:$NTR$890,COLUMN(HeadJournal!B$1),0),"")</f>
        <v>720000122982</v>
      </c>
      <c r="C2933" s="94" t="str">
        <f ca="1">IFERROR(VLOOKUP($A2933,HeadJournal!$A$1:$NTR$890,COLUMN(HeadJournal!C$1),0),"")</f>
        <v>iHerb_AV CYG0792</v>
      </c>
      <c r="D2933" s="125" t="str">
        <f ca="1"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 ca="1"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ca="1" si="230"/>
        <v>-14.556306764353849</v>
      </c>
      <c r="V2933" s="22">
        <f t="shared" ca="1" si="231"/>
        <v>-9.0156699418711302E-3</v>
      </c>
      <c r="X2933" s="33"/>
      <c r="Y2933" s="33"/>
    </row>
    <row r="2934" spans="1:25" hidden="1" x14ac:dyDescent="0.2">
      <c r="A2934" s="93" t="s">
        <v>1572</v>
      </c>
      <c r="B2934" s="94" t="str">
        <f ca="1">IFERROR(VLOOKUP($A2934,HeadJournal!$A$1:$NTR$890,COLUMN(HeadJournal!B$1),0),"")</f>
        <v>720000122982</v>
      </c>
      <c r="C2934" s="94" t="str">
        <f ca="1">IFERROR(VLOOKUP($A2934,HeadJournal!$A$1:$NTR$890,COLUMN(HeadJournal!C$1),0),"")</f>
        <v>iHerb_AV CYG0792</v>
      </c>
      <c r="D2934" s="125" t="str">
        <f ca="1"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 ca="1"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ca="1" si="230"/>
        <v>854.54564059243239</v>
      </c>
      <c r="V2934" s="22">
        <f t="shared" ca="1" si="231"/>
        <v>0.38056691600620757</v>
      </c>
      <c r="X2934" s="33"/>
      <c r="Y2934" s="33"/>
    </row>
    <row r="2935" spans="1:25" hidden="1" x14ac:dyDescent="0.2">
      <c r="A2935" s="93" t="s">
        <v>1572</v>
      </c>
      <c r="B2935" s="94" t="str">
        <f ca="1">IFERROR(VLOOKUP($A2935,HeadJournal!$A$1:$NTR$890,COLUMN(HeadJournal!B$1),0),"")</f>
        <v>720000122982</v>
      </c>
      <c r="C2935" s="94" t="str">
        <f ca="1">IFERROR(VLOOKUP($A2935,HeadJournal!$A$1:$NTR$890,COLUMN(HeadJournal!C$1),0),"")</f>
        <v>iHerb_AV CYG0792</v>
      </c>
      <c r="D2935" s="125" t="str">
        <f ca="1"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ca="1" si="231"/>
        <v>0.42510133265156907</v>
      </c>
      <c r="X2935" s="33"/>
      <c r="Y2935" s="33"/>
    </row>
    <row r="2936" spans="1:25" hidden="1" x14ac:dyDescent="0.2">
      <c r="A2936" s="93" t="s">
        <v>1572</v>
      </c>
      <c r="B2936" s="94" t="str">
        <f ca="1">IFERROR(VLOOKUP($A2936,HeadJournal!$A$1:$NTR$890,COLUMN(HeadJournal!B$1),0),"")</f>
        <v>720000122982</v>
      </c>
      <c r="C2936" s="94" t="str">
        <f ca="1">IFERROR(VLOOKUP($A2936,HeadJournal!$A$1:$NTR$890,COLUMN(HeadJournal!C$1),0),"")</f>
        <v>iHerb_AV CYG0792</v>
      </c>
      <c r="D2936" s="125" t="str">
        <f ca="1"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 ca="1"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 ca="1"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ca="1" si="230"/>
        <v>565.723787974483</v>
      </c>
      <c r="V2936" s="22">
        <f t="shared" ca="1" si="231"/>
        <v>0.54697553844593871</v>
      </c>
      <c r="X2936" s="33"/>
      <c r="Y2936" s="33"/>
    </row>
    <row r="2937" spans="1:25" hidden="1" x14ac:dyDescent="0.2">
      <c r="A2937" s="93" t="s">
        <v>1572</v>
      </c>
      <c r="B2937" s="94" t="str">
        <f ca="1">IFERROR(VLOOKUP($A2937,HeadJournal!$A$1:$NTR$890,COLUMN(HeadJournal!B$1),0),"")</f>
        <v>720000122982</v>
      </c>
      <c r="C2937" s="94" t="str">
        <f ca="1">IFERROR(VLOOKUP($A2937,HeadJournal!$A$1:$NTR$890,COLUMN(HeadJournal!C$1),0),"")</f>
        <v>iHerb_AV CYG0792</v>
      </c>
      <c r="D2937" s="125" t="str">
        <f ca="1"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 ca="1"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ca="1" si="230"/>
        <v>536.83063743447156</v>
      </c>
      <c r="V2937" s="22">
        <f t="shared" ca="1" si="231"/>
        <v>0.46152405205241864</v>
      </c>
      <c r="X2937" s="33"/>
      <c r="Y2937" s="33"/>
    </row>
    <row r="2938" spans="1:25" hidden="1" x14ac:dyDescent="0.2">
      <c r="A2938" s="93" t="s">
        <v>1572</v>
      </c>
      <c r="B2938" s="94" t="str">
        <f ca="1">IFERROR(VLOOKUP($A2938,HeadJournal!$A$1:$NTR$890,COLUMN(HeadJournal!B$1),0),"")</f>
        <v>720000122982</v>
      </c>
      <c r="C2938" s="94" t="str">
        <f ca="1">IFERROR(VLOOKUP($A2938,HeadJournal!$A$1:$NTR$890,COLUMN(HeadJournal!C$1),0),"")</f>
        <v>iHerb_AV CYG0792</v>
      </c>
      <c r="D2938" s="125" t="str">
        <f ca="1"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 ca="1"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ca="1" si="230"/>
        <v>536.83063743447156</v>
      </c>
      <c r="V2938" s="22">
        <f t="shared" ca="1" si="231"/>
        <v>0.46152405205241864</v>
      </c>
      <c r="X2938" s="33"/>
      <c r="Y2938" s="33"/>
    </row>
    <row r="2939" spans="1:25" hidden="1" x14ac:dyDescent="0.2">
      <c r="A2939" s="93" t="s">
        <v>1572</v>
      </c>
      <c r="B2939" s="94" t="str">
        <f ca="1">IFERROR(VLOOKUP($A2939,HeadJournal!$A$1:$NTR$890,COLUMN(HeadJournal!B$1),0),"")</f>
        <v>720000122982</v>
      </c>
      <c r="C2939" s="94" t="str">
        <f ca="1">IFERROR(VLOOKUP($A2939,HeadJournal!$A$1:$NTR$890,COLUMN(HeadJournal!C$1),0),"")</f>
        <v>iHerb_AV CYG0792</v>
      </c>
      <c r="D2939" s="125" t="str">
        <f ca="1"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 ca="1"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ca="1" si="230"/>
        <v>-3.4058611845466658E-4</v>
      </c>
      <c r="V2939" s="22">
        <f t="shared" ca="1" si="231"/>
        <v>-2.3898594307843626E-7</v>
      </c>
      <c r="X2939" s="33"/>
      <c r="Y2939" s="33"/>
    </row>
    <row r="2940" spans="1:25" hidden="1" x14ac:dyDescent="0.2">
      <c r="A2940" s="93" t="s">
        <v>1572</v>
      </c>
      <c r="B2940" s="94" t="str">
        <f ca="1">IFERROR(VLOOKUP($A2940,HeadJournal!$A$1:$NTR$890,COLUMN(HeadJournal!B$1),0),"")</f>
        <v>720000122982</v>
      </c>
      <c r="C2940" s="94" t="str">
        <f ca="1">IFERROR(VLOOKUP($A2940,HeadJournal!$A$1:$NTR$890,COLUMN(HeadJournal!C$1),0),"")</f>
        <v>iHerb_AV CYG0792</v>
      </c>
      <c r="D2940" s="125" t="str">
        <f ca="1"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 ca="1"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ca="1" si="230"/>
        <v>874.86965941388144</v>
      </c>
      <c r="V2940" s="22">
        <f t="shared" ca="1" si="231"/>
        <v>0.61388747014821854</v>
      </c>
      <c r="X2940" s="33"/>
      <c r="Y2940" s="33"/>
    </row>
    <row r="2941" spans="1:25" hidden="1" x14ac:dyDescent="0.2">
      <c r="A2941" s="93" t="s">
        <v>1572</v>
      </c>
      <c r="B2941" s="94" t="str">
        <f ca="1">IFERROR(VLOOKUP($A2941,HeadJournal!$A$1:$NTR$890,COLUMN(HeadJournal!B$1),0),"")</f>
        <v>720000122982</v>
      </c>
      <c r="C2941" s="94" t="str">
        <f ca="1">IFERROR(VLOOKUP($A2941,HeadJournal!$A$1:$NTR$890,COLUMN(HeadJournal!C$1),0),"")</f>
        <v>iHerb_AV CYG0792</v>
      </c>
      <c r="D2941" s="125" t="str">
        <f ca="1"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 ca="1"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 ca="1"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ca="1" si="230"/>
        <v>-1412.084475146846</v>
      </c>
      <c r="V2941" s="22" t="str">
        <f t="shared" ca="1" si="231"/>
        <v/>
      </c>
      <c r="X2941" s="33"/>
      <c r="Y2941" s="33"/>
    </row>
    <row r="2942" spans="1:25" hidden="1" x14ac:dyDescent="0.2">
      <c r="A2942" s="93" t="s">
        <v>1572</v>
      </c>
      <c r="B2942" s="94" t="str">
        <f ca="1">IFERROR(VLOOKUP($A2942,HeadJournal!$A$1:$NTR$890,COLUMN(HeadJournal!B$1),0),"")</f>
        <v>720000122982</v>
      </c>
      <c r="C2942" s="94" t="str">
        <f ca="1">IFERROR(VLOOKUP($A2942,HeadJournal!$A$1:$NTR$890,COLUMN(HeadJournal!C$1),0),"")</f>
        <v>iHerb_AV CYG0792</v>
      </c>
      <c r="D2942" s="125" t="str">
        <f ca="1"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ca="1" si="231"/>
        <v/>
      </c>
      <c r="X2942" s="33"/>
      <c r="Y2942" s="33"/>
    </row>
    <row r="2943" spans="1:25" hidden="1" x14ac:dyDescent="0.2">
      <c r="A2943" s="93" t="s">
        <v>1572</v>
      </c>
      <c r="B2943" s="94" t="str">
        <f ca="1">IFERROR(VLOOKUP($A2943,HeadJournal!$A$1:$NTR$890,COLUMN(HeadJournal!B$1),0),"")</f>
        <v>720000122982</v>
      </c>
      <c r="C2943" s="94" t="str">
        <f ca="1">IFERROR(VLOOKUP($A2943,HeadJournal!$A$1:$NTR$890,COLUMN(HeadJournal!C$1),0),"")</f>
        <v>iHerb_AV CYG0792</v>
      </c>
      <c r="D2943" s="125" t="str">
        <f ca="1"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 ca="1"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ca="1" si="230"/>
        <v>685.36125686856508</v>
      </c>
      <c r="V2943" s="22">
        <f t="shared" ca="1" si="231"/>
        <v>0.61487299009823604</v>
      </c>
      <c r="X2943" s="33"/>
      <c r="Y2943" s="33"/>
    </row>
    <row r="2944" spans="1:25" hidden="1" x14ac:dyDescent="0.2">
      <c r="A2944" s="93" t="s">
        <v>1572</v>
      </c>
      <c r="B2944" s="94" t="str">
        <f ca="1">IFERROR(VLOOKUP($A2944,HeadJournal!$A$1:$NTR$890,COLUMN(HeadJournal!B$1),0),"")</f>
        <v>720000122982</v>
      </c>
      <c r="C2944" s="94" t="str">
        <f ca="1">IFERROR(VLOOKUP($A2944,HeadJournal!$A$1:$NTR$890,COLUMN(HeadJournal!C$1),0),"")</f>
        <v>iHerb_AV CYG0792</v>
      </c>
      <c r="D2944" s="125" t="str">
        <f ca="1"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 ca="1"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ca="1" si="230"/>
        <v>-800.4943033537553</v>
      </c>
      <c r="V2944" s="22" t="str">
        <f t="shared" ca="1" si="231"/>
        <v/>
      </c>
      <c r="X2944" s="33"/>
      <c r="Y2944" s="33"/>
    </row>
    <row r="2945" spans="1:25" hidden="1" x14ac:dyDescent="0.2">
      <c r="A2945" s="93" t="s">
        <v>1572</v>
      </c>
      <c r="B2945" s="94" t="str">
        <f ca="1">IFERROR(VLOOKUP($A2945,HeadJournal!$A$1:$NTR$890,COLUMN(HeadJournal!B$1),0),"")</f>
        <v>720000122982</v>
      </c>
      <c r="C2945" s="94" t="str">
        <f ca="1">IFERROR(VLOOKUP($A2945,HeadJournal!$A$1:$NTR$890,COLUMN(HeadJournal!C$1),0),"")</f>
        <v>iHerb_AV CYG0792</v>
      </c>
      <c r="D2945" s="125" t="str">
        <f ca="1"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 ca="1"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ca="1" si="235">Q2945-P2945</f>
        <v>3.4263879233549233E-3</v>
      </c>
      <c r="V2945" s="22">
        <f t="shared" ref="V2945:V3008" ca="1" si="236">IF(Q2945&lt;&gt;0,IFERROR(U2945/P2945,""),"")</f>
        <v>3.2764679752574445E-6</v>
      </c>
      <c r="X2945" s="33"/>
      <c r="Y2945" s="33"/>
    </row>
    <row r="2946" spans="1:25" hidden="1" x14ac:dyDescent="0.2">
      <c r="A2946" s="93" t="s">
        <v>1572</v>
      </c>
      <c r="B2946" s="94" t="str">
        <f ca="1">IFERROR(VLOOKUP($A2946,HeadJournal!$A$1:$NTR$890,COLUMN(HeadJournal!B$1),0),"")</f>
        <v>720000122982</v>
      </c>
      <c r="C2946" s="94" t="str">
        <f ca="1">IFERROR(VLOOKUP($A2946,HeadJournal!$A$1:$NTR$890,COLUMN(HeadJournal!C$1),0),"")</f>
        <v>iHerb_AV CYG0792</v>
      </c>
      <c r="D2946" s="125" t="str">
        <f ca="1"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 ca="1"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ca="1" si="235"/>
        <v>611.26074117349776</v>
      </c>
      <c r="V2946" s="22">
        <f t="shared" ca="1" si="236"/>
        <v>0.51420926551792456</v>
      </c>
      <c r="X2946" s="33"/>
      <c r="Y2946" s="33"/>
    </row>
    <row r="2947" spans="1:25" hidden="1" x14ac:dyDescent="0.2">
      <c r="A2947" s="93" t="s">
        <v>1572</v>
      </c>
      <c r="B2947" s="94" t="str">
        <f ca="1">IFERROR(VLOOKUP($A2947,HeadJournal!$A$1:$NTR$890,COLUMN(HeadJournal!B$1),0),"")</f>
        <v>720000122982</v>
      </c>
      <c r="C2947" s="94" t="str">
        <f ca="1">IFERROR(VLOOKUP($A2947,HeadJournal!$A$1:$NTR$890,COLUMN(HeadJournal!C$1),0),"")</f>
        <v>iHerb_AV CYG0792</v>
      </c>
      <c r="D2947" s="125" t="str">
        <f ca="1"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 ca="1"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 ca="1"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ca="1" si="235"/>
        <v>893.13387102886304</v>
      </c>
      <c r="V2947" s="22">
        <f t="shared" ca="1" si="236"/>
        <v>0.63483927335860002</v>
      </c>
      <c r="X2947" s="33"/>
      <c r="Y2947" s="33"/>
    </row>
    <row r="2948" spans="1:25" hidden="1" x14ac:dyDescent="0.2">
      <c r="A2948" s="93" t="s">
        <v>1572</v>
      </c>
      <c r="B2948" s="94" t="str">
        <f ca="1">IFERROR(VLOOKUP($A2948,HeadJournal!$A$1:$NTR$890,COLUMN(HeadJournal!B$1),0),"")</f>
        <v>720000122982</v>
      </c>
      <c r="C2948" s="94" t="str">
        <f ca="1">IFERROR(VLOOKUP($A2948,HeadJournal!$A$1:$NTR$890,COLUMN(HeadJournal!C$1),0),"")</f>
        <v>iHerb_AV CYG0792</v>
      </c>
      <c r="D2948" s="125" t="str">
        <f ca="1"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 ca="1"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 ca="1"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ca="1" si="235"/>
        <v>1158.1711090759782</v>
      </c>
      <c r="V2948" s="22">
        <f t="shared" ca="1" si="236"/>
        <v>0.34656804608441272</v>
      </c>
      <c r="X2948" s="33"/>
      <c r="Y2948" s="33"/>
    </row>
    <row r="2949" spans="1:25" hidden="1" x14ac:dyDescent="0.2">
      <c r="A2949" s="93" t="s">
        <v>1572</v>
      </c>
      <c r="B2949" s="94" t="str">
        <f ca="1">IFERROR(VLOOKUP($A2949,HeadJournal!$A$1:$NTR$890,COLUMN(HeadJournal!B$1),0),"")</f>
        <v>720000122982</v>
      </c>
      <c r="C2949" s="94" t="str">
        <f ca="1">IFERROR(VLOOKUP($A2949,HeadJournal!$A$1:$NTR$890,COLUMN(HeadJournal!C$1),0),"")</f>
        <v>iHerb_AV CYG0792</v>
      </c>
      <c r="D2949" s="125" t="str">
        <f ca="1"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 ca="1"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ca="1" si="235"/>
        <v>1029.6349204193757</v>
      </c>
      <c r="V2949" s="22">
        <f t="shared" ca="1" si="236"/>
        <v>0.41679463854555832</v>
      </c>
      <c r="X2949" s="33"/>
      <c r="Y2949" s="33"/>
    </row>
    <row r="2950" spans="1:25" hidden="1" x14ac:dyDescent="0.2">
      <c r="A2950" s="93" t="s">
        <v>1574</v>
      </c>
      <c r="B2950" s="94" t="str">
        <f ca="1">IFERROR(VLOOKUP($A2950,HeadJournal!$A$1:$NTR$890,COLUMN(HeadJournal!B$1),0),"")</f>
        <v>720000131191</v>
      </c>
      <c r="C2950" s="94" t="str">
        <f ca="1">IFERROR(VLOOKUP($A2950,HeadJournal!$A$1:$NTR$890,COLUMN(HeadJournal!C$1),0),"")</f>
        <v>iHerb_VP DFD1605</v>
      </c>
      <c r="D2950" s="125" t="str">
        <f ca="1"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ca="1" si="236"/>
        <v>0.51110869095529676</v>
      </c>
      <c r="X2950" s="33"/>
      <c r="Y2950" s="33"/>
    </row>
    <row r="2951" spans="1:25" hidden="1" x14ac:dyDescent="0.2">
      <c r="A2951" s="93" t="s">
        <v>1574</v>
      </c>
      <c r="B2951" s="94" t="str">
        <f ca="1">IFERROR(VLOOKUP($A2951,HeadJournal!$A$1:$NTR$890,COLUMN(HeadJournal!B$1),0),"")</f>
        <v>720000131191</v>
      </c>
      <c r="C2951" s="94" t="str">
        <f ca="1">IFERROR(VLOOKUP($A2951,HeadJournal!$A$1:$NTR$890,COLUMN(HeadJournal!C$1),0),"")</f>
        <v>iHerb_VP DFD1605</v>
      </c>
      <c r="D2951" s="125" t="str">
        <f ca="1"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 ca="1"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ca="1" si="235"/>
        <v>1195.2651890624343</v>
      </c>
      <c r="V2951" s="22">
        <f t="shared" ca="1" si="236"/>
        <v>0.56789348608245649</v>
      </c>
      <c r="X2951" s="33"/>
      <c r="Y2951" s="33"/>
    </row>
    <row r="2952" spans="1:25" hidden="1" x14ac:dyDescent="0.2">
      <c r="A2952" s="93" t="s">
        <v>1574</v>
      </c>
      <c r="B2952" s="94" t="str">
        <f ca="1">IFERROR(VLOOKUP($A2952,HeadJournal!$A$1:$NTR$890,COLUMN(HeadJournal!B$1),0),"")</f>
        <v>720000131191</v>
      </c>
      <c r="C2952" s="94" t="str">
        <f ca="1">IFERROR(VLOOKUP($A2952,HeadJournal!$A$1:$NTR$890,COLUMN(HeadJournal!C$1),0),"")</f>
        <v>iHerb_VP DFD1605</v>
      </c>
      <c r="D2952" s="125" t="str">
        <f ca="1"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 ca="1"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ca="1" si="235"/>
        <v>1195.2651890624343</v>
      </c>
      <c r="V2952" s="22">
        <f t="shared" ca="1" si="236"/>
        <v>0.56789348608245649</v>
      </c>
      <c r="X2952" s="33"/>
      <c r="Y2952" s="33"/>
    </row>
    <row r="2953" spans="1:25" hidden="1" x14ac:dyDescent="0.2">
      <c r="A2953" s="93" t="s">
        <v>1574</v>
      </c>
      <c r="B2953" s="94" t="str">
        <f ca="1">IFERROR(VLOOKUP($A2953,HeadJournal!$A$1:$NTR$890,COLUMN(HeadJournal!B$1),0),"")</f>
        <v>720000131191</v>
      </c>
      <c r="C2953" s="94" t="str">
        <f ca="1">IFERROR(VLOOKUP($A2953,HeadJournal!$A$1:$NTR$890,COLUMN(HeadJournal!C$1),0),"")</f>
        <v>iHerb_VP DFD1605</v>
      </c>
      <c r="D2953" s="125" t="str">
        <f ca="1"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ca="1" si="236"/>
        <v>0.50749423554223028</v>
      </c>
      <c r="X2953" s="33"/>
      <c r="Y2953" s="33"/>
    </row>
    <row r="2954" spans="1:25" hidden="1" x14ac:dyDescent="0.2">
      <c r="A2954" s="93" t="s">
        <v>1574</v>
      </c>
      <c r="B2954" s="94" t="str">
        <f ca="1">IFERROR(VLOOKUP($A2954,HeadJournal!$A$1:$NTR$890,COLUMN(HeadJournal!B$1),0),"")</f>
        <v>720000131191</v>
      </c>
      <c r="C2954" s="94" t="str">
        <f ca="1">IFERROR(VLOOKUP($A2954,HeadJournal!$A$1:$NTR$890,COLUMN(HeadJournal!C$1),0),"")</f>
        <v>iHerb_VP DFD1605</v>
      </c>
      <c r="D2954" s="125" t="str">
        <f ca="1"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 ca="1"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ca="1" si="235"/>
        <v>657.50739081277982</v>
      </c>
      <c r="V2954" s="22">
        <f t="shared" ca="1" si="236"/>
        <v>0.6976260443886092</v>
      </c>
      <c r="X2954" s="33"/>
      <c r="Y2954" s="33"/>
    </row>
    <row r="2955" spans="1:25" hidden="1" x14ac:dyDescent="0.2">
      <c r="A2955" s="93" t="s">
        <v>1574</v>
      </c>
      <c r="B2955" s="94" t="str">
        <f ca="1">IFERROR(VLOOKUP($A2955,HeadJournal!$A$1:$NTR$890,COLUMN(HeadJournal!B$1),0),"")</f>
        <v>720000131191</v>
      </c>
      <c r="C2955" s="94" t="str">
        <f ca="1">IFERROR(VLOOKUP($A2955,HeadJournal!$A$1:$NTR$890,COLUMN(HeadJournal!C$1),0),"")</f>
        <v>iHerb_VP DFD1605</v>
      </c>
      <c r="D2955" s="125" t="str">
        <f ca="1"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ca="1" si="236"/>
        <v/>
      </c>
      <c r="X2955" s="33"/>
      <c r="Y2955" s="33"/>
    </row>
    <row r="2956" spans="1:25" hidden="1" x14ac:dyDescent="0.2">
      <c r="A2956" s="93" t="s">
        <v>1574</v>
      </c>
      <c r="B2956" s="94" t="str">
        <f ca="1">IFERROR(VLOOKUP($A2956,HeadJournal!$A$1:$NTR$890,COLUMN(HeadJournal!B$1),0),"")</f>
        <v>720000131191</v>
      </c>
      <c r="C2956" s="94" t="str">
        <f ca="1">IFERROR(VLOOKUP($A2956,HeadJournal!$A$1:$NTR$890,COLUMN(HeadJournal!C$1),0),"")</f>
        <v>iHerb_VP DFD1605</v>
      </c>
      <c r="D2956" s="125" t="str">
        <f ca="1"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ca="1" si="236"/>
        <v>1.0104478880168817</v>
      </c>
      <c r="X2956" s="33"/>
      <c r="Y2956" s="33"/>
    </row>
    <row r="2957" spans="1:25" hidden="1" x14ac:dyDescent="0.2">
      <c r="A2957" s="93" t="s">
        <v>1574</v>
      </c>
      <c r="B2957" s="94" t="str">
        <f ca="1">IFERROR(VLOOKUP($A2957,HeadJournal!$A$1:$NTR$890,COLUMN(HeadJournal!B$1),0),"")</f>
        <v>720000131191</v>
      </c>
      <c r="C2957" s="94" t="str">
        <f ca="1">IFERROR(VLOOKUP($A2957,HeadJournal!$A$1:$NTR$890,COLUMN(HeadJournal!C$1),0),"")</f>
        <v>iHerb_VP DFD1605</v>
      </c>
      <c r="D2957" s="125" t="str">
        <f ca="1"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 ca="1"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ca="1" si="235"/>
        <v>552.85823792973474</v>
      </c>
      <c r="V2957" s="22">
        <f t="shared" ca="1" si="236"/>
        <v>1.0104478880168817</v>
      </c>
      <c r="X2957" s="33"/>
      <c r="Y2957" s="33"/>
    </row>
    <row r="2958" spans="1:25" hidden="1" x14ac:dyDescent="0.2">
      <c r="A2958" s="93" t="s">
        <v>1574</v>
      </c>
      <c r="B2958" s="94" t="str">
        <f ca="1">IFERROR(VLOOKUP($A2958,HeadJournal!$A$1:$NTR$890,COLUMN(HeadJournal!B$1),0),"")</f>
        <v>720000131191</v>
      </c>
      <c r="C2958" s="94" t="str">
        <f ca="1">IFERROR(VLOOKUP($A2958,HeadJournal!$A$1:$NTR$890,COLUMN(HeadJournal!C$1),0),"")</f>
        <v>iHerb_VP DFD1605</v>
      </c>
      <c r="D2958" s="125" t="str">
        <f ca="1"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 ca="1"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ca="1" si="235"/>
        <v>1262.8715698672586</v>
      </c>
      <c r="V2958" s="22">
        <f t="shared" ca="1" si="236"/>
        <v>1.7132313966507053</v>
      </c>
      <c r="X2958" s="33"/>
      <c r="Y2958" s="33"/>
    </row>
    <row r="2959" spans="1:25" hidden="1" x14ac:dyDescent="0.2">
      <c r="A2959" s="93" t="s">
        <v>1574</v>
      </c>
      <c r="B2959" s="94" t="str">
        <f ca="1">IFERROR(VLOOKUP($A2959,HeadJournal!$A$1:$NTR$890,COLUMN(HeadJournal!B$1),0),"")</f>
        <v>720000131191</v>
      </c>
      <c r="C2959" s="94" t="str">
        <f ca="1">IFERROR(VLOOKUP($A2959,HeadJournal!$A$1:$NTR$890,COLUMN(HeadJournal!C$1),0),"")</f>
        <v>iHerb_VP DFD1605</v>
      </c>
      <c r="D2959" s="125" t="str">
        <f ca="1"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 ca="1"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ca="1" si="235"/>
        <v>1262.8715698672586</v>
      </c>
      <c r="V2959" s="22">
        <f t="shared" ca="1" si="236"/>
        <v>1.7132313966507053</v>
      </c>
      <c r="X2959" s="33"/>
      <c r="Y2959" s="33"/>
    </row>
    <row r="2960" spans="1:25" hidden="1" x14ac:dyDescent="0.2">
      <c r="A2960" s="93" t="s">
        <v>1574</v>
      </c>
      <c r="B2960" s="94" t="str">
        <f ca="1">IFERROR(VLOOKUP($A2960,HeadJournal!$A$1:$NTR$890,COLUMN(HeadJournal!B$1),0),"")</f>
        <v>720000131191</v>
      </c>
      <c r="C2960" s="94" t="str">
        <f ca="1">IFERROR(VLOOKUP($A2960,HeadJournal!$A$1:$NTR$890,COLUMN(HeadJournal!C$1),0),"")</f>
        <v>iHerb_VP DFD1605</v>
      </c>
      <c r="D2960" s="125" t="str">
        <f ca="1"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 ca="1"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ca="1" si="235"/>
        <v>605.91832167832138</v>
      </c>
      <c r="V2960" s="22">
        <f t="shared" ca="1" si="236"/>
        <v>0.60952569078760344</v>
      </c>
      <c r="X2960" s="33"/>
      <c r="Y2960" s="33"/>
    </row>
    <row r="2961" spans="1:25" hidden="1" x14ac:dyDescent="0.2">
      <c r="A2961" s="93" t="s">
        <v>1574</v>
      </c>
      <c r="B2961" s="94" t="str">
        <f ca="1">IFERROR(VLOOKUP($A2961,HeadJournal!$A$1:$NTR$890,COLUMN(HeadJournal!B$1),0),"")</f>
        <v>720000131191</v>
      </c>
      <c r="C2961" s="94" t="str">
        <f ca="1">IFERROR(VLOOKUP($A2961,HeadJournal!$A$1:$NTR$890,COLUMN(HeadJournal!C$1),0),"")</f>
        <v>iHerb_VP DFD1605</v>
      </c>
      <c r="D2961" s="125" t="str">
        <f ca="1"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hidden="1" x14ac:dyDescent="0.2">
      <c r="A2962" s="93" t="s">
        <v>1574</v>
      </c>
      <c r="B2962" s="94" t="str">
        <f ca="1">IFERROR(VLOOKUP($A2962,HeadJournal!$A$1:$NTR$890,COLUMN(HeadJournal!B$1),0),"")</f>
        <v>720000131191</v>
      </c>
      <c r="C2962" s="94" t="str">
        <f ca="1">IFERROR(VLOOKUP($A2962,HeadJournal!$A$1:$NTR$890,COLUMN(HeadJournal!C$1),0),"")</f>
        <v>iHerb_VP DFD1605</v>
      </c>
      <c r="D2962" s="125" t="str">
        <f ca="1"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ca="1" si="236"/>
        <v>0.51336697732484715</v>
      </c>
      <c r="X2962" s="33"/>
      <c r="Y2962" s="33"/>
    </row>
    <row r="2963" spans="1:25" hidden="1" x14ac:dyDescent="0.2">
      <c r="A2963" s="93" t="s">
        <v>1574</v>
      </c>
      <c r="B2963" s="94" t="str">
        <f ca="1">IFERROR(VLOOKUP($A2963,HeadJournal!$A$1:$NTR$890,COLUMN(HeadJournal!B$1),0),"")</f>
        <v>720000131191</v>
      </c>
      <c r="C2963" s="94" t="str">
        <f ca="1">IFERROR(VLOOKUP($A2963,HeadJournal!$A$1:$NTR$890,COLUMN(HeadJournal!C$1),0),"")</f>
        <v>iHerb_VP DFD1605</v>
      </c>
      <c r="D2963" s="125" t="str">
        <f ca="1"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 ca="1"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ca="1" si="235"/>
        <v>-654.78433901427934</v>
      </c>
      <c r="V2963" s="22" t="str">
        <f t="shared" ca="1" si="236"/>
        <v/>
      </c>
      <c r="X2963" s="33"/>
      <c r="Y2963" s="33"/>
    </row>
    <row r="2964" spans="1:25" hidden="1" x14ac:dyDescent="0.2">
      <c r="A2964" s="93" t="s">
        <v>1574</v>
      </c>
      <c r="B2964" s="94" t="str">
        <f ca="1">IFERROR(VLOOKUP($A2964,HeadJournal!$A$1:$NTR$890,COLUMN(HeadJournal!B$1),0),"")</f>
        <v>720000131191</v>
      </c>
      <c r="C2964" s="94" t="str">
        <f ca="1">IFERROR(VLOOKUP($A2964,HeadJournal!$A$1:$NTR$890,COLUMN(HeadJournal!C$1),0),"")</f>
        <v>iHerb_VP DFD1605</v>
      </c>
      <c r="D2964" s="125" t="str">
        <f ca="1"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 ca="1"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ca="1" si="235"/>
        <v>840.01906452828575</v>
      </c>
      <c r="V2964" s="22">
        <f t="shared" ca="1" si="236"/>
        <v>0.47728872943907308</v>
      </c>
      <c r="X2964" s="33"/>
      <c r="Y2964" s="33"/>
    </row>
    <row r="2965" spans="1:25" hidden="1" x14ac:dyDescent="0.2">
      <c r="A2965" s="93" t="s">
        <v>1574</v>
      </c>
      <c r="B2965" s="94" t="str">
        <f ca="1">IFERROR(VLOOKUP($A2965,HeadJournal!$A$1:$NTR$890,COLUMN(HeadJournal!B$1),0),"")</f>
        <v>720000131191</v>
      </c>
      <c r="C2965" s="94" t="str">
        <f ca="1">IFERROR(VLOOKUP($A2965,HeadJournal!$A$1:$NTR$890,COLUMN(HeadJournal!C$1),0),"")</f>
        <v>iHerb_VP DFD1605</v>
      </c>
      <c r="D2965" s="125" t="str">
        <f ca="1"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 ca="1"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ca="1" si="235"/>
        <v>982.25843306394108</v>
      </c>
      <c r="V2965" s="22">
        <f t="shared" ca="1" si="236"/>
        <v>0.4062710615960215</v>
      </c>
      <c r="X2965" s="33"/>
      <c r="Y2965" s="33"/>
    </row>
    <row r="2966" spans="1:25" hidden="1" x14ac:dyDescent="0.2">
      <c r="A2966" s="93" t="s">
        <v>1574</v>
      </c>
      <c r="B2966" s="94" t="str">
        <f ca="1">IFERROR(VLOOKUP($A2966,HeadJournal!$A$1:$NTR$890,COLUMN(HeadJournal!B$1),0),"")</f>
        <v>720000131191</v>
      </c>
      <c r="C2966" s="94" t="str">
        <f ca="1">IFERROR(VLOOKUP($A2966,HeadJournal!$A$1:$NTR$890,COLUMN(HeadJournal!C$1),0),"")</f>
        <v>iHerb_VP DFD1605</v>
      </c>
      <c r="D2966" s="125" t="str">
        <f ca="1"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 ca="1"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ca="1" si="235"/>
        <v>1359.4573225576814</v>
      </c>
      <c r="V2966" s="22">
        <f t="shared" ca="1" si="236"/>
        <v>0.70055523043145773</v>
      </c>
      <c r="X2966" s="33"/>
      <c r="Y2966" s="33"/>
    </row>
    <row r="2967" spans="1:25" hidden="1" x14ac:dyDescent="0.2">
      <c r="A2967" s="93" t="s">
        <v>1591</v>
      </c>
      <c r="B2967" s="94">
        <f ca="1">IFERROR(VLOOKUP($A2967,HeadJournal!$A$1:$NTR$890,COLUMN(HeadJournal!B$1),0),"")</f>
        <v>0</v>
      </c>
      <c r="C2967" s="94" t="str">
        <f ca="1">IFERROR(VLOOKUP($A2967,HeadJournal!$A$1:$NTR$890,COLUMN(HeadJournal!C$1),0),"")</f>
        <v>KingMass</v>
      </c>
      <c r="D2967" s="125" t="str">
        <f ca="1"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ca="1" si="236"/>
        <v>0.3908071079268538</v>
      </c>
      <c r="X2967" s="33"/>
      <c r="Y2967" s="33"/>
    </row>
    <row r="2968" spans="1:25" hidden="1" x14ac:dyDescent="0.2">
      <c r="A2968" s="93" t="s">
        <v>1591</v>
      </c>
      <c r="B2968" s="94">
        <f ca="1">IFERROR(VLOOKUP($A2968,HeadJournal!$A$1:$NTR$890,COLUMN(HeadJournal!B$1),0),"")</f>
        <v>0</v>
      </c>
      <c r="C2968" s="94" t="str">
        <f ca="1">IFERROR(VLOOKUP($A2968,HeadJournal!$A$1:$NTR$890,COLUMN(HeadJournal!C$1),0),"")</f>
        <v>KingMass</v>
      </c>
      <c r="D2968" s="125" t="str">
        <f ca="1"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 ca="1"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 ca="1"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ca="1" si="235"/>
        <v>795.8728296885356</v>
      </c>
      <c r="V2968" s="22">
        <f t="shared" ca="1" si="236"/>
        <v>0.28382194577863429</v>
      </c>
      <c r="X2968" s="33"/>
      <c r="Y2968" s="33"/>
    </row>
    <row r="2969" spans="1:25" hidden="1" x14ac:dyDescent="0.2">
      <c r="A2969" s="93" t="s">
        <v>1591</v>
      </c>
      <c r="B2969" s="94">
        <f ca="1">IFERROR(VLOOKUP($A2969,HeadJournal!$A$1:$NTR$890,COLUMN(HeadJournal!B$1),0),"")</f>
        <v>0</v>
      </c>
      <c r="C2969" s="94" t="str">
        <f ca="1">IFERROR(VLOOKUP($A2969,HeadJournal!$A$1:$NTR$890,COLUMN(HeadJournal!C$1),0),"")</f>
        <v>KingMass</v>
      </c>
      <c r="D2969" s="125" t="str">
        <f ca="1"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 ca="1"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 ca="1"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ca="1" si="235"/>
        <v>459.70271703114645</v>
      </c>
      <c r="V2969" s="22">
        <f t="shared" ca="1" si="236"/>
        <v>0.22531163515653424</v>
      </c>
      <c r="X2969" s="33"/>
      <c r="Y2969" s="33"/>
    </row>
    <row r="2970" spans="1:25" hidden="1" x14ac:dyDescent="0.2">
      <c r="A2970" s="93" t="s">
        <v>1591</v>
      </c>
      <c r="B2970" s="94">
        <f ca="1">IFERROR(VLOOKUP($A2970,HeadJournal!$A$1:$NTR$890,COLUMN(HeadJournal!B$1),0),"")</f>
        <v>0</v>
      </c>
      <c r="C2970" s="94" t="str">
        <f ca="1">IFERROR(VLOOKUP($A2970,HeadJournal!$A$1:$NTR$890,COLUMN(HeadJournal!C$1),0),"")</f>
        <v>KingMass</v>
      </c>
      <c r="D2970" s="125" t="str">
        <f ca="1"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 ca="1"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 ca="1"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ca="1" si="235"/>
        <v>692.98846918489062</v>
      </c>
      <c r="V2970" s="22">
        <f t="shared" ca="1" si="236"/>
        <v>0.36338976350535657</v>
      </c>
      <c r="X2970" s="33"/>
      <c r="Y2970" s="33"/>
    </row>
    <row r="2971" spans="1:25" hidden="1" x14ac:dyDescent="0.2">
      <c r="A2971" s="93" t="s">
        <v>1591</v>
      </c>
      <c r="B2971" s="94">
        <f ca="1">IFERROR(VLOOKUP($A2971,HeadJournal!$A$1:$NTR$890,COLUMN(HeadJournal!B$1),0),"")</f>
        <v>0</v>
      </c>
      <c r="C2971" s="94" t="str">
        <f ca="1">IFERROR(VLOOKUP($A2971,HeadJournal!$A$1:$NTR$890,COLUMN(HeadJournal!C$1),0),"")</f>
        <v>KingMass</v>
      </c>
      <c r="D2971" s="125" t="str">
        <f ca="1"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ca="1" si="236"/>
        <v>0.36338976350535657</v>
      </c>
      <c r="X2971" s="33"/>
      <c r="Y2971" s="33"/>
    </row>
    <row r="2972" spans="1:25" hidden="1" x14ac:dyDescent="0.2">
      <c r="A2972" s="93" t="s">
        <v>1591</v>
      </c>
      <c r="B2972" s="94">
        <f ca="1">IFERROR(VLOOKUP($A2972,HeadJournal!$A$1:$NTR$890,COLUMN(HeadJournal!B$1),0),"")</f>
        <v>0</v>
      </c>
      <c r="C2972" s="94" t="str">
        <f ca="1">IFERROR(VLOOKUP($A2972,HeadJournal!$A$1:$NTR$890,COLUMN(HeadJournal!C$1),0),"")</f>
        <v>KingMass</v>
      </c>
      <c r="D2972" s="125" t="str">
        <f ca="1"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ca="1" si="236"/>
        <v>0.60131771304934545</v>
      </c>
      <c r="X2972" s="33"/>
      <c r="Y2972" s="33"/>
    </row>
    <row r="2973" spans="1:25" hidden="1" x14ac:dyDescent="0.2">
      <c r="A2973" s="93" t="s">
        <v>1591</v>
      </c>
      <c r="B2973" s="94">
        <f ca="1">IFERROR(VLOOKUP($A2973,HeadJournal!$A$1:$NTR$890,COLUMN(HeadJournal!B$1),0),"")</f>
        <v>0</v>
      </c>
      <c r="C2973" s="94" t="str">
        <f ca="1">IFERROR(VLOOKUP($A2973,HeadJournal!$A$1:$NTR$890,COLUMN(HeadJournal!C$1),0),"")</f>
        <v>KingMass</v>
      </c>
      <c r="D2973" s="125" t="str">
        <f ca="1"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 ca="1"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 ca="1"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ca="1" si="235"/>
        <v>436.52697150430754</v>
      </c>
      <c r="V2973" s="22">
        <f t="shared" ca="1" si="236"/>
        <v>0.24753821830588538</v>
      </c>
      <c r="X2973" s="33"/>
      <c r="Y2973" s="33"/>
    </row>
    <row r="2974" spans="1:25" hidden="1" x14ac:dyDescent="0.2">
      <c r="A2974" s="93" t="s">
        <v>1591</v>
      </c>
      <c r="B2974" s="94">
        <f ca="1">IFERROR(VLOOKUP($A2974,HeadJournal!$A$1:$NTR$890,COLUMN(HeadJournal!B$1),0),"")</f>
        <v>0</v>
      </c>
      <c r="C2974" s="94" t="str">
        <f ca="1">IFERROR(VLOOKUP($A2974,HeadJournal!$A$1:$NTR$890,COLUMN(HeadJournal!C$1),0),"")</f>
        <v>KingMass</v>
      </c>
      <c r="D2974" s="125" t="str">
        <f ca="1"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 ca="1"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ca="1" si="235"/>
        <v>828.51623591782641</v>
      </c>
      <c r="V2974" s="22">
        <f t="shared" ca="1" si="236"/>
        <v>0.9506961231692026</v>
      </c>
      <c r="X2974" s="33"/>
      <c r="Y2974" s="33"/>
    </row>
    <row r="2975" spans="1:25" hidden="1" x14ac:dyDescent="0.2">
      <c r="A2975" s="93" t="s">
        <v>1593</v>
      </c>
      <c r="B2975" s="94">
        <f ca="1">IFERROR(VLOOKUP($A2975,HeadJournal!$A$1:$NTR$890,COLUMN(HeadJournal!B$1),0),"")</f>
        <v>0</v>
      </c>
      <c r="C2975" s="94" t="str">
        <f ca="1">IFERROR(VLOOKUP($A2975,HeadJournal!$A$1:$NTR$890,COLUMN(HeadJournal!C$1),0),"")</f>
        <v>KingMass</v>
      </c>
      <c r="D2975" s="125" t="str">
        <f ca="1"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ca="1" si="236"/>
        <v>0.28351195557595099</v>
      </c>
      <c r="X2975" s="33"/>
      <c r="Y2975" s="33"/>
    </row>
    <row r="2976" spans="1:25" hidden="1" x14ac:dyDescent="0.2">
      <c r="A2976" s="93" t="s">
        <v>1593</v>
      </c>
      <c r="B2976" s="94">
        <f ca="1">IFERROR(VLOOKUP($A2976,HeadJournal!$A$1:$NTR$890,COLUMN(HeadJournal!B$1),0),"")</f>
        <v>0</v>
      </c>
      <c r="C2976" s="94" t="str">
        <f ca="1">IFERROR(VLOOKUP($A2976,HeadJournal!$A$1:$NTR$890,COLUMN(HeadJournal!C$1),0),"")</f>
        <v>KingMass</v>
      </c>
      <c r="D2976" s="125" t="str">
        <f ca="1"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 ca="1"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ca="1" si="235"/>
        <v>841.64789780478714</v>
      </c>
      <c r="V2976" s="22">
        <f t="shared" ca="1" si="236"/>
        <v>0.28449889287358715</v>
      </c>
      <c r="X2976" s="33"/>
      <c r="Y2976" s="33"/>
    </row>
    <row r="2977" spans="1:25" hidden="1" x14ac:dyDescent="0.2">
      <c r="A2977" s="93" t="s">
        <v>1593</v>
      </c>
      <c r="B2977" s="94">
        <f ca="1">IFERROR(VLOOKUP($A2977,HeadJournal!$A$1:$NTR$890,COLUMN(HeadJournal!B$1),0),"")</f>
        <v>0</v>
      </c>
      <c r="C2977" s="94" t="str">
        <f ca="1">IFERROR(VLOOKUP($A2977,HeadJournal!$A$1:$NTR$890,COLUMN(HeadJournal!C$1),0),"")</f>
        <v>KingMass</v>
      </c>
      <c r="D2977" s="125" t="str">
        <f ca="1"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 ca="1"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ca="1" si="235"/>
        <v>956.65174252759516</v>
      </c>
      <c r="V2977" s="22">
        <f t="shared" ca="1" si="236"/>
        <v>0.66280035852392694</v>
      </c>
      <c r="X2977" s="33"/>
      <c r="Y2977" s="33"/>
    </row>
    <row r="2978" spans="1:25" hidden="1" x14ac:dyDescent="0.2">
      <c r="A2978" s="93" t="s">
        <v>1593</v>
      </c>
      <c r="B2978" s="94">
        <f ca="1">IFERROR(VLOOKUP($A2978,HeadJournal!$A$1:$NTR$890,COLUMN(HeadJournal!B$1),0),"")</f>
        <v>0</v>
      </c>
      <c r="C2978" s="94" t="str">
        <f ca="1">IFERROR(VLOOKUP($A2978,HeadJournal!$A$1:$NTR$890,COLUMN(HeadJournal!C$1),0),"")</f>
        <v>KingMass</v>
      </c>
      <c r="D2978" s="125" t="str">
        <f ca="1"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 ca="1"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ca="1" si="235"/>
        <v>-1934.7008557608831</v>
      </c>
      <c r="V2978" s="22" t="str">
        <f t="shared" ca="1" si="236"/>
        <v/>
      </c>
      <c r="X2978" s="33"/>
      <c r="Y2978" s="33"/>
    </row>
    <row r="2979" spans="1:25" hidden="1" x14ac:dyDescent="0.2">
      <c r="A2979" s="93" t="s">
        <v>1593</v>
      </c>
      <c r="B2979" s="94">
        <f ca="1">IFERROR(VLOOKUP($A2979,HeadJournal!$A$1:$NTR$890,COLUMN(HeadJournal!B$1),0),"")</f>
        <v>0</v>
      </c>
      <c r="C2979" s="94" t="str">
        <f ca="1">IFERROR(VLOOKUP($A2979,HeadJournal!$A$1:$NTR$890,COLUMN(HeadJournal!C$1),0),"")</f>
        <v>KingMass</v>
      </c>
      <c r="D2979" s="125" t="str">
        <f ca="1"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ca="1" si="236"/>
        <v>0.5506273184647732</v>
      </c>
      <c r="X2979" s="33"/>
      <c r="Y2979" s="33"/>
    </row>
    <row r="2980" spans="1:25" hidden="1" x14ac:dyDescent="0.2">
      <c r="A2980" s="93" t="s">
        <v>1593</v>
      </c>
      <c r="B2980" s="94">
        <f ca="1">IFERROR(VLOOKUP($A2980,HeadJournal!$A$1:$NTR$890,COLUMN(HeadJournal!B$1),0),"")</f>
        <v>0</v>
      </c>
      <c r="C2980" s="94" t="str">
        <f ca="1">IFERROR(VLOOKUP($A2980,HeadJournal!$A$1:$NTR$890,COLUMN(HeadJournal!C$1),0),"")</f>
        <v>KingMass</v>
      </c>
      <c r="D2980" s="125" t="str">
        <f ca="1"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 ca="1"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ca="1" si="235"/>
        <v>723.43671090164946</v>
      </c>
      <c r="V2980" s="22">
        <f t="shared" ca="1" si="236"/>
        <v>0.74079859337083021</v>
      </c>
      <c r="X2980" s="33"/>
      <c r="Y2980" s="33"/>
    </row>
    <row r="2981" spans="1:25" hidden="1" x14ac:dyDescent="0.2">
      <c r="A2981" s="93" t="s">
        <v>1593</v>
      </c>
      <c r="B2981" s="94">
        <f ca="1">IFERROR(VLOOKUP($A2981,HeadJournal!$A$1:$NTR$890,COLUMN(HeadJournal!B$1),0),"")</f>
        <v>0</v>
      </c>
      <c r="C2981" s="94" t="str">
        <f ca="1">IFERROR(VLOOKUP($A2981,HeadJournal!$A$1:$NTR$890,COLUMN(HeadJournal!C$1),0),"")</f>
        <v>KingMass</v>
      </c>
      <c r="D2981" s="125" t="str">
        <f ca="1"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 ca="1"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ca="1" si="235"/>
        <v>723.43671090164946</v>
      </c>
      <c r="V2981" s="22">
        <f t="shared" ca="1" si="236"/>
        <v>0.74079859337083021</v>
      </c>
      <c r="X2981" s="33"/>
      <c r="Y2981" s="33"/>
    </row>
    <row r="2982" spans="1:25" hidden="1" x14ac:dyDescent="0.2">
      <c r="A2982" s="93" t="s">
        <v>1593</v>
      </c>
      <c r="B2982" s="94">
        <f ca="1">IFERROR(VLOOKUP($A2982,HeadJournal!$A$1:$NTR$890,COLUMN(HeadJournal!B$1),0),"")</f>
        <v>0</v>
      </c>
      <c r="C2982" s="94" t="str">
        <f ca="1">IFERROR(VLOOKUP($A2982,HeadJournal!$A$1:$NTR$890,COLUMN(HeadJournal!C$1),0),"")</f>
        <v>KingMass</v>
      </c>
      <c r="D2982" s="125" t="str">
        <f ca="1"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 ca="1"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ca="1" si="235"/>
        <v>643.13372193972464</v>
      </c>
      <c r="V2982" s="22">
        <f t="shared" ca="1" si="236"/>
        <v>1.1549159058076626</v>
      </c>
      <c r="X2982" s="33"/>
      <c r="Y2982" s="33"/>
    </row>
    <row r="2983" spans="1:25" hidden="1" x14ac:dyDescent="0.2">
      <c r="A2983" s="93" t="s">
        <v>1593</v>
      </c>
      <c r="B2983" s="94">
        <f ca="1">IFERROR(VLOOKUP($A2983,HeadJournal!$A$1:$NTR$890,COLUMN(HeadJournal!B$1),0),"")</f>
        <v>0</v>
      </c>
      <c r="C2983" s="94" t="str">
        <f ca="1">IFERROR(VLOOKUP($A2983,HeadJournal!$A$1:$NTR$890,COLUMN(HeadJournal!C$1),0),"")</f>
        <v>KingMass</v>
      </c>
      <c r="D2983" s="125" t="str">
        <f ca="1"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 ca="1"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ca="1" si="235"/>
        <v>-556.86627806027536</v>
      </c>
      <c r="V2983" s="22" t="str">
        <f t="shared" ca="1" si="236"/>
        <v/>
      </c>
      <c r="X2983" s="33"/>
      <c r="Y2983" s="33"/>
    </row>
    <row r="2984" spans="1:25" hidden="1" x14ac:dyDescent="0.2">
      <c r="A2984" s="93" t="s">
        <v>1593</v>
      </c>
      <c r="B2984" s="94">
        <f ca="1">IFERROR(VLOOKUP($A2984,HeadJournal!$A$1:$NTR$890,COLUMN(HeadJournal!B$1),0),"")</f>
        <v>0</v>
      </c>
      <c r="C2984" s="94" t="str">
        <f ca="1">IFERROR(VLOOKUP($A2984,HeadJournal!$A$1:$NTR$890,COLUMN(HeadJournal!C$1),0),"")</f>
        <v>KingMass</v>
      </c>
      <c r="D2984" s="125" t="str">
        <f ca="1"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 ca="1"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ca="1" si="235"/>
        <v>1116.4817065608333</v>
      </c>
      <c r="V2984" s="22">
        <f t="shared" ca="1" si="236"/>
        <v>0.59276393037957675</v>
      </c>
      <c r="X2984" s="33"/>
      <c r="Y2984" s="33"/>
    </row>
    <row r="2985" spans="1:25" hidden="1" x14ac:dyDescent="0.2">
      <c r="A2985" s="93" t="s">
        <v>1593</v>
      </c>
      <c r="B2985" s="94">
        <f ca="1">IFERROR(VLOOKUP($A2985,HeadJournal!$A$1:$NTR$890,COLUMN(HeadJournal!B$1),0),"")</f>
        <v>0</v>
      </c>
      <c r="C2985" s="94" t="str">
        <f ca="1">IFERROR(VLOOKUP($A2985,HeadJournal!$A$1:$NTR$890,COLUMN(HeadJournal!C$1),0),"")</f>
        <v>KingMass</v>
      </c>
      <c r="D2985" s="125" t="str">
        <f ca="1"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 ca="1"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ca="1" si="235"/>
        <v>1016.4817065608333</v>
      </c>
      <c r="V2985" s="22">
        <f t="shared" ca="1" si="236"/>
        <v>0.53967179936692422</v>
      </c>
      <c r="X2985" s="33"/>
      <c r="Y2985" s="33"/>
    </row>
    <row r="2986" spans="1:25" hidden="1" x14ac:dyDescent="0.2">
      <c r="A2986" s="93" t="s">
        <v>1607</v>
      </c>
      <c r="B2986" s="94">
        <f ca="1">IFERROR(VLOOKUP($A2986,HeadJournal!$A$1:$NTR$890,COLUMN(HeadJournal!B$1),0),"")</f>
        <v>0</v>
      </c>
      <c r="C2986" s="94" t="str">
        <f ca="1">IFERROR(VLOOKUP($A2986,HeadJournal!$A$1:$NTR$890,COLUMN(HeadJournal!C$1),0),"")</f>
        <v>OZON_OA</v>
      </c>
      <c r="D2986" s="125" t="str">
        <f ca="1"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ca="1" si="236"/>
        <v/>
      </c>
      <c r="X2986" s="33"/>
      <c r="Y2986" s="33"/>
    </row>
    <row r="2987" spans="1:25" hidden="1" x14ac:dyDescent="0.2">
      <c r="A2987" s="93" t="s">
        <v>1609</v>
      </c>
      <c r="B2987" s="94">
        <f ca="1">IFERROR(VLOOKUP($A2987,HeadJournal!$A$1:$NTR$890,COLUMN(HeadJournal!B$1),0),"")</f>
        <v>0</v>
      </c>
      <c r="C2987" s="94" t="str">
        <f ca="1">IFERROR(VLOOKUP($A2987,HeadJournal!$A$1:$NTR$890,COLUMN(HeadJournal!C$1),0),"")</f>
        <v>OZON_OA</v>
      </c>
      <c r="D2987" s="125" t="str">
        <f ca="1"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hidden="1" x14ac:dyDescent="0.2">
      <c r="A2988" s="93" t="s">
        <v>1610</v>
      </c>
      <c r="B2988" s="94">
        <f ca="1">IFERROR(VLOOKUP($A2988,HeadJournal!$A$1:$NTR$890,COLUMN(HeadJournal!B$1),0),"")</f>
        <v>0</v>
      </c>
      <c r="C2988" s="94" t="str">
        <f ca="1">IFERROR(VLOOKUP($A2988,HeadJournal!$A$1:$NTR$890,COLUMN(HeadJournal!C$1),0),"")</f>
        <v>OZON_OA</v>
      </c>
      <c r="D2988" s="125" t="str">
        <f ca="1"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ca="1" si="236"/>
        <v>0.71306209850107072</v>
      </c>
      <c r="X2988" s="33"/>
      <c r="Y2988" s="33"/>
    </row>
    <row r="2989" spans="1:25" hidden="1" x14ac:dyDescent="0.2">
      <c r="A2989" s="93" t="s">
        <v>1610</v>
      </c>
      <c r="B2989" s="94">
        <f ca="1">IFERROR(VLOOKUP($A2989,HeadJournal!$A$1:$NTR$890,COLUMN(HeadJournal!B$1),0),"")</f>
        <v>0</v>
      </c>
      <c r="C2989" s="94" t="str">
        <f ca="1">IFERROR(VLOOKUP($A2989,HeadJournal!$A$1:$NTR$890,COLUMN(HeadJournal!C$1),0),"")</f>
        <v>OZON_OA</v>
      </c>
      <c r="D2989" s="125" t="str">
        <f ca="1"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ca="1" si="236"/>
        <v>0.71306209850107072</v>
      </c>
      <c r="X2989" s="33"/>
      <c r="Y2989" s="33"/>
    </row>
    <row r="2990" spans="1:25" hidden="1" x14ac:dyDescent="0.2">
      <c r="A2990" s="93" t="s">
        <v>1632</v>
      </c>
      <c r="B2990" s="94">
        <f ca="1">IFERROR(VLOOKUP($A2990,HeadJournal!$A$1:$NTR$890,COLUMN(HeadJournal!B$1),0),"")</f>
        <v>0</v>
      </c>
      <c r="C2990" s="94" t="str">
        <f ca="1">IFERROR(VLOOKUP($A2990,HeadJournal!$A$1:$NTR$890,COLUMN(HeadJournal!C$1),0),"")</f>
        <v>CoralClub_AV</v>
      </c>
      <c r="D2990" s="125" t="str">
        <f ca="1"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ca="1" si="236"/>
        <v>0.25490196078431371</v>
      </c>
      <c r="X2990" s="33"/>
      <c r="Y2990" s="33"/>
    </row>
    <row r="2991" spans="1:25" hidden="1" x14ac:dyDescent="0.2">
      <c r="A2991" s="93" t="s">
        <v>1632</v>
      </c>
      <c r="B2991" s="94">
        <f ca="1">IFERROR(VLOOKUP($A2991,HeadJournal!$A$1:$NTR$890,COLUMN(HeadJournal!B$1),0),"")</f>
        <v>0</v>
      </c>
      <c r="C2991" s="94" t="str">
        <f ca="1">IFERROR(VLOOKUP($A2991,HeadJournal!$A$1:$NTR$890,COLUMN(HeadJournal!C$1),0),"")</f>
        <v>CoralClub_AV</v>
      </c>
      <c r="D2991" s="125" t="str">
        <f ca="1"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ca="1" si="236"/>
        <v>0.25490196078431371</v>
      </c>
      <c r="X2991" s="33"/>
      <c r="Y2991" s="33"/>
    </row>
    <row r="2992" spans="1:25" hidden="1" x14ac:dyDescent="0.2">
      <c r="A2992" s="93" t="s">
        <v>1632</v>
      </c>
      <c r="B2992" s="94">
        <f ca="1">IFERROR(VLOOKUP($A2992,HeadJournal!$A$1:$NTR$890,COLUMN(HeadJournal!B$1),0),"")</f>
        <v>0</v>
      </c>
      <c r="C2992" s="94" t="str">
        <f ca="1">IFERROR(VLOOKUP($A2992,HeadJournal!$A$1:$NTR$890,COLUMN(HeadJournal!C$1),0),"")</f>
        <v>CoralClub_AV</v>
      </c>
      <c r="D2992" s="125" t="str">
        <f ca="1"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ca="1" si="236"/>
        <v>0.25490196078431371</v>
      </c>
      <c r="X2992" s="33"/>
      <c r="Y2992" s="33"/>
    </row>
    <row r="2993" spans="1:25" hidden="1" x14ac:dyDescent="0.2">
      <c r="A2993" s="93" t="s">
        <v>1632</v>
      </c>
      <c r="B2993" s="94">
        <f ca="1">IFERROR(VLOOKUP($A2993,HeadJournal!$A$1:$NTR$890,COLUMN(HeadJournal!B$1),0),"")</f>
        <v>0</v>
      </c>
      <c r="C2993" s="94" t="str">
        <f ca="1">IFERROR(VLOOKUP($A2993,HeadJournal!$A$1:$NTR$890,COLUMN(HeadJournal!C$1),0),"")</f>
        <v>CoralClub_AV</v>
      </c>
      <c r="D2993" s="125" t="str">
        <f ca="1"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ca="1" si="236"/>
        <v>0.21568627450980393</v>
      </c>
      <c r="X2993" s="33"/>
      <c r="Y2993" s="33"/>
    </row>
    <row r="2994" spans="1:25" hidden="1" x14ac:dyDescent="0.2">
      <c r="A2994" s="93" t="s">
        <v>1632</v>
      </c>
      <c r="B2994" s="94">
        <f ca="1">IFERROR(VLOOKUP($A2994,HeadJournal!$A$1:$NTR$890,COLUMN(HeadJournal!B$1),0),"")</f>
        <v>0</v>
      </c>
      <c r="C2994" s="94" t="str">
        <f ca="1">IFERROR(VLOOKUP($A2994,HeadJournal!$A$1:$NTR$890,COLUMN(HeadJournal!C$1),0),"")</f>
        <v>CoralClub_AV</v>
      </c>
      <c r="D2994" s="125" t="str">
        <f ca="1"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ca="1" si="236"/>
        <v>0.21568627450980393</v>
      </c>
      <c r="X2994" s="33"/>
      <c r="Y2994" s="33"/>
    </row>
    <row r="2995" spans="1:25" hidden="1" x14ac:dyDescent="0.2">
      <c r="A2995" s="93" t="s">
        <v>1620</v>
      </c>
      <c r="B2995" s="94" t="str">
        <f ca="1">IFERROR(VLOOKUP($A2995,HeadJournal!$A$1:$NTR$890,COLUMN(HeadJournal!B$1),0),"")</f>
        <v>1495071944</v>
      </c>
      <c r="C2995" s="94" t="str">
        <f ca="1">IFERROR(VLOOKUP($A2995,HeadJournal!$A$1:$NTR$890,COLUMN(HeadJournal!C$1),0),"")</f>
        <v>essens_OA</v>
      </c>
      <c r="D2995" s="125" t="str">
        <f ca="1"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ca="1" si="236"/>
        <v>0.66072240678000138</v>
      </c>
      <c r="X2995" s="33"/>
      <c r="Y2995" s="33"/>
    </row>
    <row r="2996" spans="1:25" hidden="1" x14ac:dyDescent="0.2">
      <c r="A2996" s="93" t="s">
        <v>1620</v>
      </c>
      <c r="B2996" s="94" t="str">
        <f ca="1">IFERROR(VLOOKUP($A2996,HeadJournal!$A$1:$NTR$890,COLUMN(HeadJournal!B$1),0),"")</f>
        <v>1495071944</v>
      </c>
      <c r="C2996" s="94" t="str">
        <f ca="1">IFERROR(VLOOKUP($A2996,HeadJournal!$A$1:$NTR$890,COLUMN(HeadJournal!C$1),0),"")</f>
        <v>essens_OA</v>
      </c>
      <c r="D2996" s="125" t="str">
        <f ca="1"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 ca="1"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 ca="1"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ca="1" si="235"/>
        <v>935.49005455299402</v>
      </c>
      <c r="V2996" s="22">
        <f t="shared" ca="1" si="236"/>
        <v>0.73980442615047759</v>
      </c>
      <c r="X2996" s="33"/>
      <c r="Y2996" s="33"/>
    </row>
    <row r="2997" spans="1:25" hidden="1" x14ac:dyDescent="0.2">
      <c r="A2997" s="93" t="s">
        <v>1620</v>
      </c>
      <c r="B2997" s="94" t="str">
        <f ca="1">IFERROR(VLOOKUP($A2997,HeadJournal!$A$1:$NTR$890,COLUMN(HeadJournal!B$1),0),"")</f>
        <v>1495071944</v>
      </c>
      <c r="C2997" s="94" t="str">
        <f ca="1">IFERROR(VLOOKUP($A2997,HeadJournal!$A$1:$NTR$890,COLUMN(HeadJournal!C$1),0),"")</f>
        <v>essens_OA</v>
      </c>
      <c r="D2997" s="125" t="str">
        <f ca="1"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ca="1" si="236"/>
        <v>0.73980442615047759</v>
      </c>
      <c r="X2997" s="33"/>
      <c r="Y2997" s="33"/>
    </row>
    <row r="2998" spans="1:25" hidden="1" x14ac:dyDescent="0.2">
      <c r="A2998" s="93" t="s">
        <v>1620</v>
      </c>
      <c r="B2998" s="94" t="str">
        <f ca="1">IFERROR(VLOOKUP($A2998,HeadJournal!$A$1:$NTR$890,COLUMN(HeadJournal!B$1),0),"")</f>
        <v>1495071944</v>
      </c>
      <c r="C2998" s="94" t="str">
        <f ca="1">IFERROR(VLOOKUP($A2998,HeadJournal!$A$1:$NTR$890,COLUMN(HeadJournal!C$1),0),"")</f>
        <v>essens_OA</v>
      </c>
      <c r="D2998" s="125" t="str">
        <f ca="1"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ca="1" si="236"/>
        <v>0.73980442615047759</v>
      </c>
      <c r="X2998" s="33"/>
      <c r="Y2998" s="33"/>
    </row>
    <row r="2999" spans="1:25" hidden="1" x14ac:dyDescent="0.2">
      <c r="A2999" s="93" t="s">
        <v>1620</v>
      </c>
      <c r="B2999" s="94" t="str">
        <f ca="1">IFERROR(VLOOKUP($A2999,HeadJournal!$A$1:$NTR$890,COLUMN(HeadJournal!B$1),0),"")</f>
        <v>1495071944</v>
      </c>
      <c r="C2999" s="94" t="str">
        <f ca="1">IFERROR(VLOOKUP($A2999,HeadJournal!$A$1:$NTR$890,COLUMN(HeadJournal!C$1),0),"")</f>
        <v>essens_OA</v>
      </c>
      <c r="D2999" s="125" t="str">
        <f ca="1"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 ca="1"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ca="1" si="235"/>
        <v>-1436.3808549514799</v>
      </c>
      <c r="V2999" s="22" t="str">
        <f t="shared" ca="1" si="236"/>
        <v/>
      </c>
      <c r="X2999" s="33"/>
      <c r="Y2999" s="33"/>
    </row>
    <row r="3000" spans="1:25" hidden="1" x14ac:dyDescent="0.2">
      <c r="A3000" s="93" t="s">
        <v>1620</v>
      </c>
      <c r="B3000" s="94" t="str">
        <f ca="1">IFERROR(VLOOKUP($A3000,HeadJournal!$A$1:$NTR$890,COLUMN(HeadJournal!B$1),0),"")</f>
        <v>1495071944</v>
      </c>
      <c r="C3000" s="94" t="str">
        <f ca="1">IFERROR(VLOOKUP($A3000,HeadJournal!$A$1:$NTR$890,COLUMN(HeadJournal!C$1),0),"")</f>
        <v>essens_OA</v>
      </c>
      <c r="D3000" s="125" t="str">
        <f ca="1"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 ca="1"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 ca="1"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ca="1" si="235"/>
        <v>-1436.3808549514799</v>
      </c>
      <c r="V3000" s="22" t="str">
        <f t="shared" ca="1" si="236"/>
        <v/>
      </c>
      <c r="X3000" s="33"/>
      <c r="Y3000" s="33"/>
    </row>
    <row r="3001" spans="1:25" hidden="1" x14ac:dyDescent="0.2">
      <c r="A3001" s="93" t="s">
        <v>1620</v>
      </c>
      <c r="B3001" s="94" t="str">
        <f ca="1">IFERROR(VLOOKUP($A3001,HeadJournal!$A$1:$NTR$890,COLUMN(HeadJournal!B$1),0),"")</f>
        <v>1495071944</v>
      </c>
      <c r="C3001" s="94" t="str">
        <f ca="1">IFERROR(VLOOKUP($A3001,HeadJournal!$A$1:$NTR$890,COLUMN(HeadJournal!C$1),0),"")</f>
        <v>essens_OA</v>
      </c>
      <c r="D3001" s="125" t="str">
        <f ca="1"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 ca="1"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ca="1" si="235"/>
        <v>-8.549514798232849E-4</v>
      </c>
      <c r="V3001" s="22">
        <f t="shared" ca="1" si="236"/>
        <v>-5.9521224950618308E-7</v>
      </c>
      <c r="X3001" s="33"/>
      <c r="Y3001" s="33"/>
    </row>
    <row r="3002" spans="1:25" hidden="1" x14ac:dyDescent="0.2">
      <c r="A3002" s="93" t="s">
        <v>1620</v>
      </c>
      <c r="B3002" s="94" t="str">
        <f ca="1">IFERROR(VLOOKUP($A3002,HeadJournal!$A$1:$NTR$890,COLUMN(HeadJournal!B$1),0),"")</f>
        <v>1495071944</v>
      </c>
      <c r="C3002" s="94" t="str">
        <f ca="1">IFERROR(VLOOKUP($A3002,HeadJournal!$A$1:$NTR$890,COLUMN(HeadJournal!C$1),0),"")</f>
        <v>essens_OA</v>
      </c>
      <c r="D3002" s="125" t="str">
        <f ca="1"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ca="1" si="236"/>
        <v/>
      </c>
      <c r="X3002" s="33"/>
      <c r="Y3002" s="33"/>
    </row>
    <row r="3003" spans="1:25" hidden="1" x14ac:dyDescent="0.2">
      <c r="A3003" s="93" t="s">
        <v>1620</v>
      </c>
      <c r="B3003" s="94" t="str">
        <f ca="1">IFERROR(VLOOKUP($A3003,HeadJournal!$A$1:$NTR$890,COLUMN(HeadJournal!B$1),0),"")</f>
        <v>1495071944</v>
      </c>
      <c r="C3003" s="94" t="str">
        <f ca="1">IFERROR(VLOOKUP($A3003,HeadJournal!$A$1:$NTR$890,COLUMN(HeadJournal!C$1),0),"")</f>
        <v>essens_OA</v>
      </c>
      <c r="D3003" s="125" t="str">
        <f ca="1"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 ca="1"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 ca="1"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ca="1" si="235"/>
        <v>-1436.3808549514799</v>
      </c>
      <c r="V3003" s="22" t="str">
        <f t="shared" ca="1" si="236"/>
        <v/>
      </c>
      <c r="X3003" s="33"/>
      <c r="Y3003" s="33"/>
    </row>
    <row r="3004" spans="1:25" hidden="1" x14ac:dyDescent="0.2">
      <c r="A3004" s="93" t="s">
        <v>1620</v>
      </c>
      <c r="B3004" s="94" t="str">
        <f ca="1">IFERROR(VLOOKUP($A3004,HeadJournal!$A$1:$NTR$890,COLUMN(HeadJournal!B$1),0),"")</f>
        <v>1495071944</v>
      </c>
      <c r="C3004" s="94" t="str">
        <f ca="1">IFERROR(VLOOKUP($A3004,HeadJournal!$A$1:$NTR$890,COLUMN(HeadJournal!C$1),0),"")</f>
        <v>essens_OA</v>
      </c>
      <c r="D3004" s="125" t="str">
        <f ca="1"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 ca="1"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 ca="1"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ca="1" si="235"/>
        <v>-1436.3808549514799</v>
      </c>
      <c r="V3004" s="22" t="str">
        <f t="shared" ca="1" si="236"/>
        <v/>
      </c>
      <c r="X3004" s="33"/>
      <c r="Y3004" s="33"/>
    </row>
    <row r="3005" spans="1:25" hidden="1" x14ac:dyDescent="0.2">
      <c r="A3005" s="93" t="s">
        <v>1620</v>
      </c>
      <c r="B3005" s="94" t="str">
        <f ca="1">IFERROR(VLOOKUP($A3005,HeadJournal!$A$1:$NTR$890,COLUMN(HeadJournal!B$1),0),"")</f>
        <v>1495071944</v>
      </c>
      <c r="C3005" s="94" t="str">
        <f ca="1">IFERROR(VLOOKUP($A3005,HeadJournal!$A$1:$NTR$890,COLUMN(HeadJournal!C$1),0),"")</f>
        <v>essens_OA</v>
      </c>
      <c r="D3005" s="125" t="str">
        <f ca="1"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 ca="1"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ca="1" si="235"/>
        <v>-32.745197609088564</v>
      </c>
      <c r="V3005" s="22" t="str">
        <f t="shared" ca="1" si="236"/>
        <v/>
      </c>
      <c r="X3005" s="33"/>
      <c r="Y3005" s="33"/>
    </row>
    <row r="3006" spans="1:25" hidden="1" x14ac:dyDescent="0.2">
      <c r="A3006" s="93" t="s">
        <v>1620</v>
      </c>
      <c r="B3006" s="94" t="str">
        <f ca="1">IFERROR(VLOOKUP($A3006,HeadJournal!$A$1:$NTR$890,COLUMN(HeadJournal!B$1),0),"")</f>
        <v>1495071944</v>
      </c>
      <c r="C3006" s="94" t="str">
        <f ca="1">IFERROR(VLOOKUP($A3006,HeadJournal!$A$1:$NTR$890,COLUMN(HeadJournal!C$1),0),"")</f>
        <v>essens_OA</v>
      </c>
      <c r="D3006" s="125" t="str">
        <f ca="1"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ca="1" si="236"/>
        <v/>
      </c>
      <c r="X3006" s="33"/>
      <c r="Y3006" s="33"/>
    </row>
    <row r="3007" spans="1:25" hidden="1" x14ac:dyDescent="0.2">
      <c r="A3007" s="93" t="s">
        <v>1620</v>
      </c>
      <c r="B3007" s="94" t="str">
        <f ca="1">IFERROR(VLOOKUP($A3007,HeadJournal!$A$1:$NTR$890,COLUMN(HeadJournal!B$1),0),"")</f>
        <v>1495071944</v>
      </c>
      <c r="C3007" s="94" t="str">
        <f ca="1">IFERROR(VLOOKUP($A3007,HeadJournal!$A$1:$NTR$890,COLUMN(HeadJournal!C$1),0),"")</f>
        <v>essens_OA</v>
      </c>
      <c r="D3007" s="125" t="str">
        <f ca="1"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 ca="1"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ca="1" si="235"/>
        <v>-1264.509945447006</v>
      </c>
      <c r="V3007" s="22" t="str">
        <f t="shared" ca="1" si="236"/>
        <v/>
      </c>
      <c r="X3007" s="33"/>
      <c r="Y3007" s="33"/>
    </row>
    <row r="3008" spans="1:25" hidden="1" x14ac:dyDescent="0.2">
      <c r="A3008" s="93" t="s">
        <v>1617</v>
      </c>
      <c r="B3008" s="94" t="str">
        <f ca="1">IFERROR(VLOOKUP($A3008,HeadJournal!$A$1:$NTR$890,COLUMN(HeadJournal!B$1),0),"")</f>
        <v>1495060911</v>
      </c>
      <c r="C3008" s="94" t="str">
        <f ca="1">IFERROR(VLOOKUP($A3008,HeadJournal!$A$1:$NTR$890,COLUMN(HeadJournal!C$1),0),"")</f>
        <v>essens_OA</v>
      </c>
      <c r="D3008" s="125" t="str">
        <f ca="1"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 ca="1"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 ca="1"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ca="1" si="235"/>
        <v>-1233.4696863783802</v>
      </c>
      <c r="V3008" s="22" t="str">
        <f t="shared" ca="1" si="236"/>
        <v/>
      </c>
      <c r="X3008" s="33"/>
      <c r="Y3008" s="33"/>
    </row>
    <row r="3009" spans="1:25" hidden="1" x14ac:dyDescent="0.2">
      <c r="A3009" s="93" t="s">
        <v>1617</v>
      </c>
      <c r="B3009" s="94" t="str">
        <f ca="1">IFERROR(VLOOKUP($A3009,HeadJournal!$A$1:$NTR$890,COLUMN(HeadJournal!B$1),0),"")</f>
        <v>1495060911</v>
      </c>
      <c r="C3009" s="94" t="str">
        <f ca="1">IFERROR(VLOOKUP($A3009,HeadJournal!$A$1:$NTR$890,COLUMN(HeadJournal!C$1),0),"")</f>
        <v>essens_OA</v>
      </c>
      <c r="D3009" s="125" t="str">
        <f ca="1"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ca="1" si="240">IF(Q3009&lt;&gt;0,IFERROR(U3009/P3009,""),"")</f>
        <v/>
      </c>
      <c r="X3009" s="33"/>
      <c r="Y3009" s="33"/>
    </row>
    <row r="3010" spans="1:25" hidden="1" x14ac:dyDescent="0.2">
      <c r="A3010" s="93" t="s">
        <v>1617</v>
      </c>
      <c r="B3010" s="94" t="str">
        <f ca="1">IFERROR(VLOOKUP($A3010,HeadJournal!$A$1:$NTR$890,COLUMN(HeadJournal!B$1),0),"")</f>
        <v>1495060911</v>
      </c>
      <c r="C3010" s="94" t="str">
        <f ca="1">IFERROR(VLOOKUP($A3010,HeadJournal!$A$1:$NTR$890,COLUMN(HeadJournal!C$1),0),"")</f>
        <v>essens_OA</v>
      </c>
      <c r="D3010" s="125" t="str">
        <f ca="1"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ca="1" si="240"/>
        <v>0.78358659665116914</v>
      </c>
      <c r="X3010" s="33"/>
      <c r="Y3010" s="33"/>
    </row>
    <row r="3011" spans="1:25" hidden="1" x14ac:dyDescent="0.2">
      <c r="A3011" s="93" t="s">
        <v>1617</v>
      </c>
      <c r="B3011" s="94" t="str">
        <f ca="1">IFERROR(VLOOKUP($A3011,HeadJournal!$A$1:$NTR$890,COLUMN(HeadJournal!B$1),0),"")</f>
        <v>1495060911</v>
      </c>
      <c r="C3011" s="94" t="str">
        <f ca="1">IFERROR(VLOOKUP($A3011,HeadJournal!$A$1:$NTR$890,COLUMN(HeadJournal!C$1),0),"")</f>
        <v>essens_OA</v>
      </c>
      <c r="D3011" s="125" t="str">
        <f ca="1"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hidden="1" x14ac:dyDescent="0.2">
      <c r="A3012" s="93" t="s">
        <v>1617</v>
      </c>
      <c r="B3012" s="94" t="str">
        <f ca="1">IFERROR(VLOOKUP($A3012,HeadJournal!$A$1:$NTR$890,COLUMN(HeadJournal!B$1),0),"")</f>
        <v>1495060911</v>
      </c>
      <c r="C3012" s="94" t="str">
        <f ca="1">IFERROR(VLOOKUP($A3012,HeadJournal!$A$1:$NTR$890,COLUMN(HeadJournal!C$1),0),"")</f>
        <v>essens_OA</v>
      </c>
      <c r="D3012" s="125" t="str">
        <f ca="1"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ca="1" si="240"/>
        <v>2.5425968981332875E-7</v>
      </c>
      <c r="X3012" s="33"/>
      <c r="Y3012" s="33"/>
    </row>
    <row r="3013" spans="1:25" hidden="1" x14ac:dyDescent="0.2">
      <c r="A3013" s="93" t="s">
        <v>1617</v>
      </c>
      <c r="B3013" s="94" t="str">
        <f ca="1">IFERROR(VLOOKUP($A3013,HeadJournal!$A$1:$NTR$890,COLUMN(HeadJournal!B$1),0),"")</f>
        <v>1495060911</v>
      </c>
      <c r="C3013" s="94" t="str">
        <f ca="1">IFERROR(VLOOKUP($A3013,HeadJournal!$A$1:$NTR$890,COLUMN(HeadJournal!C$1),0),"")</f>
        <v>essens_OA</v>
      </c>
      <c r="D3013" s="125" t="str">
        <f ca="1"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ca="1" si="240"/>
        <v>0.78358659665116914</v>
      </c>
      <c r="X3013" s="33"/>
      <c r="Y3013" s="33"/>
    </row>
    <row r="3014" spans="1:25" hidden="1" x14ac:dyDescent="0.2">
      <c r="A3014" s="93" t="s">
        <v>1617</v>
      </c>
      <c r="B3014" s="94" t="str">
        <f ca="1">IFERROR(VLOOKUP($A3014,HeadJournal!$A$1:$NTR$890,COLUMN(HeadJournal!B$1),0),"")</f>
        <v>1495060911</v>
      </c>
      <c r="C3014" s="94" t="str">
        <f ca="1">IFERROR(VLOOKUP($A3014,HeadJournal!$A$1:$NTR$890,COLUMN(HeadJournal!C$1),0),"")</f>
        <v>essens_OA</v>
      </c>
      <c r="D3014" s="125" t="str">
        <f ca="1"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ca="1" si="240"/>
        <v>0.81995878864591976</v>
      </c>
      <c r="X3014" s="33"/>
      <c r="Y3014" s="33"/>
    </row>
    <row r="3015" spans="1:25" hidden="1" x14ac:dyDescent="0.2">
      <c r="A3015" s="93" t="s">
        <v>1617</v>
      </c>
      <c r="B3015" s="94" t="str">
        <f ca="1">IFERROR(VLOOKUP($A3015,HeadJournal!$A$1:$NTR$890,COLUMN(HeadJournal!B$1),0),"")</f>
        <v>1495060911</v>
      </c>
      <c r="C3015" s="94" t="str">
        <f ca="1">IFERROR(VLOOKUP($A3015,HeadJournal!$A$1:$NTR$890,COLUMN(HeadJournal!C$1),0),"")</f>
        <v>essens_OA</v>
      </c>
      <c r="D3015" s="125" t="str">
        <f ca="1"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ca="1" si="240"/>
        <v>0.78427332220188217</v>
      </c>
      <c r="X3015" s="33"/>
      <c r="Y3015" s="33"/>
    </row>
    <row r="3016" spans="1:25" hidden="1" x14ac:dyDescent="0.2">
      <c r="A3016" s="93" t="s">
        <v>1617</v>
      </c>
      <c r="B3016" s="94" t="str">
        <f ca="1">IFERROR(VLOOKUP($A3016,HeadJournal!$A$1:$NTR$890,COLUMN(HeadJournal!B$1),0),"")</f>
        <v>1495060911</v>
      </c>
      <c r="C3016" s="94" t="str">
        <f ca="1">IFERROR(VLOOKUP($A3016,HeadJournal!$A$1:$NTR$890,COLUMN(HeadJournal!C$1),0),"")</f>
        <v>essens_OA</v>
      </c>
      <c r="D3016" s="125" t="str">
        <f ca="1"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ca="1" si="240"/>
        <v/>
      </c>
      <c r="X3016" s="33"/>
      <c r="Y3016" s="33"/>
    </row>
    <row r="3017" spans="1:25" hidden="1" x14ac:dyDescent="0.2">
      <c r="A3017" s="93" t="s">
        <v>1628</v>
      </c>
      <c r="B3017" s="94" t="str">
        <f ca="1">IFERROR(VLOOKUP($A3017,HeadJournal!$A$1:$NTR$890,COLUMN(HeadJournal!B$1),0),"")</f>
        <v>1495086818</v>
      </c>
      <c r="C3017" s="94" t="str">
        <f ca="1">IFERROR(VLOOKUP($A3017,HeadJournal!$A$1:$NTR$890,COLUMN(HeadJournal!C$1),0),"")</f>
        <v>essens_AV</v>
      </c>
      <c r="D3017" s="125" t="str">
        <f ca="1"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 ca="1"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ca="1" si="239"/>
        <v>3.3333333333303017E-3</v>
      </c>
      <c r="V3017" s="22">
        <f t="shared" ca="1" si="240"/>
        <v>2.9364263691061237E-6</v>
      </c>
      <c r="X3017" s="33"/>
      <c r="Y3017" s="33"/>
    </row>
    <row r="3018" spans="1:25" hidden="1" x14ac:dyDescent="0.2">
      <c r="A3018" s="93" t="s">
        <v>1628</v>
      </c>
      <c r="B3018" s="94" t="str">
        <f ca="1">IFERROR(VLOOKUP($A3018,HeadJournal!$A$1:$NTR$890,COLUMN(HeadJournal!B$1),0),"")</f>
        <v>1495086818</v>
      </c>
      <c r="C3018" s="94" t="str">
        <f ca="1">IFERROR(VLOOKUP($A3018,HeadJournal!$A$1:$NTR$890,COLUMN(HeadJournal!C$1),0),"")</f>
        <v>essens_AV</v>
      </c>
      <c r="D3018" s="125" t="str">
        <f ca="1"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 ca="1"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ca="1" si="239"/>
        <v>-1135.1666666666667</v>
      </c>
      <c r="V3018" s="22" t="str">
        <f t="shared" ca="1" si="240"/>
        <v/>
      </c>
      <c r="X3018" s="33"/>
      <c r="Y3018" s="33"/>
    </row>
    <row r="3019" spans="1:25" hidden="1" x14ac:dyDescent="0.2">
      <c r="A3019" s="93" t="s">
        <v>1628</v>
      </c>
      <c r="B3019" s="94" t="str">
        <f ca="1">IFERROR(VLOOKUP($A3019,HeadJournal!$A$1:$NTR$890,COLUMN(HeadJournal!B$1),0),"")</f>
        <v>1495086818</v>
      </c>
      <c r="C3019" s="94" t="str">
        <f ca="1">IFERROR(VLOOKUP($A3019,HeadJournal!$A$1:$NTR$890,COLUMN(HeadJournal!C$1),0),"")</f>
        <v>essens_AV</v>
      </c>
      <c r="D3019" s="125" t="str">
        <f ca="1"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 ca="1"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ca="1" si="239"/>
        <v>1064.8333333333333</v>
      </c>
      <c r="V3019" s="22">
        <f t="shared" ca="1" si="240"/>
        <v>0.93804140361180433</v>
      </c>
      <c r="X3019" s="33"/>
      <c r="Y3019" s="33"/>
    </row>
    <row r="3020" spans="1:25" hidden="1" x14ac:dyDescent="0.2">
      <c r="A3020" s="93" t="s">
        <v>1628</v>
      </c>
      <c r="B3020" s="94" t="str">
        <f ca="1">IFERROR(VLOOKUP($A3020,HeadJournal!$A$1:$NTR$890,COLUMN(HeadJournal!B$1),0),"")</f>
        <v>1495086818</v>
      </c>
      <c r="C3020" s="94" t="str">
        <f ca="1">IFERROR(VLOOKUP($A3020,HeadJournal!$A$1:$NTR$890,COLUMN(HeadJournal!C$1),0),"")</f>
        <v>essens_AV</v>
      </c>
      <c r="D3020" s="125" t="str">
        <f ca="1"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 ca="1"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ca="1" si="239"/>
        <v>-1135.1666666666667</v>
      </c>
      <c r="V3020" s="22" t="str">
        <f t="shared" ca="1" si="240"/>
        <v/>
      </c>
      <c r="X3020" s="33"/>
      <c r="Y3020" s="33"/>
    </row>
    <row r="3021" spans="1:25" hidden="1" x14ac:dyDescent="0.2">
      <c r="A3021" s="93" t="s">
        <v>1628</v>
      </c>
      <c r="B3021" s="94" t="str">
        <f ca="1">IFERROR(VLOOKUP($A3021,HeadJournal!$A$1:$NTR$890,COLUMN(HeadJournal!B$1),0),"")</f>
        <v>1495086818</v>
      </c>
      <c r="C3021" s="94" t="str">
        <f ca="1">IFERROR(VLOOKUP($A3021,HeadJournal!$A$1:$NTR$890,COLUMN(HeadJournal!C$1),0),"")</f>
        <v>essens_AV</v>
      </c>
      <c r="D3021" s="125" t="str">
        <f ca="1"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ca="1" si="240"/>
        <v/>
      </c>
      <c r="X3021" s="33"/>
      <c r="Y3021" s="33"/>
    </row>
    <row r="3022" spans="1:25" hidden="1" x14ac:dyDescent="0.2">
      <c r="A3022" s="93" t="s">
        <v>1628</v>
      </c>
      <c r="B3022" s="94" t="str">
        <f ca="1">IFERROR(VLOOKUP($A3022,HeadJournal!$A$1:$NTR$890,COLUMN(HeadJournal!B$1),0),"")</f>
        <v>1495086818</v>
      </c>
      <c r="C3022" s="94" t="str">
        <f ca="1">IFERROR(VLOOKUP($A3022,HeadJournal!$A$1:$NTR$890,COLUMN(HeadJournal!C$1),0),"")</f>
        <v>essens_AV</v>
      </c>
      <c r="D3022" s="125" t="str">
        <f ca="1"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 ca="1"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ca="1" si="239"/>
        <v>1064.8333333333333</v>
      </c>
      <c r="V3022" s="22">
        <f t="shared" ca="1" si="240"/>
        <v>0.93804140361180433</v>
      </c>
      <c r="X3022" s="33"/>
      <c r="Y3022" s="33"/>
    </row>
    <row r="3023" spans="1:25" hidden="1" x14ac:dyDescent="0.2">
      <c r="A3023" s="93" t="s">
        <v>1637</v>
      </c>
      <c r="B3023" s="94" t="str">
        <f ca="1">IFERROR(VLOOKUP($A3023,HeadJournal!$A$1:$NTR$890,COLUMN(HeadJournal!B$1),0),"")</f>
        <v>720000136447</v>
      </c>
      <c r="C3023" s="94" t="str">
        <f ca="1">IFERROR(VLOOKUP($A3023,HeadJournal!$A$1:$NTR$890,COLUMN(HeadJournal!C$1),0),"")</f>
        <v>iHerb_AV CYG0792</v>
      </c>
      <c r="D3023" s="125" t="str">
        <f ca="1"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 ca="1"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 ca="1"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ca="1" si="239"/>
        <v>423.69713840981262</v>
      </c>
      <c r="V3023" s="22">
        <f t="shared" ca="1" si="240"/>
        <v>0.30785167293793952</v>
      </c>
      <c r="X3023" s="33"/>
      <c r="Y3023" s="33"/>
    </row>
    <row r="3024" spans="1:25" hidden="1" x14ac:dyDescent="0.2">
      <c r="A3024" s="93" t="s">
        <v>1637</v>
      </c>
      <c r="B3024" s="94" t="str">
        <f ca="1">IFERROR(VLOOKUP($A3024,HeadJournal!$A$1:$NTR$890,COLUMN(HeadJournal!B$1),0),"")</f>
        <v>720000136447</v>
      </c>
      <c r="C3024" s="94" t="str">
        <f ca="1">IFERROR(VLOOKUP($A3024,HeadJournal!$A$1:$NTR$890,COLUMN(HeadJournal!C$1),0),"")</f>
        <v>iHerb_AV CYG0792</v>
      </c>
      <c r="D3024" s="125" t="str">
        <f ca="1"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hidden="1" x14ac:dyDescent="0.2">
      <c r="A3025" s="93" t="s">
        <v>1637</v>
      </c>
      <c r="B3025" s="94" t="str">
        <f ca="1">IFERROR(VLOOKUP($A3025,HeadJournal!$A$1:$NTR$890,COLUMN(HeadJournal!B$1),0),"")</f>
        <v>720000136447</v>
      </c>
      <c r="C3025" s="94" t="str">
        <f ca="1">IFERROR(VLOOKUP($A3025,HeadJournal!$A$1:$NTR$890,COLUMN(HeadJournal!C$1),0),"")</f>
        <v>iHerb_AV CYG0792</v>
      </c>
      <c r="D3025" s="125" t="str">
        <f ca="1"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 ca="1"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 ca="1"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ca="1" si="239"/>
        <v>-1793.7275462299979</v>
      </c>
      <c r="V3025" s="22" t="str">
        <f t="shared" ca="1" si="240"/>
        <v/>
      </c>
      <c r="X3025" s="33"/>
      <c r="Y3025" s="33"/>
    </row>
    <row r="3026" spans="1:25" hidden="1" x14ac:dyDescent="0.2">
      <c r="A3026" s="93" t="s">
        <v>1637</v>
      </c>
      <c r="B3026" s="94" t="str">
        <f ca="1">IFERROR(VLOOKUP($A3026,HeadJournal!$A$1:$NTR$890,COLUMN(HeadJournal!B$1),0),"")</f>
        <v>720000136447</v>
      </c>
      <c r="C3026" s="94" t="str">
        <f ca="1">IFERROR(VLOOKUP($A3026,HeadJournal!$A$1:$NTR$890,COLUMN(HeadJournal!C$1),0),"")</f>
        <v>iHerb_AV CYG0792</v>
      </c>
      <c r="D3026" s="125" t="str">
        <f ca="1"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 ca="1"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 ca="1"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ca="1" si="239"/>
        <v>719.06382666085574</v>
      </c>
      <c r="V3026" s="22">
        <f t="shared" ca="1" si="240"/>
        <v>0.56135804548824653</v>
      </c>
      <c r="X3026" s="33"/>
      <c r="Y3026" s="33"/>
    </row>
    <row r="3027" spans="1:25" hidden="1" x14ac:dyDescent="0.2">
      <c r="A3027" s="93" t="s">
        <v>1637</v>
      </c>
      <c r="B3027" s="94" t="str">
        <f ca="1">IFERROR(VLOOKUP($A3027,HeadJournal!$A$1:$NTR$890,COLUMN(HeadJournal!B$1),0),"")</f>
        <v>720000136447</v>
      </c>
      <c r="C3027" s="94" t="str">
        <f ca="1">IFERROR(VLOOKUP($A3027,HeadJournal!$A$1:$NTR$890,COLUMN(HeadJournal!C$1),0),"")</f>
        <v>iHerb_AV CYG0792</v>
      </c>
      <c r="D3027" s="125" t="str">
        <f ca="1"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 ca="1"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 ca="1"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ca="1" si="239"/>
        <v>757.19147998256676</v>
      </c>
      <c r="V3027" s="22">
        <f t="shared" ca="1" si="240"/>
        <v>0.19704116820765549</v>
      </c>
      <c r="X3027" s="33"/>
      <c r="Y3027" s="33"/>
    </row>
    <row r="3028" spans="1:25" hidden="1" x14ac:dyDescent="0.2">
      <c r="A3028" s="93" t="s">
        <v>1637</v>
      </c>
      <c r="B3028" s="94" t="str">
        <f ca="1">IFERROR(VLOOKUP($A3028,HeadJournal!$A$1:$NTR$890,COLUMN(HeadJournal!B$1),0),"")</f>
        <v>720000136447</v>
      </c>
      <c r="C3028" s="94" t="str">
        <f ca="1">IFERROR(VLOOKUP($A3028,HeadJournal!$A$1:$NTR$890,COLUMN(HeadJournal!C$1),0),"")</f>
        <v>iHerb_AV CYG0792</v>
      </c>
      <c r="D3028" s="125" t="str">
        <f ca="1"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 ca="1"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 ca="1"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ca="1" si="239"/>
        <v>712.81027333291831</v>
      </c>
      <c r="V3028" s="22">
        <f t="shared" ca="1" si="240"/>
        <v>0.55377250032797953</v>
      </c>
      <c r="X3028" s="33"/>
      <c r="Y3028" s="33"/>
    </row>
    <row r="3029" spans="1:25" hidden="1" x14ac:dyDescent="0.2">
      <c r="A3029" s="93" t="s">
        <v>1637</v>
      </c>
      <c r="B3029" s="94" t="str">
        <f ca="1">IFERROR(VLOOKUP($A3029,HeadJournal!$A$1:$NTR$890,COLUMN(HeadJournal!B$1),0),"")</f>
        <v>720000136447</v>
      </c>
      <c r="C3029" s="94" t="str">
        <f ca="1">IFERROR(VLOOKUP($A3029,HeadJournal!$A$1:$NTR$890,COLUMN(HeadJournal!C$1),0),"")</f>
        <v>iHerb_AV CYG0792</v>
      </c>
      <c r="D3029" s="125" t="str">
        <f ca="1"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 ca="1"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 ca="1"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ca="1" si="239"/>
        <v>-1286.147467779092</v>
      </c>
      <c r="V3029" s="22" t="str">
        <f t="shared" ca="1" si="240"/>
        <v/>
      </c>
      <c r="X3029" s="33"/>
      <c r="Y3029" s="33"/>
    </row>
    <row r="3030" spans="1:25" hidden="1" x14ac:dyDescent="0.2">
      <c r="A3030" s="93" t="s">
        <v>1637</v>
      </c>
      <c r="B3030" s="94" t="str">
        <f ca="1">IFERROR(VLOOKUP($A3030,HeadJournal!$A$1:$NTR$890,COLUMN(HeadJournal!B$1),0),"")</f>
        <v>720000136447</v>
      </c>
      <c r="C3030" s="94" t="str">
        <f ca="1">IFERROR(VLOOKUP($A3030,HeadJournal!$A$1:$NTR$890,COLUMN(HeadJournal!C$1),0),"")</f>
        <v>iHerb_AV CYG0792</v>
      </c>
      <c r="D3030" s="125" t="str">
        <f ca="1"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 ca="1"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 ca="1"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ca="1" si="239"/>
        <v>-1182.9638378681277</v>
      </c>
      <c r="V3030" s="22" t="str">
        <f t="shared" ca="1" si="240"/>
        <v/>
      </c>
      <c r="X3030" s="33"/>
      <c r="Y3030" s="33"/>
    </row>
    <row r="3031" spans="1:25" hidden="1" x14ac:dyDescent="0.2">
      <c r="A3031" s="93" t="s">
        <v>1637</v>
      </c>
      <c r="B3031" s="94" t="str">
        <f ca="1">IFERROR(VLOOKUP($A3031,HeadJournal!$A$1:$NTR$890,COLUMN(HeadJournal!B$1),0),"")</f>
        <v>720000136447</v>
      </c>
      <c r="C3031" s="94" t="str">
        <f ca="1">IFERROR(VLOOKUP($A3031,HeadJournal!$A$1:$NTR$890,COLUMN(HeadJournal!C$1),0),"")</f>
        <v>iHerb_AV CYG0792</v>
      </c>
      <c r="D3031" s="125" t="str">
        <f ca="1"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 ca="1"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 ca="1"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 ca="1"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ca="1" si="239"/>
        <v>626.47334537077404</v>
      </c>
      <c r="V3031" s="22">
        <f t="shared" ca="1" si="240"/>
        <v>0.58356571089252096</v>
      </c>
      <c r="X3031" s="33"/>
      <c r="Y3031" s="33"/>
    </row>
    <row r="3032" spans="1:25" hidden="1" x14ac:dyDescent="0.2">
      <c r="A3032" s="93" t="s">
        <v>1637</v>
      </c>
      <c r="B3032" s="94" t="str">
        <f ca="1">IFERROR(VLOOKUP($A3032,HeadJournal!$A$1:$NTR$890,COLUMN(HeadJournal!B$1),0),"")</f>
        <v>720000136447</v>
      </c>
      <c r="C3032" s="94" t="str">
        <f ca="1">IFERROR(VLOOKUP($A3032,HeadJournal!$A$1:$NTR$890,COLUMN(HeadJournal!C$1),0),"")</f>
        <v>iHerb_AV CYG0792</v>
      </c>
      <c r="D3032" s="125" t="str">
        <f ca="1"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 ca="1"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 ca="1"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 ca="1"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ca="1" si="239"/>
        <v>592.72308822613832</v>
      </c>
      <c r="V3032" s="22">
        <f t="shared" ca="1" si="240"/>
        <v>0.32796473211422494</v>
      </c>
      <c r="X3032" s="33"/>
      <c r="Y3032" s="33"/>
    </row>
    <row r="3033" spans="1:25" hidden="1" x14ac:dyDescent="0.2">
      <c r="A3033" s="93" t="s">
        <v>1637</v>
      </c>
      <c r="B3033" s="94" t="str">
        <f ca="1">IFERROR(VLOOKUP($A3033,HeadJournal!$A$1:$NTR$890,COLUMN(HeadJournal!B$1),0),"")</f>
        <v>720000136447</v>
      </c>
      <c r="C3033" s="94" t="str">
        <f ca="1">IFERROR(VLOOKUP($A3033,HeadJournal!$A$1:$NTR$890,COLUMN(HeadJournal!C$1),0),"")</f>
        <v>iHerb_AV CYG0792</v>
      </c>
      <c r="D3033" s="125" t="str">
        <f ca="1"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 ca="1"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 ca="1"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 ca="1"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ca="1" si="239"/>
        <v>1067.462561484341</v>
      </c>
      <c r="V3033" s="22">
        <f t="shared" ca="1" si="240"/>
        <v>2.4679078998284125</v>
      </c>
      <c r="X3033" s="33"/>
      <c r="Y3033" s="33"/>
    </row>
    <row r="3034" spans="1:25" hidden="1" x14ac:dyDescent="0.2">
      <c r="A3034" s="93" t="s">
        <v>1641</v>
      </c>
      <c r="B3034" s="94" t="str">
        <f ca="1">IFERROR(VLOOKUP($A3034,HeadJournal!$A$1:$NTR$890,COLUMN(HeadJournal!B$1),0),"")</f>
        <v>720000150257</v>
      </c>
      <c r="C3034" s="94" t="str">
        <f ca="1">IFERROR(VLOOKUP($A3034,HeadJournal!$A$1:$NTR$890,COLUMN(HeadJournal!C$1),0),"")</f>
        <v>iHerb_AV CYG0792</v>
      </c>
      <c r="D3034" s="125" t="str">
        <f ca="1"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 ca="1"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 ca="1"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 ca="1"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ca="1" si="239"/>
        <v>-2002.323836505569</v>
      </c>
      <c r="V3034" s="22" t="str">
        <f t="shared" ca="1" si="240"/>
        <v/>
      </c>
      <c r="X3034" s="33"/>
      <c r="Y3034" s="33"/>
    </row>
    <row r="3035" spans="1:25" hidden="1" x14ac:dyDescent="0.2">
      <c r="A3035" s="93" t="s">
        <v>1641</v>
      </c>
      <c r="B3035" s="94" t="str">
        <f ca="1">IFERROR(VLOOKUP($A3035,HeadJournal!$A$1:$NTR$890,COLUMN(HeadJournal!B$1),0),"")</f>
        <v>720000150257</v>
      </c>
      <c r="C3035" s="94" t="str">
        <f ca="1">IFERROR(VLOOKUP($A3035,HeadJournal!$A$1:$NTR$890,COLUMN(HeadJournal!C$1),0),"")</f>
        <v>iHerb_AV CYG0792</v>
      </c>
      <c r="D3035" s="125" t="str">
        <f ca="1"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 ca="1"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 ca="1"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 ca="1"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ca="1" si="239"/>
        <v>931.506227523902</v>
      </c>
      <c r="V3035" s="22">
        <f t="shared" ca="1" si="240"/>
        <v>0.41062763267238234</v>
      </c>
      <c r="X3035" s="33"/>
      <c r="Y3035" s="33"/>
    </row>
    <row r="3036" spans="1:25" hidden="1" x14ac:dyDescent="0.2">
      <c r="A3036" s="93" t="s">
        <v>1641</v>
      </c>
      <c r="B3036" s="94" t="str">
        <f ca="1">IFERROR(VLOOKUP($A3036,HeadJournal!$A$1:$NTR$890,COLUMN(HeadJournal!B$1),0),"")</f>
        <v>720000150257</v>
      </c>
      <c r="C3036" s="94" t="str">
        <f ca="1">IFERROR(VLOOKUP($A3036,HeadJournal!$A$1:$NTR$890,COLUMN(HeadJournal!C$1),0),"")</f>
        <v>iHerb_AV CYG0792</v>
      </c>
      <c r="D3036" s="125" t="str">
        <f ca="1"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 ca="1"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 ca="1"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 ca="1"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ca="1" si="239"/>
        <v>-1.7533549686277183E-3</v>
      </c>
      <c r="V3036" s="22">
        <f t="shared" ca="1" si="240"/>
        <v>-1.9496197727777377E-6</v>
      </c>
      <c r="X3036" s="33"/>
      <c r="Y3036" s="33"/>
    </row>
    <row r="3037" spans="1:25" hidden="1" x14ac:dyDescent="0.2">
      <c r="A3037" s="93" t="s">
        <v>1641</v>
      </c>
      <c r="B3037" s="94" t="str">
        <f ca="1">IFERROR(VLOOKUP($A3037,HeadJournal!$A$1:$NTR$890,COLUMN(HeadJournal!B$1),0),"")</f>
        <v>720000150257</v>
      </c>
      <c r="C3037" s="94" t="str">
        <f ca="1">IFERROR(VLOOKUP($A3037,HeadJournal!$A$1:$NTR$890,COLUMN(HeadJournal!C$1),0),"")</f>
        <v>iHerb_AV CYG0792</v>
      </c>
      <c r="D3037" s="125" t="str">
        <f ca="1"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 ca="1"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 ca="1"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ca="1" si="239"/>
        <v>800.66824664503133</v>
      </c>
      <c r="V3037" s="22">
        <f t="shared" ca="1" si="240"/>
        <v>0.89029242396716024</v>
      </c>
      <c r="X3037" s="33"/>
      <c r="Y3037" s="33"/>
    </row>
    <row r="3038" spans="1:25" hidden="1" x14ac:dyDescent="0.2">
      <c r="A3038" s="93" t="s">
        <v>1641</v>
      </c>
      <c r="B3038" s="94" t="str">
        <f ca="1">IFERROR(VLOOKUP($A3038,HeadJournal!$A$1:$NTR$890,COLUMN(HeadJournal!B$1),0),"")</f>
        <v>720000150257</v>
      </c>
      <c r="C3038" s="94" t="str">
        <f ca="1">IFERROR(VLOOKUP($A3038,HeadJournal!$A$1:$NTR$890,COLUMN(HeadJournal!C$1),0),"")</f>
        <v>iHerb_AV CYG0792</v>
      </c>
      <c r="D3038" s="125" t="str">
        <f ca="1"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 ca="1"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 ca="1"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ca="1" si="239"/>
        <v>891.33114814489977</v>
      </c>
      <c r="V3038" s="22">
        <f t="shared" ca="1" si="240"/>
        <v>0.68109754953011648</v>
      </c>
      <c r="X3038" s="33"/>
      <c r="Y3038" s="33"/>
    </row>
    <row r="3039" spans="1:25" hidden="1" x14ac:dyDescent="0.2">
      <c r="A3039" s="93" t="s">
        <v>1641</v>
      </c>
      <c r="B3039" s="94" t="str">
        <f ca="1">IFERROR(VLOOKUP($A3039,HeadJournal!$A$1:$NTR$890,COLUMN(HeadJournal!B$1),0),"")</f>
        <v>720000150257</v>
      </c>
      <c r="C3039" s="94" t="str">
        <f ca="1">IFERROR(VLOOKUP($A3039,HeadJournal!$A$1:$NTR$890,COLUMN(HeadJournal!C$1),0),"")</f>
        <v>iHerb_AV CYG0792</v>
      </c>
      <c r="D3039" s="125" t="str">
        <f ca="1"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 ca="1"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 ca="1"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 ca="1"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ca="1" si="239"/>
        <v>1131.8019261468298</v>
      </c>
      <c r="V3039" s="22">
        <f t="shared" ca="1" si="240"/>
        <v>0.38130943353035052</v>
      </c>
      <c r="X3039" s="33"/>
      <c r="Y3039" s="33"/>
    </row>
    <row r="3040" spans="1:25" hidden="1" x14ac:dyDescent="0.2">
      <c r="A3040" s="93" t="s">
        <v>1641</v>
      </c>
      <c r="B3040" s="94" t="str">
        <f ca="1">IFERROR(VLOOKUP($A3040,HeadJournal!$A$1:$NTR$890,COLUMN(HeadJournal!B$1),0),"")</f>
        <v>720000150257</v>
      </c>
      <c r="C3040" s="94" t="str">
        <f ca="1">IFERROR(VLOOKUP($A3040,HeadJournal!$A$1:$NTR$890,COLUMN(HeadJournal!C$1),0),"")</f>
        <v>iHerb_AV CYG0792</v>
      </c>
      <c r="D3040" s="125" t="str">
        <f ca="1"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 ca="1"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 ca="1"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 ca="1"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ca="1" si="239"/>
        <v>851.63804139987747</v>
      </c>
      <c r="V3040" s="22">
        <f t="shared" ca="1" si="240"/>
        <v>0.74161115754656504</v>
      </c>
      <c r="X3040" s="33"/>
      <c r="Y3040" s="33"/>
    </row>
    <row r="3041" spans="1:25" hidden="1" x14ac:dyDescent="0.2">
      <c r="A3041" s="93" t="s">
        <v>1641</v>
      </c>
      <c r="B3041" s="94" t="str">
        <f ca="1">IFERROR(VLOOKUP($A3041,HeadJournal!$A$1:$NTR$890,COLUMN(HeadJournal!B$1),0),"")</f>
        <v>720000150257</v>
      </c>
      <c r="C3041" s="94" t="str">
        <f ca="1">IFERROR(VLOOKUP($A3041,HeadJournal!$A$1:$NTR$890,COLUMN(HeadJournal!C$1),0),"")</f>
        <v>iHerb_AV CYG0792</v>
      </c>
      <c r="D3041" s="125" t="str">
        <f ca="1"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 ca="1"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 ca="1"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 ca="1"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ca="1" si="239"/>
        <v>851.63804139987747</v>
      </c>
      <c r="V3041" s="22">
        <f t="shared" ca="1" si="240"/>
        <v>0.74161115754656504</v>
      </c>
      <c r="X3041" s="33"/>
      <c r="Y3041" s="33"/>
    </row>
    <row r="3042" spans="1:25" hidden="1" x14ac:dyDescent="0.2">
      <c r="A3042" s="93" t="s">
        <v>1641</v>
      </c>
      <c r="B3042" s="94" t="str">
        <f ca="1">IFERROR(VLOOKUP($A3042,HeadJournal!$A$1:$NTR$890,COLUMN(HeadJournal!B$1),0),"")</f>
        <v>720000150257</v>
      </c>
      <c r="C3042" s="94" t="str">
        <f ca="1">IFERROR(VLOOKUP($A3042,HeadJournal!$A$1:$NTR$890,COLUMN(HeadJournal!C$1),0),"")</f>
        <v>iHerb_AV CYG0792</v>
      </c>
      <c r="D3042" s="125" t="str">
        <f ca="1"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 ca="1"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 ca="1"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 ca="1"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ca="1" si="239"/>
        <v>697.93928690465782</v>
      </c>
      <c r="V3042" s="22">
        <f t="shared" ca="1" si="240"/>
        <v>0.43565095954208194</v>
      </c>
      <c r="X3042" s="33"/>
      <c r="Y3042" s="33"/>
    </row>
    <row r="3043" spans="1:25" hidden="1" x14ac:dyDescent="0.2">
      <c r="A3043" s="93" t="s">
        <v>1641</v>
      </c>
      <c r="B3043" s="94" t="str">
        <f ca="1">IFERROR(VLOOKUP($A3043,HeadJournal!$A$1:$NTR$890,COLUMN(HeadJournal!B$1),0),"")</f>
        <v>720000150257</v>
      </c>
      <c r="C3043" s="94" t="str">
        <f ca="1">IFERROR(VLOOKUP($A3043,HeadJournal!$A$1:$NTR$890,COLUMN(HeadJournal!C$1),0),"")</f>
        <v>iHerb_AV CYG0792</v>
      </c>
      <c r="D3043" s="125" t="str">
        <f ca="1"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 ca="1"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 ca="1"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ca="1" si="239"/>
        <v>797.93928690465782</v>
      </c>
      <c r="V3043" s="22">
        <f t="shared" ca="1" si="240"/>
        <v>0.49807056647869419</v>
      </c>
      <c r="X3043" s="33"/>
      <c r="Y3043" s="33"/>
    </row>
    <row r="3044" spans="1:25" hidden="1" x14ac:dyDescent="0.2">
      <c r="A3044" s="93" t="s">
        <v>1641</v>
      </c>
      <c r="B3044" s="94" t="str">
        <f ca="1">IFERROR(VLOOKUP($A3044,HeadJournal!$A$1:$NTR$890,COLUMN(HeadJournal!B$1),0),"")</f>
        <v>720000150257</v>
      </c>
      <c r="C3044" s="94" t="str">
        <f ca="1">IFERROR(VLOOKUP($A3044,HeadJournal!$A$1:$NTR$890,COLUMN(HeadJournal!C$1),0),"")</f>
        <v>iHerb_AV CYG0792</v>
      </c>
      <c r="D3044" s="125" t="str">
        <f ca="1"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 ca="1"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ca="1" si="239"/>
        <v>772.81064994298777</v>
      </c>
      <c r="V3044" s="22">
        <f t="shared" ca="1" si="240"/>
        <v>0.68560854474352484</v>
      </c>
      <c r="X3044" s="33"/>
      <c r="Y3044" s="33"/>
    </row>
    <row r="3045" spans="1:25" hidden="1" x14ac:dyDescent="0.2">
      <c r="A3045" s="93" t="s">
        <v>1641</v>
      </c>
      <c r="B3045" s="94" t="str">
        <f ca="1">IFERROR(VLOOKUP($A3045,HeadJournal!$A$1:$NTR$890,COLUMN(HeadJournal!B$1),0),"")</f>
        <v>720000150257</v>
      </c>
      <c r="C3045" s="94" t="str">
        <f ca="1">IFERROR(VLOOKUP($A3045,HeadJournal!$A$1:$NTR$890,COLUMN(HeadJournal!C$1),0),"")</f>
        <v>iHerb_AV CYG0792</v>
      </c>
      <c r="D3045" s="125" t="str">
        <f ca="1"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 ca="1"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 ca="1"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 ca="1"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ca="1" si="239"/>
        <v>-2.2612051566284208E-3</v>
      </c>
      <c r="V3045" s="22">
        <f t="shared" ca="1" si="240"/>
        <v>-1.003926053803855E-6</v>
      </c>
      <c r="X3045" s="33"/>
      <c r="Y3045" s="33"/>
    </row>
    <row r="3046" spans="1:25" hidden="1" x14ac:dyDescent="0.2">
      <c r="A3046" s="93" t="s">
        <v>1641</v>
      </c>
      <c r="B3046" s="94" t="str">
        <f ca="1">IFERROR(VLOOKUP($A3046,HeadJournal!$A$1:$NTR$890,COLUMN(HeadJournal!B$1),0),"")</f>
        <v>720000150257</v>
      </c>
      <c r="C3046" s="94" t="str">
        <f ca="1">IFERROR(VLOOKUP($A3046,HeadJournal!$A$1:$NTR$890,COLUMN(HeadJournal!C$1),0),"")</f>
        <v>iHerb_AV CYG0792</v>
      </c>
      <c r="D3046" s="125" t="str">
        <f ca="1"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 ca="1"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 ca="1"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 ca="1"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ca="1" si="239"/>
        <v>-2.2612051566284208E-3</v>
      </c>
      <c r="V3046" s="22">
        <f t="shared" ca="1" si="240"/>
        <v>-1.003926053803855E-6</v>
      </c>
      <c r="X3046" s="33"/>
      <c r="Y3046" s="33"/>
    </row>
    <row r="3047" spans="1:25" hidden="1" x14ac:dyDescent="0.2">
      <c r="A3047" s="93" t="s">
        <v>1641</v>
      </c>
      <c r="B3047" s="94" t="str">
        <f ca="1">IFERROR(VLOOKUP($A3047,HeadJournal!$A$1:$NTR$890,COLUMN(HeadJournal!B$1),0),"")</f>
        <v>720000150257</v>
      </c>
      <c r="C3047" s="94" t="str">
        <f ca="1">IFERROR(VLOOKUP($A3047,HeadJournal!$A$1:$NTR$890,COLUMN(HeadJournal!C$1),0),"")</f>
        <v>iHerb_AV CYG0792</v>
      </c>
      <c r="D3047" s="125" t="str">
        <f ca="1"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 ca="1"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 ca="1"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 ca="1"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ca="1" si="239"/>
        <v>1989.6872572581353</v>
      </c>
      <c r="V3047" s="22">
        <f t="shared" ca="1" si="240"/>
        <v>1.3174008276232911</v>
      </c>
      <c r="X3047" s="33"/>
      <c r="Y3047" s="33"/>
    </row>
    <row r="3048" spans="1:25" hidden="1" x14ac:dyDescent="0.2">
      <c r="A3048" s="93" t="s">
        <v>1648</v>
      </c>
      <c r="B3048" s="94" t="str">
        <f ca="1">IFERROR(VLOOKUP($A3048,HeadJournal!$A$1:$NTR$890,COLUMN(HeadJournal!B$1),0),"")</f>
        <v>720000144380</v>
      </c>
      <c r="C3048" s="94" t="str">
        <f ca="1">IFERROR(VLOOKUP($A3048,HeadJournal!$A$1:$NTR$890,COLUMN(HeadJournal!C$1),0),"")</f>
        <v>iHerb_OA CZN6870</v>
      </c>
      <c r="D3048" s="125" t="str">
        <f ca="1"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 ca="1"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 ca="1"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 ca="1"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ca="1" si="239"/>
        <v>665.47684655024352</v>
      </c>
      <c r="V3048" s="22">
        <f t="shared" ca="1" si="240"/>
        <v>1.2449916196432758</v>
      </c>
      <c r="X3048" s="33"/>
      <c r="Y3048" s="33"/>
    </row>
    <row r="3049" spans="1:25" hidden="1" x14ac:dyDescent="0.2">
      <c r="A3049" s="93" t="s">
        <v>1648</v>
      </c>
      <c r="B3049" s="94" t="str">
        <f ca="1">IFERROR(VLOOKUP($A3049,HeadJournal!$A$1:$NTR$890,COLUMN(HeadJournal!B$1),0),"")</f>
        <v>720000144380</v>
      </c>
      <c r="C3049" s="94" t="str">
        <f ca="1">IFERROR(VLOOKUP($A3049,HeadJournal!$A$1:$NTR$890,COLUMN(HeadJournal!C$1),0),"")</f>
        <v>iHerb_OA CZN6870</v>
      </c>
      <c r="D3049" s="125" t="str">
        <f ca="1"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 ca="1"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 ca="1"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 ca="1"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ca="1" si="239"/>
        <v>897.71943887775569</v>
      </c>
      <c r="V3049" s="22">
        <f t="shared" ca="1" si="240"/>
        <v>0.6401853265079217</v>
      </c>
      <c r="X3049" s="33"/>
      <c r="Y3049" s="33"/>
    </row>
    <row r="3050" spans="1:25" hidden="1" x14ac:dyDescent="0.2">
      <c r="A3050" s="93" t="s">
        <v>1648</v>
      </c>
      <c r="B3050" s="94" t="str">
        <f ca="1">IFERROR(VLOOKUP($A3050,HeadJournal!$A$1:$NTR$890,COLUMN(HeadJournal!B$1),0),"")</f>
        <v>720000144380</v>
      </c>
      <c r="C3050" s="94" t="str">
        <f ca="1">IFERROR(VLOOKUP($A3050,HeadJournal!$A$1:$NTR$890,COLUMN(HeadJournal!C$1),0),"")</f>
        <v>iHerb_OA CZN6870</v>
      </c>
      <c r="D3050" s="125" t="str">
        <f ca="1"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 ca="1"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 ca="1"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ca="1" si="239"/>
        <v>1416.1670483824798</v>
      </c>
      <c r="V3050" s="22">
        <f t="shared" ca="1" si="240"/>
        <v>0.75174767867103753</v>
      </c>
      <c r="X3050" s="33"/>
      <c r="Y3050" s="33"/>
    </row>
    <row r="3051" spans="1:25" hidden="1" x14ac:dyDescent="0.2">
      <c r="A3051" s="93" t="s">
        <v>1648</v>
      </c>
      <c r="B3051" s="94" t="str">
        <f ca="1">IFERROR(VLOOKUP($A3051,HeadJournal!$A$1:$NTR$890,COLUMN(HeadJournal!B$1),0),"")</f>
        <v>720000144380</v>
      </c>
      <c r="C3051" s="94" t="str">
        <f ca="1">IFERROR(VLOOKUP($A3051,HeadJournal!$A$1:$NTR$890,COLUMN(HeadJournal!C$1),0),"")</f>
        <v>iHerb_OA CZN6870</v>
      </c>
      <c r="D3051" s="125" t="str">
        <f ca="1"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 ca="1"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 ca="1"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ca="1" si="239"/>
        <v>1144.2897079874037</v>
      </c>
      <c r="V3051" s="22">
        <f t="shared" ca="1" si="240"/>
        <v>0.61663165468914505</v>
      </c>
      <c r="X3051" s="33"/>
      <c r="Y3051" s="33"/>
    </row>
    <row r="3052" spans="1:25" hidden="1" x14ac:dyDescent="0.2">
      <c r="A3052" s="93" t="s">
        <v>1648</v>
      </c>
      <c r="B3052" s="94" t="str">
        <f ca="1">IFERROR(VLOOKUP($A3052,HeadJournal!$A$1:$NTR$890,COLUMN(HeadJournal!B$1),0),"")</f>
        <v>720000144380</v>
      </c>
      <c r="C3052" s="94" t="str">
        <f ca="1">IFERROR(VLOOKUP($A3052,HeadJournal!$A$1:$NTR$890,COLUMN(HeadJournal!C$1),0),"")</f>
        <v>iHerb_OA CZN6870</v>
      </c>
      <c r="D3052" s="125" t="str">
        <f ca="1"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 ca="1"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 ca="1"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 ca="1"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ca="1" si="239"/>
        <v>1144.2897079874037</v>
      </c>
      <c r="V3052" s="22">
        <f t="shared" ca="1" si="240"/>
        <v>0.61663165468914505</v>
      </c>
      <c r="X3052" s="33"/>
      <c r="Y3052" s="33"/>
    </row>
    <row r="3053" spans="1:25" hidden="1" x14ac:dyDescent="0.2">
      <c r="A3053" s="93" t="s">
        <v>1648</v>
      </c>
      <c r="B3053" s="94" t="str">
        <f ca="1">IFERROR(VLOOKUP($A3053,HeadJournal!$A$1:$NTR$890,COLUMN(HeadJournal!B$1),0),"")</f>
        <v>720000144380</v>
      </c>
      <c r="C3053" s="94" t="str">
        <f ca="1">IFERROR(VLOOKUP($A3053,HeadJournal!$A$1:$NTR$890,COLUMN(HeadJournal!C$1),0),"")</f>
        <v>iHerb_OA CZN6870</v>
      </c>
      <c r="D3053" s="125" t="str">
        <f ca="1"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 ca="1"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 ca="1"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ca="1" si="239"/>
        <v>1044.2897079874037</v>
      </c>
      <c r="V3053" s="22">
        <f t="shared" ca="1" si="240"/>
        <v>0.56274393286617352</v>
      </c>
      <c r="X3053" s="33"/>
      <c r="Y3053" s="33"/>
    </row>
    <row r="3054" spans="1:25" hidden="1" x14ac:dyDescent="0.2">
      <c r="A3054" s="93" t="s">
        <v>1648</v>
      </c>
      <c r="B3054" s="94" t="str">
        <f ca="1">IFERROR(VLOOKUP($A3054,HeadJournal!$A$1:$NTR$890,COLUMN(HeadJournal!B$1),0),"")</f>
        <v>720000144380</v>
      </c>
      <c r="C3054" s="94" t="str">
        <f ca="1">IFERROR(VLOOKUP($A3054,HeadJournal!$A$1:$NTR$890,COLUMN(HeadJournal!C$1),0),"")</f>
        <v>iHerb_OA CZN6870</v>
      </c>
      <c r="D3054" s="125" t="str">
        <f ca="1"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 ca="1"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 ca="1"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 ca="1"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ca="1" si="239"/>
        <v>1044.2897079874037</v>
      </c>
      <c r="V3054" s="22">
        <f t="shared" ca="1" si="240"/>
        <v>0.56274393286617352</v>
      </c>
      <c r="X3054" s="33"/>
      <c r="Y3054" s="33"/>
    </row>
    <row r="3055" spans="1:25" hidden="1" x14ac:dyDescent="0.2">
      <c r="A3055" s="93" t="s">
        <v>1648</v>
      </c>
      <c r="B3055" s="94" t="str">
        <f ca="1">IFERROR(VLOOKUP($A3055,HeadJournal!$A$1:$NTR$890,COLUMN(HeadJournal!B$1),0),"")</f>
        <v>720000144380</v>
      </c>
      <c r="C3055" s="94" t="str">
        <f ca="1">IFERROR(VLOOKUP($A3055,HeadJournal!$A$1:$NTR$890,COLUMN(HeadJournal!C$1),0),"")</f>
        <v>iHerb_OA CZN6870</v>
      </c>
      <c r="D3055" s="125" t="str">
        <f ca="1"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 ca="1"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 ca="1"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 ca="1"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ca="1" si="239"/>
        <v>1044.2897079874037</v>
      </c>
      <c r="V3055" s="22">
        <f t="shared" ca="1" si="240"/>
        <v>0.56274393286617352</v>
      </c>
      <c r="X3055" s="33"/>
      <c r="Y3055" s="33"/>
    </row>
    <row r="3056" spans="1:25" hidden="1" x14ac:dyDescent="0.2">
      <c r="A3056" s="93" t="s">
        <v>1648</v>
      </c>
      <c r="B3056" s="94" t="str">
        <f ca="1">IFERROR(VLOOKUP($A3056,HeadJournal!$A$1:$NTR$890,COLUMN(HeadJournal!B$1),0),"")</f>
        <v>720000144380</v>
      </c>
      <c r="C3056" s="94" t="str">
        <f ca="1">IFERROR(VLOOKUP($A3056,HeadJournal!$A$1:$NTR$890,COLUMN(HeadJournal!C$1),0),"")</f>
        <v>iHerb_OA CZN6870</v>
      </c>
      <c r="D3056" s="125" t="str">
        <f ca="1"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 ca="1"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 ca="1"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 ca="1"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ca="1" si="239"/>
        <v>1042.8224663612941</v>
      </c>
      <c r="V3056" s="22">
        <f t="shared" ca="1" si="240"/>
        <v>0.71564544627398341</v>
      </c>
      <c r="X3056" s="33"/>
      <c r="Y3056" s="33"/>
    </row>
    <row r="3057" spans="1:25" hidden="1" x14ac:dyDescent="0.2">
      <c r="A3057" s="93" t="s">
        <v>1648</v>
      </c>
      <c r="B3057" s="94" t="str">
        <f ca="1">IFERROR(VLOOKUP($A3057,HeadJournal!$A$1:$NTR$890,COLUMN(HeadJournal!B$1),0),"")</f>
        <v>720000144380</v>
      </c>
      <c r="C3057" s="94" t="str">
        <f ca="1">IFERROR(VLOOKUP($A3057,HeadJournal!$A$1:$NTR$890,COLUMN(HeadJournal!C$1),0),"")</f>
        <v>iHerb_OA CZN6870</v>
      </c>
      <c r="D3057" s="125" t="str">
        <f ca="1"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 ca="1"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 ca="1"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ca="1" si="239"/>
        <v>925.16792513598648</v>
      </c>
      <c r="V3057" s="22">
        <f t="shared" ca="1" si="240"/>
        <v>0.67293158346447224</v>
      </c>
      <c r="X3057" s="33"/>
      <c r="Y3057" s="33"/>
    </row>
    <row r="3058" spans="1:25" hidden="1" x14ac:dyDescent="0.2">
      <c r="A3058" s="93" t="s">
        <v>1648</v>
      </c>
      <c r="B3058" s="94" t="str">
        <f ca="1">IFERROR(VLOOKUP($A3058,HeadJournal!$A$1:$NTR$890,COLUMN(HeadJournal!B$1),0),"")</f>
        <v>720000144380</v>
      </c>
      <c r="C3058" s="94" t="str">
        <f ca="1">IFERROR(VLOOKUP($A3058,HeadJournal!$A$1:$NTR$890,COLUMN(HeadJournal!C$1),0),"")</f>
        <v>iHerb_OA CZN6870</v>
      </c>
      <c r="D3058" s="125" t="str">
        <f ca="1"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 ca="1"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 ca="1"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 ca="1"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ca="1" si="239"/>
        <v>925.16792513598648</v>
      </c>
      <c r="V3058" s="22">
        <f t="shared" ca="1" si="240"/>
        <v>0.67293158346447224</v>
      </c>
      <c r="X3058" s="33"/>
      <c r="Y3058" s="33"/>
    </row>
    <row r="3059" spans="1:25" hidden="1" x14ac:dyDescent="0.2">
      <c r="A3059" s="93" t="s">
        <v>1648</v>
      </c>
      <c r="B3059" s="94" t="str">
        <f ca="1">IFERROR(VLOOKUP($A3059,HeadJournal!$A$1:$NTR$890,COLUMN(HeadJournal!B$1),0),"")</f>
        <v>720000144380</v>
      </c>
      <c r="C3059" s="94" t="str">
        <f ca="1">IFERROR(VLOOKUP($A3059,HeadJournal!$A$1:$NTR$890,COLUMN(HeadJournal!C$1),0),"")</f>
        <v>iHerb_OA CZN6870</v>
      </c>
      <c r="D3059" s="125" t="str">
        <f ca="1"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 ca="1"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 ca="1"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 ca="1"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ca="1" si="239"/>
        <v>701.24606355568312</v>
      </c>
      <c r="V3059" s="22">
        <f t="shared" ca="1" si="240"/>
        <v>0.4386203827683941</v>
      </c>
      <c r="X3059" s="33"/>
      <c r="Y3059" s="33"/>
    </row>
    <row r="3060" spans="1:25" hidden="1" x14ac:dyDescent="0.2">
      <c r="A3060" s="93" t="s">
        <v>1648</v>
      </c>
      <c r="B3060" s="94" t="str">
        <f ca="1">IFERROR(VLOOKUP($A3060,HeadJournal!$A$1:$NTR$890,COLUMN(HeadJournal!B$1),0),"")</f>
        <v>720000144380</v>
      </c>
      <c r="C3060" s="94" t="str">
        <f ca="1">IFERROR(VLOOKUP($A3060,HeadJournal!$A$1:$NTR$890,COLUMN(HeadJournal!C$1),0),"")</f>
        <v>iHerb_OA CZN6870</v>
      </c>
      <c r="D3060" s="125" t="str">
        <f ca="1"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 ca="1"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 ca="1"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 ca="1"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ca="1" si="239"/>
        <v>1319.4107142857142</v>
      </c>
      <c r="V3060" s="22">
        <f t="shared" ca="1" si="240"/>
        <v>2.7454018504068669</v>
      </c>
      <c r="X3060" s="33"/>
      <c r="Y3060" s="33"/>
    </row>
    <row r="3061" spans="1:25" hidden="1" x14ac:dyDescent="0.2">
      <c r="A3061" s="93" t="s">
        <v>1648</v>
      </c>
      <c r="B3061" s="94" t="str">
        <f ca="1">IFERROR(VLOOKUP($A3061,HeadJournal!$A$1:$NTR$890,COLUMN(HeadJournal!B$1),0),"")</f>
        <v>720000144380</v>
      </c>
      <c r="C3061" s="94" t="str">
        <f ca="1">IFERROR(VLOOKUP($A3061,HeadJournal!$A$1:$NTR$890,COLUMN(HeadJournal!C$1),0),"")</f>
        <v>iHerb_OA CZN6870</v>
      </c>
      <c r="D3061" s="125" t="str">
        <f ca="1"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 ca="1"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 ca="1"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 ca="1"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ca="1" si="239"/>
        <v>900.62303177784145</v>
      </c>
      <c r="V3061" s="22">
        <f t="shared" ca="1" si="240"/>
        <v>1.1266562180054518</v>
      </c>
      <c r="X3061" s="33"/>
      <c r="Y3061" s="33"/>
    </row>
    <row r="3062" spans="1:25" hidden="1" x14ac:dyDescent="0.2">
      <c r="A3062" s="93" t="s">
        <v>1653</v>
      </c>
      <c r="B3062" s="94">
        <f ca="1">IFERROR(VLOOKUP($A3062,HeadJournal!$A$1:$NTR$890,COLUMN(HeadJournal!B$1),0),"")</f>
        <v>0</v>
      </c>
      <c r="C3062" s="94" t="str">
        <f ca="1">IFERROR(VLOOKUP($A3062,HeadJournal!$A$1:$NTR$890,COLUMN(HeadJournal!C$1),0),"")</f>
        <v>OZON_OA</v>
      </c>
      <c r="D3062" s="125" t="str">
        <f ca="1"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 ca="1"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ca="1" si="239"/>
        <v>1144</v>
      </c>
      <c r="V3062" s="22">
        <f t="shared" ca="1" si="240"/>
        <v>2.0575539568345325</v>
      </c>
      <c r="X3062" s="33"/>
      <c r="Y3062" s="33"/>
    </row>
    <row r="3063" spans="1:25" hidden="1" x14ac:dyDescent="0.2">
      <c r="A3063" s="93" t="s">
        <v>1653</v>
      </c>
      <c r="B3063" s="94">
        <f ca="1">IFERROR(VLOOKUP($A3063,HeadJournal!$A$1:$NTR$890,COLUMN(HeadJournal!B$1),0),"")</f>
        <v>0</v>
      </c>
      <c r="C3063" s="94" t="str">
        <f ca="1">IFERROR(VLOOKUP($A3063,HeadJournal!$A$1:$NTR$890,COLUMN(HeadJournal!C$1),0),"")</f>
        <v>OZON_OA</v>
      </c>
      <c r="D3063" s="125" t="str">
        <f ca="1"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 ca="1"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 ca="1"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ca="1" si="239"/>
        <v>1144</v>
      </c>
      <c r="V3063" s="22">
        <f t="shared" ca="1" si="240"/>
        <v>2.0575539568345325</v>
      </c>
      <c r="X3063" s="33"/>
      <c r="Y3063" s="33"/>
    </row>
    <row r="3064" spans="1:25" hidden="1" x14ac:dyDescent="0.2">
      <c r="A3064" s="93" t="s">
        <v>1653</v>
      </c>
      <c r="B3064" s="94">
        <f ca="1">IFERROR(VLOOKUP($A3064,HeadJournal!$A$1:$NTR$890,COLUMN(HeadJournal!B$1),0),"")</f>
        <v>0</v>
      </c>
      <c r="C3064" s="94" t="str">
        <f ca="1">IFERROR(VLOOKUP($A3064,HeadJournal!$A$1:$NTR$890,COLUMN(HeadJournal!C$1),0),"")</f>
        <v>OZON_OA</v>
      </c>
      <c r="D3064" s="125" t="str">
        <f ca="1"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 ca="1"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 ca="1"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ca="1" si="239"/>
        <v>1144</v>
      </c>
      <c r="V3064" s="22">
        <f t="shared" ca="1" si="240"/>
        <v>2.0575539568345325</v>
      </c>
      <c r="X3064" s="33"/>
      <c r="Y3064" s="33"/>
    </row>
    <row r="3065" spans="1:25" hidden="1" x14ac:dyDescent="0.2">
      <c r="A3065" s="93" t="s">
        <v>1654</v>
      </c>
      <c r="B3065" s="94">
        <f ca="1">IFERROR(VLOOKUP($A3065,HeadJournal!$A$1:$NTR$890,COLUMN(HeadJournal!B$1),0),"")</f>
        <v>0</v>
      </c>
      <c r="C3065" s="94" t="str">
        <f ca="1">IFERROR(VLOOKUP($A3065,HeadJournal!$A$1:$NTR$890,COLUMN(HeadJournal!C$1),0),"")</f>
        <v>OZON_OA</v>
      </c>
      <c r="D3065" s="125" t="str">
        <f ca="1"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 ca="1"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ca="1" si="239"/>
        <v>1058</v>
      </c>
      <c r="V3065" s="22">
        <f t="shared" ca="1" si="240"/>
        <v>1.1231422505307855</v>
      </c>
      <c r="X3065" s="33"/>
      <c r="Y3065" s="33"/>
    </row>
    <row r="3066" spans="1:25" hidden="1" x14ac:dyDescent="0.2">
      <c r="A3066" s="93" t="s">
        <v>1655</v>
      </c>
      <c r="B3066" s="94">
        <f ca="1">IFERROR(VLOOKUP($A3066,HeadJournal!$A$1:$NTR$890,COLUMN(HeadJournal!B$1),0),"")</f>
        <v>0</v>
      </c>
      <c r="C3066" s="94" t="str">
        <f ca="1">IFERROR(VLOOKUP($A3066,HeadJournal!$A$1:$NTR$890,COLUMN(HeadJournal!C$1),0),"")</f>
        <v>OZON_OA</v>
      </c>
      <c r="D3066" s="125" t="str">
        <f ca="1"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 ca="1"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 ca="1"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ca="1" si="239"/>
        <v>180</v>
      </c>
      <c r="V3066" s="22">
        <f t="shared" ca="1" si="240"/>
        <v>0.5625</v>
      </c>
      <c r="X3066" s="33"/>
      <c r="Y3066" s="33"/>
    </row>
    <row r="3067" spans="1:25" hidden="1" x14ac:dyDescent="0.2">
      <c r="A3067" s="93" t="s">
        <v>1655</v>
      </c>
      <c r="B3067" s="94">
        <f ca="1">IFERROR(VLOOKUP($A3067,HeadJournal!$A$1:$NTR$890,COLUMN(HeadJournal!B$1),0),"")</f>
        <v>0</v>
      </c>
      <c r="C3067" s="94" t="str">
        <f ca="1">IFERROR(VLOOKUP($A3067,HeadJournal!$A$1:$NTR$890,COLUMN(HeadJournal!C$1),0),"")</f>
        <v>OZON_OA</v>
      </c>
      <c r="D3067" s="125" t="str">
        <f ca="1"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 ca="1"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 ca="1"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ca="1" si="239"/>
        <v>280</v>
      </c>
      <c r="V3067" s="22">
        <f t="shared" ca="1" si="240"/>
        <v>0.875</v>
      </c>
      <c r="X3067" s="33"/>
      <c r="Y3067" s="33"/>
    </row>
    <row r="3068" spans="1:25" hidden="1" x14ac:dyDescent="0.2">
      <c r="A3068" s="93" t="s">
        <v>1655</v>
      </c>
      <c r="B3068" s="94">
        <f ca="1">IFERROR(VLOOKUP($A3068,HeadJournal!$A$1:$NTR$890,COLUMN(HeadJournal!B$1),0),"")</f>
        <v>0</v>
      </c>
      <c r="C3068" s="94" t="str">
        <f ca="1">IFERROR(VLOOKUP($A3068,HeadJournal!$A$1:$NTR$890,COLUMN(HeadJournal!C$1),0),"")</f>
        <v>OZON_OA</v>
      </c>
      <c r="D3068" s="125" t="str">
        <f ca="1"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 ca="1"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 ca="1"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ca="1" si="239"/>
        <v>1324</v>
      </c>
      <c r="V3068" s="22">
        <f t="shared" ca="1" si="240"/>
        <v>0.53473344103392573</v>
      </c>
      <c r="X3068" s="33"/>
      <c r="Y3068" s="33"/>
    </row>
    <row r="3069" spans="1:25" hidden="1" x14ac:dyDescent="0.2">
      <c r="A3069" s="93" t="s">
        <v>1658</v>
      </c>
      <c r="B3069" s="94">
        <f ca="1">IFERROR(VLOOKUP($A3069,HeadJournal!$A$1:$NTR$890,COLUMN(HeadJournal!B$1),0),"")</f>
        <v>0</v>
      </c>
      <c r="C3069" s="94" t="str">
        <f ca="1">IFERROR(VLOOKUP($A3069,HeadJournal!$A$1:$NTR$890,COLUMN(HeadJournal!C$1),0),"")</f>
        <v>OZON_OA</v>
      </c>
      <c r="D3069" s="125" t="str">
        <f ca="1"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 ca="1"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ca="1" si="239"/>
        <v>669</v>
      </c>
      <c r="V3069" s="22">
        <f t="shared" ca="1" si="240"/>
        <v>0.59151193633952259</v>
      </c>
      <c r="X3069" s="33"/>
      <c r="Y3069" s="33"/>
    </row>
    <row r="3070" spans="1:25" hidden="1" x14ac:dyDescent="0.2">
      <c r="A3070" s="93" t="s">
        <v>1660</v>
      </c>
      <c r="B3070" s="94">
        <f ca="1">IFERROR(VLOOKUP($A3070,HeadJournal!$A$1:$NTR$890,COLUMN(HeadJournal!B$1),0),"")</f>
        <v>0</v>
      </c>
      <c r="C3070" s="94" t="str">
        <f ca="1">IFERROR(VLOOKUP($A3070,HeadJournal!$A$1:$NTR$890,COLUMN(HeadJournal!C$1),0),"")</f>
        <v>OZON_OA</v>
      </c>
      <c r="D3070" s="125" t="str">
        <f ca="1"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 ca="1"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ca="1" si="239"/>
        <v>868</v>
      </c>
      <c r="V3070" s="22">
        <f t="shared" ca="1" si="240"/>
        <v>0.7667844522968198</v>
      </c>
      <c r="X3070" s="33"/>
      <c r="Y3070" s="33"/>
    </row>
    <row r="3071" spans="1:25" hidden="1" x14ac:dyDescent="0.2">
      <c r="A3071" s="93" t="s">
        <v>1660</v>
      </c>
      <c r="B3071" s="94">
        <f ca="1">IFERROR(VLOOKUP($A3071,HeadJournal!$A$1:$NTR$890,COLUMN(HeadJournal!B$1),0),"")</f>
        <v>0</v>
      </c>
      <c r="C3071" s="94" t="str">
        <f ca="1">IFERROR(VLOOKUP($A3071,HeadJournal!$A$1:$NTR$890,COLUMN(HeadJournal!C$1),0),"")</f>
        <v>OZON_OA</v>
      </c>
      <c r="D3071" s="125" t="str">
        <f ca="1"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 ca="1"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 ca="1"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ca="1" si="239"/>
        <v>868</v>
      </c>
      <c r="V3071" s="22">
        <f t="shared" ca="1" si="240"/>
        <v>0.7667844522968198</v>
      </c>
      <c r="X3071" s="33"/>
      <c r="Y3071" s="33"/>
    </row>
    <row r="3072" spans="1:25" hidden="1" x14ac:dyDescent="0.2">
      <c r="A3072" s="93" t="s">
        <v>1661</v>
      </c>
      <c r="B3072" s="94">
        <f ca="1">IFERROR(VLOOKUP($A3072,HeadJournal!$A$1:$NTR$890,COLUMN(HeadJournal!B$1),0),"")</f>
        <v>0</v>
      </c>
      <c r="C3072" s="94" t="str">
        <f ca="1">IFERROR(VLOOKUP($A3072,HeadJournal!$A$1:$NTR$890,COLUMN(HeadJournal!C$1),0),"")</f>
        <v>WBRS</v>
      </c>
      <c r="D3072" s="125" t="str">
        <f ca="1"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 ca="1"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 ca="1"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ca="1" si="239"/>
        <v>254</v>
      </c>
      <c r="V3072" s="22">
        <f t="shared" ca="1" si="240"/>
        <v>1.032520325203252</v>
      </c>
      <c r="X3072" s="33"/>
      <c r="Y3072" s="33"/>
    </row>
    <row r="3073" spans="1:25" hidden="1" x14ac:dyDescent="0.2">
      <c r="A3073" s="93" t="s">
        <v>1661</v>
      </c>
      <c r="B3073" s="94">
        <f ca="1">IFERROR(VLOOKUP($A3073,HeadJournal!$A$1:$NTR$890,COLUMN(HeadJournal!B$1),0),"")</f>
        <v>0</v>
      </c>
      <c r="C3073" s="94" t="str">
        <f ca="1">IFERROR(VLOOKUP($A3073,HeadJournal!$A$1:$NTR$890,COLUMN(HeadJournal!C$1),0),"")</f>
        <v>WBRS</v>
      </c>
      <c r="D3073" s="125" t="str">
        <f ca="1"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 ca="1"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 ca="1"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ca="1" si="245">Q3073-P3073</f>
        <v>254</v>
      </c>
      <c r="V3073" s="22">
        <f t="shared" ref="V3073:V3136" ca="1" si="246">IF(Q3073&lt;&gt;0,IFERROR(U3073/P3073,""),"")</f>
        <v>1.032520325203252</v>
      </c>
      <c r="X3073" s="33"/>
      <c r="Y3073" s="33"/>
    </row>
    <row r="3074" spans="1:25" hidden="1" x14ac:dyDescent="0.2">
      <c r="A3074" s="93" t="s">
        <v>1661</v>
      </c>
      <c r="B3074" s="94">
        <f ca="1">IFERROR(VLOOKUP($A3074,HeadJournal!$A$1:$NTR$890,COLUMN(HeadJournal!B$1),0),"")</f>
        <v>0</v>
      </c>
      <c r="C3074" s="94" t="str">
        <f ca="1">IFERROR(VLOOKUP($A3074,HeadJournal!$A$1:$NTR$890,COLUMN(HeadJournal!C$1),0),"")</f>
        <v>WBRS</v>
      </c>
      <c r="D3074" s="125" t="str">
        <f ca="1"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 ca="1"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 ca="1"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ca="1" si="245"/>
        <v>254</v>
      </c>
      <c r="V3074" s="22">
        <f t="shared" ca="1" si="246"/>
        <v>1.032520325203252</v>
      </c>
      <c r="X3074" s="33"/>
      <c r="Y3074" s="33"/>
    </row>
    <row r="3075" spans="1:25" hidden="1" x14ac:dyDescent="0.2">
      <c r="A3075" s="93" t="s">
        <v>1665</v>
      </c>
      <c r="B3075" s="94" t="str">
        <f ca="1">IFERROR(VLOOKUP($A3075,HeadJournal!$A$1:$NTR$890,COLUMN(HeadJournal!B$1),0),"")</f>
        <v>720000163398</v>
      </c>
      <c r="C3075" s="94" t="str">
        <f ca="1">IFERROR(VLOOKUP($A3075,HeadJournal!$A$1:$NTR$890,COLUMN(HeadJournal!C$1),0),"")</f>
        <v>iHerb_MH DLE7202</v>
      </c>
      <c r="D3075" s="125" t="str">
        <f ca="1"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 ca="1"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ca="1" si="245"/>
        <v>643.46926342188385</v>
      </c>
      <c r="V3075" s="22">
        <f t="shared" ca="1" si="246"/>
        <v>1.1562151398471139</v>
      </c>
      <c r="X3075" s="33"/>
      <c r="Y3075" s="33"/>
    </row>
    <row r="3076" spans="1:25" hidden="1" x14ac:dyDescent="0.2">
      <c r="A3076" s="93" t="s">
        <v>1665</v>
      </c>
      <c r="B3076" s="94" t="str">
        <f ca="1">IFERROR(VLOOKUP($A3076,HeadJournal!$A$1:$NTR$890,COLUMN(HeadJournal!B$1),0),"")</f>
        <v>720000163398</v>
      </c>
      <c r="C3076" s="94" t="str">
        <f ca="1">IFERROR(VLOOKUP($A3076,HeadJournal!$A$1:$NTR$890,COLUMN(HeadJournal!C$1),0),"")</f>
        <v>iHerb_MH DLE7202</v>
      </c>
      <c r="D3076" s="125" t="str">
        <f ca="1"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 ca="1"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 ca="1"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 ca="1"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ca="1" si="245"/>
        <v>643.46926342188385</v>
      </c>
      <c r="V3076" s="22">
        <f t="shared" ca="1" si="246"/>
        <v>1.1562151398471139</v>
      </c>
      <c r="X3076" s="33"/>
      <c r="Y3076" s="33"/>
    </row>
    <row r="3077" spans="1:25" hidden="1" x14ac:dyDescent="0.2">
      <c r="A3077" s="93" t="s">
        <v>1665</v>
      </c>
      <c r="B3077" s="94" t="str">
        <f ca="1">IFERROR(VLOOKUP($A3077,HeadJournal!$A$1:$NTR$890,COLUMN(HeadJournal!B$1),0),"")</f>
        <v>720000163398</v>
      </c>
      <c r="C3077" s="94" t="str">
        <f ca="1">IFERROR(VLOOKUP($A3077,HeadJournal!$A$1:$NTR$890,COLUMN(HeadJournal!C$1),0),"")</f>
        <v>iHerb_MH DLE7202</v>
      </c>
      <c r="D3077" s="125" t="str">
        <f ca="1"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 ca="1"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 ca="1"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 ca="1"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ca="1" si="245"/>
        <v>-2119.0411276240006</v>
      </c>
      <c r="V3077" s="22" t="str">
        <f t="shared" ca="1" si="246"/>
        <v/>
      </c>
      <c r="X3077" s="33"/>
      <c r="Y3077" s="33"/>
    </row>
    <row r="3078" spans="1:25" hidden="1" x14ac:dyDescent="0.2">
      <c r="A3078" s="93" t="s">
        <v>1665</v>
      </c>
      <c r="B3078" s="94" t="str">
        <f ca="1">IFERROR(VLOOKUP($A3078,HeadJournal!$A$1:$NTR$890,COLUMN(HeadJournal!B$1),0),"")</f>
        <v>720000163398</v>
      </c>
      <c r="C3078" s="94" t="str">
        <f ca="1">IFERROR(VLOOKUP($A3078,HeadJournal!$A$1:$NTR$890,COLUMN(HeadJournal!C$1),0),"")</f>
        <v>iHerb_MH DLE7202</v>
      </c>
      <c r="D3078" s="125" t="str">
        <f ca="1"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 ca="1"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 ca="1"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 ca="1"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ca="1" si="245"/>
        <v>1247.2710078023415</v>
      </c>
      <c r="V3078" s="22">
        <f t="shared" ca="1" si="246"/>
        <v>0.60761601387380859</v>
      </c>
      <c r="X3078" s="33"/>
      <c r="Y3078" s="33"/>
    </row>
    <row r="3079" spans="1:25" hidden="1" x14ac:dyDescent="0.2">
      <c r="A3079" s="93" t="s">
        <v>1665</v>
      </c>
      <c r="B3079" s="94" t="str">
        <f ca="1">IFERROR(VLOOKUP($A3079,HeadJournal!$A$1:$NTR$890,COLUMN(HeadJournal!B$1),0),"")</f>
        <v>720000163398</v>
      </c>
      <c r="C3079" s="94" t="str">
        <f ca="1">IFERROR(VLOOKUP($A3079,HeadJournal!$A$1:$NTR$890,COLUMN(HeadJournal!C$1),0),"")</f>
        <v>iHerb_MH DLE7202</v>
      </c>
      <c r="D3079" s="125" t="str">
        <f ca="1"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 ca="1"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 ca="1"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 ca="1"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ca="1" si="245"/>
        <v>1247.2710078023415</v>
      </c>
      <c r="V3079" s="22">
        <f t="shared" ca="1" si="246"/>
        <v>0.60761601387380859</v>
      </c>
      <c r="X3079" s="33"/>
      <c r="Y3079" s="33"/>
    </row>
    <row r="3080" spans="1:25" hidden="1" x14ac:dyDescent="0.2">
      <c r="A3080" s="93" t="s">
        <v>1665</v>
      </c>
      <c r="B3080" s="94" t="str">
        <f ca="1">IFERROR(VLOOKUP($A3080,HeadJournal!$A$1:$NTR$890,COLUMN(HeadJournal!B$1),0),"")</f>
        <v>720000163398</v>
      </c>
      <c r="C3080" s="94" t="str">
        <f ca="1">IFERROR(VLOOKUP($A3080,HeadJournal!$A$1:$NTR$890,COLUMN(HeadJournal!C$1),0),"")</f>
        <v>iHerb_MH DLE7202</v>
      </c>
      <c r="D3080" s="125" t="str">
        <f ca="1"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 ca="1"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 ca="1"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 ca="1"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ca="1" si="245"/>
        <v>759.63627531116504</v>
      </c>
      <c r="V3080" s="22">
        <f t="shared" ca="1" si="246"/>
        <v>0.73016413133624647</v>
      </c>
      <c r="X3080" s="33"/>
      <c r="Y3080" s="33"/>
    </row>
    <row r="3081" spans="1:25" hidden="1" x14ac:dyDescent="0.2">
      <c r="A3081" s="93" t="s">
        <v>1665</v>
      </c>
      <c r="B3081" s="94" t="str">
        <f ca="1">IFERROR(VLOOKUP($A3081,HeadJournal!$A$1:$NTR$890,COLUMN(HeadJournal!B$1),0),"")</f>
        <v>720000163398</v>
      </c>
      <c r="C3081" s="94" t="str">
        <f ca="1">IFERROR(VLOOKUP($A3081,HeadJournal!$A$1:$NTR$890,COLUMN(HeadJournal!C$1),0),"")</f>
        <v>iHerb_MH DLE7202</v>
      </c>
      <c r="D3081" s="125" t="str">
        <f ca="1"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 ca="1"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 ca="1"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ca="1" si="245"/>
        <v>225.70483559353534</v>
      </c>
      <c r="V3081" s="22">
        <f t="shared" ca="1" si="246"/>
        <v>0.6030129615792521</v>
      </c>
      <c r="X3081" s="33"/>
      <c r="Y3081" s="33"/>
    </row>
    <row r="3082" spans="1:25" hidden="1" x14ac:dyDescent="0.2">
      <c r="A3082" s="93" t="s">
        <v>1665</v>
      </c>
      <c r="B3082" s="94" t="str">
        <f ca="1">IFERROR(VLOOKUP($A3082,HeadJournal!$A$1:$NTR$890,COLUMN(HeadJournal!B$1),0),"")</f>
        <v>720000163398</v>
      </c>
      <c r="C3082" s="94" t="str">
        <f ca="1">IFERROR(VLOOKUP($A3082,HeadJournal!$A$1:$NTR$890,COLUMN(HeadJournal!C$1),0),"")</f>
        <v>iHerb_MH DLE7202</v>
      </c>
      <c r="D3082" s="125" t="str">
        <f ca="1"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 ca="1"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 ca="1"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 ca="1"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ca="1" si="245"/>
        <v>518.82802154932199</v>
      </c>
      <c r="V3082" s="22">
        <f t="shared" ca="1" si="246"/>
        <v>1.3611389369653155</v>
      </c>
      <c r="X3082" s="33"/>
      <c r="Y3082" s="33"/>
    </row>
    <row r="3083" spans="1:25" hidden="1" x14ac:dyDescent="0.2">
      <c r="A3083" s="93" t="s">
        <v>1665</v>
      </c>
      <c r="B3083" s="94" t="str">
        <f ca="1">IFERROR(VLOOKUP($A3083,HeadJournal!$A$1:$NTR$890,COLUMN(HeadJournal!B$1),0),"")</f>
        <v>720000163398</v>
      </c>
      <c r="C3083" s="94" t="str">
        <f ca="1">IFERROR(VLOOKUP($A3083,HeadJournal!$A$1:$NTR$890,COLUMN(HeadJournal!C$1),0),"")</f>
        <v>iHerb_MH DLE7202</v>
      </c>
      <c r="D3083" s="125" t="str">
        <f ca="1"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 ca="1"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 ca="1"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 ca="1"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ca="1" si="245"/>
        <v>625.70483559353534</v>
      </c>
      <c r="V3083" s="22">
        <f t="shared" ca="1" si="246"/>
        <v>1.6716882692987536</v>
      </c>
      <c r="X3083" s="33"/>
      <c r="Y3083" s="33"/>
    </row>
    <row r="3084" spans="1:25" hidden="1" x14ac:dyDescent="0.2">
      <c r="A3084" s="93" t="s">
        <v>1665</v>
      </c>
      <c r="B3084" s="94" t="str">
        <f ca="1">IFERROR(VLOOKUP($A3084,HeadJournal!$A$1:$NTR$890,COLUMN(HeadJournal!B$1),0),"")</f>
        <v>720000163398</v>
      </c>
      <c r="C3084" s="94" t="str">
        <f ca="1">IFERROR(VLOOKUP($A3084,HeadJournal!$A$1:$NTR$890,COLUMN(HeadJournal!C$1),0),"")</f>
        <v>iHerb_MH DLE7202</v>
      </c>
      <c r="D3084" s="125" t="str">
        <f ca="1"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 ca="1"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 ca="1"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 ca="1"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ca="1" si="245"/>
        <v>225.70483559353534</v>
      </c>
      <c r="V3084" s="22">
        <f t="shared" ca="1" si="246"/>
        <v>0.6030129615792521</v>
      </c>
      <c r="X3084" s="33"/>
      <c r="Y3084" s="33"/>
    </row>
    <row r="3085" spans="1:25" hidden="1" x14ac:dyDescent="0.2">
      <c r="A3085" s="93" t="s">
        <v>1665</v>
      </c>
      <c r="B3085" s="94" t="str">
        <f ca="1">IFERROR(VLOOKUP($A3085,HeadJournal!$A$1:$NTR$890,COLUMN(HeadJournal!B$1),0),"")</f>
        <v>720000163398</v>
      </c>
      <c r="C3085" s="94" t="str">
        <f ca="1">IFERROR(VLOOKUP($A3085,HeadJournal!$A$1:$NTR$890,COLUMN(HeadJournal!C$1),0),"")</f>
        <v>iHerb_MH DLE7202</v>
      </c>
      <c r="D3085" s="125" t="str">
        <f ca="1"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 ca="1"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 ca="1"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 ca="1"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ca="1" si="245"/>
        <v>700.15833271410042</v>
      </c>
      <c r="V3085" s="22">
        <f t="shared" ca="1" si="246"/>
        <v>0.43764226612618828</v>
      </c>
      <c r="X3085" s="33"/>
      <c r="Y3085" s="33"/>
    </row>
    <row r="3086" spans="1:25" hidden="1" x14ac:dyDescent="0.2">
      <c r="A3086" s="93" t="s">
        <v>1665</v>
      </c>
      <c r="B3086" s="94" t="str">
        <f ca="1">IFERROR(VLOOKUP($A3086,HeadJournal!$A$1:$NTR$890,COLUMN(HeadJournal!B$1),0),"")</f>
        <v>720000163398</v>
      </c>
      <c r="C3086" s="94" t="str">
        <f ca="1">IFERROR(VLOOKUP($A3086,HeadJournal!$A$1:$NTR$890,COLUMN(HeadJournal!C$1),0),"")</f>
        <v>iHerb_MH DLE7202</v>
      </c>
      <c r="D3086" s="125" t="str">
        <f ca="1"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 ca="1"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 ca="1"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ca="1" si="245"/>
        <v>800.15833271410042</v>
      </c>
      <c r="V3086" s="22">
        <f t="shared" ca="1" si="246"/>
        <v>0.5001484516099356</v>
      </c>
      <c r="X3086" s="33"/>
      <c r="Y3086" s="33"/>
    </row>
    <row r="3087" spans="1:25" hidden="1" x14ac:dyDescent="0.2">
      <c r="A3087" s="93" t="s">
        <v>1665</v>
      </c>
      <c r="B3087" s="94" t="str">
        <f ca="1">IFERROR(VLOOKUP($A3087,HeadJournal!$A$1:$NTR$890,COLUMN(HeadJournal!B$1),0),"")</f>
        <v>720000163398</v>
      </c>
      <c r="C3087" s="94" t="str">
        <f ca="1">IFERROR(VLOOKUP($A3087,HeadJournal!$A$1:$NTR$890,COLUMN(HeadJournal!C$1),0),"")</f>
        <v>iHerb_MH DLE7202</v>
      </c>
      <c r="D3087" s="125" t="str">
        <f ca="1"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 ca="1"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 ca="1"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 ca="1"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ca="1" si="245"/>
        <v>1040.313002043471</v>
      </c>
      <c r="V3087" s="22">
        <f t="shared" ca="1" si="246"/>
        <v>0.55940220219133285</v>
      </c>
      <c r="X3087" s="33"/>
      <c r="Y3087" s="33"/>
    </row>
    <row r="3088" spans="1:25" hidden="1" x14ac:dyDescent="0.2">
      <c r="A3088" s="93" t="s">
        <v>1665</v>
      </c>
      <c r="B3088" s="94" t="str">
        <f ca="1">IFERROR(VLOOKUP($A3088,HeadJournal!$A$1:$NTR$890,COLUMN(HeadJournal!B$1),0),"")</f>
        <v>720000163398</v>
      </c>
      <c r="C3088" s="94" t="str">
        <f ca="1">IFERROR(VLOOKUP($A3088,HeadJournal!$A$1:$NTR$890,COLUMN(HeadJournal!C$1),0),"")</f>
        <v>iHerb_MH DLE7202</v>
      </c>
      <c r="D3088" s="125" t="str">
        <f ca="1"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 ca="1"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 ca="1"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 ca="1"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ca="1" si="245"/>
        <v>1776.5421140627905</v>
      </c>
      <c r="V3088" s="22">
        <f t="shared" ca="1" si="246"/>
        <v>1.9237933219442847</v>
      </c>
      <c r="X3088" s="33"/>
      <c r="Y3088" s="33"/>
    </row>
    <row r="3089" spans="1:25" hidden="1" x14ac:dyDescent="0.2">
      <c r="A3089" s="93" t="s">
        <v>1672</v>
      </c>
      <c r="B3089" s="94" t="str">
        <f ca="1">IFERROR(VLOOKUP($A3089,HeadJournal!$A$1:$NTR$890,COLUMN(HeadJournal!B$1),0),"")</f>
        <v>710002129861</v>
      </c>
      <c r="C3089" s="94" t="str">
        <f ca="1">IFERROR(VLOOKUP($A3089,HeadJournal!$A$1:$NTR$890,COLUMN(HeadJournal!C$1),0),"")</f>
        <v>iHerb_MH DLE7202</v>
      </c>
      <c r="D3089" s="125" t="str">
        <f ca="1"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 ca="1"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 ca="1"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ca="1" si="245"/>
        <v>1259.4231767427823</v>
      </c>
      <c r="V3089" s="22">
        <f t="shared" ca="1" si="246"/>
        <v>0.61718978790147228</v>
      </c>
      <c r="X3089" s="33"/>
      <c r="Y3089" s="33"/>
    </row>
    <row r="3090" spans="1:25" hidden="1" x14ac:dyDescent="0.2">
      <c r="A3090" s="93" t="s">
        <v>1672</v>
      </c>
      <c r="B3090" s="94" t="str">
        <f ca="1">IFERROR(VLOOKUP($A3090,HeadJournal!$A$1:$NTR$890,COLUMN(HeadJournal!B$1),0),"")</f>
        <v>710002129861</v>
      </c>
      <c r="C3090" s="94" t="str">
        <f ca="1">IFERROR(VLOOKUP($A3090,HeadJournal!$A$1:$NTR$890,COLUMN(HeadJournal!C$1),0),"")</f>
        <v>iHerb_MH DLE7202</v>
      </c>
      <c r="D3090" s="125" t="str">
        <f ca="1"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 ca="1"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 ca="1"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 ca="1"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ca="1" si="245"/>
        <v>-673.65196408811994</v>
      </c>
      <c r="V3090" s="22" t="str">
        <f t="shared" ca="1" si="246"/>
        <v/>
      </c>
      <c r="X3090" s="33"/>
      <c r="Y3090" s="33"/>
    </row>
    <row r="3091" spans="1:25" hidden="1" x14ac:dyDescent="0.2">
      <c r="A3091" s="93" t="s">
        <v>1672</v>
      </c>
      <c r="B3091" s="94" t="str">
        <f ca="1">IFERROR(VLOOKUP($A3091,HeadJournal!$A$1:$NTR$890,COLUMN(HeadJournal!B$1),0),"")</f>
        <v>710002129861</v>
      </c>
      <c r="C3091" s="94" t="str">
        <f ca="1">IFERROR(VLOOKUP($A3091,HeadJournal!$A$1:$NTR$890,COLUMN(HeadJournal!C$1),0),"")</f>
        <v>iHerb_MH DLE7202</v>
      </c>
      <c r="D3091" s="125" t="str">
        <f ca="1"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 ca="1"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 ca="1"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ca="1" si="245"/>
        <v>548.74527210542192</v>
      </c>
      <c r="V3091" s="22">
        <f t="shared" ca="1" si="246"/>
        <v>0.99544773829198596</v>
      </c>
      <c r="X3091" s="33"/>
      <c r="Y3091" s="33"/>
    </row>
    <row r="3092" spans="1:25" hidden="1" x14ac:dyDescent="0.2">
      <c r="A3092" s="93" t="s">
        <v>1672</v>
      </c>
      <c r="B3092" s="94" t="str">
        <f ca="1">IFERROR(VLOOKUP($A3092,HeadJournal!$A$1:$NTR$890,COLUMN(HeadJournal!B$1),0),"")</f>
        <v>710002129861</v>
      </c>
      <c r="C3092" s="94" t="str">
        <f ca="1">IFERROR(VLOOKUP($A3092,HeadJournal!$A$1:$NTR$890,COLUMN(HeadJournal!C$1),0),"")</f>
        <v>iHerb_MH DLE7202</v>
      </c>
      <c r="D3092" s="125" t="str">
        <f ca="1"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 ca="1"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 ca="1"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 ca="1"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ca="1" si="245"/>
        <v>1128.5369153002714</v>
      </c>
      <c r="V3092" s="22">
        <f t="shared" ca="1" si="246"/>
        <v>0.60302387181809802</v>
      </c>
      <c r="X3092" s="33"/>
      <c r="Y3092" s="33"/>
    </row>
    <row r="3093" spans="1:25" hidden="1" x14ac:dyDescent="0.2">
      <c r="A3093" s="93" t="s">
        <v>1672</v>
      </c>
      <c r="B3093" s="94" t="str">
        <f ca="1">IFERROR(VLOOKUP($A3093,HeadJournal!$A$1:$NTR$890,COLUMN(HeadJournal!B$1),0),"")</f>
        <v>710002129861</v>
      </c>
      <c r="C3093" s="94" t="str">
        <f ca="1">IFERROR(VLOOKUP($A3093,HeadJournal!$A$1:$NTR$890,COLUMN(HeadJournal!C$1),0),"")</f>
        <v>iHerb_MH DLE7202</v>
      </c>
      <c r="D3093" s="125" t="str">
        <f ca="1"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 ca="1"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 ca="1"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 ca="1"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ca="1" si="245"/>
        <v>1028.5369153002714</v>
      </c>
      <c r="V3093" s="22">
        <f t="shared" ca="1" si="246"/>
        <v>0.54958974275749473</v>
      </c>
      <c r="X3093" s="33"/>
      <c r="Y3093" s="33"/>
    </row>
    <row r="3094" spans="1:25" hidden="1" x14ac:dyDescent="0.2">
      <c r="A3094" s="93" t="s">
        <v>1672</v>
      </c>
      <c r="B3094" s="94" t="str">
        <f ca="1">IFERROR(VLOOKUP($A3094,HeadJournal!$A$1:$NTR$890,COLUMN(HeadJournal!B$1),0),"")</f>
        <v>710002129861</v>
      </c>
      <c r="C3094" s="94" t="str">
        <f ca="1">IFERROR(VLOOKUP($A3094,HeadJournal!$A$1:$NTR$890,COLUMN(HeadJournal!C$1),0),"")</f>
        <v>iHerb_MH DLE7202</v>
      </c>
      <c r="D3094" s="125" t="str">
        <f ca="1"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 ca="1"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 ca="1"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ca="1" si="245"/>
        <v>910.4644251081379</v>
      </c>
      <c r="V3094" s="22">
        <f t="shared" ca="1" si="246"/>
        <v>1.3204023958458175</v>
      </c>
      <c r="X3094" s="33"/>
      <c r="Y3094" s="33"/>
    </row>
    <row r="3095" spans="1:25" hidden="1" x14ac:dyDescent="0.2">
      <c r="A3095" s="93" t="s">
        <v>1672</v>
      </c>
      <c r="B3095" s="94" t="str">
        <f ca="1">IFERROR(VLOOKUP($A3095,HeadJournal!$A$1:$NTR$890,COLUMN(HeadJournal!B$1),0),"")</f>
        <v>710002129861</v>
      </c>
      <c r="C3095" s="94" t="str">
        <f ca="1">IFERROR(VLOOKUP($A3095,HeadJournal!$A$1:$NTR$890,COLUMN(HeadJournal!C$1),0),"")</f>
        <v>iHerb_MH DLE7202</v>
      </c>
      <c r="D3095" s="125" t="str">
        <f ca="1"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 ca="1"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 ca="1"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ca="1" si="245"/>
        <v>1254.0441970123729</v>
      </c>
      <c r="V3095" s="22">
        <f t="shared" ca="1" si="246"/>
        <v>1.0943216079912925</v>
      </c>
      <c r="X3095" s="33"/>
      <c r="Y3095" s="33"/>
    </row>
    <row r="3096" spans="1:25" hidden="1" x14ac:dyDescent="0.2">
      <c r="A3096" s="93" t="s">
        <v>1672</v>
      </c>
      <c r="B3096" s="94" t="str">
        <f ca="1">IFERROR(VLOOKUP($A3096,HeadJournal!$A$1:$NTR$890,COLUMN(HeadJournal!B$1),0),"")</f>
        <v>710002129861</v>
      </c>
      <c r="C3096" s="94" t="str">
        <f ca="1">IFERROR(VLOOKUP($A3096,HeadJournal!$A$1:$NTR$890,COLUMN(HeadJournal!C$1),0),"")</f>
        <v>iHerb_MH DLE7202</v>
      </c>
      <c r="D3096" s="125" t="str">
        <f ca="1"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 ca="1"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 ca="1"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 ca="1"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ca="1" si="245"/>
        <v>1154.0441970123729</v>
      </c>
      <c r="V3096" s="22">
        <f t="shared" ca="1" si="246"/>
        <v>1.0070582076583221</v>
      </c>
      <c r="X3096" s="33"/>
      <c r="Y3096" s="33"/>
    </row>
    <row r="3097" spans="1:25" hidden="1" x14ac:dyDescent="0.2">
      <c r="A3097" s="93" t="s">
        <v>1672</v>
      </c>
      <c r="B3097" s="94" t="str">
        <f ca="1">IFERROR(VLOOKUP($A3097,HeadJournal!$A$1:$NTR$890,COLUMN(HeadJournal!B$1),0),"")</f>
        <v>710002129861</v>
      </c>
      <c r="C3097" s="94" t="str">
        <f ca="1">IFERROR(VLOOKUP($A3097,HeadJournal!$A$1:$NTR$890,COLUMN(HeadJournal!C$1),0),"")</f>
        <v>iHerb_MH DLE7202</v>
      </c>
      <c r="D3097" s="125" t="str">
        <f ca="1"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 ca="1"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 ca="1"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 ca="1"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ca="1" si="245"/>
        <v>1096.662953928176</v>
      </c>
      <c r="V3097" s="22">
        <f t="shared" ca="1" si="246"/>
        <v>0.72948575091242807</v>
      </c>
      <c r="X3097" s="33"/>
      <c r="Y3097" s="33"/>
    </row>
    <row r="3098" spans="1:25" hidden="1" x14ac:dyDescent="0.2">
      <c r="A3098" s="93" t="s">
        <v>1672</v>
      </c>
      <c r="B3098" s="94" t="str">
        <f ca="1">IFERROR(VLOOKUP($A3098,HeadJournal!$A$1:$NTR$890,COLUMN(HeadJournal!B$1),0),"")</f>
        <v>710002129861</v>
      </c>
      <c r="C3098" s="94" t="str">
        <f ca="1">IFERROR(VLOOKUP($A3098,HeadJournal!$A$1:$NTR$890,COLUMN(HeadJournal!C$1),0),"")</f>
        <v>iHerb_MH DLE7202</v>
      </c>
      <c r="D3098" s="125" t="str">
        <f ca="1"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 ca="1"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 ca="1"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 ca="1"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ca="1" si="245"/>
        <v>791.777824162559</v>
      </c>
      <c r="V3098" s="22">
        <f t="shared" ca="1" si="246"/>
        <v>1.1179794295855212</v>
      </c>
      <c r="X3098" s="33"/>
      <c r="Y3098" s="33"/>
    </row>
    <row r="3099" spans="1:25" hidden="1" x14ac:dyDescent="0.2">
      <c r="A3099" s="93" t="s">
        <v>1672</v>
      </c>
      <c r="B3099" s="94" t="str">
        <f ca="1">IFERROR(VLOOKUP($A3099,HeadJournal!$A$1:$NTR$890,COLUMN(HeadJournal!B$1),0),"")</f>
        <v>710002129861</v>
      </c>
      <c r="C3099" s="94" t="str">
        <f ca="1">IFERROR(VLOOKUP($A3099,HeadJournal!$A$1:$NTR$890,COLUMN(HeadJournal!C$1),0),"")</f>
        <v>iHerb_MH DLE7202</v>
      </c>
      <c r="D3099" s="125" t="str">
        <f ca="1"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 ca="1"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 ca="1"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 ca="1"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ca="1" si="245"/>
        <v>361.33204280253489</v>
      </c>
      <c r="V3099" s="22">
        <f t="shared" ca="1" si="246"/>
        <v>0.82370284146348605</v>
      </c>
      <c r="X3099" s="33"/>
      <c r="Y3099" s="33"/>
    </row>
    <row r="3100" spans="1:25" hidden="1" x14ac:dyDescent="0.2">
      <c r="A3100" s="93" t="s">
        <v>1672</v>
      </c>
      <c r="B3100" s="94" t="str">
        <f ca="1">IFERROR(VLOOKUP($A3100,HeadJournal!$A$1:$NTR$890,COLUMN(HeadJournal!B$1),0),"")</f>
        <v>710002129861</v>
      </c>
      <c r="C3100" s="94" t="str">
        <f ca="1">IFERROR(VLOOKUP($A3100,HeadJournal!$A$1:$NTR$890,COLUMN(HeadJournal!C$1),0),"")</f>
        <v>iHerb_MH DLE7202</v>
      </c>
      <c r="D3100" s="125" t="str">
        <f ca="1"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 ca="1"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 ca="1"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ca="1" si="245"/>
        <v>361.33204280253489</v>
      </c>
      <c r="V3100" s="22">
        <f t="shared" ca="1" si="246"/>
        <v>0.82370284146348605</v>
      </c>
      <c r="X3100" s="33"/>
      <c r="Y3100" s="33"/>
    </row>
    <row r="3101" spans="1:25" hidden="1" x14ac:dyDescent="0.2">
      <c r="A3101" s="93" t="s">
        <v>1672</v>
      </c>
      <c r="B3101" s="94" t="str">
        <f ca="1">IFERROR(VLOOKUP($A3101,HeadJournal!$A$1:$NTR$890,COLUMN(HeadJournal!B$1),0),"")</f>
        <v>710002129861</v>
      </c>
      <c r="C3101" s="94" t="str">
        <f ca="1">IFERROR(VLOOKUP($A3101,HeadJournal!$A$1:$NTR$890,COLUMN(HeadJournal!C$1),0),"")</f>
        <v>iHerb_MH DLE7202</v>
      </c>
      <c r="D3101" s="125" t="str">
        <f ca="1"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 ca="1"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 ca="1"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ca="1" si="245"/>
        <v>-1635.0775827381553</v>
      </c>
      <c r="V3101" s="22" t="str">
        <f t="shared" ca="1" si="246"/>
        <v/>
      </c>
      <c r="X3101" s="33"/>
      <c r="Y3101" s="33"/>
    </row>
    <row r="3102" spans="1:25" hidden="1" x14ac:dyDescent="0.2">
      <c r="A3102" s="93" t="s">
        <v>1672</v>
      </c>
      <c r="B3102" s="94" t="str">
        <f ca="1">IFERROR(VLOOKUP($A3102,HeadJournal!$A$1:$NTR$890,COLUMN(HeadJournal!B$1),0),"")</f>
        <v>710002129861</v>
      </c>
      <c r="C3102" s="94" t="str">
        <f ca="1">IFERROR(VLOOKUP($A3102,HeadJournal!$A$1:$NTR$890,COLUMN(HeadJournal!C$1),0),"")</f>
        <v>iHerb_MH DLE7202</v>
      </c>
      <c r="D3102" s="125" t="str">
        <f ca="1"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 ca="1"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 ca="1"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ca="1" si="245"/>
        <v>859.18301227240704</v>
      </c>
      <c r="V3102" s="22">
        <f t="shared" ca="1" si="246"/>
        <v>0.75312957425697524</v>
      </c>
      <c r="X3102" s="33"/>
      <c r="Y3102" s="33"/>
    </row>
    <row r="3103" spans="1:25" hidden="1" x14ac:dyDescent="0.2">
      <c r="A3103" s="93" t="s">
        <v>1672</v>
      </c>
      <c r="B3103" s="94" t="str">
        <f ca="1">IFERROR(VLOOKUP($A3103,HeadJournal!$A$1:$NTR$890,COLUMN(HeadJournal!B$1),0),"")</f>
        <v>710002129861</v>
      </c>
      <c r="C3103" s="94" t="str">
        <f ca="1">IFERROR(VLOOKUP($A3103,HeadJournal!$A$1:$NTR$890,COLUMN(HeadJournal!C$1),0),"")</f>
        <v>iHerb_MH DLE7202</v>
      </c>
      <c r="D3103" s="125" t="str">
        <f ca="1"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 ca="1"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 ca="1"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 ca="1"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ca="1" si="245"/>
        <v>859.18301227240704</v>
      </c>
      <c r="V3103" s="22">
        <f t="shared" ca="1" si="246"/>
        <v>0.75312957425697524</v>
      </c>
      <c r="X3103" s="33"/>
      <c r="Y3103" s="33"/>
    </row>
    <row r="3104" spans="1:25" hidden="1" x14ac:dyDescent="0.2">
      <c r="A3104" s="93" t="s">
        <v>1672</v>
      </c>
      <c r="B3104" s="94" t="str">
        <f ca="1">IFERROR(VLOOKUP($A3104,HeadJournal!$A$1:$NTR$890,COLUMN(HeadJournal!B$1),0),"")</f>
        <v>710002129861</v>
      </c>
      <c r="C3104" s="94" t="str">
        <f ca="1">IFERROR(VLOOKUP($A3104,HeadJournal!$A$1:$NTR$890,COLUMN(HeadJournal!C$1),0),"")</f>
        <v>iHerb_MH DLE7202</v>
      </c>
      <c r="D3104" s="125" t="str">
        <f ca="1"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 ca="1"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 ca="1"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 ca="1"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ca="1" si="245"/>
        <v>3.2421285583836834E-3</v>
      </c>
      <c r="V3104" s="22">
        <f t="shared" ca="1" si="246"/>
        <v>9.1799035075910546E-6</v>
      </c>
      <c r="X3104" s="33"/>
      <c r="Y3104" s="33"/>
    </row>
    <row r="3105" spans="1:25" hidden="1" x14ac:dyDescent="0.2">
      <c r="A3105" s="93" t="s">
        <v>1672</v>
      </c>
      <c r="B3105" s="94" t="str">
        <f ca="1">IFERROR(VLOOKUP($A3105,HeadJournal!$A$1:$NTR$890,COLUMN(HeadJournal!B$1),0),"")</f>
        <v>710002129861</v>
      </c>
      <c r="C3105" s="94" t="str">
        <f ca="1">IFERROR(VLOOKUP($A3105,HeadJournal!$A$1:$NTR$890,COLUMN(HeadJournal!C$1),0),"")</f>
        <v>iHerb_MH DLE7202</v>
      </c>
      <c r="D3105" s="125" t="str">
        <f ca="1"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 ca="1"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 ca="1"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 ca="1"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ca="1" si="245"/>
        <v>872.29031787546501</v>
      </c>
      <c r="V3105" s="22">
        <f t="shared" ca="1" si="246"/>
        <v>0.71050210858154872</v>
      </c>
      <c r="X3105" s="33"/>
      <c r="Y3105" s="33"/>
    </row>
    <row r="3106" spans="1:25" hidden="1" x14ac:dyDescent="0.2">
      <c r="A3106" s="93" t="s">
        <v>1682</v>
      </c>
      <c r="B3106" s="94" t="str">
        <f ca="1">IFERROR(VLOOKUP($A3106,HeadJournal!$A$1:$NTR$890,COLUMN(HeadJournal!B$1),0),"")</f>
        <v>720000157150</v>
      </c>
      <c r="C3106" s="94" t="str">
        <f ca="1">IFERROR(VLOOKUP($A3106,HeadJournal!$A$1:$NTR$890,COLUMN(HeadJournal!C$1),0),"")</f>
        <v>iHerb_OA CZN6870</v>
      </c>
      <c r="D3106" s="125" t="str">
        <f ca="1"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 ca="1"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 ca="1"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 ca="1"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ca="1" si="245"/>
        <v>871.90224154799421</v>
      </c>
      <c r="V3106" s="22">
        <f t="shared" ca="1" si="246"/>
        <v>0.58988130965107954</v>
      </c>
      <c r="X3106" s="33"/>
      <c r="Y3106" s="33"/>
    </row>
    <row r="3107" spans="1:25" hidden="1" x14ac:dyDescent="0.2">
      <c r="A3107" s="93" t="s">
        <v>1682</v>
      </c>
      <c r="B3107" s="94" t="str">
        <f ca="1">IFERROR(VLOOKUP($A3107,HeadJournal!$A$1:$NTR$890,COLUMN(HeadJournal!B$1),0),"")</f>
        <v>720000157150</v>
      </c>
      <c r="C3107" s="94" t="str">
        <f ca="1">IFERROR(VLOOKUP($A3107,HeadJournal!$A$1:$NTR$890,COLUMN(HeadJournal!C$1),0),"")</f>
        <v>iHerb_OA CZN6870</v>
      </c>
      <c r="D3107" s="125" t="str">
        <f ca="1"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 ca="1"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 ca="1"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 ca="1"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ca="1" si="245"/>
        <v>522.73241602348094</v>
      </c>
      <c r="V3107" s="22">
        <f t="shared" ca="1" si="246"/>
        <v>0.53489179892417338</v>
      </c>
      <c r="X3107" s="33"/>
      <c r="Y3107" s="33"/>
    </row>
    <row r="3108" spans="1:25" hidden="1" x14ac:dyDescent="0.2">
      <c r="A3108" s="93" t="s">
        <v>1682</v>
      </c>
      <c r="B3108" s="94" t="str">
        <f ca="1">IFERROR(VLOOKUP($A3108,HeadJournal!$A$1:$NTR$890,COLUMN(HeadJournal!B$1),0),"")</f>
        <v>720000157150</v>
      </c>
      <c r="C3108" s="94" t="str">
        <f ca="1">IFERROR(VLOOKUP($A3108,HeadJournal!$A$1:$NTR$890,COLUMN(HeadJournal!C$1),0),"")</f>
        <v>iHerb_OA CZN6870</v>
      </c>
      <c r="D3108" s="125" t="str">
        <f ca="1"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 ca="1"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 ca="1"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 ca="1"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ca="1" si="245"/>
        <v>222.73241602348094</v>
      </c>
      <c r="V3108" s="22">
        <f t="shared" ca="1" si="246"/>
        <v>0.22791343913933867</v>
      </c>
      <c r="X3108" s="33"/>
      <c r="Y3108" s="33"/>
    </row>
    <row r="3109" spans="1:25" hidden="1" x14ac:dyDescent="0.2">
      <c r="A3109" s="93" t="s">
        <v>1682</v>
      </c>
      <c r="B3109" s="94" t="str">
        <f ca="1">IFERROR(VLOOKUP($A3109,HeadJournal!$A$1:$NTR$890,COLUMN(HeadJournal!B$1),0),"")</f>
        <v>720000157150</v>
      </c>
      <c r="C3109" s="94" t="str">
        <f ca="1">IFERROR(VLOOKUP($A3109,HeadJournal!$A$1:$NTR$890,COLUMN(HeadJournal!C$1),0),"")</f>
        <v>iHerb_OA CZN6870</v>
      </c>
      <c r="D3109" s="125" t="str">
        <f ca="1"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 ca="1"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ca="1" si="245"/>
        <v>689.3298108490053</v>
      </c>
      <c r="V3109" s="22">
        <f t="shared" ca="1" si="246"/>
        <v>0.85032090740987065</v>
      </c>
      <c r="X3109" s="33"/>
      <c r="Y3109" s="33"/>
    </row>
    <row r="3110" spans="1:25" hidden="1" x14ac:dyDescent="0.2">
      <c r="A3110" s="93" t="s">
        <v>1682</v>
      </c>
      <c r="B3110" s="94" t="str">
        <f ca="1">IFERROR(VLOOKUP($A3110,HeadJournal!$A$1:$NTR$890,COLUMN(HeadJournal!B$1),0),"")</f>
        <v>720000157150</v>
      </c>
      <c r="C3110" s="94" t="str">
        <f ca="1">IFERROR(VLOOKUP($A3110,HeadJournal!$A$1:$NTR$890,COLUMN(HeadJournal!C$1),0),"")</f>
        <v>iHerb_OA CZN6870</v>
      </c>
      <c r="D3110" s="125" t="str">
        <f ca="1"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 ca="1"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 ca="1"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ca="1" si="245"/>
        <v>1078.3693325361455</v>
      </c>
      <c r="V3110" s="22">
        <f t="shared" ca="1" si="246"/>
        <v>0.44530710113012778</v>
      </c>
      <c r="X3110" s="33"/>
      <c r="Y3110" s="33"/>
    </row>
    <row r="3111" spans="1:25" hidden="1" x14ac:dyDescent="0.2">
      <c r="A3111" s="93" t="s">
        <v>1682</v>
      </c>
      <c r="B3111" s="94" t="str">
        <f ca="1">IFERROR(VLOOKUP($A3111,HeadJournal!$A$1:$NTR$890,COLUMN(HeadJournal!B$1),0),"")</f>
        <v>720000157150</v>
      </c>
      <c r="C3111" s="94" t="str">
        <f ca="1">IFERROR(VLOOKUP($A3111,HeadJournal!$A$1:$NTR$890,COLUMN(HeadJournal!C$1),0),"")</f>
        <v>iHerb_OA CZN6870</v>
      </c>
      <c r="D3111" s="125" t="str">
        <f ca="1"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 ca="1"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 ca="1"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 ca="1"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ca="1" si="245"/>
        <v>2592.6109033590606</v>
      </c>
      <c r="V3111" s="22">
        <f t="shared" ca="1" si="246"/>
        <v>0.80832441130209964</v>
      </c>
      <c r="X3111" s="33"/>
      <c r="Y3111" s="33"/>
    </row>
    <row r="3112" spans="1:25" hidden="1" x14ac:dyDescent="0.2">
      <c r="A3112" s="93" t="s">
        <v>1682</v>
      </c>
      <c r="B3112" s="94" t="str">
        <f ca="1">IFERROR(VLOOKUP($A3112,HeadJournal!$A$1:$NTR$890,COLUMN(HeadJournal!B$1),0),"")</f>
        <v>720000157150</v>
      </c>
      <c r="C3112" s="94" t="str">
        <f ca="1">IFERROR(VLOOKUP($A3112,HeadJournal!$A$1:$NTR$890,COLUMN(HeadJournal!C$1),0),"")</f>
        <v>iHerb_OA CZN6870</v>
      </c>
      <c r="D3112" s="125" t="str">
        <f ca="1"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 ca="1"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 ca="1"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 ca="1"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ca="1" si="245"/>
        <v>946.87667246439833</v>
      </c>
      <c r="V3112" s="22">
        <f t="shared" ca="1" si="246"/>
        <v>0.40239143498528446</v>
      </c>
      <c r="X3112" s="33"/>
      <c r="Y3112" s="33"/>
    </row>
    <row r="3113" spans="1:25" hidden="1" x14ac:dyDescent="0.2">
      <c r="A3113" s="93" t="s">
        <v>1682</v>
      </c>
      <c r="B3113" s="94" t="str">
        <f ca="1">IFERROR(VLOOKUP($A3113,HeadJournal!$A$1:$NTR$890,COLUMN(HeadJournal!B$1),0),"")</f>
        <v>720000157150</v>
      </c>
      <c r="C3113" s="94" t="str">
        <f ca="1">IFERROR(VLOOKUP($A3113,HeadJournal!$A$1:$NTR$890,COLUMN(HeadJournal!C$1),0),"")</f>
        <v>iHerb_OA CZN6870</v>
      </c>
      <c r="D3113" s="125" t="str">
        <f ca="1"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 ca="1"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 ca="1"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 ca="1"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ca="1" si="245"/>
        <v>1046.8766724643983</v>
      </c>
      <c r="V3113" s="22">
        <f t="shared" ca="1" si="246"/>
        <v>0.44488814513635372</v>
      </c>
      <c r="X3113" s="33"/>
      <c r="Y3113" s="33"/>
    </row>
    <row r="3114" spans="1:25" hidden="1" x14ac:dyDescent="0.2">
      <c r="A3114" s="93" t="s">
        <v>1682</v>
      </c>
      <c r="B3114" s="94" t="str">
        <f ca="1">IFERROR(VLOOKUP($A3114,HeadJournal!$A$1:$NTR$890,COLUMN(HeadJournal!B$1),0),"")</f>
        <v>720000157150</v>
      </c>
      <c r="C3114" s="94" t="str">
        <f ca="1">IFERROR(VLOOKUP($A3114,HeadJournal!$A$1:$NTR$890,COLUMN(HeadJournal!C$1),0),"")</f>
        <v>iHerb_OA CZN6870</v>
      </c>
      <c r="D3114" s="125" t="str">
        <f ca="1"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 ca="1"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 ca="1"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 ca="1"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ca="1" si="245"/>
        <v>611.45967061637134</v>
      </c>
      <c r="V3114" s="22">
        <f t="shared" ca="1" si="246"/>
        <v>1.0389426859782844</v>
      </c>
      <c r="X3114" s="33"/>
      <c r="Y3114" s="33"/>
    </row>
    <row r="3115" spans="1:25" hidden="1" x14ac:dyDescent="0.2">
      <c r="A3115" s="93" t="s">
        <v>1682</v>
      </c>
      <c r="B3115" s="94" t="str">
        <f ca="1">IFERROR(VLOOKUP($A3115,HeadJournal!$A$1:$NTR$890,COLUMN(HeadJournal!B$1),0),"")</f>
        <v>720000157150</v>
      </c>
      <c r="C3115" s="94" t="str">
        <f ca="1">IFERROR(VLOOKUP($A3115,HeadJournal!$A$1:$NTR$890,COLUMN(HeadJournal!C$1),0),"")</f>
        <v>iHerb_OA CZN6870</v>
      </c>
      <c r="D3115" s="125" t="str">
        <f ca="1"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 ca="1"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 ca="1"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ca="1" si="245"/>
        <v>811.45967061637134</v>
      </c>
      <c r="V3115" s="22">
        <f t="shared" ca="1" si="246"/>
        <v>1.3787664669746651</v>
      </c>
      <c r="X3115" s="33"/>
      <c r="Y3115" s="33"/>
    </row>
    <row r="3116" spans="1:25" hidden="1" x14ac:dyDescent="0.2">
      <c r="A3116" s="93" t="s">
        <v>1682</v>
      </c>
      <c r="B3116" s="94" t="str">
        <f ca="1">IFERROR(VLOOKUP($A3116,HeadJournal!$A$1:$NTR$890,COLUMN(HeadJournal!B$1),0),"")</f>
        <v>720000157150</v>
      </c>
      <c r="C3116" s="94" t="str">
        <f ca="1">IFERROR(VLOOKUP($A3116,HeadJournal!$A$1:$NTR$890,COLUMN(HeadJournal!C$1),0),"")</f>
        <v>iHerb_OA CZN6870</v>
      </c>
      <c r="D3116" s="125" t="str">
        <f ca="1"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 ca="1"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 ca="1"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ca="1" si="245"/>
        <v>1159.8515474508099</v>
      </c>
      <c r="V3116" s="22">
        <f t="shared" ca="1" si="246"/>
        <v>0.49563161097209485</v>
      </c>
      <c r="X3116" s="33"/>
      <c r="Y3116" s="33"/>
    </row>
    <row r="3117" spans="1:25" hidden="1" x14ac:dyDescent="0.2">
      <c r="A3117" s="93" t="s">
        <v>1682</v>
      </c>
      <c r="B3117" s="94" t="str">
        <f ca="1">IFERROR(VLOOKUP($A3117,HeadJournal!$A$1:$NTR$890,COLUMN(HeadJournal!B$1),0),"")</f>
        <v>720000157150</v>
      </c>
      <c r="C3117" s="94" t="str">
        <f ca="1">IFERROR(VLOOKUP($A3117,HeadJournal!$A$1:$NTR$890,COLUMN(HeadJournal!C$1),0),"")</f>
        <v>iHerb_OA CZN6870</v>
      </c>
      <c r="D3117" s="125" t="str">
        <f ca="1"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 ca="1"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 ca="1"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 ca="1"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ca="1" si="245"/>
        <v>1159.8515474508099</v>
      </c>
      <c r="V3117" s="22">
        <f t="shared" ca="1" si="246"/>
        <v>0.49563161097209485</v>
      </c>
      <c r="X3117" s="33"/>
      <c r="Y3117" s="33"/>
    </row>
    <row r="3118" spans="1:25" hidden="1" x14ac:dyDescent="0.2">
      <c r="A3118" s="93" t="s">
        <v>1682</v>
      </c>
      <c r="B3118" s="94" t="str">
        <f ca="1">IFERROR(VLOOKUP($A3118,HeadJournal!$A$1:$NTR$890,COLUMN(HeadJournal!B$1),0),"")</f>
        <v>720000157150</v>
      </c>
      <c r="C3118" s="94" t="str">
        <f ca="1">IFERROR(VLOOKUP($A3118,HeadJournal!$A$1:$NTR$890,COLUMN(HeadJournal!C$1),0),"")</f>
        <v>iHerb_OA CZN6870</v>
      </c>
      <c r="D3118" s="125" t="str">
        <f ca="1"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 ca="1"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 ca="1"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 ca="1"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ca="1" si="245"/>
        <v>-2045.8782878573763</v>
      </c>
      <c r="V3118" s="22" t="str">
        <f t="shared" ca="1" si="246"/>
        <v/>
      </c>
      <c r="X3118" s="33"/>
      <c r="Y3118" s="33"/>
    </row>
    <row r="3119" spans="1:25" hidden="1" x14ac:dyDescent="0.2">
      <c r="A3119" s="93" t="s">
        <v>1682</v>
      </c>
      <c r="B3119" s="94" t="str">
        <f ca="1">IFERROR(VLOOKUP($A3119,HeadJournal!$A$1:$NTR$890,COLUMN(HeadJournal!B$1),0),"")</f>
        <v>720000157150</v>
      </c>
      <c r="C3119" s="94" t="str">
        <f ca="1">IFERROR(VLOOKUP($A3119,HeadJournal!$A$1:$NTR$890,COLUMN(HeadJournal!C$1),0),"")</f>
        <v>iHerb_OA CZN6870</v>
      </c>
      <c r="D3119" s="125" t="str">
        <f ca="1"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 ca="1"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 ca="1"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 ca="1"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ca="1" si="245"/>
        <v>1047.8519915208176</v>
      </c>
      <c r="V3119" s="22">
        <f t="shared" ca="1" si="246"/>
        <v>0.7215875967204064</v>
      </c>
      <c r="X3119" s="33"/>
      <c r="Y3119" s="33"/>
    </row>
    <row r="3120" spans="1:25" hidden="1" x14ac:dyDescent="0.2">
      <c r="A3120" s="93" t="s">
        <v>1682</v>
      </c>
      <c r="B3120" s="94" t="str">
        <f ca="1">IFERROR(VLOOKUP($A3120,HeadJournal!$A$1:$NTR$890,COLUMN(HeadJournal!B$1),0),"")</f>
        <v>720000157150</v>
      </c>
      <c r="C3120" s="94" t="str">
        <f ca="1">IFERROR(VLOOKUP($A3120,HeadJournal!$A$1:$NTR$890,COLUMN(HeadJournal!C$1),0),"")</f>
        <v>iHerb_OA CZN6870</v>
      </c>
      <c r="D3120" s="125" t="str">
        <f ca="1"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 ca="1"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 ca="1"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 ca="1"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ca="1" si="245"/>
        <v>1047.8519915208176</v>
      </c>
      <c r="V3120" s="22">
        <f t="shared" ca="1" si="246"/>
        <v>0.7215875967204064</v>
      </c>
      <c r="X3120" s="33"/>
      <c r="Y3120" s="33"/>
    </row>
    <row r="3121" spans="1:25" hidden="1" x14ac:dyDescent="0.2">
      <c r="A3121" s="93" t="s">
        <v>1682</v>
      </c>
      <c r="B3121" s="94" t="str">
        <f ca="1">IFERROR(VLOOKUP($A3121,HeadJournal!$A$1:$NTR$890,COLUMN(HeadJournal!B$1),0),"")</f>
        <v>720000157150</v>
      </c>
      <c r="C3121" s="94" t="str">
        <f ca="1">IFERROR(VLOOKUP($A3121,HeadJournal!$A$1:$NTR$890,COLUMN(HeadJournal!C$1),0),"")</f>
        <v>iHerb_OA CZN6870</v>
      </c>
      <c r="D3121" s="125" t="str">
        <f ca="1"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 ca="1"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 ca="1"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ca="1" si="245"/>
        <v>443.32618110664203</v>
      </c>
      <c r="V3121" s="22">
        <f t="shared" ca="1" si="246"/>
        <v>0.41954875116611889</v>
      </c>
      <c r="X3121" s="33"/>
      <c r="Y3121" s="33"/>
    </row>
    <row r="3122" spans="1:25" hidden="1" x14ac:dyDescent="0.2">
      <c r="A3122" s="93" t="s">
        <v>1682</v>
      </c>
      <c r="B3122" s="94" t="str">
        <f ca="1">IFERROR(VLOOKUP($A3122,HeadJournal!$A$1:$NTR$890,COLUMN(HeadJournal!B$1),0),"")</f>
        <v>720000157150</v>
      </c>
      <c r="C3122" s="94" t="str">
        <f ca="1">IFERROR(VLOOKUP($A3122,HeadJournal!$A$1:$NTR$890,COLUMN(HeadJournal!C$1),0),"")</f>
        <v>iHerb_OA CZN6870</v>
      </c>
      <c r="D3122" s="125" t="str">
        <f ca="1"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 ca="1"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 ca="1"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ca="1" si="245"/>
        <v>1097.3852223067724</v>
      </c>
      <c r="V3122" s="22">
        <f t="shared" ca="1" si="246"/>
        <v>0.49821931343621106</v>
      </c>
      <c r="X3122" s="33"/>
      <c r="Y3122" s="33"/>
    </row>
    <row r="3123" spans="1:25" hidden="1" x14ac:dyDescent="0.2">
      <c r="A3123" s="93" t="s">
        <v>1686</v>
      </c>
      <c r="B3123" s="94" t="str">
        <f ca="1">IFERROR(VLOOKUP($A3123,HeadJournal!$A$1:$NTR$890,COLUMN(HeadJournal!B$1),0),"")</f>
        <v>720000166156</v>
      </c>
      <c r="C3123" s="94" t="str">
        <f ca="1">IFERROR(VLOOKUP($A3123,HeadJournal!$A$1:$NTR$890,COLUMN(HeadJournal!C$1),0),"")</f>
        <v>iHerb_VP DFD1605</v>
      </c>
      <c r="D3123" s="125" t="str">
        <f ca="1"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 ca="1"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ca="1" si="245"/>
        <v>1462.1135017741335</v>
      </c>
      <c r="V3123" s="22">
        <f t="shared" ca="1" si="246"/>
        <v>0.46595487204549929</v>
      </c>
      <c r="X3123" s="33"/>
      <c r="Y3123" s="33"/>
    </row>
    <row r="3124" spans="1:25" hidden="1" x14ac:dyDescent="0.2">
      <c r="A3124" s="93" t="s">
        <v>1686</v>
      </c>
      <c r="B3124" s="94" t="str">
        <f ca="1">IFERROR(VLOOKUP($A3124,HeadJournal!$A$1:$NTR$890,COLUMN(HeadJournal!B$1),0),"")</f>
        <v>720000166156</v>
      </c>
      <c r="C3124" s="94" t="str">
        <f ca="1">IFERROR(VLOOKUP($A3124,HeadJournal!$A$1:$NTR$890,COLUMN(HeadJournal!C$1),0),"")</f>
        <v>iHerb_VP DFD1605</v>
      </c>
      <c r="D3124" s="125" t="str">
        <f ca="1"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 ca="1"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 ca="1"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ca="1" si="245"/>
        <v>1362.1135017741335</v>
      </c>
      <c r="V3124" s="22">
        <f t="shared" ca="1" si="246"/>
        <v>0.43408628787059717</v>
      </c>
      <c r="X3124" s="33"/>
      <c r="Y3124" s="33"/>
    </row>
    <row r="3125" spans="1:25" hidden="1" x14ac:dyDescent="0.2">
      <c r="A3125" s="93" t="s">
        <v>1686</v>
      </c>
      <c r="B3125" s="94" t="str">
        <f ca="1">IFERROR(VLOOKUP($A3125,HeadJournal!$A$1:$NTR$890,COLUMN(HeadJournal!B$1),0),"")</f>
        <v>720000166156</v>
      </c>
      <c r="C3125" s="94" t="str">
        <f ca="1">IFERROR(VLOOKUP($A3125,HeadJournal!$A$1:$NTR$890,COLUMN(HeadJournal!C$1),0),"")</f>
        <v>iHerb_VP DFD1605</v>
      </c>
      <c r="D3125" s="125" t="str">
        <f ca="1"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 ca="1"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 ca="1"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 ca="1"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ca="1" si="245"/>
        <v>956.6161170928666</v>
      </c>
      <c r="V3125" s="22">
        <f t="shared" ca="1" si="246"/>
        <v>1.0140263517593249</v>
      </c>
      <c r="X3125" s="33"/>
      <c r="Y3125" s="33"/>
    </row>
    <row r="3126" spans="1:25" hidden="1" x14ac:dyDescent="0.2">
      <c r="A3126" s="93" t="s">
        <v>1686</v>
      </c>
      <c r="B3126" s="94" t="str">
        <f ca="1">IFERROR(VLOOKUP($A3126,HeadJournal!$A$1:$NTR$890,COLUMN(HeadJournal!B$1),0),"")</f>
        <v>720000166156</v>
      </c>
      <c r="C3126" s="94" t="str">
        <f ca="1">IFERROR(VLOOKUP($A3126,HeadJournal!$A$1:$NTR$890,COLUMN(HeadJournal!C$1),0),"")</f>
        <v>iHerb_VP DFD1605</v>
      </c>
      <c r="D3126" s="125" t="str">
        <f ca="1"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 ca="1"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 ca="1"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 ca="1"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ca="1" si="245"/>
        <v>887.95107579836031</v>
      </c>
      <c r="V3126" s="22">
        <f t="shared" ca="1" si="246"/>
        <v>0.62883874671722173</v>
      </c>
      <c r="X3126" s="33"/>
      <c r="Y3126" s="33"/>
    </row>
    <row r="3127" spans="1:25" hidden="1" x14ac:dyDescent="0.2">
      <c r="A3127" s="93" t="s">
        <v>1686</v>
      </c>
      <c r="B3127" s="94" t="str">
        <f ca="1">IFERROR(VLOOKUP($A3127,HeadJournal!$A$1:$NTR$890,COLUMN(HeadJournal!B$1),0),"")</f>
        <v>720000166156</v>
      </c>
      <c r="C3127" s="94" t="str">
        <f ca="1">IFERROR(VLOOKUP($A3127,HeadJournal!$A$1:$NTR$890,COLUMN(HeadJournal!C$1),0),"")</f>
        <v>iHerb_VP DFD1605</v>
      </c>
      <c r="D3127" s="125" t="str">
        <f ca="1"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 ca="1"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 ca="1"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 ca="1"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ca="1" si="245"/>
        <v>887.95107579836031</v>
      </c>
      <c r="V3127" s="22">
        <f t="shared" ca="1" si="246"/>
        <v>0.62883874671722173</v>
      </c>
      <c r="X3127" s="33"/>
      <c r="Y3127" s="33"/>
    </row>
    <row r="3128" spans="1:25" hidden="1" x14ac:dyDescent="0.2">
      <c r="A3128" s="93" t="s">
        <v>1686</v>
      </c>
      <c r="B3128" s="94" t="str">
        <f ca="1">IFERROR(VLOOKUP($A3128,HeadJournal!$A$1:$NTR$890,COLUMN(HeadJournal!B$1),0),"")</f>
        <v>720000166156</v>
      </c>
      <c r="C3128" s="94" t="str">
        <f ca="1">IFERROR(VLOOKUP($A3128,HeadJournal!$A$1:$NTR$890,COLUMN(HeadJournal!C$1),0),"")</f>
        <v>iHerb_VP DFD1605</v>
      </c>
      <c r="D3128" s="125" t="str">
        <f ca="1"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 ca="1"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 ca="1"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ca="1" si="245"/>
        <v>-4.7803744041630125E-3</v>
      </c>
      <c r="V3128" s="22">
        <f t="shared" ca="1" si="246"/>
        <v>-1.3926781490575485E-6</v>
      </c>
      <c r="X3128" s="33"/>
      <c r="Y3128" s="33"/>
    </row>
    <row r="3129" spans="1:25" hidden="1" x14ac:dyDescent="0.2">
      <c r="A3129" s="93" t="s">
        <v>1686</v>
      </c>
      <c r="B3129" s="94" t="str">
        <f ca="1">IFERROR(VLOOKUP($A3129,HeadJournal!$A$1:$NTR$890,COLUMN(HeadJournal!B$1),0),"")</f>
        <v>720000166156</v>
      </c>
      <c r="C3129" s="94" t="str">
        <f ca="1">IFERROR(VLOOKUP($A3129,HeadJournal!$A$1:$NTR$890,COLUMN(HeadJournal!C$1),0),"")</f>
        <v>iHerb_VP DFD1605</v>
      </c>
      <c r="D3129" s="125" t="str">
        <f ca="1"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 ca="1"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 ca="1"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 ca="1"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ca="1" si="245"/>
        <v>787.78179065214715</v>
      </c>
      <c r="V3129" s="22">
        <f t="shared" ca="1" si="246"/>
        <v>0.969913973345505</v>
      </c>
      <c r="X3129" s="33"/>
      <c r="Y3129" s="33"/>
    </row>
    <row r="3130" spans="1:25" hidden="1" x14ac:dyDescent="0.2">
      <c r="A3130" s="93" t="s">
        <v>1686</v>
      </c>
      <c r="B3130" s="94" t="str">
        <f ca="1">IFERROR(VLOOKUP($A3130,HeadJournal!$A$1:$NTR$890,COLUMN(HeadJournal!B$1),0),"")</f>
        <v>720000166156</v>
      </c>
      <c r="C3130" s="94" t="str">
        <f ca="1">IFERROR(VLOOKUP($A3130,HeadJournal!$A$1:$NTR$890,COLUMN(HeadJournal!C$1),0),"")</f>
        <v>iHerb_VP DFD1605</v>
      </c>
      <c r="D3130" s="125" t="str">
        <f ca="1"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 ca="1"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 ca="1"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 ca="1"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ca="1" si="245"/>
        <v>1299.7787825767768</v>
      </c>
      <c r="V3130" s="22">
        <f t="shared" ca="1" si="246"/>
        <v>0.8122494367808486</v>
      </c>
      <c r="X3130" s="33"/>
      <c r="Y3130" s="33"/>
    </row>
    <row r="3131" spans="1:25" hidden="1" x14ac:dyDescent="0.2">
      <c r="A3131" s="93" t="s">
        <v>1686</v>
      </c>
      <c r="B3131" s="94" t="str">
        <f ca="1">IFERROR(VLOOKUP($A3131,HeadJournal!$A$1:$NTR$890,COLUMN(HeadJournal!B$1),0),"")</f>
        <v>720000166156</v>
      </c>
      <c r="C3131" s="94" t="str">
        <f ca="1">IFERROR(VLOOKUP($A3131,HeadJournal!$A$1:$NTR$890,COLUMN(HeadJournal!C$1),0),"")</f>
        <v>iHerb_VP DFD1605</v>
      </c>
      <c r="D3131" s="125" t="str">
        <f ca="1"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 ca="1"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 ca="1"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 ca="1"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ca="1" si="245"/>
        <v>1095.6289349076224</v>
      </c>
      <c r="V3131" s="22">
        <f t="shared" ca="1" si="246"/>
        <v>1.8128414780084756</v>
      </c>
      <c r="X3131" s="33"/>
      <c r="Y3131" s="33"/>
    </row>
    <row r="3132" spans="1:25" hidden="1" x14ac:dyDescent="0.2">
      <c r="A3132" s="93" t="s">
        <v>1692</v>
      </c>
      <c r="B3132" s="94" t="str">
        <f ca="1">IFERROR(VLOOKUP($A3132,HeadJournal!$A$1:$NTR$890,COLUMN(HeadJournal!B$1),0),"")</f>
        <v>720000176291</v>
      </c>
      <c r="C3132" s="94" t="str">
        <f ca="1">IFERROR(VLOOKUP($A3132,HeadJournal!$A$1:$NTR$890,COLUMN(HeadJournal!C$1),0),"")</f>
        <v>iHerb_VP DFD1605</v>
      </c>
      <c r="D3132" s="125" t="str">
        <f ca="1"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 ca="1"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ca="1" si="245"/>
        <v>551.34147066230128</v>
      </c>
      <c r="V3132" s="22">
        <f t="shared" ca="1" si="246"/>
        <v>0.64966232189120099</v>
      </c>
      <c r="X3132" s="33"/>
      <c r="Y3132" s="33"/>
    </row>
    <row r="3133" spans="1:25" hidden="1" x14ac:dyDescent="0.2">
      <c r="A3133" s="93" t="s">
        <v>1692</v>
      </c>
      <c r="B3133" s="94" t="str">
        <f ca="1">IFERROR(VLOOKUP($A3133,HeadJournal!$A$1:$NTR$890,COLUMN(HeadJournal!B$1),0),"")</f>
        <v>720000176291</v>
      </c>
      <c r="C3133" s="94" t="str">
        <f ca="1">IFERROR(VLOOKUP($A3133,HeadJournal!$A$1:$NTR$890,COLUMN(HeadJournal!C$1),0),"")</f>
        <v>iHerb_VP DFD1605</v>
      </c>
      <c r="D3133" s="125" t="str">
        <f ca="1"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 ca="1"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 ca="1"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 ca="1"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ca="1" si="245"/>
        <v>693.78150423906652</v>
      </c>
      <c r="V3133" s="22">
        <f t="shared" ca="1" si="246"/>
        <v>0.76557861871547006</v>
      </c>
      <c r="X3133" s="33"/>
      <c r="Y3133" s="33"/>
    </row>
    <row r="3134" spans="1:25" hidden="1" x14ac:dyDescent="0.2">
      <c r="A3134" s="93" t="s">
        <v>1692</v>
      </c>
      <c r="B3134" s="94" t="str">
        <f ca="1">IFERROR(VLOOKUP($A3134,HeadJournal!$A$1:$NTR$890,COLUMN(HeadJournal!B$1),0),"")</f>
        <v>720000176291</v>
      </c>
      <c r="C3134" s="94" t="str">
        <f ca="1">IFERROR(VLOOKUP($A3134,HeadJournal!$A$1:$NTR$890,COLUMN(HeadJournal!C$1),0),"")</f>
        <v>iHerb_VP DFD1605</v>
      </c>
      <c r="D3134" s="125" t="str">
        <f ca="1"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 ca="1"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 ca="1"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 ca="1"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ca="1" si="245"/>
        <v>793.78150423906652</v>
      </c>
      <c r="V3134" s="22">
        <f t="shared" ca="1" si="246"/>
        <v>0.87592728238518691</v>
      </c>
      <c r="X3134" s="33"/>
      <c r="Y3134" s="33"/>
    </row>
    <row r="3135" spans="1:25" hidden="1" x14ac:dyDescent="0.2">
      <c r="A3135" s="93" t="s">
        <v>1692</v>
      </c>
      <c r="B3135" s="94" t="str">
        <f ca="1">IFERROR(VLOOKUP($A3135,HeadJournal!$A$1:$NTR$890,COLUMN(HeadJournal!B$1),0),"")</f>
        <v>720000176291</v>
      </c>
      <c r="C3135" s="94" t="str">
        <f ca="1">IFERROR(VLOOKUP($A3135,HeadJournal!$A$1:$NTR$890,COLUMN(HeadJournal!C$1),0),"")</f>
        <v>iHerb_VP DFD1605</v>
      </c>
      <c r="D3135" s="125" t="str">
        <f ca="1"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 ca="1"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 ca="1"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 ca="1"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ca="1" si="245"/>
        <v>693.78150423906652</v>
      </c>
      <c r="V3135" s="22">
        <f t="shared" ca="1" si="246"/>
        <v>0.76557861871547006</v>
      </c>
      <c r="X3135" s="33"/>
      <c r="Y3135" s="33"/>
    </row>
    <row r="3136" spans="1:25" hidden="1" x14ac:dyDescent="0.2">
      <c r="A3136" s="93" t="s">
        <v>1692</v>
      </c>
      <c r="B3136" s="94" t="str">
        <f ca="1">IFERROR(VLOOKUP($A3136,HeadJournal!$A$1:$NTR$890,COLUMN(HeadJournal!B$1),0),"")</f>
        <v>720000176291</v>
      </c>
      <c r="C3136" s="94" t="str">
        <f ca="1">IFERROR(VLOOKUP($A3136,HeadJournal!$A$1:$NTR$890,COLUMN(HeadJournal!C$1),0),"")</f>
        <v>iHerb_VP DFD1605</v>
      </c>
      <c r="D3136" s="125" t="str">
        <f ca="1"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 ca="1"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 ca="1"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 ca="1"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ca="1" si="245"/>
        <v>530.33892722236203</v>
      </c>
      <c r="V3136" s="22">
        <f t="shared" ca="1" si="246"/>
        <v>0.79195125531577959</v>
      </c>
      <c r="X3136" s="33"/>
      <c r="Y3136" s="33"/>
    </row>
    <row r="3137" spans="1:25" hidden="1" x14ac:dyDescent="0.2">
      <c r="A3137" s="93" t="s">
        <v>1692</v>
      </c>
      <c r="B3137" s="94" t="str">
        <f ca="1">IFERROR(VLOOKUP($A3137,HeadJournal!$A$1:$NTR$890,COLUMN(HeadJournal!B$1),0),"")</f>
        <v>720000176291</v>
      </c>
      <c r="C3137" s="94" t="str">
        <f ca="1">IFERROR(VLOOKUP($A3137,HeadJournal!$A$1:$NTR$890,COLUMN(HeadJournal!C$1),0),"")</f>
        <v>iHerb_VP DFD1605</v>
      </c>
      <c r="D3137" s="125" t="str">
        <f ca="1"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 ca="1"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 ca="1"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 ca="1"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ca="1" si="250">Q3137-P3137</f>
        <v>530.33892722236203</v>
      </c>
      <c r="V3137" s="22">
        <f t="shared" ref="V3137:V3200" ca="1" si="251">IF(Q3137&lt;&gt;0,IFERROR(U3137/P3137,""),"")</f>
        <v>0.79195125531577959</v>
      </c>
      <c r="X3137" s="33"/>
      <c r="Y3137" s="33"/>
    </row>
    <row r="3138" spans="1:25" hidden="1" x14ac:dyDescent="0.2">
      <c r="A3138" s="93" t="s">
        <v>1692</v>
      </c>
      <c r="B3138" s="94" t="str">
        <f ca="1">IFERROR(VLOOKUP($A3138,HeadJournal!$A$1:$NTR$890,COLUMN(HeadJournal!B$1),0),"")</f>
        <v>720000176291</v>
      </c>
      <c r="C3138" s="94" t="str">
        <f ca="1">IFERROR(VLOOKUP($A3138,HeadJournal!$A$1:$NTR$890,COLUMN(HeadJournal!C$1),0),"")</f>
        <v>iHerb_VP DFD1605</v>
      </c>
      <c r="D3138" s="125" t="str">
        <f ca="1"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 ca="1"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 ca="1"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 ca="1"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ca="1" si="250"/>
        <v>773.36894988667814</v>
      </c>
      <c r="V3138" s="22">
        <f t="shared" ca="1" si="251"/>
        <v>0.68644384495606525</v>
      </c>
      <c r="X3138" s="33"/>
      <c r="Y3138" s="33"/>
    </row>
    <row r="3139" spans="1:25" hidden="1" x14ac:dyDescent="0.2">
      <c r="A3139" s="93" t="s">
        <v>1692</v>
      </c>
      <c r="B3139" s="94" t="str">
        <f ca="1">IFERROR(VLOOKUP($A3139,HeadJournal!$A$1:$NTR$890,COLUMN(HeadJournal!B$1),0),"")</f>
        <v>720000176291</v>
      </c>
      <c r="C3139" s="94" t="str">
        <f ca="1">IFERROR(VLOOKUP($A3139,HeadJournal!$A$1:$NTR$890,COLUMN(HeadJournal!C$1),0),"")</f>
        <v>iHerb_VP DFD1605</v>
      </c>
      <c r="D3139" s="125" t="str">
        <f ca="1"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 ca="1"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 ca="1"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 ca="1"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ca="1" si="250"/>
        <v>885.86411231427792</v>
      </c>
      <c r="V3139" s="22">
        <f t="shared" ca="1" si="251"/>
        <v>0.5488163165645189</v>
      </c>
      <c r="X3139" s="33"/>
      <c r="Y3139" s="33"/>
    </row>
    <row r="3140" spans="1:25" hidden="1" x14ac:dyDescent="0.2">
      <c r="A3140" s="93" t="s">
        <v>1692</v>
      </c>
      <c r="B3140" s="94" t="str">
        <f ca="1">IFERROR(VLOOKUP($A3140,HeadJournal!$A$1:$NTR$890,COLUMN(HeadJournal!B$1),0),"")</f>
        <v>720000176291</v>
      </c>
      <c r="C3140" s="94" t="str">
        <f ca="1">IFERROR(VLOOKUP($A3140,HeadJournal!$A$1:$NTR$890,COLUMN(HeadJournal!C$1),0),"")</f>
        <v>iHerb_VP DFD1605</v>
      </c>
      <c r="D3140" s="125" t="str">
        <f ca="1"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 ca="1"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 ca="1"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 ca="1"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ca="1" si="250"/>
        <v>1096.337393603626</v>
      </c>
      <c r="V3140" s="22">
        <f t="shared" ca="1" si="251"/>
        <v>0.60783950929384301</v>
      </c>
      <c r="X3140" s="33"/>
      <c r="Y3140" s="33"/>
    </row>
    <row r="3141" spans="1:25" hidden="1" x14ac:dyDescent="0.2">
      <c r="A3141" s="93" t="s">
        <v>1692</v>
      </c>
      <c r="B3141" s="94" t="str">
        <f ca="1">IFERROR(VLOOKUP($A3141,HeadJournal!$A$1:$NTR$890,COLUMN(HeadJournal!B$1),0),"")</f>
        <v>720000176291</v>
      </c>
      <c r="C3141" s="94" t="str">
        <f ca="1">IFERROR(VLOOKUP($A3141,HeadJournal!$A$1:$NTR$890,COLUMN(HeadJournal!C$1),0),"")</f>
        <v>iHerb_VP DFD1605</v>
      </c>
      <c r="D3141" s="125" t="str">
        <f ca="1"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 ca="1"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 ca="1"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 ca="1"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ca="1" si="250"/>
        <v>1096.337393603626</v>
      </c>
      <c r="V3141" s="22">
        <f t="shared" ca="1" si="251"/>
        <v>0.60783950929384301</v>
      </c>
      <c r="X3141" s="33"/>
      <c r="Y3141" s="33"/>
    </row>
    <row r="3142" spans="1:25" hidden="1" x14ac:dyDescent="0.2">
      <c r="A3142" s="93" t="s">
        <v>1692</v>
      </c>
      <c r="B3142" s="94" t="str">
        <f ca="1">IFERROR(VLOOKUP($A3142,HeadJournal!$A$1:$NTR$890,COLUMN(HeadJournal!B$1),0),"")</f>
        <v>720000176291</v>
      </c>
      <c r="C3142" s="94" t="str">
        <f ca="1">IFERROR(VLOOKUP($A3142,HeadJournal!$A$1:$NTR$890,COLUMN(HeadJournal!C$1),0),"")</f>
        <v>iHerb_VP DFD1605</v>
      </c>
      <c r="D3142" s="125" t="str">
        <f ca="1"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 ca="1"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 ca="1"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ca="1" si="250"/>
        <v>777.90363972131263</v>
      </c>
      <c r="V3142" s="22">
        <f t="shared" ca="1" si="251"/>
        <v>0.63653216309712202</v>
      </c>
      <c r="X3142" s="33"/>
      <c r="Y3142" s="33"/>
    </row>
    <row r="3143" spans="1:25" hidden="1" x14ac:dyDescent="0.2">
      <c r="A3143" s="93" t="s">
        <v>1692</v>
      </c>
      <c r="B3143" s="94" t="str">
        <f ca="1">IFERROR(VLOOKUP($A3143,HeadJournal!$A$1:$NTR$890,COLUMN(HeadJournal!B$1),0),"")</f>
        <v>720000176291</v>
      </c>
      <c r="C3143" s="94" t="str">
        <f ca="1">IFERROR(VLOOKUP($A3143,HeadJournal!$A$1:$NTR$890,COLUMN(HeadJournal!C$1),0),"")</f>
        <v>iHerb_VP DFD1605</v>
      </c>
      <c r="D3143" s="125" t="str">
        <f ca="1"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 ca="1"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 ca="1"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ca="1" si="250"/>
        <v>777.90363972131263</v>
      </c>
      <c r="V3143" s="22">
        <f t="shared" ca="1" si="251"/>
        <v>0.63653216309712202</v>
      </c>
      <c r="X3143" s="33"/>
      <c r="Y3143" s="33"/>
    </row>
    <row r="3144" spans="1:25" hidden="1" x14ac:dyDescent="0.2">
      <c r="A3144" s="93" t="s">
        <v>1692</v>
      </c>
      <c r="B3144" s="94" t="str">
        <f ca="1">IFERROR(VLOOKUP($A3144,HeadJournal!$A$1:$NTR$890,COLUMN(HeadJournal!B$1),0),"")</f>
        <v>720000176291</v>
      </c>
      <c r="C3144" s="94" t="str">
        <f ca="1">IFERROR(VLOOKUP($A3144,HeadJournal!$A$1:$NTR$890,COLUMN(HeadJournal!C$1),0),"")</f>
        <v>iHerb_VP DFD1605</v>
      </c>
      <c r="D3144" s="125" t="str">
        <f ca="1"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 ca="1"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 ca="1"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 ca="1"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ca="1" si="250"/>
        <v>677.90363972131263</v>
      </c>
      <c r="V3144" s="22">
        <f t="shared" ca="1" si="251"/>
        <v>0.55470555494226592</v>
      </c>
      <c r="X3144" s="33"/>
      <c r="Y3144" s="33"/>
    </row>
    <row r="3145" spans="1:25" hidden="1" x14ac:dyDescent="0.2">
      <c r="A3145" s="93" t="s">
        <v>1692</v>
      </c>
      <c r="B3145" s="94" t="str">
        <f ca="1">IFERROR(VLOOKUP($A3145,HeadJournal!$A$1:$NTR$890,COLUMN(HeadJournal!B$1),0),"")</f>
        <v>720000176291</v>
      </c>
      <c r="C3145" s="94" t="str">
        <f ca="1">IFERROR(VLOOKUP($A3145,HeadJournal!$A$1:$NTR$890,COLUMN(HeadJournal!C$1),0),"")</f>
        <v>iHerb_VP DFD1605</v>
      </c>
      <c r="D3145" s="125" t="str">
        <f ca="1"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 ca="1"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 ca="1"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 ca="1"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ca="1" si="250"/>
        <v>1180.4035482246277</v>
      </c>
      <c r="V3145" s="22">
        <f t="shared" ca="1" si="251"/>
        <v>0.50888314961905146</v>
      </c>
      <c r="X3145" s="33"/>
      <c r="Y3145" s="33"/>
    </row>
    <row r="3146" spans="1:25" hidden="1" x14ac:dyDescent="0.2">
      <c r="A3146" s="93" t="s">
        <v>1692</v>
      </c>
      <c r="B3146" s="94" t="str">
        <f ca="1">IFERROR(VLOOKUP($A3146,HeadJournal!$A$1:$NTR$890,COLUMN(HeadJournal!B$1),0),"")</f>
        <v>720000176291</v>
      </c>
      <c r="C3146" s="94" t="str">
        <f ca="1">IFERROR(VLOOKUP($A3146,HeadJournal!$A$1:$NTR$890,COLUMN(HeadJournal!C$1),0),"")</f>
        <v>iHerb_VP DFD1605</v>
      </c>
      <c r="D3146" s="125" t="str">
        <f ca="1"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 ca="1"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 ca="1"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 ca="1"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ca="1" si="250"/>
        <v>1580.4035482246277</v>
      </c>
      <c r="V3146" s="22">
        <f t="shared" ca="1" si="251"/>
        <v>0.68132693814694301</v>
      </c>
      <c r="X3146" s="33"/>
      <c r="Y3146" s="33"/>
    </row>
    <row r="3147" spans="1:25" hidden="1" x14ac:dyDescent="0.2">
      <c r="A3147" s="93" t="s">
        <v>1692</v>
      </c>
      <c r="B3147" s="94" t="str">
        <f ca="1">IFERROR(VLOOKUP($A3147,HeadJournal!$A$1:$NTR$890,COLUMN(HeadJournal!B$1),0),"")</f>
        <v>720000176291</v>
      </c>
      <c r="C3147" s="94" t="str">
        <f ca="1">IFERROR(VLOOKUP($A3147,HeadJournal!$A$1:$NTR$890,COLUMN(HeadJournal!C$1),0),"")</f>
        <v>iHerb_VP DFD1605</v>
      </c>
      <c r="D3147" s="125" t="str">
        <f ca="1"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 ca="1"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 ca="1"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 ca="1"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ca="1" si="250"/>
        <v>829.20202971543677</v>
      </c>
      <c r="V3147" s="22">
        <f t="shared" ca="1" si="251"/>
        <v>0.85414479129203225</v>
      </c>
      <c r="X3147" s="33"/>
      <c r="Y3147" s="33"/>
    </row>
    <row r="3148" spans="1:25" hidden="1" x14ac:dyDescent="0.2">
      <c r="A3148" s="93" t="s">
        <v>1692</v>
      </c>
      <c r="B3148" s="94" t="str">
        <f ca="1">IFERROR(VLOOKUP($A3148,HeadJournal!$A$1:$NTR$890,COLUMN(HeadJournal!B$1),0),"")</f>
        <v>720000176291</v>
      </c>
      <c r="C3148" s="94" t="str">
        <f ca="1">IFERROR(VLOOKUP($A3148,HeadJournal!$A$1:$NTR$890,COLUMN(HeadJournal!C$1),0),"")</f>
        <v>iHerb_VP DFD1605</v>
      </c>
      <c r="D3148" s="125" t="str">
        <f ca="1"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 ca="1"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 ca="1"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 ca="1"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ca="1" si="250"/>
        <v>-374.84173256106789</v>
      </c>
      <c r="V3148" s="22" t="str">
        <f t="shared" ca="1" si="251"/>
        <v/>
      </c>
      <c r="X3148" s="33"/>
      <c r="Y3148" s="33"/>
    </row>
    <row r="3149" spans="1:25" hidden="1" x14ac:dyDescent="0.2">
      <c r="A3149" s="93" t="s">
        <v>1696</v>
      </c>
      <c r="B3149" s="94">
        <f ca="1">IFERROR(VLOOKUP($A3149,HeadJournal!$A$1:$NTR$890,COLUMN(HeadJournal!B$1),0),"")</f>
        <v>0</v>
      </c>
      <c r="C3149" s="94" t="str">
        <f ca="1">IFERROR(VLOOKUP($A3149,HeadJournal!$A$1:$NTR$890,COLUMN(HeadJournal!C$1),0),"")</f>
        <v>WBRS</v>
      </c>
      <c r="D3149" s="125" t="str">
        <f ca="1"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 ca="1"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 ca="1"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ca="1" si="250"/>
        <v>449</v>
      </c>
      <c r="V3149" s="22">
        <f t="shared" ca="1" si="251"/>
        <v>0.27195639006662631</v>
      </c>
      <c r="X3149" s="33"/>
      <c r="Y3149" s="33"/>
    </row>
    <row r="3150" spans="1:25" hidden="1" x14ac:dyDescent="0.2">
      <c r="A3150" s="93" t="s">
        <v>1696</v>
      </c>
      <c r="B3150" s="94">
        <f ca="1">IFERROR(VLOOKUP($A3150,HeadJournal!$A$1:$NTR$890,COLUMN(HeadJournal!B$1),0),"")</f>
        <v>0</v>
      </c>
      <c r="C3150" s="94" t="str">
        <f ca="1">IFERROR(VLOOKUP($A3150,HeadJournal!$A$1:$NTR$890,COLUMN(HeadJournal!C$1),0),"")</f>
        <v>WBRS</v>
      </c>
      <c r="D3150" s="125" t="str">
        <f ca="1"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 ca="1"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ca="1" si="250"/>
        <v>368</v>
      </c>
      <c r="V3150" s="22">
        <f t="shared" ca="1" si="251"/>
        <v>0.85185185185185186</v>
      </c>
      <c r="X3150" s="33"/>
      <c r="Y3150" s="33"/>
    </row>
    <row r="3151" spans="1:25" hidden="1" x14ac:dyDescent="0.2">
      <c r="A3151" s="93" t="s">
        <v>1696</v>
      </c>
      <c r="B3151" s="94">
        <f ca="1">IFERROR(VLOOKUP($A3151,HeadJournal!$A$1:$NTR$890,COLUMN(HeadJournal!B$1),0),"")</f>
        <v>0</v>
      </c>
      <c r="C3151" s="94" t="str">
        <f ca="1">IFERROR(VLOOKUP($A3151,HeadJournal!$A$1:$NTR$890,COLUMN(HeadJournal!C$1),0),"")</f>
        <v>WBRS</v>
      </c>
      <c r="D3151" s="125" t="str">
        <f ca="1"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 ca="1"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 ca="1"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ca="1" si="250"/>
        <v>368</v>
      </c>
      <c r="V3151" s="22">
        <f t="shared" ca="1" si="251"/>
        <v>0.85185185185185186</v>
      </c>
      <c r="X3151" s="33"/>
      <c r="Y3151" s="33"/>
    </row>
    <row r="3152" spans="1:25" hidden="1" x14ac:dyDescent="0.2">
      <c r="A3152" s="93" t="s">
        <v>1696</v>
      </c>
      <c r="B3152" s="94">
        <f ca="1">IFERROR(VLOOKUP($A3152,HeadJournal!$A$1:$NTR$890,COLUMN(HeadJournal!B$1),0),"")</f>
        <v>0</v>
      </c>
      <c r="C3152" s="94" t="str">
        <f ca="1">IFERROR(VLOOKUP($A3152,HeadJournal!$A$1:$NTR$890,COLUMN(HeadJournal!C$1),0),"")</f>
        <v>WBRS</v>
      </c>
      <c r="D3152" s="125" t="str">
        <f ca="1"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 ca="1"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 ca="1"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ca="1" si="250"/>
        <v>368</v>
      </c>
      <c r="V3152" s="22">
        <f t="shared" ca="1" si="251"/>
        <v>0.85185185185185186</v>
      </c>
      <c r="X3152" s="33"/>
      <c r="Y3152" s="33"/>
    </row>
    <row r="3153" spans="1:25" hidden="1" x14ac:dyDescent="0.2">
      <c r="A3153" s="93" t="s">
        <v>1696</v>
      </c>
      <c r="B3153" s="94">
        <f ca="1">IFERROR(VLOOKUP($A3153,HeadJournal!$A$1:$NTR$890,COLUMN(HeadJournal!B$1),0),"")</f>
        <v>0</v>
      </c>
      <c r="C3153" s="94" t="str">
        <f ca="1">IFERROR(VLOOKUP($A3153,HeadJournal!$A$1:$NTR$890,COLUMN(HeadJournal!C$1),0),"")</f>
        <v>WBRS</v>
      </c>
      <c r="D3153" s="125" t="str">
        <f ca="1"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 ca="1"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 ca="1"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ca="1" si="250"/>
        <v>368</v>
      </c>
      <c r="V3153" s="22">
        <f t="shared" ca="1" si="251"/>
        <v>0.85185185185185186</v>
      </c>
      <c r="X3153" s="33"/>
      <c r="Y3153" s="33"/>
    </row>
    <row r="3154" spans="1:25" hidden="1" x14ac:dyDescent="0.2">
      <c r="A3154" s="93" t="s">
        <v>1696</v>
      </c>
      <c r="B3154" s="94">
        <f ca="1">IFERROR(VLOOKUP($A3154,HeadJournal!$A$1:$NTR$890,COLUMN(HeadJournal!B$1),0),"")</f>
        <v>0</v>
      </c>
      <c r="C3154" s="94" t="str">
        <f ca="1">IFERROR(VLOOKUP($A3154,HeadJournal!$A$1:$NTR$890,COLUMN(HeadJournal!C$1),0),"")</f>
        <v>WBRS</v>
      </c>
      <c r="D3154" s="125" t="str">
        <f ca="1"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 ca="1"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 ca="1"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ca="1" si="250"/>
        <v>675</v>
      </c>
      <c r="V3154" s="22">
        <f t="shared" ca="1" si="251"/>
        <v>0.19812151452891105</v>
      </c>
      <c r="X3154" s="33"/>
      <c r="Y3154" s="33"/>
    </row>
    <row r="3155" spans="1:25" hidden="1" x14ac:dyDescent="0.2">
      <c r="A3155" s="93" t="s">
        <v>1696</v>
      </c>
      <c r="B3155" s="94">
        <f ca="1">IFERROR(VLOOKUP($A3155,HeadJournal!$A$1:$NTR$890,COLUMN(HeadJournal!B$1),0),"")</f>
        <v>0</v>
      </c>
      <c r="C3155" s="94" t="str">
        <f ca="1">IFERROR(VLOOKUP($A3155,HeadJournal!$A$1:$NTR$890,COLUMN(HeadJournal!C$1),0),"")</f>
        <v>WBRS</v>
      </c>
      <c r="D3155" s="125" t="str">
        <f ca="1"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 ca="1"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 ca="1"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ca="1" si="250"/>
        <v>-233</v>
      </c>
      <c r="V3155" s="22" t="str">
        <f t="shared" ca="1" si="251"/>
        <v/>
      </c>
      <c r="X3155" s="33"/>
      <c r="Y3155" s="33"/>
    </row>
    <row r="3156" spans="1:25" hidden="1" x14ac:dyDescent="0.2">
      <c r="A3156" s="93" t="s">
        <v>1696</v>
      </c>
      <c r="B3156" s="94">
        <f ca="1">IFERROR(VLOOKUP($A3156,HeadJournal!$A$1:$NTR$890,COLUMN(HeadJournal!B$1),0),"")</f>
        <v>0</v>
      </c>
      <c r="C3156" s="94" t="str">
        <f ca="1">IFERROR(VLOOKUP($A3156,HeadJournal!$A$1:$NTR$890,COLUMN(HeadJournal!C$1),0),"")</f>
        <v>WBRS</v>
      </c>
      <c r="D3156" s="125" t="str">
        <f ca="1"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 ca="1"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 ca="1"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ca="1" si="250"/>
        <v>-233</v>
      </c>
      <c r="V3156" s="22" t="str">
        <f t="shared" ca="1" si="251"/>
        <v/>
      </c>
      <c r="X3156" s="33"/>
      <c r="Y3156" s="33"/>
    </row>
    <row r="3157" spans="1:25" hidden="1" x14ac:dyDescent="0.2">
      <c r="A3157" s="93" t="s">
        <v>1696</v>
      </c>
      <c r="B3157" s="94">
        <f ca="1">IFERROR(VLOOKUP($A3157,HeadJournal!$A$1:$NTR$890,COLUMN(HeadJournal!B$1),0),"")</f>
        <v>0</v>
      </c>
      <c r="C3157" s="94" t="str">
        <f ca="1">IFERROR(VLOOKUP($A3157,HeadJournal!$A$1:$NTR$890,COLUMN(HeadJournal!C$1),0),"")</f>
        <v>WBRS</v>
      </c>
      <c r="D3157" s="125" t="str">
        <f ca="1"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 ca="1"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 ca="1"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ca="1" si="250"/>
        <v>-233</v>
      </c>
      <c r="V3157" s="22" t="str">
        <f t="shared" ca="1" si="251"/>
        <v/>
      </c>
      <c r="X3157" s="33"/>
      <c r="Y3157" s="33"/>
    </row>
    <row r="3158" spans="1:25" hidden="1" x14ac:dyDescent="0.2">
      <c r="A3158" s="93" t="s">
        <v>1696</v>
      </c>
      <c r="B3158" s="94">
        <f ca="1">IFERROR(VLOOKUP($A3158,HeadJournal!$A$1:$NTR$890,COLUMN(HeadJournal!B$1),0),"")</f>
        <v>0</v>
      </c>
      <c r="C3158" s="94" t="str">
        <f ca="1">IFERROR(VLOOKUP($A3158,HeadJournal!$A$1:$NTR$890,COLUMN(HeadJournal!C$1),0),"")</f>
        <v>WBRS</v>
      </c>
      <c r="D3158" s="125" t="str">
        <f ca="1"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 ca="1"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 ca="1"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ca="1" si="250"/>
        <v>358</v>
      </c>
      <c r="V3158" s="22">
        <f t="shared" ca="1" si="251"/>
        <v>0.60472972972972971</v>
      </c>
      <c r="X3158" s="33"/>
      <c r="Y3158" s="33"/>
    </row>
    <row r="3159" spans="1:25" hidden="1" x14ac:dyDescent="0.2">
      <c r="A3159" s="93" t="s">
        <v>1700</v>
      </c>
      <c r="B3159" s="94">
        <f ca="1">IFERROR(VLOOKUP($A3159,HeadJournal!$A$1:$NTR$890,COLUMN(HeadJournal!B$1),0),"")</f>
        <v>0</v>
      </c>
      <c r="C3159" s="94" t="str">
        <f ca="1">IFERROR(VLOOKUP($A3159,HeadJournal!$A$1:$NTR$890,COLUMN(HeadJournal!C$1),0),"")</f>
        <v>OZON_OA</v>
      </c>
      <c r="D3159" s="125" t="str">
        <f ca="1"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 ca="1"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 ca="1"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ca="1" si="250"/>
        <v>-1872</v>
      </c>
      <c r="V3159" s="22" t="str">
        <f t="shared" ca="1" si="251"/>
        <v/>
      </c>
      <c r="X3159" s="33"/>
      <c r="Y3159" s="33"/>
    </row>
    <row r="3160" spans="1:25" hidden="1" x14ac:dyDescent="0.2">
      <c r="A3160" s="93" t="s">
        <v>1700</v>
      </c>
      <c r="B3160" s="94">
        <f ca="1">IFERROR(VLOOKUP($A3160,HeadJournal!$A$1:$NTR$890,COLUMN(HeadJournal!B$1),0),"")</f>
        <v>0</v>
      </c>
      <c r="C3160" s="94" t="str">
        <f ca="1">IFERROR(VLOOKUP($A3160,HeadJournal!$A$1:$NTR$890,COLUMN(HeadJournal!C$1),0),"")</f>
        <v>OZON_OA</v>
      </c>
      <c r="D3160" s="125" t="str">
        <f ca="1"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 ca="1"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ca="1" si="250"/>
        <v>-1872</v>
      </c>
      <c r="V3160" s="22" t="str">
        <f t="shared" ca="1" si="251"/>
        <v/>
      </c>
      <c r="X3160" s="33"/>
      <c r="Y3160" s="33"/>
    </row>
    <row r="3161" spans="1:25" hidden="1" x14ac:dyDescent="0.2">
      <c r="A3161" s="93" t="s">
        <v>1702</v>
      </c>
      <c r="B3161" s="94">
        <f ca="1">IFERROR(VLOOKUP($A3161,HeadJournal!$A$1:$NTR$890,COLUMN(HeadJournal!B$1),0),"")</f>
        <v>0</v>
      </c>
      <c r="C3161" s="94" t="str">
        <f ca="1">IFERROR(VLOOKUP($A3161,HeadJournal!$A$1:$NTR$890,COLUMN(HeadJournal!C$1),0),"")</f>
        <v>OZON_OA</v>
      </c>
      <c r="D3161" s="125" t="str">
        <f ca="1"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 ca="1"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ca="1" si="250"/>
        <v>-1602</v>
      </c>
      <c r="V3161" s="22" t="str">
        <f t="shared" ca="1" si="251"/>
        <v/>
      </c>
      <c r="X3161" s="33"/>
      <c r="Y3161" s="33"/>
    </row>
    <row r="3162" spans="1:25" hidden="1" x14ac:dyDescent="0.2">
      <c r="A3162" s="93" t="s">
        <v>1703</v>
      </c>
      <c r="B3162" s="94">
        <f ca="1">IFERROR(VLOOKUP($A3162,HeadJournal!$A$1:$NTR$890,COLUMN(HeadJournal!B$1),0),"")</f>
        <v>0</v>
      </c>
      <c r="C3162" s="94" t="str">
        <f ca="1">IFERROR(VLOOKUP($A3162,HeadJournal!$A$1:$NTR$890,COLUMN(HeadJournal!C$1),0),"")</f>
        <v>OZON_OA</v>
      </c>
      <c r="D3162" s="125" t="str">
        <f ca="1"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 ca="1"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ca="1" si="250"/>
        <v>519</v>
      </c>
      <c r="V3162" s="22">
        <f t="shared" ca="1" si="251"/>
        <v>0.17410265011741027</v>
      </c>
      <c r="X3162" s="33"/>
      <c r="Y3162" s="33"/>
    </row>
    <row r="3163" spans="1:25" hidden="1" x14ac:dyDescent="0.2">
      <c r="A3163" s="93" t="s">
        <v>1703</v>
      </c>
      <c r="B3163" s="94">
        <f ca="1">IFERROR(VLOOKUP($A3163,HeadJournal!$A$1:$NTR$890,COLUMN(HeadJournal!B$1),0),"")</f>
        <v>0</v>
      </c>
      <c r="C3163" s="94" t="str">
        <f ca="1">IFERROR(VLOOKUP($A3163,HeadJournal!$A$1:$NTR$890,COLUMN(HeadJournal!C$1),0),"")</f>
        <v>OZON_OA</v>
      </c>
      <c r="D3163" s="125" t="str">
        <f ca="1"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 ca="1"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 ca="1"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ca="1" si="250"/>
        <v>519</v>
      </c>
      <c r="V3163" s="22">
        <f t="shared" ca="1" si="251"/>
        <v>0.17410265011741027</v>
      </c>
      <c r="X3163" s="33"/>
      <c r="Y3163" s="33"/>
    </row>
    <row r="3164" spans="1:25" hidden="1" x14ac:dyDescent="0.2">
      <c r="A3164" s="93" t="s">
        <v>1704</v>
      </c>
      <c r="B3164" s="94">
        <f ca="1">IFERROR(VLOOKUP($A3164,HeadJournal!$A$1:$NTR$890,COLUMN(HeadJournal!B$1),0),"")</f>
        <v>0</v>
      </c>
      <c r="C3164" s="94" t="str">
        <f ca="1">IFERROR(VLOOKUP($A3164,HeadJournal!$A$1:$NTR$890,COLUMN(HeadJournal!C$1),0),"")</f>
        <v>OZON_OA</v>
      </c>
      <c r="D3164" s="125" t="str">
        <f ca="1"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 ca="1"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ca="1" si="250"/>
        <v>264</v>
      </c>
      <c r="V3164" s="22">
        <f t="shared" ca="1" si="251"/>
        <v>0.21359223300970873</v>
      </c>
      <c r="X3164" s="33"/>
      <c r="Y3164" s="33"/>
    </row>
    <row r="3165" spans="1:25" hidden="1" x14ac:dyDescent="0.2">
      <c r="A3165" s="93" t="s">
        <v>1704</v>
      </c>
      <c r="B3165" s="94">
        <f ca="1">IFERROR(VLOOKUP($A3165,HeadJournal!$A$1:$NTR$890,COLUMN(HeadJournal!B$1),0),"")</f>
        <v>0</v>
      </c>
      <c r="C3165" s="94" t="str">
        <f ca="1">IFERROR(VLOOKUP($A3165,HeadJournal!$A$1:$NTR$890,COLUMN(HeadJournal!C$1),0),"")</f>
        <v>OZON_OA</v>
      </c>
      <c r="D3165" s="125" t="str">
        <f ca="1"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 ca="1"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 ca="1"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ca="1" si="250"/>
        <v>264</v>
      </c>
      <c r="V3165" s="22">
        <f t="shared" ca="1" si="251"/>
        <v>0.21359223300970873</v>
      </c>
      <c r="X3165" s="33"/>
      <c r="Y3165" s="33"/>
    </row>
    <row r="3166" spans="1:25" hidden="1" x14ac:dyDescent="0.2">
      <c r="A3166" s="93" t="s">
        <v>1706</v>
      </c>
      <c r="B3166" s="94">
        <f ca="1">IFERROR(VLOOKUP($A3166,HeadJournal!$A$1:$NTR$890,COLUMN(HeadJournal!B$1),0),"")</f>
        <v>0</v>
      </c>
      <c r="C3166" s="94" t="str">
        <f ca="1">IFERROR(VLOOKUP($A3166,HeadJournal!$A$1:$NTR$890,COLUMN(HeadJournal!C$1),0),"")</f>
        <v>OZON_OA</v>
      </c>
      <c r="D3166" s="125" t="str">
        <f ca="1"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 ca="1"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ca="1" si="250"/>
        <v>341</v>
      </c>
      <c r="V3166" s="22">
        <f t="shared" ca="1" si="251"/>
        <v>0.51745068285280726</v>
      </c>
      <c r="X3166" s="33"/>
      <c r="Y3166" s="33"/>
    </row>
    <row r="3167" spans="1:25" hidden="1" x14ac:dyDescent="0.2">
      <c r="A3167" s="93" t="s">
        <v>1707</v>
      </c>
      <c r="B3167" s="94">
        <f ca="1">IFERROR(VLOOKUP($A3167,HeadJournal!$A$1:$NTR$890,COLUMN(HeadJournal!B$1),0),"")</f>
        <v>0</v>
      </c>
      <c r="C3167" s="94" t="str">
        <f ca="1">IFERROR(VLOOKUP($A3167,HeadJournal!$A$1:$NTR$890,COLUMN(HeadJournal!C$1),0),"")</f>
        <v>OZON_OA</v>
      </c>
      <c r="D3167" s="125" t="str">
        <f ca="1"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 ca="1"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 ca="1"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ca="1" si="250"/>
        <v>393</v>
      </c>
      <c r="V3167" s="22">
        <f t="shared" ca="1" si="251"/>
        <v>0.24455507156191661</v>
      </c>
      <c r="X3167" s="33"/>
      <c r="Y3167" s="33"/>
    </row>
    <row r="3168" spans="1:25" hidden="1" x14ac:dyDescent="0.2">
      <c r="A3168" s="93" t="s">
        <v>1707</v>
      </c>
      <c r="B3168" s="94">
        <f ca="1">IFERROR(VLOOKUP($A3168,HeadJournal!$A$1:$NTR$890,COLUMN(HeadJournal!B$1),0),"")</f>
        <v>0</v>
      </c>
      <c r="C3168" s="94" t="str">
        <f ca="1">IFERROR(VLOOKUP($A3168,HeadJournal!$A$1:$NTR$890,COLUMN(HeadJournal!C$1),0),"")</f>
        <v>OZON_OA</v>
      </c>
      <c r="D3168" s="125" t="str">
        <f ca="1"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 ca="1"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ca="1" si="250"/>
        <v>393</v>
      </c>
      <c r="V3168" s="22">
        <f t="shared" ca="1" si="251"/>
        <v>0.24455507156191661</v>
      </c>
      <c r="X3168" s="33"/>
      <c r="Y3168" s="33"/>
    </row>
    <row r="3169" spans="1:25" hidden="1" x14ac:dyDescent="0.2">
      <c r="A3169" s="93" t="s">
        <v>1709</v>
      </c>
      <c r="B3169" s="94">
        <f ca="1">IFERROR(VLOOKUP($A3169,HeadJournal!$A$1:$NTR$890,COLUMN(HeadJournal!B$1),0),"")</f>
        <v>0</v>
      </c>
      <c r="C3169" s="94" t="str">
        <f ca="1">IFERROR(VLOOKUP($A3169,HeadJournal!$A$1:$NTR$890,COLUMN(HeadJournal!C$1),0),"")</f>
        <v>OZON_OA</v>
      </c>
      <c r="D3169" s="125" t="str">
        <f ca="1"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 ca="1"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 ca="1"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ca="1" si="250"/>
        <v>1492</v>
      </c>
      <c r="V3169" s="22">
        <f t="shared" ca="1" si="251"/>
        <v>0.61960132890365449</v>
      </c>
      <c r="X3169" s="33"/>
      <c r="Y3169" s="33"/>
    </row>
    <row r="3170" spans="1:25" hidden="1" x14ac:dyDescent="0.2">
      <c r="A3170" s="93" t="s">
        <v>1709</v>
      </c>
      <c r="B3170" s="94">
        <f ca="1">IFERROR(VLOOKUP($A3170,HeadJournal!$A$1:$NTR$890,COLUMN(HeadJournal!B$1),0),"")</f>
        <v>0</v>
      </c>
      <c r="C3170" s="94" t="str">
        <f ca="1">IFERROR(VLOOKUP($A3170,HeadJournal!$A$1:$NTR$890,COLUMN(HeadJournal!C$1),0),"")</f>
        <v>OZON_OA</v>
      </c>
      <c r="D3170" s="125" t="str">
        <f ca="1"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 ca="1"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ca="1" si="250"/>
        <v>-2408</v>
      </c>
      <c r="V3170" s="22" t="str">
        <f t="shared" ca="1" si="251"/>
        <v/>
      </c>
      <c r="X3170" s="33"/>
      <c r="Y3170" s="33"/>
    </row>
    <row r="3171" spans="1:25" hidden="1" x14ac:dyDescent="0.2">
      <c r="A3171" s="93" t="s">
        <v>1710</v>
      </c>
      <c r="B3171" s="94">
        <f ca="1">IFERROR(VLOOKUP($A3171,HeadJournal!$A$1:$NTR$890,COLUMN(HeadJournal!B$1),0),"")</f>
        <v>0</v>
      </c>
      <c r="C3171" s="94" t="str">
        <f ca="1">IFERROR(VLOOKUP($A3171,HeadJournal!$A$1:$NTR$890,COLUMN(HeadJournal!C$1),0),"")</f>
        <v>ЛЭТУАЛЬ</v>
      </c>
      <c r="D3171" s="125" t="str">
        <f ca="1"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 ca="1"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 ca="1"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ca="1" si="250"/>
        <v>-1139.6000000000001</v>
      </c>
      <c r="V3171" s="22" t="str">
        <f t="shared" ca="1" si="251"/>
        <v/>
      </c>
      <c r="X3171" s="33"/>
      <c r="Y3171" s="33"/>
    </row>
    <row r="3172" spans="1:25" hidden="1" x14ac:dyDescent="0.2">
      <c r="A3172" s="93" t="s">
        <v>1710</v>
      </c>
      <c r="B3172" s="94">
        <f ca="1">IFERROR(VLOOKUP($A3172,HeadJournal!$A$1:$NTR$890,COLUMN(HeadJournal!B$1),0),"")</f>
        <v>0</v>
      </c>
      <c r="C3172" s="94" t="str">
        <f ca="1">IFERROR(VLOOKUP($A3172,HeadJournal!$A$1:$NTR$890,COLUMN(HeadJournal!C$1),0),"")</f>
        <v>ЛЭТУАЛЬ</v>
      </c>
      <c r="D3172" s="125" t="str">
        <f ca="1"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 ca="1"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ca="1" si="250"/>
        <v>-327.60000000000002</v>
      </c>
      <c r="V3172" s="22" t="str">
        <f t="shared" ca="1" si="251"/>
        <v/>
      </c>
      <c r="X3172" s="33"/>
      <c r="Y3172" s="33"/>
    </row>
    <row r="3173" spans="1:25" hidden="1" x14ac:dyDescent="0.2">
      <c r="A3173" s="93" t="s">
        <v>1710</v>
      </c>
      <c r="B3173" s="94">
        <f ca="1">IFERROR(VLOOKUP($A3173,HeadJournal!$A$1:$NTR$890,COLUMN(HeadJournal!B$1),0),"")</f>
        <v>0</v>
      </c>
      <c r="C3173" s="94" t="str">
        <f ca="1">IFERROR(VLOOKUP($A3173,HeadJournal!$A$1:$NTR$890,COLUMN(HeadJournal!C$1),0),"")</f>
        <v>ЛЭТУАЛЬ</v>
      </c>
      <c r="D3173" s="125" t="str">
        <f ca="1"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 ca="1"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 ca="1"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ca="1" si="250"/>
        <v>-115.60000000000001</v>
      </c>
      <c r="V3173" s="22" t="str">
        <f t="shared" ca="1" si="251"/>
        <v/>
      </c>
      <c r="X3173" s="33"/>
      <c r="Y3173" s="33"/>
    </row>
    <row r="3174" spans="1:25" hidden="1" x14ac:dyDescent="0.2">
      <c r="A3174" s="93" t="s">
        <v>1710</v>
      </c>
      <c r="B3174" s="94">
        <f ca="1">IFERROR(VLOOKUP($A3174,HeadJournal!$A$1:$NTR$890,COLUMN(HeadJournal!B$1),0),"")</f>
        <v>0</v>
      </c>
      <c r="C3174" s="94" t="str">
        <f ca="1">IFERROR(VLOOKUP($A3174,HeadJournal!$A$1:$NTR$890,COLUMN(HeadJournal!C$1),0),"")</f>
        <v>ЛЭТУАЛЬ</v>
      </c>
      <c r="D3174" s="125" t="str">
        <f ca="1"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 ca="1"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 ca="1"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ca="1" si="250"/>
        <v>-499.6</v>
      </c>
      <c r="V3174" s="22" t="str">
        <f t="shared" ca="1" si="251"/>
        <v/>
      </c>
      <c r="X3174" s="33"/>
      <c r="Y3174" s="33"/>
    </row>
    <row r="3175" spans="1:25" hidden="1" x14ac:dyDescent="0.2">
      <c r="A3175" s="93" t="s">
        <v>1710</v>
      </c>
      <c r="B3175" s="94">
        <f ca="1">IFERROR(VLOOKUP($A3175,HeadJournal!$A$1:$NTR$890,COLUMN(HeadJournal!B$1),0),"")</f>
        <v>0</v>
      </c>
      <c r="C3175" s="94" t="str">
        <f ca="1">IFERROR(VLOOKUP($A3175,HeadJournal!$A$1:$NTR$890,COLUMN(HeadJournal!C$1),0),"")</f>
        <v>ЛЭТУАЛЬ</v>
      </c>
      <c r="D3175" s="125" t="str">
        <f ca="1"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 ca="1"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 ca="1"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ca="1" si="250"/>
        <v>-315.60000000000002</v>
      </c>
      <c r="V3175" s="22" t="str">
        <f t="shared" ca="1" si="251"/>
        <v/>
      </c>
      <c r="X3175" s="33"/>
      <c r="Y3175" s="33"/>
    </row>
    <row r="3176" spans="1:25" hidden="1" x14ac:dyDescent="0.2">
      <c r="A3176" s="93" t="s">
        <v>1710</v>
      </c>
      <c r="B3176" s="94">
        <f ca="1">IFERROR(VLOOKUP($A3176,HeadJournal!$A$1:$NTR$890,COLUMN(HeadJournal!B$1),0),"")</f>
        <v>0</v>
      </c>
      <c r="C3176" s="94" t="str">
        <f ca="1">IFERROR(VLOOKUP($A3176,HeadJournal!$A$1:$NTR$890,COLUMN(HeadJournal!C$1),0),"")</f>
        <v>ЛЭТУАЛЬ</v>
      </c>
      <c r="D3176" s="125" t="str">
        <f ca="1"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 ca="1"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 ca="1"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ca="1" si="250"/>
        <v>-499.6</v>
      </c>
      <c r="V3176" s="22" t="str">
        <f t="shared" ca="1" si="251"/>
        <v/>
      </c>
      <c r="X3176" s="33"/>
      <c r="Y3176" s="33"/>
    </row>
    <row r="3177" spans="1:25" hidden="1" x14ac:dyDescent="0.2">
      <c r="A3177" s="93" t="s">
        <v>1710</v>
      </c>
      <c r="B3177" s="94">
        <f ca="1">IFERROR(VLOOKUP($A3177,HeadJournal!$A$1:$NTR$890,COLUMN(HeadJournal!B$1),0),"")</f>
        <v>0</v>
      </c>
      <c r="C3177" s="94" t="str">
        <f ca="1">IFERROR(VLOOKUP($A3177,HeadJournal!$A$1:$NTR$890,COLUMN(HeadJournal!C$1),0),"")</f>
        <v>ЛЭТУАЛЬ</v>
      </c>
      <c r="D3177" s="125" t="str">
        <f ca="1"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 ca="1"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 ca="1"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ca="1" si="250"/>
        <v>-439.6</v>
      </c>
      <c r="V3177" s="22" t="str">
        <f t="shared" ca="1" si="251"/>
        <v/>
      </c>
      <c r="X3177" s="33"/>
      <c r="Y3177" s="33"/>
    </row>
    <row r="3178" spans="1:25" hidden="1" x14ac:dyDescent="0.2">
      <c r="A3178" s="93" t="s">
        <v>1710</v>
      </c>
      <c r="B3178" s="94">
        <f ca="1">IFERROR(VLOOKUP($A3178,HeadJournal!$A$1:$NTR$890,COLUMN(HeadJournal!B$1),0),"")</f>
        <v>0</v>
      </c>
      <c r="C3178" s="94" t="str">
        <f ca="1">IFERROR(VLOOKUP($A3178,HeadJournal!$A$1:$NTR$890,COLUMN(HeadJournal!C$1),0),"")</f>
        <v>ЛЭТУАЛЬ</v>
      </c>
      <c r="D3178" s="125" t="str">
        <f ca="1"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 ca="1"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 ca="1"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ca="1" si="250"/>
        <v>-115.60000000000001</v>
      </c>
      <c r="V3178" s="22" t="str">
        <f t="shared" ca="1" si="251"/>
        <v/>
      </c>
      <c r="X3178" s="33"/>
      <c r="Y3178" s="33"/>
    </row>
    <row r="3179" spans="1:25" hidden="1" x14ac:dyDescent="0.2">
      <c r="A3179" s="93" t="s">
        <v>1710</v>
      </c>
      <c r="B3179" s="94">
        <f ca="1">IFERROR(VLOOKUP($A3179,HeadJournal!$A$1:$NTR$890,COLUMN(HeadJournal!B$1),0),"")</f>
        <v>0</v>
      </c>
      <c r="C3179" s="94" t="str">
        <f ca="1">IFERROR(VLOOKUP($A3179,HeadJournal!$A$1:$NTR$890,COLUMN(HeadJournal!C$1),0),"")</f>
        <v>ЛЭТУАЛЬ</v>
      </c>
      <c r="D3179" s="125" t="str">
        <f ca="1"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 ca="1"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 ca="1"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ca="1" si="250"/>
        <v>-459.6</v>
      </c>
      <c r="V3179" s="22" t="str">
        <f t="shared" ca="1" si="251"/>
        <v/>
      </c>
      <c r="X3179" s="33"/>
      <c r="Y3179" s="33"/>
    </row>
    <row r="3180" spans="1:25" hidden="1" x14ac:dyDescent="0.2">
      <c r="A3180" s="93" t="s">
        <v>1710</v>
      </c>
      <c r="B3180" s="94">
        <f ca="1">IFERROR(VLOOKUP($A3180,HeadJournal!$A$1:$NTR$890,COLUMN(HeadJournal!B$1),0),"")</f>
        <v>0</v>
      </c>
      <c r="C3180" s="94" t="str">
        <f ca="1">IFERROR(VLOOKUP($A3180,HeadJournal!$A$1:$NTR$890,COLUMN(HeadJournal!C$1),0),"")</f>
        <v>ЛЭТУАЛЬ</v>
      </c>
      <c r="D3180" s="125" t="str">
        <f ca="1"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 ca="1"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 ca="1"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ca="1" si="250"/>
        <v>-1139.6000000000001</v>
      </c>
      <c r="V3180" s="22" t="str">
        <f t="shared" ca="1" si="251"/>
        <v/>
      </c>
      <c r="X3180" s="33"/>
      <c r="Y3180" s="33"/>
    </row>
    <row r="3181" spans="1:25" hidden="1" x14ac:dyDescent="0.2">
      <c r="A3181" s="93" t="s">
        <v>1721</v>
      </c>
      <c r="B3181" s="94">
        <f ca="1">IFERROR(VLOOKUP($A3181,HeadJournal!$A$1:$NTR$890,COLUMN(HeadJournal!B$1),0),"")</f>
        <v>0</v>
      </c>
      <c r="C3181" s="94" t="str">
        <f ca="1">IFERROR(VLOOKUP($A3181,HeadJournal!$A$1:$NTR$890,COLUMN(HeadJournal!C$1),0),"")</f>
        <v>OZON_OA</v>
      </c>
      <c r="D3181" s="125" t="str">
        <f ca="1"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 ca="1"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ca="1" si="250"/>
        <v>608</v>
      </c>
      <c r="V3181" s="22">
        <f t="shared" ca="1" si="251"/>
        <v>0.38190954773869346</v>
      </c>
      <c r="X3181" s="33"/>
      <c r="Y3181" s="33"/>
    </row>
    <row r="3182" spans="1:25" hidden="1" x14ac:dyDescent="0.2">
      <c r="A3182" s="93" t="s">
        <v>1722</v>
      </c>
      <c r="B3182" s="94" t="str">
        <f ca="1">IFERROR(VLOOKUP($A3182,HeadJournal!$A$1:$NTR$890,COLUMN(HeadJournal!B$1),0),"")</f>
        <v>710002136226</v>
      </c>
      <c r="C3182" s="94" t="str">
        <f ca="1">IFERROR(VLOOKUP($A3182,HeadJournal!$A$1:$NTR$890,COLUMN(HeadJournal!C$1),0),"")</f>
        <v>iHerb_AV CYG0792</v>
      </c>
      <c r="D3182" s="125" t="str">
        <f ca="1"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 ca="1"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ca="1" si="250"/>
        <v>831.44004826254809</v>
      </c>
      <c r="V3182" s="22">
        <f t="shared" ca="1" si="251"/>
        <v>0.42235952607321853</v>
      </c>
      <c r="X3182" s="33"/>
      <c r="Y3182" s="33"/>
    </row>
    <row r="3183" spans="1:25" hidden="1" x14ac:dyDescent="0.2">
      <c r="A3183" s="93" t="s">
        <v>1722</v>
      </c>
      <c r="B3183" s="94" t="str">
        <f ca="1">IFERROR(VLOOKUP($A3183,HeadJournal!$A$1:$NTR$890,COLUMN(HeadJournal!B$1),0),"")</f>
        <v>710002136226</v>
      </c>
      <c r="C3183" s="94" t="str">
        <f ca="1">IFERROR(VLOOKUP($A3183,HeadJournal!$A$1:$NTR$890,COLUMN(HeadJournal!C$1),0),"")</f>
        <v>iHerb_AV CYG0792</v>
      </c>
      <c r="D3183" s="125" t="str">
        <f ca="1"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 ca="1"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 ca="1"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 ca="1"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ca="1" si="250"/>
        <v>-1628.8033397683394</v>
      </c>
      <c r="V3183" s="22" t="str">
        <f t="shared" ca="1" si="251"/>
        <v/>
      </c>
      <c r="X3183" s="33"/>
      <c r="Y3183" s="33"/>
    </row>
    <row r="3184" spans="1:25" hidden="1" x14ac:dyDescent="0.2">
      <c r="A3184" s="93" t="s">
        <v>1722</v>
      </c>
      <c r="B3184" s="94" t="str">
        <f ca="1">IFERROR(VLOOKUP($A3184,HeadJournal!$A$1:$NTR$890,COLUMN(HeadJournal!B$1),0),"")</f>
        <v>710002136226</v>
      </c>
      <c r="C3184" s="94" t="str">
        <f ca="1">IFERROR(VLOOKUP($A3184,HeadJournal!$A$1:$NTR$890,COLUMN(HeadJournal!C$1),0),"")</f>
        <v>iHerb_AV CYG0792</v>
      </c>
      <c r="D3184" s="125" t="str">
        <f ca="1"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 ca="1"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 ca="1"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ca="1" si="250"/>
        <v>-2221.0954633204633</v>
      </c>
      <c r="V3184" s="22" t="str">
        <f t="shared" ca="1" si="251"/>
        <v/>
      </c>
      <c r="X3184" s="33"/>
      <c r="Y3184" s="33"/>
    </row>
    <row r="3185" spans="1:25" hidden="1" x14ac:dyDescent="0.2">
      <c r="A3185" s="93" t="s">
        <v>1722</v>
      </c>
      <c r="B3185" s="94" t="str">
        <f ca="1">IFERROR(VLOOKUP($A3185,HeadJournal!$A$1:$NTR$890,COLUMN(HeadJournal!B$1),0),"")</f>
        <v>710002136226</v>
      </c>
      <c r="C3185" s="94" t="str">
        <f ca="1">IFERROR(VLOOKUP($A3185,HeadJournal!$A$1:$NTR$890,COLUMN(HeadJournal!C$1),0),"")</f>
        <v>iHerb_AV CYG0792</v>
      </c>
      <c r="D3185" s="125" t="str">
        <f ca="1"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 ca="1"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 ca="1"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ca="1" si="250"/>
        <v>423.83364382239381</v>
      </c>
      <c r="V3185" s="22">
        <f t="shared" ca="1" si="251"/>
        <v>0.89009573718036328</v>
      </c>
      <c r="X3185" s="33"/>
      <c r="Y3185" s="33"/>
    </row>
    <row r="3186" spans="1:25" hidden="1" x14ac:dyDescent="0.2">
      <c r="A3186" s="93" t="s">
        <v>1722</v>
      </c>
      <c r="B3186" s="94" t="str">
        <f ca="1">IFERROR(VLOOKUP($A3186,HeadJournal!$A$1:$NTR$890,COLUMN(HeadJournal!B$1),0),"")</f>
        <v>710002136226</v>
      </c>
      <c r="C3186" s="94" t="str">
        <f ca="1">IFERROR(VLOOKUP($A3186,HeadJournal!$A$1:$NTR$890,COLUMN(HeadJournal!C$1),0),"")</f>
        <v>iHerb_AV CYG0792</v>
      </c>
      <c r="D3186" s="125" t="str">
        <f ca="1"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 ca="1"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 ca="1"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ca="1" si="250"/>
        <v>423.83364382239381</v>
      </c>
      <c r="V3186" s="22">
        <f t="shared" ca="1" si="251"/>
        <v>0.89009573718036328</v>
      </c>
      <c r="X3186" s="33"/>
      <c r="Y3186" s="33"/>
    </row>
    <row r="3187" spans="1:25" hidden="1" x14ac:dyDescent="0.2">
      <c r="A3187" s="93" t="s">
        <v>1722</v>
      </c>
      <c r="B3187" s="94" t="str">
        <f ca="1">IFERROR(VLOOKUP($A3187,HeadJournal!$A$1:$NTR$890,COLUMN(HeadJournal!B$1),0),"")</f>
        <v>710002136226</v>
      </c>
      <c r="C3187" s="94" t="str">
        <f ca="1">IFERROR(VLOOKUP($A3187,HeadJournal!$A$1:$NTR$890,COLUMN(HeadJournal!C$1),0),"")</f>
        <v>iHerb_AV CYG0792</v>
      </c>
      <c r="D3187" s="125" t="str">
        <f ca="1"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 ca="1"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 ca="1"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 ca="1"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ca="1" si="250"/>
        <v>864.90863899613873</v>
      </c>
      <c r="V3187" s="22">
        <f t="shared" ca="1" si="251"/>
        <v>0.60268541954787203</v>
      </c>
      <c r="X3187" s="33"/>
      <c r="Y3187" s="33"/>
    </row>
    <row r="3188" spans="1:25" hidden="1" x14ac:dyDescent="0.2">
      <c r="A3188" s="93" t="s">
        <v>1722</v>
      </c>
      <c r="B3188" s="94" t="str">
        <f ca="1">IFERROR(VLOOKUP($A3188,HeadJournal!$A$1:$NTR$890,COLUMN(HeadJournal!B$1),0),"")</f>
        <v>710002136226</v>
      </c>
      <c r="C3188" s="94" t="str">
        <f ca="1">IFERROR(VLOOKUP($A3188,HeadJournal!$A$1:$NTR$890,COLUMN(HeadJournal!C$1),0),"")</f>
        <v>iHerb_AV CYG0792</v>
      </c>
      <c r="D3188" s="125" t="str">
        <f ca="1"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 ca="1"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 ca="1"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ca="1" si="250"/>
        <v>-199.7971718146718</v>
      </c>
      <c r="V3188" s="22" t="str">
        <f t="shared" ca="1" si="251"/>
        <v/>
      </c>
      <c r="X3188" s="33"/>
      <c r="Y3188" s="33"/>
    </row>
    <row r="3189" spans="1:25" hidden="1" x14ac:dyDescent="0.2">
      <c r="A3189" s="93" t="s">
        <v>1726</v>
      </c>
      <c r="B3189" s="94" t="str">
        <f ca="1">IFERROR(VLOOKUP($A3189,HeadJournal!$A$1:$NTR$890,COLUMN(HeadJournal!B$1),0),"")</f>
        <v>720000180301</v>
      </c>
      <c r="C3189" s="94" t="str">
        <f ca="1">IFERROR(VLOOKUP($A3189,HeadJournal!$A$1:$NTR$890,COLUMN(HeadJournal!C$1),0),"")</f>
        <v>iHerb_OA CZN6870</v>
      </c>
      <c r="D3189" s="125" t="str">
        <f ca="1"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 ca="1"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 ca="1"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 ca="1"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ca="1" si="250"/>
        <v>-1427.7224728364106</v>
      </c>
      <c r="V3189" s="22" t="str">
        <f t="shared" ca="1" si="251"/>
        <v/>
      </c>
      <c r="X3189" s="33"/>
      <c r="Y3189" s="33"/>
    </row>
    <row r="3190" spans="1:25" hidden="1" x14ac:dyDescent="0.2">
      <c r="A3190" s="93" t="s">
        <v>1726</v>
      </c>
      <c r="B3190" s="94" t="str">
        <f ca="1">IFERROR(VLOOKUP($A3190,HeadJournal!$A$1:$NTR$890,COLUMN(HeadJournal!B$1),0),"")</f>
        <v>720000180301</v>
      </c>
      <c r="C3190" s="94" t="str">
        <f ca="1">IFERROR(VLOOKUP($A3190,HeadJournal!$A$1:$NTR$890,COLUMN(HeadJournal!C$1),0),"")</f>
        <v>iHerb_OA CZN6870</v>
      </c>
      <c r="D3190" s="125" t="str">
        <f ca="1"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 ca="1"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 ca="1"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 ca="1"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ca="1" si="250"/>
        <v>-1427.7224728364106</v>
      </c>
      <c r="V3190" s="22" t="str">
        <f t="shared" ca="1" si="251"/>
        <v/>
      </c>
      <c r="X3190" s="33"/>
      <c r="Y3190" s="33"/>
    </row>
    <row r="3191" spans="1:25" hidden="1" x14ac:dyDescent="0.2">
      <c r="A3191" s="93" t="s">
        <v>1726</v>
      </c>
      <c r="B3191" s="94" t="str">
        <f ca="1">IFERROR(VLOOKUP($A3191,HeadJournal!$A$1:$NTR$890,COLUMN(HeadJournal!B$1),0),"")</f>
        <v>720000180301</v>
      </c>
      <c r="C3191" s="94" t="str">
        <f ca="1">IFERROR(VLOOKUP($A3191,HeadJournal!$A$1:$NTR$890,COLUMN(HeadJournal!C$1),0),"")</f>
        <v>iHerb_OA CZN6870</v>
      </c>
      <c r="D3191" s="125" t="str">
        <f ca="1"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 ca="1"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 ca="1"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 ca="1"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ca="1" si="250"/>
        <v>1037.4710825925076</v>
      </c>
      <c r="V3191" s="22">
        <f t="shared" ca="1" si="251"/>
        <v>0.42130310643610192</v>
      </c>
      <c r="X3191" s="33"/>
      <c r="Y3191" s="33"/>
    </row>
    <row r="3192" spans="1:25" hidden="1" x14ac:dyDescent="0.2">
      <c r="A3192" s="93" t="s">
        <v>1726</v>
      </c>
      <c r="B3192" s="94" t="str">
        <f ca="1">IFERROR(VLOOKUP($A3192,HeadJournal!$A$1:$NTR$890,COLUMN(HeadJournal!B$1),0),"")</f>
        <v>720000180301</v>
      </c>
      <c r="C3192" s="94" t="str">
        <f ca="1">IFERROR(VLOOKUP($A3192,HeadJournal!$A$1:$NTR$890,COLUMN(HeadJournal!C$1),0),"")</f>
        <v>iHerb_OA CZN6870</v>
      </c>
      <c r="D3192" s="125" t="str">
        <f ca="1"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 ca="1"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 ca="1"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ca="1" si="250"/>
        <v>1137.4710825925076</v>
      </c>
      <c r="V3192" s="22">
        <f t="shared" ca="1" si="251"/>
        <v>0.46191176661999056</v>
      </c>
      <c r="X3192" s="33"/>
      <c r="Y3192" s="33"/>
    </row>
    <row r="3193" spans="1:25" hidden="1" x14ac:dyDescent="0.2">
      <c r="A3193" s="93" t="s">
        <v>1726</v>
      </c>
      <c r="B3193" s="94" t="str">
        <f ca="1">IFERROR(VLOOKUP($A3193,HeadJournal!$A$1:$NTR$890,COLUMN(HeadJournal!B$1),0),"")</f>
        <v>720000180301</v>
      </c>
      <c r="C3193" s="94" t="str">
        <f ca="1">IFERROR(VLOOKUP($A3193,HeadJournal!$A$1:$NTR$890,COLUMN(HeadJournal!C$1),0),"")</f>
        <v>iHerb_OA CZN6870</v>
      </c>
      <c r="D3193" s="125" t="str">
        <f ca="1"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 ca="1"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 ca="1"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 ca="1"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ca="1" si="250"/>
        <v>1137.4710825925076</v>
      </c>
      <c r="V3193" s="22">
        <f t="shared" ca="1" si="251"/>
        <v>0.46191176661999056</v>
      </c>
      <c r="X3193" s="33"/>
      <c r="Y3193" s="33"/>
    </row>
    <row r="3194" spans="1:25" hidden="1" x14ac:dyDescent="0.2">
      <c r="A3194" s="93" t="s">
        <v>1726</v>
      </c>
      <c r="B3194" s="94" t="str">
        <f ca="1">IFERROR(VLOOKUP($A3194,HeadJournal!$A$1:$NTR$890,COLUMN(HeadJournal!B$1),0),"")</f>
        <v>720000180301</v>
      </c>
      <c r="C3194" s="94" t="str">
        <f ca="1">IFERROR(VLOOKUP($A3194,HeadJournal!$A$1:$NTR$890,COLUMN(HeadJournal!C$1),0),"")</f>
        <v>iHerb_OA CZN6870</v>
      </c>
      <c r="D3194" s="125" t="str">
        <f ca="1"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 ca="1"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 ca="1"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ca="1" si="250"/>
        <v>1137.4710825925076</v>
      </c>
      <c r="V3194" s="22">
        <f t="shared" ca="1" si="251"/>
        <v>0.46191176661999056</v>
      </c>
      <c r="X3194" s="33"/>
      <c r="Y3194" s="33"/>
    </row>
    <row r="3195" spans="1:25" hidden="1" x14ac:dyDescent="0.2">
      <c r="A3195" s="93" t="s">
        <v>1726</v>
      </c>
      <c r="B3195" s="94" t="str">
        <f ca="1">IFERROR(VLOOKUP($A3195,HeadJournal!$A$1:$NTR$890,COLUMN(HeadJournal!B$1),0),"")</f>
        <v>720000180301</v>
      </c>
      <c r="C3195" s="94" t="str">
        <f ca="1">IFERROR(VLOOKUP($A3195,HeadJournal!$A$1:$NTR$890,COLUMN(HeadJournal!C$1),0),"")</f>
        <v>iHerb_OA CZN6870</v>
      </c>
      <c r="D3195" s="125" t="str">
        <f ca="1"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 ca="1"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 ca="1"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 ca="1"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ca="1" si="250"/>
        <v>1237.4710825925076</v>
      </c>
      <c r="V3195" s="22">
        <f t="shared" ca="1" si="251"/>
        <v>0.50252042680387921</v>
      </c>
      <c r="X3195" s="33"/>
      <c r="Y3195" s="33"/>
    </row>
    <row r="3196" spans="1:25" hidden="1" x14ac:dyDescent="0.2">
      <c r="A3196" s="93" t="s">
        <v>1726</v>
      </c>
      <c r="B3196" s="94" t="str">
        <f ca="1">IFERROR(VLOOKUP($A3196,HeadJournal!$A$1:$NTR$890,COLUMN(HeadJournal!B$1),0),"")</f>
        <v>720000180301</v>
      </c>
      <c r="C3196" s="94" t="str">
        <f ca="1">IFERROR(VLOOKUP($A3196,HeadJournal!$A$1:$NTR$890,COLUMN(HeadJournal!C$1),0),"")</f>
        <v>iHerb_OA CZN6870</v>
      </c>
      <c r="D3196" s="125" t="str">
        <f ca="1"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 ca="1"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 ca="1"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 ca="1"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ca="1" si="250"/>
        <v>816.21428006990345</v>
      </c>
      <c r="V3196" s="22">
        <f t="shared" ca="1" si="251"/>
        <v>0.43328403620141653</v>
      </c>
      <c r="X3196" s="33"/>
      <c r="Y3196" s="33"/>
    </row>
    <row r="3197" spans="1:25" hidden="1" x14ac:dyDescent="0.2">
      <c r="A3197" s="93" t="s">
        <v>1726</v>
      </c>
      <c r="B3197" s="94" t="str">
        <f ca="1">IFERROR(VLOOKUP($A3197,HeadJournal!$A$1:$NTR$890,COLUMN(HeadJournal!B$1),0),"")</f>
        <v>720000180301</v>
      </c>
      <c r="C3197" s="94" t="str">
        <f ca="1">IFERROR(VLOOKUP($A3197,HeadJournal!$A$1:$NTR$890,COLUMN(HeadJournal!C$1),0),"")</f>
        <v>iHerb_OA CZN6870</v>
      </c>
      <c r="D3197" s="125" t="str">
        <f ca="1"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 ca="1"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 ca="1"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 ca="1"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ca="1" si="250"/>
        <v>777.95138388673604</v>
      </c>
      <c r="V3197" s="22">
        <f t="shared" ca="1" si="251"/>
        <v>0.84372056992618805</v>
      </c>
      <c r="X3197" s="33"/>
      <c r="Y3197" s="33"/>
    </row>
    <row r="3198" spans="1:25" hidden="1" x14ac:dyDescent="0.2">
      <c r="A3198" s="93" t="s">
        <v>1726</v>
      </c>
      <c r="B3198" s="94" t="str">
        <f ca="1">IFERROR(VLOOKUP($A3198,HeadJournal!$A$1:$NTR$890,COLUMN(HeadJournal!B$1),0),"")</f>
        <v>720000180301</v>
      </c>
      <c r="C3198" s="94" t="str">
        <f ca="1">IFERROR(VLOOKUP($A3198,HeadJournal!$A$1:$NTR$890,COLUMN(HeadJournal!C$1),0),"")</f>
        <v>iHerb_OA CZN6870</v>
      </c>
      <c r="D3198" s="125" t="str">
        <f ca="1"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 ca="1"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 ca="1"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 ca="1"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ca="1" si="250"/>
        <v>877.95138388673604</v>
      </c>
      <c r="V3198" s="22">
        <f t="shared" ca="1" si="251"/>
        <v>0.9521747210983168</v>
      </c>
      <c r="X3198" s="33"/>
      <c r="Y3198" s="33"/>
    </row>
    <row r="3199" spans="1:25" hidden="1" x14ac:dyDescent="0.2">
      <c r="A3199" s="93" t="s">
        <v>1726</v>
      </c>
      <c r="B3199" s="94" t="str">
        <f ca="1">IFERROR(VLOOKUP($A3199,HeadJournal!$A$1:$NTR$890,COLUMN(HeadJournal!B$1),0),"")</f>
        <v>720000180301</v>
      </c>
      <c r="C3199" s="94" t="str">
        <f ca="1">IFERROR(VLOOKUP($A3199,HeadJournal!$A$1:$NTR$890,COLUMN(HeadJournal!C$1),0),"")</f>
        <v>iHerb_OA CZN6870</v>
      </c>
      <c r="D3199" s="125" t="str">
        <f ca="1"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 ca="1"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 ca="1"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 ca="1"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ca="1" si="250"/>
        <v>977.95138388673604</v>
      </c>
      <c r="V3199" s="22">
        <f t="shared" ca="1" si="251"/>
        <v>1.0606288722704456</v>
      </c>
      <c r="X3199" s="33"/>
      <c r="Y3199" s="33"/>
    </row>
    <row r="3200" spans="1:25" hidden="1" x14ac:dyDescent="0.2">
      <c r="A3200" s="93" t="s">
        <v>1726</v>
      </c>
      <c r="B3200" s="94" t="str">
        <f ca="1">IFERROR(VLOOKUP($A3200,HeadJournal!$A$1:$NTR$890,COLUMN(HeadJournal!B$1),0),"")</f>
        <v>720000180301</v>
      </c>
      <c r="C3200" s="94" t="str">
        <f ca="1">IFERROR(VLOOKUP($A3200,HeadJournal!$A$1:$NTR$890,COLUMN(HeadJournal!C$1),0),"")</f>
        <v>iHerb_OA CZN6870</v>
      </c>
      <c r="D3200" s="125" t="str">
        <f ca="1"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 ca="1"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 ca="1"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 ca="1"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ca="1" si="250"/>
        <v>770.01124268672606</v>
      </c>
      <c r="V3200" s="22">
        <f t="shared" ca="1" si="251"/>
        <v>0.62603112273050376</v>
      </c>
      <c r="X3200" s="33"/>
      <c r="Y3200" s="33"/>
    </row>
    <row r="3201" spans="1:25" hidden="1" x14ac:dyDescent="0.2">
      <c r="A3201" s="93" t="s">
        <v>1726</v>
      </c>
      <c r="B3201" s="94" t="str">
        <f ca="1">IFERROR(VLOOKUP($A3201,HeadJournal!$A$1:$NTR$890,COLUMN(HeadJournal!B$1),0),"")</f>
        <v>720000180301</v>
      </c>
      <c r="C3201" s="94" t="str">
        <f ca="1">IFERROR(VLOOKUP($A3201,HeadJournal!$A$1:$NTR$890,COLUMN(HeadJournal!C$1),0),"")</f>
        <v>iHerb_OA CZN6870</v>
      </c>
      <c r="D3201" s="125" t="str">
        <f ca="1"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 ca="1"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 ca="1"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 ca="1"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ca="1" si="254">Q3201-P3201</f>
        <v>1026.033351758985</v>
      </c>
      <c r="V3201" s="22">
        <f t="shared" ref="V3201:V3264" ca="1" si="255">IF(Q3201&lt;&gt;0,IFERROR(U3201/P3201,""),"")</f>
        <v>0.69610350612981686</v>
      </c>
      <c r="X3201" s="33"/>
      <c r="Y3201" s="33"/>
    </row>
    <row r="3202" spans="1:25" hidden="1" x14ac:dyDescent="0.2">
      <c r="A3202" s="93" t="s">
        <v>1726</v>
      </c>
      <c r="B3202" s="94" t="str">
        <f ca="1">IFERROR(VLOOKUP($A3202,HeadJournal!$A$1:$NTR$890,COLUMN(HeadJournal!B$1),0),"")</f>
        <v>720000180301</v>
      </c>
      <c r="C3202" s="94" t="str">
        <f ca="1">IFERROR(VLOOKUP($A3202,HeadJournal!$A$1:$NTR$890,COLUMN(HeadJournal!C$1),0),"")</f>
        <v>iHerb_OA CZN6870</v>
      </c>
      <c r="D3202" s="125" t="str">
        <f ca="1"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 ca="1"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 ca="1"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 ca="1"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ca="1" si="254"/>
        <v>1026.033351758985</v>
      </c>
      <c r="V3202" s="22">
        <f t="shared" ca="1" si="255"/>
        <v>0.69610350612981686</v>
      </c>
      <c r="X3202" s="33"/>
      <c r="Y3202" s="33"/>
    </row>
    <row r="3203" spans="1:25" hidden="1" x14ac:dyDescent="0.2">
      <c r="A3203" s="93" t="s">
        <v>1726</v>
      </c>
      <c r="B3203" s="94" t="str">
        <f ca="1">IFERROR(VLOOKUP($A3203,HeadJournal!$A$1:$NTR$890,COLUMN(HeadJournal!B$1),0),"")</f>
        <v>720000180301</v>
      </c>
      <c r="C3203" s="94" t="str">
        <f ca="1">IFERROR(VLOOKUP($A3203,HeadJournal!$A$1:$NTR$890,COLUMN(HeadJournal!C$1),0),"")</f>
        <v>iHerb_OA CZN6870</v>
      </c>
      <c r="D3203" s="125" t="str">
        <f ca="1"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 ca="1"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 ca="1"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 ca="1"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ca="1" si="254"/>
        <v>745.70041486209243</v>
      </c>
      <c r="V3203" s="22">
        <f t="shared" ca="1" si="255"/>
        <v>0.51275570899057876</v>
      </c>
      <c r="X3203" s="33"/>
      <c r="Y3203" s="33"/>
    </row>
    <row r="3204" spans="1:25" hidden="1" x14ac:dyDescent="0.2">
      <c r="A3204" s="93" t="s">
        <v>1726</v>
      </c>
      <c r="B3204" s="94" t="str">
        <f ca="1">IFERROR(VLOOKUP($A3204,HeadJournal!$A$1:$NTR$890,COLUMN(HeadJournal!B$1),0),"")</f>
        <v>720000180301</v>
      </c>
      <c r="C3204" s="94" t="str">
        <f ca="1">IFERROR(VLOOKUP($A3204,HeadJournal!$A$1:$NTR$890,COLUMN(HeadJournal!C$1),0),"")</f>
        <v>iHerb_OA CZN6870</v>
      </c>
      <c r="D3204" s="125" t="str">
        <f ca="1"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 ca="1"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 ca="1"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 ca="1"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ca="1" si="254"/>
        <v>660.23330901907161</v>
      </c>
      <c r="V3204" s="22">
        <f t="shared" ca="1" si="255"/>
        <v>0.70255023438840991</v>
      </c>
      <c r="X3204" s="33"/>
      <c r="Y3204" s="33"/>
    </row>
    <row r="3205" spans="1:25" hidden="1" x14ac:dyDescent="0.2">
      <c r="A3205" s="93" t="s">
        <v>1726</v>
      </c>
      <c r="B3205" s="94" t="str">
        <f ca="1">IFERROR(VLOOKUP($A3205,HeadJournal!$A$1:$NTR$890,COLUMN(HeadJournal!B$1),0),"")</f>
        <v>720000180301</v>
      </c>
      <c r="C3205" s="94" t="str">
        <f ca="1">IFERROR(VLOOKUP($A3205,HeadJournal!$A$1:$NTR$890,COLUMN(HeadJournal!C$1),0),"")</f>
        <v>iHerb_OA CZN6870</v>
      </c>
      <c r="D3205" s="125" t="str">
        <f ca="1"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 ca="1"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 ca="1"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 ca="1"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ca="1" si="254"/>
        <v>1907.4994308943089</v>
      </c>
      <c r="V3205" s="22">
        <f t="shared" ca="1" si="255"/>
        <v>1.1978014123822345</v>
      </c>
      <c r="X3205" s="33"/>
      <c r="Y3205" s="33"/>
    </row>
    <row r="3206" spans="1:25" hidden="1" x14ac:dyDescent="0.2">
      <c r="A3206" s="93" t="s">
        <v>1729</v>
      </c>
      <c r="B3206" s="94" t="str">
        <f ca="1">IFERROR(VLOOKUP($A3206,HeadJournal!$A$1:$NTR$890,COLUMN(HeadJournal!B$1),0),"")</f>
        <v>1495130567</v>
      </c>
      <c r="C3206" s="94" t="str">
        <f ca="1">IFERROR(VLOOKUP($A3206,HeadJournal!$A$1:$NTR$890,COLUMN(HeadJournal!C$1),0),"")</f>
        <v>essens_OA</v>
      </c>
      <c r="D3206" s="125" t="str">
        <f ca="1"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 ca="1"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 ca="1"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 ca="1"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ca="1" si="254"/>
        <v>-948.00837394097437</v>
      </c>
      <c r="V3206" s="22" t="str">
        <f t="shared" ca="1" si="255"/>
        <v/>
      </c>
      <c r="X3206" s="33"/>
      <c r="Y3206" s="33"/>
    </row>
    <row r="3207" spans="1:25" hidden="1" x14ac:dyDescent="0.2">
      <c r="A3207" s="93" t="s">
        <v>1729</v>
      </c>
      <c r="B3207" s="94" t="str">
        <f ca="1">IFERROR(VLOOKUP($A3207,HeadJournal!$A$1:$NTR$890,COLUMN(HeadJournal!B$1),0),"")</f>
        <v>1495130567</v>
      </c>
      <c r="C3207" s="94" t="str">
        <f ca="1">IFERROR(VLOOKUP($A3207,HeadJournal!$A$1:$NTR$890,COLUMN(HeadJournal!C$1),0),"")</f>
        <v>essens_OA</v>
      </c>
      <c r="D3207" s="125" t="str">
        <f ca="1"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 ca="1"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 ca="1"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 ca="1"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ca="1" si="254"/>
        <v>1251.9916260590257</v>
      </c>
      <c r="V3207" s="22">
        <f t="shared" ca="1" si="255"/>
        <v>1.320654606514033</v>
      </c>
      <c r="X3207" s="33"/>
      <c r="Y3207" s="33"/>
    </row>
    <row r="3208" spans="1:25" hidden="1" x14ac:dyDescent="0.2">
      <c r="A3208" s="93" t="s">
        <v>1729</v>
      </c>
      <c r="B3208" s="94" t="str">
        <f ca="1">IFERROR(VLOOKUP($A3208,HeadJournal!$A$1:$NTR$890,COLUMN(HeadJournal!B$1),0),"")</f>
        <v>1495130567</v>
      </c>
      <c r="C3208" s="94" t="str">
        <f ca="1">IFERROR(VLOOKUP($A3208,HeadJournal!$A$1:$NTR$890,COLUMN(HeadJournal!C$1),0),"")</f>
        <v>essens_OA</v>
      </c>
      <c r="D3208" s="125" t="str">
        <f ca="1"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 ca="1"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 ca="1"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ca="1" si="254"/>
        <v>-948.00837394097437</v>
      </c>
      <c r="V3208" s="22" t="str">
        <f t="shared" ca="1" si="255"/>
        <v/>
      </c>
      <c r="X3208" s="33"/>
      <c r="Y3208" s="33"/>
    </row>
    <row r="3209" spans="1:25" hidden="1" x14ac:dyDescent="0.2">
      <c r="A3209" s="93" t="s">
        <v>1729</v>
      </c>
      <c r="B3209" s="94" t="str">
        <f ca="1">IFERROR(VLOOKUP($A3209,HeadJournal!$A$1:$NTR$890,COLUMN(HeadJournal!B$1),0),"")</f>
        <v>1495130567</v>
      </c>
      <c r="C3209" s="94" t="str">
        <f ca="1">IFERROR(VLOOKUP($A3209,HeadJournal!$A$1:$NTR$890,COLUMN(HeadJournal!C$1),0),"")</f>
        <v>essens_OA</v>
      </c>
      <c r="D3209" s="125" t="str">
        <f ca="1"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 ca="1"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 ca="1"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ca="1" si="254"/>
        <v>-948.00837394097437</v>
      </c>
      <c r="V3209" s="22" t="str">
        <f t="shared" ca="1" si="255"/>
        <v/>
      </c>
      <c r="X3209" s="33"/>
      <c r="Y3209" s="33"/>
    </row>
    <row r="3210" spans="1:25" hidden="1" x14ac:dyDescent="0.2">
      <c r="A3210" s="93" t="s">
        <v>1729</v>
      </c>
      <c r="B3210" s="94" t="str">
        <f ca="1">IFERROR(VLOOKUP($A3210,HeadJournal!$A$1:$NTR$890,COLUMN(HeadJournal!B$1),0),"")</f>
        <v>1495130567</v>
      </c>
      <c r="C3210" s="94" t="str">
        <f ca="1">IFERROR(VLOOKUP($A3210,HeadJournal!$A$1:$NTR$890,COLUMN(HeadJournal!C$1),0),"")</f>
        <v>essens_OA</v>
      </c>
      <c r="D3210" s="125" t="str">
        <f ca="1"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 ca="1"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 ca="1"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 ca="1"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ca="1" si="254"/>
        <v>-130.50325211805128</v>
      </c>
      <c r="V3210" s="22" t="str">
        <f t="shared" ca="1" si="255"/>
        <v/>
      </c>
      <c r="X3210" s="33"/>
      <c r="Y3210" s="33"/>
    </row>
    <row r="3211" spans="1:25" hidden="1" x14ac:dyDescent="0.2">
      <c r="A3211" s="93" t="s">
        <v>1729</v>
      </c>
      <c r="B3211" s="94" t="str">
        <f ca="1">IFERROR(VLOOKUP($A3211,HeadJournal!$A$1:$NTR$890,COLUMN(HeadJournal!B$1),0),"")</f>
        <v>1495130567</v>
      </c>
      <c r="C3211" s="94" t="str">
        <f ca="1">IFERROR(VLOOKUP($A3211,HeadJournal!$A$1:$NTR$890,COLUMN(HeadJournal!C$1),0),"")</f>
        <v>essens_OA</v>
      </c>
      <c r="D3211" s="125" t="str">
        <f ca="1"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 ca="1"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 ca="1"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 ca="1"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ca="1" si="254"/>
        <v>69.496747881948721</v>
      </c>
      <c r="V3211" s="22">
        <f t="shared" ca="1" si="255"/>
        <v>0.53252885850754894</v>
      </c>
      <c r="X3211" s="33"/>
      <c r="Y3211" s="33"/>
    </row>
    <row r="3212" spans="1:25" hidden="1" x14ac:dyDescent="0.2">
      <c r="A3212" s="93" t="s">
        <v>1733</v>
      </c>
      <c r="B3212" s="94" t="str">
        <f ca="1">IFERROR(VLOOKUP($A3212,HeadJournal!$A$1:$NTR$890,COLUMN(HeadJournal!B$1),0),"")</f>
        <v>722500146574</v>
      </c>
      <c r="C3212" s="94" t="str">
        <f ca="1">IFERROR(VLOOKUP($A3212,HeadJournal!$A$1:$NTR$890,COLUMN(HeadJournal!C$1),0),"")</f>
        <v>iHerb_MH DLE7202</v>
      </c>
      <c r="D3212" s="125" t="str">
        <f ca="1"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 ca="1"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 ca="1"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 ca="1"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ca="1" si="254"/>
        <v>775.3753627753207</v>
      </c>
      <c r="V3212" s="22">
        <f t="shared" ca="1" si="255"/>
        <v>0.94027673655845423</v>
      </c>
      <c r="X3212" s="33"/>
      <c r="Y3212" s="33"/>
    </row>
    <row r="3213" spans="1:25" hidden="1" x14ac:dyDescent="0.2">
      <c r="A3213" s="93" t="s">
        <v>1733</v>
      </c>
      <c r="B3213" s="94" t="str">
        <f ca="1">IFERROR(VLOOKUP($A3213,HeadJournal!$A$1:$NTR$890,COLUMN(HeadJournal!B$1),0),"")</f>
        <v>722500146574</v>
      </c>
      <c r="C3213" s="94" t="str">
        <f ca="1">IFERROR(VLOOKUP($A3213,HeadJournal!$A$1:$NTR$890,COLUMN(HeadJournal!C$1),0),"")</f>
        <v>iHerb_MH DLE7202</v>
      </c>
      <c r="D3213" s="125" t="str">
        <f ca="1"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 ca="1"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 ca="1"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 ca="1"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ca="1" si="254"/>
        <v>1424.7143530804633</v>
      </c>
      <c r="V3213" s="22">
        <f t="shared" ca="1" si="255"/>
        <v>0.65495506537177239</v>
      </c>
      <c r="X3213" s="33"/>
      <c r="Y3213" s="33"/>
    </row>
    <row r="3214" spans="1:25" hidden="1" x14ac:dyDescent="0.2">
      <c r="A3214" s="93" t="s">
        <v>1733</v>
      </c>
      <c r="B3214" s="94" t="str">
        <f ca="1">IFERROR(VLOOKUP($A3214,HeadJournal!$A$1:$NTR$890,COLUMN(HeadJournal!B$1),0),"")</f>
        <v>722500146574</v>
      </c>
      <c r="C3214" s="94" t="str">
        <f ca="1">IFERROR(VLOOKUP($A3214,HeadJournal!$A$1:$NTR$890,COLUMN(HeadJournal!C$1),0),"")</f>
        <v>iHerb_MH DLE7202</v>
      </c>
      <c r="D3214" s="125" t="str">
        <f ca="1"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 ca="1"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 ca="1"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ca="1" si="254"/>
        <v>1022.1181921547604</v>
      </c>
      <c r="V3214" s="22">
        <f t="shared" ca="1" si="255"/>
        <v>0.41249674981212769</v>
      </c>
      <c r="X3214" s="33"/>
      <c r="Y3214" s="33"/>
    </row>
    <row r="3215" spans="1:25" hidden="1" x14ac:dyDescent="0.2">
      <c r="A3215" s="93" t="s">
        <v>1733</v>
      </c>
      <c r="B3215" s="94" t="str">
        <f ca="1">IFERROR(VLOOKUP($A3215,HeadJournal!$A$1:$NTR$890,COLUMN(HeadJournal!B$1),0),"")</f>
        <v>722500146574</v>
      </c>
      <c r="C3215" s="94" t="str">
        <f ca="1">IFERROR(VLOOKUP($A3215,HeadJournal!$A$1:$NTR$890,COLUMN(HeadJournal!C$1),0),"")</f>
        <v>iHerb_MH DLE7202</v>
      </c>
      <c r="D3215" s="125" t="str">
        <f ca="1"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 ca="1"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 ca="1"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 ca="1"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ca="1" si="254"/>
        <v>1099.7562278291564</v>
      </c>
      <c r="V3215" s="22">
        <f t="shared" ca="1" si="255"/>
        <v>0.57874481365766661</v>
      </c>
      <c r="X3215" s="33"/>
      <c r="Y3215" s="33"/>
    </row>
    <row r="3216" spans="1:25" hidden="1" x14ac:dyDescent="0.2">
      <c r="A3216" s="93" t="s">
        <v>1733</v>
      </c>
      <c r="B3216" s="94" t="str">
        <f ca="1">IFERROR(VLOOKUP($A3216,HeadJournal!$A$1:$NTR$890,COLUMN(HeadJournal!B$1),0),"")</f>
        <v>722500146574</v>
      </c>
      <c r="C3216" s="94" t="str">
        <f ca="1">IFERROR(VLOOKUP($A3216,HeadJournal!$A$1:$NTR$890,COLUMN(HeadJournal!C$1),0),"")</f>
        <v>iHerb_MH DLE7202</v>
      </c>
      <c r="D3216" s="125" t="str">
        <f ca="1"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 ca="1"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 ca="1"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ca="1" si="254"/>
        <v>1099.7562278291564</v>
      </c>
      <c r="V3216" s="22">
        <f t="shared" ca="1" si="255"/>
        <v>0.57874481365766661</v>
      </c>
      <c r="X3216" s="33"/>
      <c r="Y3216" s="33"/>
    </row>
    <row r="3217" spans="1:25" hidden="1" x14ac:dyDescent="0.2">
      <c r="A3217" s="93" t="s">
        <v>1733</v>
      </c>
      <c r="B3217" s="94" t="str">
        <f ca="1">IFERROR(VLOOKUP($A3217,HeadJournal!$A$1:$NTR$890,COLUMN(HeadJournal!B$1),0),"")</f>
        <v>722500146574</v>
      </c>
      <c r="C3217" s="94" t="str">
        <f ca="1">IFERROR(VLOOKUP($A3217,HeadJournal!$A$1:$NTR$890,COLUMN(HeadJournal!C$1),0),"")</f>
        <v>iHerb_MH DLE7202</v>
      </c>
      <c r="D3217" s="125" t="str">
        <f ca="1"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 ca="1"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 ca="1"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ca="1" si="254"/>
        <v>957.00483201536917</v>
      </c>
      <c r="V3217" s="22">
        <f t="shared" ca="1" si="255"/>
        <v>0.31449436465888031</v>
      </c>
      <c r="X3217" s="33"/>
      <c r="Y3217" s="33"/>
    </row>
    <row r="3218" spans="1:25" hidden="1" x14ac:dyDescent="0.2">
      <c r="A3218" s="93" t="s">
        <v>1733</v>
      </c>
      <c r="B3218" s="94" t="str">
        <f ca="1">IFERROR(VLOOKUP($A3218,HeadJournal!$A$1:$NTR$890,COLUMN(HeadJournal!B$1),0),"")</f>
        <v>722500146574</v>
      </c>
      <c r="C3218" s="94" t="str">
        <f ca="1">IFERROR(VLOOKUP($A3218,HeadJournal!$A$1:$NTR$890,COLUMN(HeadJournal!C$1),0),"")</f>
        <v>iHerb_MH DLE7202</v>
      </c>
      <c r="D3218" s="125" t="str">
        <f ca="1"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 ca="1"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 ca="1"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ca="1" si="254"/>
        <v>780.78004154939026</v>
      </c>
      <c r="V3218" s="22">
        <f t="shared" ca="1" si="255"/>
        <v>1.2609090370779237</v>
      </c>
      <c r="X3218" s="33"/>
      <c r="Y3218" s="33"/>
    </row>
    <row r="3219" spans="1:25" hidden="1" x14ac:dyDescent="0.2">
      <c r="A3219" s="93" t="s">
        <v>1733</v>
      </c>
      <c r="B3219" s="94" t="str">
        <f ca="1">IFERROR(VLOOKUP($A3219,HeadJournal!$A$1:$NTR$890,COLUMN(HeadJournal!B$1),0),"")</f>
        <v>722500146574</v>
      </c>
      <c r="C3219" s="94" t="str">
        <f ca="1">IFERROR(VLOOKUP($A3219,HeadJournal!$A$1:$NTR$890,COLUMN(HeadJournal!C$1),0),"")</f>
        <v>iHerb_MH DLE7202</v>
      </c>
      <c r="D3219" s="125" t="str">
        <f ca="1"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 ca="1"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 ca="1"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 ca="1"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ca="1" si="254"/>
        <v>819.88693450386495</v>
      </c>
      <c r="V3219" s="22">
        <f t="shared" ca="1" si="255"/>
        <v>0.51887865014674195</v>
      </c>
      <c r="X3219" s="33"/>
      <c r="Y3219" s="33"/>
    </row>
    <row r="3220" spans="1:25" hidden="1" x14ac:dyDescent="0.2">
      <c r="A3220" s="93" t="s">
        <v>1733</v>
      </c>
      <c r="B3220" s="94" t="str">
        <f ca="1">IFERROR(VLOOKUP($A3220,HeadJournal!$A$1:$NTR$890,COLUMN(HeadJournal!B$1),0),"")</f>
        <v>722500146574</v>
      </c>
      <c r="C3220" s="94" t="str">
        <f ca="1">IFERROR(VLOOKUP($A3220,HeadJournal!$A$1:$NTR$890,COLUMN(HeadJournal!C$1),0),"")</f>
        <v>iHerb_MH DLE7202</v>
      </c>
      <c r="D3220" s="125" t="str">
        <f ca="1"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 ca="1"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 ca="1"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 ca="1"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ca="1" si="254"/>
        <v>1169.1511615958541</v>
      </c>
      <c r="V3220" s="22">
        <f t="shared" ca="1" si="255"/>
        <v>2.7135994283432745</v>
      </c>
      <c r="X3220" s="33"/>
      <c r="Y3220" s="33"/>
    </row>
    <row r="3221" spans="1:25" hidden="1" x14ac:dyDescent="0.2">
      <c r="A3221" s="93" t="s">
        <v>1738</v>
      </c>
      <c r="B3221" s="94" t="str">
        <f ca="1">IFERROR(VLOOKUP($A3221,HeadJournal!$A$1:$NTR$890,COLUMN(HeadJournal!B$1),0),"")</f>
        <v>720000198857</v>
      </c>
      <c r="C3221" s="94" t="str">
        <f ca="1">IFERROR(VLOOKUP($A3221,HeadJournal!$A$1:$NTR$890,COLUMN(HeadJournal!C$1),0),"")</f>
        <v>iHerb_AV CYG0792</v>
      </c>
      <c r="D3221" s="125" t="str">
        <f ca="1"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 ca="1"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 ca="1"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ca="1" si="254"/>
        <v>706.8716372021521</v>
      </c>
      <c r="V3221" s="22">
        <f t="shared" ca="1" si="255"/>
        <v>0.71176261164342203</v>
      </c>
      <c r="X3221" s="33"/>
      <c r="Y3221" s="33"/>
    </row>
    <row r="3222" spans="1:25" hidden="1" x14ac:dyDescent="0.2">
      <c r="A3222" s="93" t="s">
        <v>1738</v>
      </c>
      <c r="B3222" s="94" t="str">
        <f ca="1">IFERROR(VLOOKUP($A3222,HeadJournal!$A$1:$NTR$890,COLUMN(HeadJournal!B$1),0),"")</f>
        <v>720000198857</v>
      </c>
      <c r="C3222" s="94" t="str">
        <f ca="1">IFERROR(VLOOKUP($A3222,HeadJournal!$A$1:$NTR$890,COLUMN(HeadJournal!C$1),0),"")</f>
        <v>iHerb_AV CYG0792</v>
      </c>
      <c r="D3222" s="125" t="str">
        <f ca="1"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 ca="1"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 ca="1"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 ca="1"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ca="1" si="254"/>
        <v>1113.2116064565719</v>
      </c>
      <c r="V3222" s="22">
        <f t="shared" ca="1" si="255"/>
        <v>0.93800344906712818</v>
      </c>
      <c r="X3222" s="33"/>
      <c r="Y3222" s="33"/>
    </row>
    <row r="3223" spans="1:25" hidden="1" x14ac:dyDescent="0.2">
      <c r="A3223" s="93" t="s">
        <v>1738</v>
      </c>
      <c r="B3223" s="94" t="str">
        <f ca="1">IFERROR(VLOOKUP($A3223,HeadJournal!$A$1:$NTR$890,COLUMN(HeadJournal!B$1),0),"")</f>
        <v>720000198857</v>
      </c>
      <c r="C3223" s="94" t="str">
        <f ca="1">IFERROR(VLOOKUP($A3223,HeadJournal!$A$1:$NTR$890,COLUMN(HeadJournal!C$1),0),"")</f>
        <v>iHerb_AV CYG0792</v>
      </c>
      <c r="D3223" s="125" t="str">
        <f ca="1"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 ca="1"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 ca="1"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 ca="1"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ca="1" si="254"/>
        <v>917.14398923904673</v>
      </c>
      <c r="V3223" s="22">
        <f t="shared" ca="1" si="255"/>
        <v>0.54499255038720329</v>
      </c>
      <c r="X3223" s="33"/>
      <c r="Y3223" s="33"/>
    </row>
    <row r="3224" spans="1:25" hidden="1" x14ac:dyDescent="0.2">
      <c r="A3224" s="93" t="s">
        <v>1738</v>
      </c>
      <c r="B3224" s="94" t="str">
        <f ca="1">IFERROR(VLOOKUP($A3224,HeadJournal!$A$1:$NTR$890,COLUMN(HeadJournal!B$1),0),"")</f>
        <v>720000198857</v>
      </c>
      <c r="C3224" s="94" t="str">
        <f ca="1">IFERROR(VLOOKUP($A3224,HeadJournal!$A$1:$NTR$890,COLUMN(HeadJournal!C$1),0),"")</f>
        <v>iHerb_AV CYG0792</v>
      </c>
      <c r="D3224" s="125" t="str">
        <f ca="1"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 ca="1"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 ca="1"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 ca="1"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ca="1" si="254"/>
        <v>917.14398923904673</v>
      </c>
      <c r="V3224" s="22">
        <f t="shared" ca="1" si="255"/>
        <v>0.54499255038720329</v>
      </c>
      <c r="X3224" s="33"/>
      <c r="Y3224" s="33"/>
    </row>
    <row r="3225" spans="1:25" hidden="1" x14ac:dyDescent="0.2">
      <c r="A3225" s="93" t="s">
        <v>1738</v>
      </c>
      <c r="B3225" s="94" t="str">
        <f ca="1">IFERROR(VLOOKUP($A3225,HeadJournal!$A$1:$NTR$890,COLUMN(HeadJournal!B$1),0),"")</f>
        <v>720000198857</v>
      </c>
      <c r="C3225" s="94" t="str">
        <f ca="1">IFERROR(VLOOKUP($A3225,HeadJournal!$A$1:$NTR$890,COLUMN(HeadJournal!C$1),0),"")</f>
        <v>iHerb_AV CYG0792</v>
      </c>
      <c r="D3225" s="125" t="str">
        <f ca="1"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 ca="1"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 ca="1"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 ca="1"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ca="1" si="254"/>
        <v>472.45823981552655</v>
      </c>
      <c r="V3225" s="22">
        <f t="shared" ca="1" si="255"/>
        <v>1.1050575261038191</v>
      </c>
      <c r="X3225" s="33"/>
      <c r="Y3225" s="33"/>
    </row>
    <row r="3226" spans="1:25" hidden="1" x14ac:dyDescent="0.2">
      <c r="A3226" s="93" t="s">
        <v>1738</v>
      </c>
      <c r="B3226" s="94" t="str">
        <f ca="1">IFERROR(VLOOKUP($A3226,HeadJournal!$A$1:$NTR$890,COLUMN(HeadJournal!B$1),0),"")</f>
        <v>720000198857</v>
      </c>
      <c r="C3226" s="94" t="str">
        <f ca="1">IFERROR(VLOOKUP($A3226,HeadJournal!$A$1:$NTR$890,COLUMN(HeadJournal!C$1),0),"")</f>
        <v>iHerb_AV CYG0792</v>
      </c>
      <c r="D3226" s="125" t="str">
        <f ca="1"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 ca="1"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 ca="1"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 ca="1"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ca="1" si="254"/>
        <v>-427.54176018447345</v>
      </c>
      <c r="V3226" s="22" t="str">
        <f t="shared" ca="1" si="255"/>
        <v/>
      </c>
      <c r="X3226" s="33"/>
      <c r="Y3226" s="33"/>
    </row>
    <row r="3227" spans="1:25" hidden="1" x14ac:dyDescent="0.2">
      <c r="A3227" s="93" t="s">
        <v>1738</v>
      </c>
      <c r="B3227" s="94" t="str">
        <f ca="1">IFERROR(VLOOKUP($A3227,HeadJournal!$A$1:$NTR$890,COLUMN(HeadJournal!B$1),0),"")</f>
        <v>720000198857</v>
      </c>
      <c r="C3227" s="94" t="str">
        <f ca="1">IFERROR(VLOOKUP($A3227,HeadJournal!$A$1:$NTR$890,COLUMN(HeadJournal!C$1),0),"")</f>
        <v>iHerb_AV CYG0792</v>
      </c>
      <c r="D3227" s="125" t="str">
        <f ca="1"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 ca="1"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 ca="1"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ca="1" si="254"/>
        <v>524.59747886241348</v>
      </c>
      <c r="V3227" s="22">
        <f t="shared" ca="1" si="255"/>
        <v>1.3974266269515714</v>
      </c>
      <c r="X3227" s="33"/>
      <c r="Y3227" s="33"/>
    </row>
    <row r="3228" spans="1:25" hidden="1" x14ac:dyDescent="0.2">
      <c r="A3228" s="93" t="s">
        <v>1738</v>
      </c>
      <c r="B3228" s="94" t="str">
        <f ca="1">IFERROR(VLOOKUP($A3228,HeadJournal!$A$1:$NTR$890,COLUMN(HeadJournal!B$1),0),"")</f>
        <v>720000198857</v>
      </c>
      <c r="C3228" s="94" t="str">
        <f ca="1">IFERROR(VLOOKUP($A3228,HeadJournal!$A$1:$NTR$890,COLUMN(HeadJournal!C$1),0),"")</f>
        <v>iHerb_AV CYG0792</v>
      </c>
      <c r="D3228" s="125" t="str">
        <f ca="1"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 ca="1"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 ca="1"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 ca="1"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ca="1" si="254"/>
        <v>837.57835511145299</v>
      </c>
      <c r="V3228" s="22">
        <f t="shared" ca="1" si="255"/>
        <v>0.42680855935984241</v>
      </c>
      <c r="X3228" s="33"/>
      <c r="Y3228" s="33"/>
    </row>
    <row r="3229" spans="1:25" hidden="1" x14ac:dyDescent="0.2">
      <c r="A3229" s="93" t="s">
        <v>1738</v>
      </c>
      <c r="B3229" s="94" t="str">
        <f ca="1">IFERROR(VLOOKUP($A3229,HeadJournal!$A$1:$NTR$890,COLUMN(HeadJournal!B$1),0),"")</f>
        <v>720000198857</v>
      </c>
      <c r="C3229" s="94" t="str">
        <f ca="1">IFERROR(VLOOKUP($A3229,HeadJournal!$A$1:$NTR$890,COLUMN(HeadJournal!C$1),0),"")</f>
        <v>iHerb_AV CYG0792</v>
      </c>
      <c r="D3229" s="125" t="str">
        <f ca="1"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 ca="1"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 ca="1"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ca="1" si="254"/>
        <v>937.57835511145299</v>
      </c>
      <c r="V3229" s="22">
        <f t="shared" ca="1" si="255"/>
        <v>0.47776600790840823</v>
      </c>
      <c r="X3229" s="33"/>
      <c r="Y3229" s="33"/>
    </row>
    <row r="3230" spans="1:25" hidden="1" x14ac:dyDescent="0.2">
      <c r="A3230" s="93" t="s">
        <v>1738</v>
      </c>
      <c r="B3230" s="94" t="str">
        <f ca="1">IFERROR(VLOOKUP($A3230,HeadJournal!$A$1:$NTR$890,COLUMN(HeadJournal!B$1),0),"")</f>
        <v>720000198857</v>
      </c>
      <c r="C3230" s="94" t="str">
        <f ca="1">IFERROR(VLOOKUP($A3230,HeadJournal!$A$1:$NTR$890,COLUMN(HeadJournal!C$1),0),"")</f>
        <v>iHerb_AV CYG0792</v>
      </c>
      <c r="D3230" s="125" t="str">
        <f ca="1"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 ca="1"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 ca="1"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 ca="1"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ca="1" si="254"/>
        <v>630.62645657186749</v>
      </c>
      <c r="V3230" s="22">
        <f t="shared" ca="1" si="255"/>
        <v>0.32021678095366407</v>
      </c>
      <c r="X3230" s="33"/>
      <c r="Y3230" s="33"/>
    </row>
    <row r="3231" spans="1:25" hidden="1" x14ac:dyDescent="0.2">
      <c r="A3231" s="93" t="s">
        <v>1738</v>
      </c>
      <c r="B3231" s="94" t="str">
        <f ca="1">IFERROR(VLOOKUP($A3231,HeadJournal!$A$1:$NTR$890,COLUMN(HeadJournal!B$1),0),"")</f>
        <v>720000198857</v>
      </c>
      <c r="C3231" s="94" t="str">
        <f ca="1">IFERROR(VLOOKUP($A3231,HeadJournal!$A$1:$NTR$890,COLUMN(HeadJournal!C$1),0),"")</f>
        <v>iHerb_AV CYG0792</v>
      </c>
      <c r="D3231" s="125" t="str">
        <f ca="1"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 ca="1"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 ca="1"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ca="1" si="254"/>
        <v>749.73165257494236</v>
      </c>
      <c r="V3231" s="22">
        <f t="shared" ca="1" si="255"/>
        <v>2.9957110449192861</v>
      </c>
      <c r="X3231" s="33"/>
      <c r="Y3231" s="33"/>
    </row>
    <row r="3232" spans="1:25" hidden="1" x14ac:dyDescent="0.2">
      <c r="A3232" s="93" t="s">
        <v>1743</v>
      </c>
      <c r="B3232" s="94" t="str">
        <f ca="1">IFERROR(VLOOKUP($A3232,HeadJournal!$A$1:$NTR$890,COLUMN(HeadJournal!B$1),0),"")</f>
        <v>720000203344</v>
      </c>
      <c r="C3232" s="94" t="str">
        <f ca="1">IFERROR(VLOOKUP($A3232,HeadJournal!$A$1:$NTR$890,COLUMN(HeadJournal!C$1),0),"")</f>
        <v>iHerb_OA CZN6870</v>
      </c>
      <c r="D3232" s="125" t="str">
        <f ca="1"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 ca="1"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 ca="1"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 ca="1"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ca="1" si="254"/>
        <v>1779.3655157278704</v>
      </c>
      <c r="V3232" s="22">
        <f t="shared" ca="1" si="255"/>
        <v>0.50541046611822404</v>
      </c>
      <c r="X3232" s="33"/>
      <c r="Y3232" s="33"/>
    </row>
    <row r="3233" spans="1:25" hidden="1" x14ac:dyDescent="0.2">
      <c r="A3233" s="93" t="s">
        <v>1743</v>
      </c>
      <c r="B3233" s="94" t="str">
        <f ca="1">IFERROR(VLOOKUP($A3233,HeadJournal!$A$1:$NTR$890,COLUMN(HeadJournal!B$1),0),"")</f>
        <v>720000203344</v>
      </c>
      <c r="C3233" s="94" t="str">
        <f ca="1">IFERROR(VLOOKUP($A3233,HeadJournal!$A$1:$NTR$890,COLUMN(HeadJournal!C$1),0),"")</f>
        <v>iHerb_OA CZN6870</v>
      </c>
      <c r="D3233" s="125" t="str">
        <f ca="1"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 ca="1"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 ca="1"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ca="1" si="254"/>
        <v>1679.3655157278704</v>
      </c>
      <c r="V3233" s="22">
        <f t="shared" ca="1" si="255"/>
        <v>0.47700649505938963</v>
      </c>
      <c r="X3233" s="33"/>
      <c r="Y3233" s="33"/>
    </row>
    <row r="3234" spans="1:25" hidden="1" x14ac:dyDescent="0.2">
      <c r="A3234" s="93" t="s">
        <v>1743</v>
      </c>
      <c r="B3234" s="94" t="str">
        <f ca="1">IFERROR(VLOOKUP($A3234,HeadJournal!$A$1:$NTR$890,COLUMN(HeadJournal!B$1),0),"")</f>
        <v>720000203344</v>
      </c>
      <c r="C3234" s="94" t="str">
        <f ca="1">IFERROR(VLOOKUP($A3234,HeadJournal!$A$1:$NTR$890,COLUMN(HeadJournal!C$1),0),"")</f>
        <v>iHerb_OA CZN6870</v>
      </c>
      <c r="D3234" s="125" t="str">
        <f ca="1"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 ca="1"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 ca="1"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ca="1" si="254"/>
        <v>1103.9576956839796</v>
      </c>
      <c r="V3234" s="22">
        <f t="shared" ca="1" si="255"/>
        <v>0.79077667794949436</v>
      </c>
      <c r="X3234" s="33"/>
      <c r="Y3234" s="33"/>
    </row>
    <row r="3235" spans="1:25" hidden="1" x14ac:dyDescent="0.2">
      <c r="A3235" s="93" t="s">
        <v>1743</v>
      </c>
      <c r="B3235" s="94" t="str">
        <f ca="1">IFERROR(VLOOKUP($A3235,HeadJournal!$A$1:$NTR$890,COLUMN(HeadJournal!B$1),0),"")</f>
        <v>720000203344</v>
      </c>
      <c r="C3235" s="94" t="str">
        <f ca="1">IFERROR(VLOOKUP($A3235,HeadJournal!$A$1:$NTR$890,COLUMN(HeadJournal!C$1),0),"")</f>
        <v>iHerb_OA CZN6870</v>
      </c>
      <c r="D3235" s="125" t="str">
        <f ca="1"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 ca="1"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 ca="1"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 ca="1"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ca="1" si="254"/>
        <v>2706.4100219458669</v>
      </c>
      <c r="V3235" s="22">
        <f t="shared" ca="1" si="255"/>
        <v>2.0921699053489506</v>
      </c>
      <c r="X3235" s="33"/>
      <c r="Y3235" s="33"/>
    </row>
    <row r="3236" spans="1:25" hidden="1" x14ac:dyDescent="0.2">
      <c r="A3236" s="93" t="s">
        <v>1743</v>
      </c>
      <c r="B3236" s="94" t="str">
        <f ca="1">IFERROR(VLOOKUP($A3236,HeadJournal!$A$1:$NTR$890,COLUMN(HeadJournal!B$1),0),"")</f>
        <v>720000203344</v>
      </c>
      <c r="C3236" s="94" t="str">
        <f ca="1">IFERROR(VLOOKUP($A3236,HeadJournal!$A$1:$NTR$890,COLUMN(HeadJournal!C$1),0),"")</f>
        <v>iHerb_OA CZN6870</v>
      </c>
      <c r="D3236" s="125" t="str">
        <f ca="1"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 ca="1"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 ca="1"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 ca="1"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ca="1" si="254"/>
        <v>-1.8775908324641932E-4</v>
      </c>
      <c r="V3236" s="22">
        <f t="shared" ca="1" si="255"/>
        <v>-3.3269960269167524E-7</v>
      </c>
      <c r="X3236" s="33"/>
      <c r="Y3236" s="33"/>
    </row>
    <row r="3237" spans="1:25" hidden="1" x14ac:dyDescent="0.2">
      <c r="A3237" s="93" t="s">
        <v>1743</v>
      </c>
      <c r="B3237" s="94" t="str">
        <f ca="1">IFERROR(VLOOKUP($A3237,HeadJournal!$A$1:$NTR$890,COLUMN(HeadJournal!B$1),0),"")</f>
        <v>720000203344</v>
      </c>
      <c r="C3237" s="94" t="str">
        <f ca="1">IFERROR(VLOOKUP($A3237,HeadJournal!$A$1:$NTR$890,COLUMN(HeadJournal!C$1),0),"")</f>
        <v>iHerb_OA CZN6870</v>
      </c>
      <c r="D3237" s="125" t="str">
        <f ca="1"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 ca="1"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 ca="1"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 ca="1"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ca="1" si="254"/>
        <v>735.64981224091673</v>
      </c>
      <c r="V3237" s="22">
        <f t="shared" ca="1" si="255"/>
        <v>1.3035342739266704</v>
      </c>
      <c r="X3237" s="33"/>
      <c r="Y3237" s="33"/>
    </row>
    <row r="3238" spans="1:25" hidden="1" x14ac:dyDescent="0.2">
      <c r="A3238" s="93" t="s">
        <v>1743</v>
      </c>
      <c r="B3238" s="94" t="str">
        <f ca="1">IFERROR(VLOOKUP($A3238,HeadJournal!$A$1:$NTR$890,COLUMN(HeadJournal!B$1),0),"")</f>
        <v>720000203344</v>
      </c>
      <c r="C3238" s="94" t="str">
        <f ca="1">IFERROR(VLOOKUP($A3238,HeadJournal!$A$1:$NTR$890,COLUMN(HeadJournal!C$1),0),"")</f>
        <v>iHerb_OA CZN6870</v>
      </c>
      <c r="D3238" s="125" t="str">
        <f ca="1"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 ca="1"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 ca="1"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 ca="1"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ca="1" si="254"/>
        <v>835.64981224091673</v>
      </c>
      <c r="V3238" s="22">
        <f t="shared" ca="1" si="255"/>
        <v>1.4807292180748759</v>
      </c>
      <c r="X3238" s="33"/>
      <c r="Y3238" s="33"/>
    </row>
    <row r="3239" spans="1:25" hidden="1" x14ac:dyDescent="0.2">
      <c r="A3239" s="93" t="s">
        <v>1743</v>
      </c>
      <c r="B3239" s="94" t="str">
        <f ca="1">IFERROR(VLOOKUP($A3239,HeadJournal!$A$1:$NTR$890,COLUMN(HeadJournal!B$1),0),"")</f>
        <v>720000203344</v>
      </c>
      <c r="C3239" s="94" t="str">
        <f ca="1">IFERROR(VLOOKUP($A3239,HeadJournal!$A$1:$NTR$890,COLUMN(HeadJournal!C$1),0),"")</f>
        <v>iHerb_OA CZN6870</v>
      </c>
      <c r="D3239" s="125" t="str">
        <f ca="1"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 ca="1"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 ca="1"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 ca="1"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ca="1" si="254"/>
        <v>839.2122604242868</v>
      </c>
      <c r="V3239" s="22">
        <f t="shared" ca="1" si="255"/>
        <v>3.2179897022369119</v>
      </c>
      <c r="X3239" s="33"/>
      <c r="Y3239" s="33"/>
    </row>
    <row r="3240" spans="1:25" hidden="1" x14ac:dyDescent="0.2">
      <c r="A3240" s="93" t="s">
        <v>1743</v>
      </c>
      <c r="B3240" s="94" t="str">
        <f ca="1">IFERROR(VLOOKUP($A3240,HeadJournal!$A$1:$NTR$890,COLUMN(HeadJournal!B$1),0),"")</f>
        <v>720000203344</v>
      </c>
      <c r="C3240" s="94" t="str">
        <f ca="1">IFERROR(VLOOKUP($A3240,HeadJournal!$A$1:$NTR$890,COLUMN(HeadJournal!C$1),0),"")</f>
        <v>iHerb_OA CZN6870</v>
      </c>
      <c r="D3240" s="125" t="str">
        <f ca="1"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 ca="1"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 ca="1"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 ca="1"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ca="1" si="254"/>
        <v>2994.0295537673737</v>
      </c>
      <c r="V3240" s="22">
        <f t="shared" ca="1" si="255"/>
        <v>0.44647222617114296</v>
      </c>
      <c r="X3240" s="33"/>
      <c r="Y3240" s="33"/>
    </row>
    <row r="3241" spans="1:25" hidden="1" x14ac:dyDescent="0.2">
      <c r="A3241" s="93" t="s">
        <v>1746</v>
      </c>
      <c r="B3241" s="94" t="str">
        <f ca="1">IFERROR(VLOOKUP($A3241,HeadJournal!$A$1:$NTR$890,COLUMN(HeadJournal!B$1),0),"")</f>
        <v>720000190392</v>
      </c>
      <c r="C3241" s="94" t="str">
        <f ca="1">IFERROR(VLOOKUP($A3241,HeadJournal!$A$1:$NTR$890,COLUMN(HeadJournal!C$1),0),"")</f>
        <v>iHerb_OA CZN6870</v>
      </c>
      <c r="D3241" s="125" t="str">
        <f ca="1"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 ca="1"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 ca="1"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 ca="1"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ca="1" si="254"/>
        <v>697.14059034131594</v>
      </c>
      <c r="V3241" s="22">
        <f t="shared" ca="1" si="255"/>
        <v>0.99186349469213875</v>
      </c>
      <c r="X3241" s="33"/>
      <c r="Y3241" s="33"/>
    </row>
    <row r="3242" spans="1:25" hidden="1" x14ac:dyDescent="0.2">
      <c r="A3242" s="93" t="s">
        <v>1746</v>
      </c>
      <c r="B3242" s="94" t="str">
        <f ca="1">IFERROR(VLOOKUP($A3242,HeadJournal!$A$1:$NTR$890,COLUMN(HeadJournal!B$1),0),"")</f>
        <v>720000190392</v>
      </c>
      <c r="C3242" s="94" t="str">
        <f ca="1">IFERROR(VLOOKUP($A3242,HeadJournal!$A$1:$NTR$890,COLUMN(HeadJournal!C$1),0),"")</f>
        <v>iHerb_OA CZN6870</v>
      </c>
      <c r="D3242" s="125" t="str">
        <f ca="1"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 ca="1"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 ca="1"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 ca="1"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ca="1" si="254"/>
        <v>492.71022833956562</v>
      </c>
      <c r="V3242" s="22">
        <f t="shared" ca="1" si="255"/>
        <v>0.97125993044735015</v>
      </c>
      <c r="X3242" s="33"/>
      <c r="Y3242" s="33"/>
    </row>
    <row r="3243" spans="1:25" hidden="1" x14ac:dyDescent="0.2">
      <c r="A3243" s="93" t="s">
        <v>1746</v>
      </c>
      <c r="B3243" s="94" t="str">
        <f ca="1">IFERROR(VLOOKUP($A3243,HeadJournal!$A$1:$NTR$890,COLUMN(HeadJournal!B$1),0),"")</f>
        <v>720000190392</v>
      </c>
      <c r="C3243" s="94" t="str">
        <f ca="1">IFERROR(VLOOKUP($A3243,HeadJournal!$A$1:$NTR$890,COLUMN(HeadJournal!C$1),0),"")</f>
        <v>iHerb_OA CZN6870</v>
      </c>
      <c r="D3243" s="125" t="str">
        <f ca="1"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 ca="1"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 ca="1"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 ca="1"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ca="1" si="254"/>
        <v>692.71022833956567</v>
      </c>
      <c r="V3243" s="22">
        <f t="shared" ca="1" si="255"/>
        <v>1.3655119165368201</v>
      </c>
      <c r="X3243" s="33"/>
      <c r="Y3243" s="33"/>
    </row>
    <row r="3244" spans="1:25" hidden="1" x14ac:dyDescent="0.2">
      <c r="A3244" s="93" t="s">
        <v>1746</v>
      </c>
      <c r="B3244" s="94" t="str">
        <f ca="1">IFERROR(VLOOKUP($A3244,HeadJournal!$A$1:$NTR$890,COLUMN(HeadJournal!B$1),0),"")</f>
        <v>720000190392</v>
      </c>
      <c r="C3244" s="94" t="str">
        <f ca="1">IFERROR(VLOOKUP($A3244,HeadJournal!$A$1:$NTR$890,COLUMN(HeadJournal!C$1),0),"")</f>
        <v>iHerb_OA CZN6870</v>
      </c>
      <c r="D3244" s="125" t="str">
        <f ca="1"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 ca="1"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 ca="1"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ca="1" si="254"/>
        <v>441.54719070729561</v>
      </c>
      <c r="V3244" s="22">
        <f t="shared" ca="1" si="255"/>
        <v>0.58216831066795138</v>
      </c>
      <c r="X3244" s="33"/>
      <c r="Y3244" s="33"/>
    </row>
    <row r="3245" spans="1:25" hidden="1" x14ac:dyDescent="0.2">
      <c r="A3245" s="93" t="s">
        <v>1746</v>
      </c>
      <c r="B3245" s="94" t="str">
        <f ca="1">IFERROR(VLOOKUP($A3245,HeadJournal!$A$1:$NTR$890,COLUMN(HeadJournal!B$1),0),"")</f>
        <v>720000190392</v>
      </c>
      <c r="C3245" s="94" t="str">
        <f ca="1">IFERROR(VLOOKUP($A3245,HeadJournal!$A$1:$NTR$890,COLUMN(HeadJournal!C$1),0),"")</f>
        <v>iHerb_OA CZN6870</v>
      </c>
      <c r="D3245" s="125" t="str">
        <f ca="1"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 ca="1"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 ca="1"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 ca="1"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ca="1" si="254"/>
        <v>741.54719070729561</v>
      </c>
      <c r="V3245" s="22">
        <f t="shared" ca="1" si="255"/>
        <v>0.97771038833493928</v>
      </c>
      <c r="X3245" s="33"/>
      <c r="Y3245" s="33"/>
    </row>
    <row r="3246" spans="1:25" hidden="1" x14ac:dyDescent="0.2">
      <c r="A3246" s="93" t="s">
        <v>1746</v>
      </c>
      <c r="B3246" s="94" t="str">
        <f ca="1">IFERROR(VLOOKUP($A3246,HeadJournal!$A$1:$NTR$890,COLUMN(HeadJournal!B$1),0),"")</f>
        <v>720000190392</v>
      </c>
      <c r="C3246" s="94" t="str">
        <f ca="1">IFERROR(VLOOKUP($A3246,HeadJournal!$A$1:$NTR$890,COLUMN(HeadJournal!C$1),0),"")</f>
        <v>iHerb_OA CZN6870</v>
      </c>
      <c r="D3246" s="125" t="str">
        <f ca="1"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 ca="1"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 ca="1"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 ca="1"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ca="1" si="254"/>
        <v>797.22243376561391</v>
      </c>
      <c r="V3246" s="22">
        <f t="shared" ca="1" si="255"/>
        <v>0.49740054425557773</v>
      </c>
      <c r="X3246" s="33"/>
      <c r="Y3246" s="33"/>
    </row>
    <row r="3247" spans="1:25" hidden="1" x14ac:dyDescent="0.2">
      <c r="A3247" s="93" t="s">
        <v>1746</v>
      </c>
      <c r="B3247" s="94" t="str">
        <f ca="1">IFERROR(VLOOKUP($A3247,HeadJournal!$A$1:$NTR$890,COLUMN(HeadJournal!B$1),0),"")</f>
        <v>720000190392</v>
      </c>
      <c r="C3247" s="94" t="str">
        <f ca="1">IFERROR(VLOOKUP($A3247,HeadJournal!$A$1:$NTR$890,COLUMN(HeadJournal!C$1),0),"")</f>
        <v>iHerb_OA CZN6870</v>
      </c>
      <c r="D3247" s="125" t="str">
        <f ca="1"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 ca="1"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 ca="1"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ca="1" si="254"/>
        <v>797.22243376561391</v>
      </c>
      <c r="V3247" s="22">
        <f t="shared" ca="1" si="255"/>
        <v>0.49740054425557773</v>
      </c>
      <c r="X3247" s="33"/>
      <c r="Y3247" s="33"/>
    </row>
    <row r="3248" spans="1:25" hidden="1" x14ac:dyDescent="0.2">
      <c r="A3248" s="93" t="s">
        <v>1746</v>
      </c>
      <c r="B3248" s="94" t="str">
        <f ca="1">IFERROR(VLOOKUP($A3248,HeadJournal!$A$1:$NTR$890,COLUMN(HeadJournal!B$1),0),"")</f>
        <v>720000190392</v>
      </c>
      <c r="C3248" s="94" t="str">
        <f ca="1">IFERROR(VLOOKUP($A3248,HeadJournal!$A$1:$NTR$890,COLUMN(HeadJournal!C$1),0),"")</f>
        <v>iHerb_OA CZN6870</v>
      </c>
      <c r="D3248" s="125" t="str">
        <f ca="1"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 ca="1"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 ca="1"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 ca="1"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ca="1" si="254"/>
        <v>849.94850982576156</v>
      </c>
      <c r="V3248" s="22">
        <f t="shared" ca="1" si="255"/>
        <v>0.8946341525867002</v>
      </c>
      <c r="X3248" s="33"/>
      <c r="Y3248" s="33"/>
    </row>
    <row r="3249" spans="1:25" hidden="1" x14ac:dyDescent="0.2">
      <c r="A3249" s="93" t="s">
        <v>1746</v>
      </c>
      <c r="B3249" s="94" t="str">
        <f ca="1">IFERROR(VLOOKUP($A3249,HeadJournal!$A$1:$NTR$890,COLUMN(HeadJournal!B$1),0),"")</f>
        <v>720000190392</v>
      </c>
      <c r="C3249" s="94" t="str">
        <f ca="1">IFERROR(VLOOKUP($A3249,HeadJournal!$A$1:$NTR$890,COLUMN(HeadJournal!C$1),0),"")</f>
        <v>iHerb_OA CZN6870</v>
      </c>
      <c r="D3249" s="125" t="str">
        <f ca="1"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 ca="1"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 ca="1"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 ca="1"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ca="1" si="254"/>
        <v>872.58877555891468</v>
      </c>
      <c r="V3249" s="22">
        <f t="shared" ca="1" si="255"/>
        <v>1.3907764821010973</v>
      </c>
      <c r="X3249" s="33"/>
      <c r="Y3249" s="33"/>
    </row>
    <row r="3250" spans="1:25" hidden="1" x14ac:dyDescent="0.2">
      <c r="A3250" s="93" t="s">
        <v>1746</v>
      </c>
      <c r="B3250" s="94" t="str">
        <f ca="1">IFERROR(VLOOKUP($A3250,HeadJournal!$A$1:$NTR$890,COLUMN(HeadJournal!B$1),0),"")</f>
        <v>720000190392</v>
      </c>
      <c r="C3250" s="94" t="str">
        <f ca="1">IFERROR(VLOOKUP($A3250,HeadJournal!$A$1:$NTR$890,COLUMN(HeadJournal!C$1),0),"")</f>
        <v>iHerb_OA CZN6870</v>
      </c>
      <c r="D3250" s="125" t="str">
        <f ca="1"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 ca="1"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 ca="1"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 ca="1"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ca="1" si="254"/>
        <v>720.43299864746598</v>
      </c>
      <c r="V3250" s="22">
        <f t="shared" ca="1" si="255"/>
        <v>0.81907688389814148</v>
      </c>
      <c r="X3250" s="33"/>
      <c r="Y3250" s="33"/>
    </row>
    <row r="3251" spans="1:25" hidden="1" x14ac:dyDescent="0.2">
      <c r="A3251" s="93" t="s">
        <v>1746</v>
      </c>
      <c r="B3251" s="94" t="str">
        <f ca="1">IFERROR(VLOOKUP($A3251,HeadJournal!$A$1:$NTR$890,COLUMN(HeadJournal!B$1),0),"")</f>
        <v>720000190392</v>
      </c>
      <c r="C3251" s="94" t="str">
        <f ca="1">IFERROR(VLOOKUP($A3251,HeadJournal!$A$1:$NTR$890,COLUMN(HeadJournal!C$1),0),"")</f>
        <v>iHerb_OA CZN6870</v>
      </c>
      <c r="D3251" s="125" t="str">
        <f ca="1"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 ca="1"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 ca="1"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 ca="1"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ca="1" si="254"/>
        <v>943.91814464157846</v>
      </c>
      <c r="V3251" s="22">
        <f t="shared" ca="1" si="255"/>
        <v>0.69606280838562995</v>
      </c>
      <c r="X3251" s="33"/>
      <c r="Y3251" s="33"/>
    </row>
    <row r="3252" spans="1:25" hidden="1" x14ac:dyDescent="0.2">
      <c r="A3252" s="93" t="s">
        <v>1746</v>
      </c>
      <c r="B3252" s="94" t="str">
        <f ca="1">IFERROR(VLOOKUP($A3252,HeadJournal!$A$1:$NTR$890,COLUMN(HeadJournal!B$1),0),"")</f>
        <v>720000190392</v>
      </c>
      <c r="C3252" s="94" t="str">
        <f ca="1">IFERROR(VLOOKUP($A3252,HeadJournal!$A$1:$NTR$890,COLUMN(HeadJournal!C$1),0),"")</f>
        <v>iHerb_OA CZN6870</v>
      </c>
      <c r="D3252" s="125" t="str">
        <f ca="1"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 ca="1"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 ca="1"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 ca="1"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ca="1" si="254"/>
        <v>1162.3947155700534</v>
      </c>
      <c r="V3252" s="22">
        <f t="shared" ca="1" si="255"/>
        <v>1.575903454200986</v>
      </c>
      <c r="X3252" s="33"/>
      <c r="Y3252" s="33"/>
    </row>
    <row r="3253" spans="1:25" hidden="1" x14ac:dyDescent="0.2">
      <c r="A3253" s="93" t="s">
        <v>1746</v>
      </c>
      <c r="B3253" s="94" t="str">
        <f ca="1">IFERROR(VLOOKUP($A3253,HeadJournal!$A$1:$NTR$890,COLUMN(HeadJournal!B$1),0),"")</f>
        <v>720000190392</v>
      </c>
      <c r="C3253" s="94" t="str">
        <f ca="1">IFERROR(VLOOKUP($A3253,HeadJournal!$A$1:$NTR$890,COLUMN(HeadJournal!C$1),0),"")</f>
        <v>iHerb_OA CZN6870</v>
      </c>
      <c r="D3253" s="125" t="str">
        <f ca="1"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 ca="1"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 ca="1"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 ca="1"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ca="1" si="254"/>
        <v>1162.3947155700534</v>
      </c>
      <c r="V3253" s="22">
        <f t="shared" ca="1" si="255"/>
        <v>1.575903454200986</v>
      </c>
      <c r="X3253" s="33"/>
      <c r="Y3253" s="33"/>
    </row>
    <row r="3254" spans="1:25" hidden="1" x14ac:dyDescent="0.2">
      <c r="A3254" s="93" t="s">
        <v>1746</v>
      </c>
      <c r="B3254" s="94" t="str">
        <f ca="1">IFERROR(VLOOKUP($A3254,HeadJournal!$A$1:$NTR$890,COLUMN(HeadJournal!B$1),0),"")</f>
        <v>720000190392</v>
      </c>
      <c r="C3254" s="94" t="str">
        <f ca="1">IFERROR(VLOOKUP($A3254,HeadJournal!$A$1:$NTR$890,COLUMN(HeadJournal!C$1),0),"")</f>
        <v>iHerb_OA CZN6870</v>
      </c>
      <c r="D3254" s="125" t="str">
        <f ca="1"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 ca="1"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 ca="1"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 ca="1"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ca="1" si="254"/>
        <v>-749.51815578009393</v>
      </c>
      <c r="V3254" s="22" t="str">
        <f t="shared" ca="1" si="255"/>
        <v/>
      </c>
      <c r="X3254" s="33"/>
      <c r="Y3254" s="33"/>
    </row>
    <row r="3255" spans="1:25" hidden="1" x14ac:dyDescent="0.2">
      <c r="A3255" s="93" t="s">
        <v>1754</v>
      </c>
      <c r="B3255" s="94" t="str">
        <f ca="1">IFERROR(VLOOKUP($A3255,HeadJournal!$A$1:$NTR$890,COLUMN(HeadJournal!B$1),0),"")</f>
        <v>720000209993</v>
      </c>
      <c r="C3255" s="94" t="str">
        <f ca="1">IFERROR(VLOOKUP($A3255,HeadJournal!$A$1:$NTR$890,COLUMN(HeadJournal!C$1),0),"")</f>
        <v>iHerb_MH DLE7202</v>
      </c>
      <c r="D3255" s="125" t="str">
        <f ca="1"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 ca="1"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 ca="1"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ca="1" si="254"/>
        <v>1000.4340495474037</v>
      </c>
      <c r="V3255" s="22">
        <f t="shared" ca="1" si="255"/>
        <v>0.66714908353677571</v>
      </c>
      <c r="X3255" s="33"/>
      <c r="Y3255" s="33"/>
    </row>
    <row r="3256" spans="1:25" hidden="1" x14ac:dyDescent="0.2">
      <c r="A3256" s="93" t="s">
        <v>1754</v>
      </c>
      <c r="B3256" s="94" t="str">
        <f ca="1">IFERROR(VLOOKUP($A3256,HeadJournal!$A$1:$NTR$890,COLUMN(HeadJournal!B$1),0),"")</f>
        <v>720000209993</v>
      </c>
      <c r="C3256" s="94" t="str">
        <f ca="1">IFERROR(VLOOKUP($A3256,HeadJournal!$A$1:$NTR$890,COLUMN(HeadJournal!C$1),0),"")</f>
        <v>iHerb_MH DLE7202</v>
      </c>
      <c r="D3256" s="125" t="str">
        <f ca="1"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 ca="1"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 ca="1"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ca="1" si="254"/>
        <v>1000.4340495474037</v>
      </c>
      <c r="V3256" s="22">
        <f t="shared" ca="1" si="255"/>
        <v>0.66714908353677571</v>
      </c>
      <c r="X3256" s="33"/>
      <c r="Y3256" s="33"/>
    </row>
    <row r="3257" spans="1:25" hidden="1" x14ac:dyDescent="0.2">
      <c r="A3257" s="93" t="s">
        <v>1754</v>
      </c>
      <c r="B3257" s="94" t="str">
        <f ca="1">IFERROR(VLOOKUP($A3257,HeadJournal!$A$1:$NTR$890,COLUMN(HeadJournal!B$1),0),"")</f>
        <v>720000209993</v>
      </c>
      <c r="C3257" s="94" t="str">
        <f ca="1">IFERROR(VLOOKUP($A3257,HeadJournal!$A$1:$NTR$890,COLUMN(HeadJournal!C$1),0),"")</f>
        <v>iHerb_MH DLE7202</v>
      </c>
      <c r="D3257" s="125" t="str">
        <f ca="1"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 ca="1"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 ca="1"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 ca="1"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ca="1" si="254"/>
        <v>1193.0119859545116</v>
      </c>
      <c r="V3257" s="22">
        <f t="shared" ca="1" si="255"/>
        <v>0.32182785092217248</v>
      </c>
      <c r="X3257" s="33"/>
      <c r="Y3257" s="33"/>
    </row>
    <row r="3258" spans="1:25" hidden="1" x14ac:dyDescent="0.2">
      <c r="A3258" s="93" t="s">
        <v>1754</v>
      </c>
      <c r="B3258" s="94" t="str">
        <f ca="1">IFERROR(VLOOKUP($A3258,HeadJournal!$A$1:$NTR$890,COLUMN(HeadJournal!B$1),0),"")</f>
        <v>720000209993</v>
      </c>
      <c r="C3258" s="94" t="str">
        <f ca="1">IFERROR(VLOOKUP($A3258,HeadJournal!$A$1:$NTR$890,COLUMN(HeadJournal!C$1),0),"")</f>
        <v>iHerb_MH DLE7202</v>
      </c>
      <c r="D3258" s="125" t="str">
        <f ca="1"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 ca="1"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 ca="1"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 ca="1"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ca="1" si="254"/>
        <v>889.1441339791445</v>
      </c>
      <c r="V3258" s="22">
        <f t="shared" ca="1" si="255"/>
        <v>0.44217198706469735</v>
      </c>
      <c r="X3258" s="33"/>
      <c r="Y3258" s="33"/>
    </row>
    <row r="3259" spans="1:25" hidden="1" x14ac:dyDescent="0.2">
      <c r="A3259" s="93" t="s">
        <v>1754</v>
      </c>
      <c r="B3259" s="94" t="str">
        <f ca="1">IFERROR(VLOOKUP($A3259,HeadJournal!$A$1:$NTR$890,COLUMN(HeadJournal!B$1),0),"")</f>
        <v>720000209993</v>
      </c>
      <c r="C3259" s="94" t="str">
        <f ca="1">IFERROR(VLOOKUP($A3259,HeadJournal!$A$1:$NTR$890,COLUMN(HeadJournal!C$1),0),"")</f>
        <v>iHerb_MH DLE7202</v>
      </c>
      <c r="D3259" s="125" t="str">
        <f ca="1"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 ca="1"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 ca="1"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ca="1" si="254"/>
        <v>889.1441339791445</v>
      </c>
      <c r="V3259" s="22">
        <f t="shared" ca="1" si="255"/>
        <v>0.44217198706469735</v>
      </c>
      <c r="X3259" s="33"/>
      <c r="Y3259" s="33"/>
    </row>
    <row r="3260" spans="1:25" hidden="1" x14ac:dyDescent="0.2">
      <c r="A3260" s="93" t="s">
        <v>1754</v>
      </c>
      <c r="B3260" s="94" t="str">
        <f ca="1">IFERROR(VLOOKUP($A3260,HeadJournal!$A$1:$NTR$890,COLUMN(HeadJournal!B$1),0),"")</f>
        <v>720000209993</v>
      </c>
      <c r="C3260" s="94" t="str">
        <f ca="1">IFERROR(VLOOKUP($A3260,HeadJournal!$A$1:$NTR$890,COLUMN(HeadJournal!C$1),0),"")</f>
        <v>iHerb_MH DLE7202</v>
      </c>
      <c r="D3260" s="125" t="str">
        <f ca="1"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 ca="1"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 ca="1"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 ca="1"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ca="1" si="254"/>
        <v>809.71272051947153</v>
      </c>
      <c r="V3260" s="22">
        <f t="shared" ca="1" si="255"/>
        <v>0.68026663350787941</v>
      </c>
      <c r="X3260" s="33"/>
      <c r="Y3260" s="33"/>
    </row>
    <row r="3261" spans="1:25" hidden="1" x14ac:dyDescent="0.2">
      <c r="A3261" s="93" t="s">
        <v>1754</v>
      </c>
      <c r="B3261" s="94" t="str">
        <f ca="1">IFERROR(VLOOKUP($A3261,HeadJournal!$A$1:$NTR$890,COLUMN(HeadJournal!B$1),0),"")</f>
        <v>720000209993</v>
      </c>
      <c r="C3261" s="94" t="str">
        <f ca="1">IFERROR(VLOOKUP($A3261,HeadJournal!$A$1:$NTR$890,COLUMN(HeadJournal!C$1),0),"")</f>
        <v>iHerb_MH DLE7202</v>
      </c>
      <c r="D3261" s="125" t="str">
        <f ca="1"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 ca="1"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 ca="1"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ca="1" si="254"/>
        <v>984.52082102588543</v>
      </c>
      <c r="V3261" s="22">
        <f t="shared" ca="1" si="255"/>
        <v>1.3760300089200843</v>
      </c>
      <c r="X3261" s="33"/>
      <c r="Y3261" s="33"/>
    </row>
    <row r="3262" spans="1:25" hidden="1" x14ac:dyDescent="0.2">
      <c r="A3262" s="93" t="s">
        <v>1754</v>
      </c>
      <c r="B3262" s="94" t="str">
        <f ca="1">IFERROR(VLOOKUP($A3262,HeadJournal!$A$1:$NTR$890,COLUMN(HeadJournal!B$1),0),"")</f>
        <v>720000209993</v>
      </c>
      <c r="C3262" s="94" t="str">
        <f ca="1">IFERROR(VLOOKUP($A3262,HeadJournal!$A$1:$NTR$890,COLUMN(HeadJournal!C$1),0),"")</f>
        <v>iHerb_MH DLE7202</v>
      </c>
      <c r="D3262" s="125" t="str">
        <f ca="1"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 ca="1"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 ca="1"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 ca="1"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ca="1" si="254"/>
        <v>993.95631217687514</v>
      </c>
      <c r="V3262" s="22">
        <f t="shared" ca="1" si="255"/>
        <v>0.3100258165389389</v>
      </c>
      <c r="X3262" s="33"/>
      <c r="Y3262" s="33"/>
    </row>
    <row r="3263" spans="1:25" hidden="1" x14ac:dyDescent="0.2">
      <c r="A3263" s="93" t="s">
        <v>1754</v>
      </c>
      <c r="B3263" s="94" t="str">
        <f ca="1">IFERROR(VLOOKUP($A3263,HeadJournal!$A$1:$NTR$890,COLUMN(HeadJournal!B$1),0),"")</f>
        <v>720000209993</v>
      </c>
      <c r="C3263" s="94" t="str">
        <f ca="1">IFERROR(VLOOKUP($A3263,HeadJournal!$A$1:$NTR$890,COLUMN(HeadJournal!C$1),0),"")</f>
        <v>iHerb_MH DLE7202</v>
      </c>
      <c r="D3263" s="125" t="str">
        <f ca="1"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 ca="1"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 ca="1"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 ca="1"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ca="1" si="254"/>
        <v>993.95631217687514</v>
      </c>
      <c r="V3263" s="22">
        <f t="shared" ca="1" si="255"/>
        <v>0.3100258165389389</v>
      </c>
      <c r="X3263" s="33"/>
      <c r="Y3263" s="33"/>
    </row>
    <row r="3264" spans="1:25" hidden="1" x14ac:dyDescent="0.2">
      <c r="A3264" s="93" t="s">
        <v>1754</v>
      </c>
      <c r="B3264" s="94" t="str">
        <f ca="1">IFERROR(VLOOKUP($A3264,HeadJournal!$A$1:$NTR$890,COLUMN(HeadJournal!B$1),0),"")</f>
        <v>720000209993</v>
      </c>
      <c r="C3264" s="94" t="str">
        <f ca="1">IFERROR(VLOOKUP($A3264,HeadJournal!$A$1:$NTR$890,COLUMN(HeadJournal!C$1),0),"")</f>
        <v>iHerb_MH DLE7202</v>
      </c>
      <c r="D3264" s="125" t="str">
        <f ca="1"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 ca="1"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 ca="1"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 ca="1"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ca="1" si="254"/>
        <v>873.20881442662312</v>
      </c>
      <c r="V3264" s="22">
        <f t="shared" ca="1" si="255"/>
        <v>0.57192419151849838</v>
      </c>
      <c r="X3264" s="33"/>
      <c r="Y3264" s="33"/>
    </row>
    <row r="3265" spans="1:25" hidden="1" x14ac:dyDescent="0.2">
      <c r="A3265" s="93" t="s">
        <v>1755</v>
      </c>
      <c r="B3265" s="94" t="str">
        <f ca="1">IFERROR(VLOOKUP($A3265,HeadJournal!$A$1:$NTR$890,COLUMN(HeadJournal!B$1),0),"")</f>
        <v>720000209360</v>
      </c>
      <c r="C3265" s="94" t="str">
        <f ca="1">IFERROR(VLOOKUP($A3265,HeadJournal!$A$1:$NTR$890,COLUMN(HeadJournal!C$1),0),"")</f>
        <v>iHerb_AV CYG0792</v>
      </c>
      <c r="D3265" s="125" t="str">
        <f ca="1"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 ca="1"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 ca="1"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 ca="1"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ca="1" si="260">Q3265-P3265</f>
        <v>500.85756146028643</v>
      </c>
      <c r="V3265" s="22">
        <f t="shared" ref="V3265:V3328" ca="1" si="261">IF(Q3265&lt;&gt;0,IFERROR(U3265/P3265,""),"")</f>
        <v>0.25053620582740521</v>
      </c>
      <c r="X3265" s="33"/>
      <c r="Y3265" s="33"/>
    </row>
    <row r="3266" spans="1:25" hidden="1" x14ac:dyDescent="0.2">
      <c r="A3266" s="93" t="s">
        <v>1755</v>
      </c>
      <c r="B3266" s="94" t="str">
        <f ca="1">IFERROR(VLOOKUP($A3266,HeadJournal!$A$1:$NTR$890,COLUMN(HeadJournal!B$1),0),"")</f>
        <v>720000209360</v>
      </c>
      <c r="C3266" s="94" t="str">
        <f ca="1">IFERROR(VLOOKUP($A3266,HeadJournal!$A$1:$NTR$890,COLUMN(HeadJournal!C$1),0),"")</f>
        <v>iHerb_AV CYG0792</v>
      </c>
      <c r="D3266" s="125" t="str">
        <f ca="1"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 ca="1"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 ca="1"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 ca="1"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ca="1" si="260"/>
        <v>800.85756146028643</v>
      </c>
      <c r="V3266" s="22">
        <f t="shared" ca="1" si="261"/>
        <v>0.4006005505266938</v>
      </c>
      <c r="X3266" s="33"/>
      <c r="Y3266" s="33"/>
    </row>
    <row r="3267" spans="1:25" hidden="1" x14ac:dyDescent="0.2">
      <c r="A3267" s="93" t="s">
        <v>1755</v>
      </c>
      <c r="B3267" s="94" t="str">
        <f ca="1">IFERROR(VLOOKUP($A3267,HeadJournal!$A$1:$NTR$890,COLUMN(HeadJournal!B$1),0),"")</f>
        <v>720000209360</v>
      </c>
      <c r="C3267" s="94" t="str">
        <f ca="1">IFERROR(VLOOKUP($A3267,HeadJournal!$A$1:$NTR$890,COLUMN(HeadJournal!C$1),0),"")</f>
        <v>iHerb_AV CYG0792</v>
      </c>
      <c r="D3267" s="125" t="str">
        <f ca="1"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 ca="1"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 ca="1"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 ca="1"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ca="1" si="260"/>
        <v>669.66018357652615</v>
      </c>
      <c r="V3267" s="22">
        <f t="shared" ca="1" si="261"/>
        <v>0.36586658803339456</v>
      </c>
      <c r="X3267" s="33"/>
      <c r="Y3267" s="33"/>
    </row>
    <row r="3268" spans="1:25" hidden="1" x14ac:dyDescent="0.2">
      <c r="A3268" s="93" t="s">
        <v>1755</v>
      </c>
      <c r="B3268" s="94" t="str">
        <f ca="1">IFERROR(VLOOKUP($A3268,HeadJournal!$A$1:$NTR$890,COLUMN(HeadJournal!B$1),0),"")</f>
        <v>720000209360</v>
      </c>
      <c r="C3268" s="94" t="str">
        <f ca="1">IFERROR(VLOOKUP($A3268,HeadJournal!$A$1:$NTR$890,COLUMN(HeadJournal!C$1),0),"")</f>
        <v>iHerb_AV CYG0792</v>
      </c>
      <c r="D3268" s="125" t="str">
        <f ca="1"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 ca="1"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 ca="1"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 ca="1"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ca="1" si="260"/>
        <v>669.66018357652615</v>
      </c>
      <c r="V3268" s="22">
        <f t="shared" ca="1" si="261"/>
        <v>0.36586658803339456</v>
      </c>
      <c r="X3268" s="33"/>
      <c r="Y3268" s="33"/>
    </row>
    <row r="3269" spans="1:25" hidden="1" x14ac:dyDescent="0.2">
      <c r="A3269" s="93" t="s">
        <v>1755</v>
      </c>
      <c r="B3269" s="94" t="str">
        <f ca="1">IFERROR(VLOOKUP($A3269,HeadJournal!$A$1:$NTR$890,COLUMN(HeadJournal!B$1),0),"")</f>
        <v>720000209360</v>
      </c>
      <c r="C3269" s="94" t="str">
        <f ca="1">IFERROR(VLOOKUP($A3269,HeadJournal!$A$1:$NTR$890,COLUMN(HeadJournal!C$1),0),"")</f>
        <v>iHerb_AV CYG0792</v>
      </c>
      <c r="D3269" s="125" t="str">
        <f ca="1"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 ca="1"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 ca="1"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 ca="1"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ca="1" si="260"/>
        <v>528.28392304926365</v>
      </c>
      <c r="V3269" s="22">
        <f t="shared" ca="1" si="261"/>
        <v>0.38512628956249839</v>
      </c>
      <c r="X3269" s="33"/>
      <c r="Y3269" s="33"/>
    </row>
    <row r="3270" spans="1:25" hidden="1" x14ac:dyDescent="0.2">
      <c r="A3270" s="93" t="s">
        <v>1755</v>
      </c>
      <c r="B3270" s="94" t="str">
        <f ca="1">IFERROR(VLOOKUP($A3270,HeadJournal!$A$1:$NTR$890,COLUMN(HeadJournal!B$1),0),"")</f>
        <v>720000209360</v>
      </c>
      <c r="C3270" s="94" t="str">
        <f ca="1">IFERROR(VLOOKUP($A3270,HeadJournal!$A$1:$NTR$890,COLUMN(HeadJournal!C$1),0),"")</f>
        <v>iHerb_AV CYG0792</v>
      </c>
      <c r="D3270" s="125" t="str">
        <f ca="1"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 ca="1"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 ca="1"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 ca="1"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ca="1" si="260"/>
        <v>428.28392304926365</v>
      </c>
      <c r="V3270" s="22">
        <f t="shared" ca="1" si="261"/>
        <v>0.3122249059013143</v>
      </c>
      <c r="X3270" s="33"/>
      <c r="Y3270" s="33"/>
    </row>
    <row r="3271" spans="1:25" hidden="1" x14ac:dyDescent="0.2">
      <c r="A3271" s="93" t="s">
        <v>1755</v>
      </c>
      <c r="B3271" s="94" t="str">
        <f ca="1">IFERROR(VLOOKUP($A3271,HeadJournal!$A$1:$NTR$890,COLUMN(HeadJournal!B$1),0),"")</f>
        <v>720000209360</v>
      </c>
      <c r="C3271" s="94" t="str">
        <f ca="1">IFERROR(VLOOKUP($A3271,HeadJournal!$A$1:$NTR$890,COLUMN(HeadJournal!C$1),0),"")</f>
        <v>iHerb_AV CYG0792</v>
      </c>
      <c r="D3271" s="125" t="str">
        <f ca="1"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 ca="1"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 ca="1"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 ca="1"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ca="1" si="260"/>
        <v>769.34976191828127</v>
      </c>
      <c r="V3271" s="22">
        <f t="shared" ca="1" si="261"/>
        <v>0.50262936807984671</v>
      </c>
      <c r="X3271" s="33"/>
      <c r="Y3271" s="33"/>
    </row>
    <row r="3272" spans="1:25" hidden="1" x14ac:dyDescent="0.2">
      <c r="A3272" s="93" t="s">
        <v>1755</v>
      </c>
      <c r="B3272" s="94" t="str">
        <f ca="1">IFERROR(VLOOKUP($A3272,HeadJournal!$A$1:$NTR$890,COLUMN(HeadJournal!B$1),0),"")</f>
        <v>720000209360</v>
      </c>
      <c r="C3272" s="94" t="str">
        <f ca="1">IFERROR(VLOOKUP($A3272,HeadJournal!$A$1:$NTR$890,COLUMN(HeadJournal!C$1),0),"")</f>
        <v>iHerb_AV CYG0792</v>
      </c>
      <c r="D3272" s="125" t="str">
        <f ca="1"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 ca="1"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 ca="1"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 ca="1"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ca="1" si="260"/>
        <v>669.34976191828127</v>
      </c>
      <c r="V3272" s="22">
        <f t="shared" ca="1" si="261"/>
        <v>0.43729765642420126</v>
      </c>
      <c r="X3272" s="33"/>
      <c r="Y3272" s="33"/>
    </row>
    <row r="3273" spans="1:25" hidden="1" x14ac:dyDescent="0.2">
      <c r="A3273" s="93" t="s">
        <v>1755</v>
      </c>
      <c r="B3273" s="94" t="str">
        <f ca="1">IFERROR(VLOOKUP($A3273,HeadJournal!$A$1:$NTR$890,COLUMN(HeadJournal!B$1),0),"")</f>
        <v>720000209360</v>
      </c>
      <c r="C3273" s="94" t="str">
        <f ca="1">IFERROR(VLOOKUP($A3273,HeadJournal!$A$1:$NTR$890,COLUMN(HeadJournal!C$1),0),"")</f>
        <v>iHerb_AV CYG0792</v>
      </c>
      <c r="D3273" s="125" t="str">
        <f ca="1"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 ca="1"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 ca="1"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 ca="1"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ca="1" si="260"/>
        <v>-1907.2099335717924</v>
      </c>
      <c r="V3273" s="22" t="str">
        <f t="shared" ca="1" si="261"/>
        <v/>
      </c>
      <c r="X3273" s="33"/>
      <c r="Y3273" s="33"/>
    </row>
    <row r="3274" spans="1:25" hidden="1" x14ac:dyDescent="0.2">
      <c r="A3274" s="93" t="s">
        <v>1755</v>
      </c>
      <c r="B3274" s="94" t="str">
        <f ca="1">IFERROR(VLOOKUP($A3274,HeadJournal!$A$1:$NTR$890,COLUMN(HeadJournal!B$1),0),"")</f>
        <v>720000209360</v>
      </c>
      <c r="C3274" s="94" t="str">
        <f ca="1">IFERROR(VLOOKUP($A3274,HeadJournal!$A$1:$NTR$890,COLUMN(HeadJournal!C$1),0),"")</f>
        <v>iHerb_AV CYG0792</v>
      </c>
      <c r="D3274" s="125" t="str">
        <f ca="1"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 ca="1"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 ca="1"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 ca="1"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ca="1" si="260"/>
        <v>589.80897783834098</v>
      </c>
      <c r="V3274" s="22">
        <f t="shared" ca="1" si="261"/>
        <v>0.21762634921870083</v>
      </c>
      <c r="X3274" s="33"/>
      <c r="Y3274" s="33"/>
    </row>
    <row r="3275" spans="1:25" hidden="1" x14ac:dyDescent="0.2">
      <c r="A3275" s="93" t="s">
        <v>1755</v>
      </c>
      <c r="B3275" s="94" t="str">
        <f ca="1">IFERROR(VLOOKUP($A3275,HeadJournal!$A$1:$NTR$890,COLUMN(HeadJournal!B$1),0),"")</f>
        <v>720000209360</v>
      </c>
      <c r="C3275" s="94" t="str">
        <f ca="1">IFERROR(VLOOKUP($A3275,HeadJournal!$A$1:$NTR$890,COLUMN(HeadJournal!C$1),0),"")</f>
        <v>iHerb_AV CYG0792</v>
      </c>
      <c r="D3275" s="125" t="str">
        <f ca="1"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 ca="1"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 ca="1"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 ca="1"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ca="1" si="260"/>
        <v>-215.02857094191776</v>
      </c>
      <c r="V3275" s="22" t="str">
        <f t="shared" ca="1" si="261"/>
        <v/>
      </c>
      <c r="X3275" s="33"/>
      <c r="Y3275" s="33"/>
    </row>
    <row r="3276" spans="1:25" hidden="1" x14ac:dyDescent="0.2">
      <c r="A3276" s="93" t="s">
        <v>1756</v>
      </c>
      <c r="B3276" s="94" t="str">
        <f ca="1">IFERROR(VLOOKUP($A3276,HeadJournal!$A$1:$NTR$890,COLUMN(HeadJournal!B$1),0),"")</f>
        <v>720000208908</v>
      </c>
      <c r="C3276" s="94" t="str">
        <f ca="1">IFERROR(VLOOKUP($A3276,HeadJournal!$A$1:$NTR$890,COLUMN(HeadJournal!C$1),0),"")</f>
        <v>iHerb_OA CZN6870</v>
      </c>
      <c r="D3276" s="125" t="str">
        <f ca="1"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 ca="1"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 ca="1"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ca="1" si="260"/>
        <v>881.14558941989799</v>
      </c>
      <c r="V3276" s="22">
        <f t="shared" ca="1" si="261"/>
        <v>0.23694006060389133</v>
      </c>
      <c r="X3276" s="33"/>
      <c r="Y3276" s="33"/>
    </row>
    <row r="3277" spans="1:25" hidden="1" x14ac:dyDescent="0.2">
      <c r="A3277" s="93" t="s">
        <v>1756</v>
      </c>
      <c r="B3277" s="94" t="str">
        <f ca="1">IFERROR(VLOOKUP($A3277,HeadJournal!$A$1:$NTR$890,COLUMN(HeadJournal!B$1),0),"")</f>
        <v>720000208908</v>
      </c>
      <c r="C3277" s="94" t="str">
        <f ca="1">IFERROR(VLOOKUP($A3277,HeadJournal!$A$1:$NTR$890,COLUMN(HeadJournal!C$1),0),"")</f>
        <v>iHerb_OA CZN6870</v>
      </c>
      <c r="D3277" s="125" t="str">
        <f ca="1"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 ca="1"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 ca="1"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 ca="1">IFERROR(SUM(K3277:O3277)*VLOOKUP($A3277,HeadJournal!$A$1:$L$890,COLUMN(HeadJournal!H$1),0),0)</f>
        <v>837.15822162107986</v>
      </c>
      <c r="Q3277" s="29">
        <v>1500</v>
      </c>
      <c r="R3277" s="31">
        <v>46146</v>
      </c>
      <c r="S3277" s="31"/>
      <c r="T3277" s="95" t="str">
        <f t="shared" si="263"/>
        <v>2026 05</v>
      </c>
      <c r="U3277" s="32">
        <f t="shared" ca="1" si="260"/>
        <v>662.84177837892014</v>
      </c>
      <c r="V3277" s="22">
        <f t="shared" ca="1" si="261"/>
        <v>0.79177598840920183</v>
      </c>
      <c r="X3277" s="33"/>
      <c r="Y3277" s="33"/>
    </row>
    <row r="3278" spans="1:25" hidden="1" x14ac:dyDescent="0.2">
      <c r="A3278" s="93" t="s">
        <v>1756</v>
      </c>
      <c r="B3278" s="94" t="str">
        <f ca="1">IFERROR(VLOOKUP($A3278,HeadJournal!$A$1:$NTR$890,COLUMN(HeadJournal!B$1),0),"")</f>
        <v>720000208908</v>
      </c>
      <c r="C3278" s="94" t="str">
        <f ca="1">IFERROR(VLOOKUP($A3278,HeadJournal!$A$1:$NTR$890,COLUMN(HeadJournal!C$1),0),"")</f>
        <v>iHerb_OA CZN6870</v>
      </c>
      <c r="D3278" s="125" t="str">
        <f ca="1"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 ca="1"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 ca="1"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 ca="1"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ca="1" si="260"/>
        <v>841.67761607053399</v>
      </c>
      <c r="V3278" s="22">
        <f t="shared" ca="1" si="261"/>
        <v>0.26649515589455131</v>
      </c>
      <c r="X3278" s="33"/>
      <c r="Y3278" s="33"/>
    </row>
    <row r="3279" spans="1:25" hidden="1" x14ac:dyDescent="0.2">
      <c r="A3279" s="93" t="s">
        <v>1756</v>
      </c>
      <c r="B3279" s="94" t="str">
        <f ca="1">IFERROR(VLOOKUP($A3279,HeadJournal!$A$1:$NTR$890,COLUMN(HeadJournal!B$1),0),"")</f>
        <v>720000208908</v>
      </c>
      <c r="C3279" s="94" t="str">
        <f ca="1">IFERROR(VLOOKUP($A3279,HeadJournal!$A$1:$NTR$890,COLUMN(HeadJournal!C$1),0),"")</f>
        <v>iHerb_OA CZN6870</v>
      </c>
      <c r="D3279" s="125" t="str">
        <f ca="1"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 ca="1"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 ca="1"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 ca="1"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ca="1" si="260"/>
        <v>760.00184410379734</v>
      </c>
      <c r="V3279" s="22">
        <f t="shared" ca="1" si="261"/>
        <v>0.46341627968995031</v>
      </c>
      <c r="X3279" s="33"/>
      <c r="Y3279" s="33"/>
    </row>
    <row r="3280" spans="1:25" hidden="1" x14ac:dyDescent="0.2">
      <c r="A3280" s="93" t="s">
        <v>1756</v>
      </c>
      <c r="B3280" s="94" t="str">
        <f ca="1">IFERROR(VLOOKUP($A3280,HeadJournal!$A$1:$NTR$890,COLUMN(HeadJournal!B$1),0),"")</f>
        <v>720000208908</v>
      </c>
      <c r="C3280" s="94" t="str">
        <f ca="1">IFERROR(VLOOKUP($A3280,HeadJournal!$A$1:$NTR$890,COLUMN(HeadJournal!C$1),0),"")</f>
        <v>iHerb_OA CZN6870</v>
      </c>
      <c r="D3280" s="125" t="str">
        <f ca="1"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 ca="1"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 ca="1"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 ca="1"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ca="1" si="260"/>
        <v>889.12039094279135</v>
      </c>
      <c r="V3280" s="22">
        <f t="shared" ca="1" si="261"/>
        <v>0.55194713865871226</v>
      </c>
      <c r="X3280" s="33"/>
      <c r="Y3280" s="33"/>
    </row>
    <row r="3281" spans="1:25" hidden="1" x14ac:dyDescent="0.2">
      <c r="A3281" s="93" t="s">
        <v>1756</v>
      </c>
      <c r="B3281" s="94" t="str">
        <f ca="1">IFERROR(VLOOKUP($A3281,HeadJournal!$A$1:$NTR$890,COLUMN(HeadJournal!B$1),0),"")</f>
        <v>720000208908</v>
      </c>
      <c r="C3281" s="94" t="str">
        <f ca="1">IFERROR(VLOOKUP($A3281,HeadJournal!$A$1:$NTR$890,COLUMN(HeadJournal!C$1),0),"")</f>
        <v>iHerb_OA CZN6870</v>
      </c>
      <c r="D3281" s="125" t="str">
        <f ca="1"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 ca="1"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 ca="1"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 ca="1"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ca="1" si="260"/>
        <v>889.12039094279135</v>
      </c>
      <c r="V3281" s="22">
        <f t="shared" ca="1" si="261"/>
        <v>0.55194713865871226</v>
      </c>
      <c r="X3281" s="33"/>
      <c r="Y3281" s="33"/>
    </row>
    <row r="3282" spans="1:25" hidden="1" x14ac:dyDescent="0.2">
      <c r="A3282" s="93" t="s">
        <v>1756</v>
      </c>
      <c r="B3282" s="94" t="str">
        <f ca="1">IFERROR(VLOOKUP($A3282,HeadJournal!$A$1:$NTR$890,COLUMN(HeadJournal!B$1),0),"")</f>
        <v>720000208908</v>
      </c>
      <c r="C3282" s="94" t="str">
        <f ca="1">IFERROR(VLOOKUP($A3282,HeadJournal!$A$1:$NTR$890,COLUMN(HeadJournal!C$1),0),"")</f>
        <v>iHerb_OA CZN6870</v>
      </c>
      <c r="D3282" s="125" t="str">
        <f ca="1"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 ca="1"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 ca="1"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 ca="1"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ca="1" si="260"/>
        <v>-215.26925698827776</v>
      </c>
      <c r="V3282" s="22" t="str">
        <f t="shared" ca="1" si="261"/>
        <v/>
      </c>
      <c r="X3282" s="33"/>
      <c r="Y3282" s="33"/>
    </row>
    <row r="3283" spans="1:25" hidden="1" x14ac:dyDescent="0.2">
      <c r="A3283" s="93" t="s">
        <v>1756</v>
      </c>
      <c r="B3283" s="94" t="str">
        <f ca="1">IFERROR(VLOOKUP($A3283,HeadJournal!$A$1:$NTR$890,COLUMN(HeadJournal!B$1),0),"")</f>
        <v>720000208908</v>
      </c>
      <c r="C3283" s="94" t="str">
        <f ca="1">IFERROR(VLOOKUP($A3283,HeadJournal!$A$1:$NTR$890,COLUMN(HeadJournal!C$1),0),"")</f>
        <v>iHerb_OA CZN6870</v>
      </c>
      <c r="D3283" s="125" t="str">
        <f ca="1"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 ca="1"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 ca="1"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 ca="1"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ca="1" si="260"/>
        <v>863.33672517783793</v>
      </c>
      <c r="V3283" s="22">
        <f t="shared" ca="1" si="261"/>
        <v>0.75953604229265892</v>
      </c>
      <c r="X3283" s="33"/>
      <c r="Y3283" s="33"/>
    </row>
    <row r="3284" spans="1:25" hidden="1" x14ac:dyDescent="0.2">
      <c r="A3284" s="93" t="s">
        <v>1756</v>
      </c>
      <c r="B3284" s="94" t="str">
        <f ca="1">IFERROR(VLOOKUP($A3284,HeadJournal!$A$1:$NTR$890,COLUMN(HeadJournal!B$1),0),"")</f>
        <v>720000208908</v>
      </c>
      <c r="C3284" s="94" t="str">
        <f ca="1">IFERROR(VLOOKUP($A3284,HeadJournal!$A$1:$NTR$890,COLUMN(HeadJournal!C$1),0),"")</f>
        <v>iHerb_OA CZN6870</v>
      </c>
      <c r="D3284" s="125" t="str">
        <f ca="1"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 ca="1"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 ca="1"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 ca="1"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ca="1" si="260"/>
        <v>763.33672517783793</v>
      </c>
      <c r="V3284" s="22">
        <f t="shared" ca="1" si="261"/>
        <v>0.67155924017802604</v>
      </c>
      <c r="X3284" s="33"/>
      <c r="Y3284" s="33"/>
    </row>
    <row r="3285" spans="1:25" hidden="1" x14ac:dyDescent="0.2">
      <c r="A3285" s="93" t="s">
        <v>1756</v>
      </c>
      <c r="B3285" s="94" t="str">
        <f ca="1">IFERROR(VLOOKUP($A3285,HeadJournal!$A$1:$NTR$890,COLUMN(HeadJournal!B$1),0),"")</f>
        <v>720000208908</v>
      </c>
      <c r="C3285" s="94" t="str">
        <f ca="1">IFERROR(VLOOKUP($A3285,HeadJournal!$A$1:$NTR$890,COLUMN(HeadJournal!C$1),0),"")</f>
        <v>iHerb_OA CZN6870</v>
      </c>
      <c r="D3285" s="125" t="str">
        <f ca="1"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 ca="1"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 ca="1"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 ca="1"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ca="1" si="260"/>
        <v>1382.5757650536018</v>
      </c>
      <c r="V3285" s="22">
        <f t="shared" ca="1" si="261"/>
        <v>1.2372881505652351</v>
      </c>
      <c r="X3285" s="33"/>
      <c r="Y3285" s="33"/>
    </row>
    <row r="3286" spans="1:25" hidden="1" x14ac:dyDescent="0.2">
      <c r="A3286" s="93" t="s">
        <v>1756</v>
      </c>
      <c r="B3286" s="94" t="str">
        <f ca="1">IFERROR(VLOOKUP($A3286,HeadJournal!$A$1:$NTR$890,COLUMN(HeadJournal!B$1),0),"")</f>
        <v>720000208908</v>
      </c>
      <c r="C3286" s="94" t="str">
        <f ca="1">IFERROR(VLOOKUP($A3286,HeadJournal!$A$1:$NTR$890,COLUMN(HeadJournal!C$1),0),"")</f>
        <v>iHerb_OA CZN6870</v>
      </c>
      <c r="D3286" s="125" t="str">
        <f ca="1"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 ca="1"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 ca="1"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 ca="1"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ca="1" si="260"/>
        <v>1382.5757650536018</v>
      </c>
      <c r="V3286" s="22">
        <f t="shared" ca="1" si="261"/>
        <v>1.2372881505652351</v>
      </c>
      <c r="X3286" s="33"/>
      <c r="Y3286" s="33"/>
    </row>
    <row r="3287" spans="1:25" hidden="1" x14ac:dyDescent="0.2">
      <c r="A3287" s="93" t="s">
        <v>1765</v>
      </c>
      <c r="B3287" s="94">
        <f ca="1">IFERROR(VLOOKUP($A3287,HeadJournal!$A$1:$NTR$890,COLUMN(HeadJournal!B$1),0),"")</f>
        <v>0</v>
      </c>
      <c r="C3287" s="94" t="str">
        <f ca="1">IFERROR(VLOOKUP($A3287,HeadJournal!$A$1:$NTR$890,COLUMN(HeadJournal!C$1),0),"")</f>
        <v>OZON_OA</v>
      </c>
      <c r="D3287" s="125" t="str">
        <f ca="1"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 ca="1"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 ca="1"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ca="1" si="260"/>
        <v>-570.55999999999995</v>
      </c>
      <c r="V3287" s="22" t="str">
        <f t="shared" ca="1" si="261"/>
        <v/>
      </c>
      <c r="X3287" s="33"/>
      <c r="Y3287" s="33"/>
    </row>
    <row r="3288" spans="1:25" hidden="1" x14ac:dyDescent="0.2">
      <c r="A3288" s="93" t="s">
        <v>1765</v>
      </c>
      <c r="B3288" s="94">
        <f ca="1">IFERROR(VLOOKUP($A3288,HeadJournal!$A$1:$NTR$890,COLUMN(HeadJournal!B$1),0),"")</f>
        <v>0</v>
      </c>
      <c r="C3288" s="94" t="str">
        <f ca="1">IFERROR(VLOOKUP($A3288,HeadJournal!$A$1:$NTR$890,COLUMN(HeadJournal!C$1),0),"")</f>
        <v>OZON_OA</v>
      </c>
      <c r="D3288" s="125" t="str">
        <f ca="1"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 ca="1"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 ca="1"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ca="1" si="260"/>
        <v>-1000</v>
      </c>
      <c r="V3288" s="22">
        <f t="shared" ca="1" si="261"/>
        <v>-0.65846222731433013</v>
      </c>
      <c r="X3288" s="33"/>
      <c r="Y3288" s="33"/>
    </row>
    <row r="3289" spans="1:25" hidden="1" x14ac:dyDescent="0.2">
      <c r="A3289" s="93" t="s">
        <v>1765</v>
      </c>
      <c r="B3289" s="94">
        <f ca="1">IFERROR(VLOOKUP($A3289,HeadJournal!$A$1:$NTR$890,COLUMN(HeadJournal!B$1),0),"")</f>
        <v>0</v>
      </c>
      <c r="C3289" s="94" t="str">
        <f ca="1">IFERROR(VLOOKUP($A3289,HeadJournal!$A$1:$NTR$890,COLUMN(HeadJournal!C$1),0),"")</f>
        <v>OZON_OA</v>
      </c>
      <c r="D3289" s="125" t="str">
        <f ca="1"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 ca="1"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 ca="1"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ca="1" si="260"/>
        <v>1163.92</v>
      </c>
      <c r="V3289" s="22">
        <f t="shared" ca="1" si="261"/>
        <v>1.1233881553547991</v>
      </c>
      <c r="X3289" s="33"/>
      <c r="Y3289" s="33"/>
    </row>
    <row r="3290" spans="1:25" hidden="1" x14ac:dyDescent="0.2">
      <c r="A3290" s="93" t="s">
        <v>1765</v>
      </c>
      <c r="B3290" s="94">
        <f ca="1">IFERROR(VLOOKUP($A3290,HeadJournal!$A$1:$NTR$890,COLUMN(HeadJournal!B$1),0),"")</f>
        <v>0</v>
      </c>
      <c r="C3290" s="94" t="str">
        <f ca="1">IFERROR(VLOOKUP($A3290,HeadJournal!$A$1:$NTR$890,COLUMN(HeadJournal!C$1),0),"")</f>
        <v>OZON_OA</v>
      </c>
      <c r="D3290" s="125" t="str">
        <f ca="1"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 ca="1"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 ca="1"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ca="1" si="260"/>
        <v>-1518.67</v>
      </c>
      <c r="V3290" s="22" t="str">
        <f t="shared" ca="1" si="261"/>
        <v/>
      </c>
      <c r="X3290" s="33"/>
      <c r="Y3290" s="33"/>
    </row>
    <row r="3291" spans="1:25" hidden="1" x14ac:dyDescent="0.2">
      <c r="A3291" s="93" t="s">
        <v>1769</v>
      </c>
      <c r="B3291" s="94" t="str">
        <f ca="1">IFERROR(VLOOKUP($A3291,HeadJournal!$A$1:$NTR$890,COLUMN(HeadJournal!B$1),0),"")</f>
        <v>720000218371</v>
      </c>
      <c r="C3291" s="94" t="str">
        <f ca="1">IFERROR(VLOOKUP($A3291,HeadJournal!$A$1:$NTR$890,COLUMN(HeadJournal!C$1),0),"")</f>
        <v>iHerb_AV CYG0792</v>
      </c>
      <c r="D3291" s="125" t="str">
        <f ca="1"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 ca="1"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 ca="1"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 ca="1"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ca="1" si="260"/>
        <v>787.06015103169511</v>
      </c>
      <c r="V3291" s="22">
        <f t="shared" ca="1" si="261"/>
        <v>0.32618307968522986</v>
      </c>
      <c r="X3291" s="33"/>
      <c r="Y3291" s="33"/>
    </row>
    <row r="3292" spans="1:25" hidden="1" x14ac:dyDescent="0.2">
      <c r="A3292" s="93" t="s">
        <v>1769</v>
      </c>
      <c r="B3292" s="94" t="str">
        <f ca="1">IFERROR(VLOOKUP($A3292,HeadJournal!$A$1:$NTR$890,COLUMN(HeadJournal!B$1),0),"")</f>
        <v>720000218371</v>
      </c>
      <c r="C3292" s="94" t="str">
        <f ca="1">IFERROR(VLOOKUP($A3292,HeadJournal!$A$1:$NTR$890,COLUMN(HeadJournal!C$1),0),"")</f>
        <v>iHerb_AV CYG0792</v>
      </c>
      <c r="D3292" s="125" t="str">
        <f ca="1"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 ca="1"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 ca="1"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ca="1" si="260"/>
        <v>875.18651988938518</v>
      </c>
      <c r="V3292" s="22">
        <f t="shared" ca="1" si="261"/>
        <v>0.50740936917611412</v>
      </c>
      <c r="X3292" s="33"/>
      <c r="Y3292" s="33"/>
    </row>
    <row r="3293" spans="1:25" hidden="1" x14ac:dyDescent="0.2">
      <c r="A3293" s="93" t="s">
        <v>1769</v>
      </c>
      <c r="B3293" s="94" t="str">
        <f ca="1">IFERROR(VLOOKUP($A3293,HeadJournal!$A$1:$NTR$890,COLUMN(HeadJournal!B$1),0),"")</f>
        <v>720000218371</v>
      </c>
      <c r="C3293" s="94" t="str">
        <f ca="1">IFERROR(VLOOKUP($A3293,HeadJournal!$A$1:$NTR$890,COLUMN(HeadJournal!C$1),0),"")</f>
        <v>iHerb_AV CYG0792</v>
      </c>
      <c r="D3293" s="125" t="str">
        <f ca="1"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 ca="1"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 ca="1"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 ca="1"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ca="1" si="260"/>
        <v>647.71276536907033</v>
      </c>
      <c r="V3293" s="22">
        <f t="shared" ca="1" si="261"/>
        <v>0.75997004184810146</v>
      </c>
      <c r="X3293" s="33"/>
      <c r="Y3293" s="33"/>
    </row>
    <row r="3294" spans="1:25" hidden="1" x14ac:dyDescent="0.2">
      <c r="A3294" s="93" t="s">
        <v>1769</v>
      </c>
      <c r="B3294" s="94" t="str">
        <f ca="1">IFERROR(VLOOKUP($A3294,HeadJournal!$A$1:$NTR$890,COLUMN(HeadJournal!B$1),0),"")</f>
        <v>720000218371</v>
      </c>
      <c r="C3294" s="94" t="str">
        <f ca="1">IFERROR(VLOOKUP($A3294,HeadJournal!$A$1:$NTR$890,COLUMN(HeadJournal!C$1),0),"")</f>
        <v>iHerb_AV CYG0792</v>
      </c>
      <c r="D3294" s="125" t="str">
        <f ca="1"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 ca="1"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 ca="1"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 ca="1"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ca="1" si="260"/>
        <v>-1378.5015166985747</v>
      </c>
      <c r="V3294" s="22" t="str">
        <f t="shared" ca="1" si="261"/>
        <v/>
      </c>
      <c r="X3294" s="33"/>
      <c r="Y3294" s="33"/>
    </row>
    <row r="3295" spans="1:25" hidden="1" x14ac:dyDescent="0.2">
      <c r="A3295" s="93" t="s">
        <v>1769</v>
      </c>
      <c r="B3295" s="94" t="str">
        <f ca="1">IFERROR(VLOOKUP($A3295,HeadJournal!$A$1:$NTR$890,COLUMN(HeadJournal!B$1),0),"")</f>
        <v>720000218371</v>
      </c>
      <c r="C3295" s="94" t="str">
        <f ca="1">IFERROR(VLOOKUP($A3295,HeadJournal!$A$1:$NTR$890,COLUMN(HeadJournal!C$1),0),"")</f>
        <v>iHerb_AV CYG0792</v>
      </c>
      <c r="D3295" s="125" t="str">
        <f ca="1"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 ca="1"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 ca="1"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 ca="1"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ca="1" si="260"/>
        <v>-972.59691023186554</v>
      </c>
      <c r="V3295" s="22" t="str">
        <f t="shared" ca="1" si="261"/>
        <v/>
      </c>
      <c r="X3295" s="33"/>
      <c r="Y3295" s="33"/>
    </row>
    <row r="3296" spans="1:25" hidden="1" x14ac:dyDescent="0.2">
      <c r="A3296" s="93" t="s">
        <v>1769</v>
      </c>
      <c r="B3296" s="94" t="str">
        <f ca="1">IFERROR(VLOOKUP($A3296,HeadJournal!$A$1:$NTR$890,COLUMN(HeadJournal!B$1),0),"")</f>
        <v>720000218371</v>
      </c>
      <c r="C3296" s="94" t="str">
        <f ca="1">IFERROR(VLOOKUP($A3296,HeadJournal!$A$1:$NTR$890,COLUMN(HeadJournal!C$1),0),"")</f>
        <v>iHerb_AV CYG0792</v>
      </c>
      <c r="D3296" s="125" t="str">
        <f ca="1"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 ca="1"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 ca="1"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 ca="1"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ca="1" si="260"/>
        <v>-651.02151563497125</v>
      </c>
      <c r="V3296" s="22" t="str">
        <f t="shared" ca="1" si="261"/>
        <v/>
      </c>
      <c r="X3296" s="33"/>
      <c r="Y3296" s="33"/>
    </row>
    <row r="3297" spans="1:25" hidden="1" x14ac:dyDescent="0.2">
      <c r="A3297" s="93" t="s">
        <v>1769</v>
      </c>
      <c r="B3297" s="94" t="str">
        <f ca="1">IFERROR(VLOOKUP($A3297,HeadJournal!$A$1:$NTR$890,COLUMN(HeadJournal!B$1),0),"")</f>
        <v>720000218371</v>
      </c>
      <c r="C3297" s="94" t="str">
        <f ca="1">IFERROR(VLOOKUP($A3297,HeadJournal!$A$1:$NTR$890,COLUMN(HeadJournal!C$1),0),"")</f>
        <v>iHerb_AV CYG0792</v>
      </c>
      <c r="D3297" s="125" t="str">
        <f ca="1"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 ca="1"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 ca="1"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 ca="1"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ca="1" si="260"/>
        <v>-656.643463092959</v>
      </c>
      <c r="V3297" s="22" t="str">
        <f t="shared" ca="1" si="261"/>
        <v/>
      </c>
      <c r="X3297" s="33"/>
      <c r="Y3297" s="33"/>
    </row>
    <row r="3298" spans="1:25" hidden="1" x14ac:dyDescent="0.2">
      <c r="A3298" s="93" t="s">
        <v>1769</v>
      </c>
      <c r="B3298" s="94" t="str">
        <f ca="1">IFERROR(VLOOKUP($A3298,HeadJournal!$A$1:$NTR$890,COLUMN(HeadJournal!B$1),0),"")</f>
        <v>720000218371</v>
      </c>
      <c r="C3298" s="94" t="str">
        <f ca="1">IFERROR(VLOOKUP($A3298,HeadJournal!$A$1:$NTR$890,COLUMN(HeadJournal!C$1),0),"")</f>
        <v>iHerb_AV CYG0792</v>
      </c>
      <c r="D3298" s="125" t="str">
        <f ca="1"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 ca="1"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 ca="1"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 ca="1"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ca="1" si="260"/>
        <v>-112.43894915975328</v>
      </c>
      <c r="V3298" s="22" t="str">
        <f t="shared" ca="1" si="261"/>
        <v/>
      </c>
      <c r="X3298" s="33"/>
      <c r="Y3298" s="33"/>
    </row>
    <row r="3299" spans="1:25" hidden="1" x14ac:dyDescent="0.2">
      <c r="A3299" s="93" t="s">
        <v>1769</v>
      </c>
      <c r="B3299" s="94" t="str">
        <f ca="1">IFERROR(VLOOKUP($A3299,HeadJournal!$A$1:$NTR$890,COLUMN(HeadJournal!B$1),0),"")</f>
        <v>720000218371</v>
      </c>
      <c r="C3299" s="94" t="str">
        <f ca="1">IFERROR(VLOOKUP($A3299,HeadJournal!$A$1:$NTR$890,COLUMN(HeadJournal!C$1),0),"")</f>
        <v>iHerb_AV CYG0792</v>
      </c>
      <c r="D3299" s="125" t="str">
        <f ca="1"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 ca="1"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 ca="1"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 ca="1"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ca="1" si="260"/>
        <v>951.71567007019758</v>
      </c>
      <c r="V3299" s="22">
        <f t="shared" ca="1" si="261"/>
        <v>0.61469050075146558</v>
      </c>
      <c r="X3299" s="33"/>
      <c r="Y3299" s="33"/>
    </row>
    <row r="3300" spans="1:25" hidden="1" x14ac:dyDescent="0.2">
      <c r="A3300" s="93" t="s">
        <v>1769</v>
      </c>
      <c r="B3300" s="94" t="str">
        <f ca="1">IFERROR(VLOOKUP($A3300,HeadJournal!$A$1:$NTR$890,COLUMN(HeadJournal!B$1),0),"")</f>
        <v>720000218371</v>
      </c>
      <c r="C3300" s="94" t="str">
        <f ca="1">IFERROR(VLOOKUP($A3300,HeadJournal!$A$1:$NTR$890,COLUMN(HeadJournal!C$1),0),"")</f>
        <v>iHerb_AV CYG0792</v>
      </c>
      <c r="D3300" s="125" t="str">
        <f ca="1"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 ca="1"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 ca="1"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 ca="1"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ca="1" si="260"/>
        <v>730.06961072112313</v>
      </c>
      <c r="V3300" s="22">
        <f t="shared" ca="1" si="261"/>
        <v>0.37060680656252848</v>
      </c>
      <c r="X3300" s="33"/>
      <c r="Y3300" s="33"/>
    </row>
    <row r="3301" spans="1:25" hidden="1" x14ac:dyDescent="0.2">
      <c r="A3301" s="93" t="s">
        <v>1769</v>
      </c>
      <c r="B3301" s="94" t="str">
        <f ca="1">IFERROR(VLOOKUP($A3301,HeadJournal!$A$1:$NTR$890,COLUMN(HeadJournal!B$1),0),"")</f>
        <v>720000218371</v>
      </c>
      <c r="C3301" s="94" t="str">
        <f ca="1">IFERROR(VLOOKUP($A3301,HeadJournal!$A$1:$NTR$890,COLUMN(HeadJournal!C$1),0),"")</f>
        <v>iHerb_AV CYG0792</v>
      </c>
      <c r="D3301" s="125" t="str">
        <f ca="1"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 ca="1"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 ca="1"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 ca="1"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ca="1" si="260"/>
        <v>637.58701340140396</v>
      </c>
      <c r="V3301" s="22">
        <f t="shared" ca="1" si="261"/>
        <v>0.25892773343521136</v>
      </c>
      <c r="X3301" s="33"/>
      <c r="Y3301" s="33"/>
    </row>
    <row r="3302" spans="1:25" hidden="1" x14ac:dyDescent="0.2">
      <c r="A3302" s="93" t="s">
        <v>1769</v>
      </c>
      <c r="B3302" s="94" t="str">
        <f ca="1">IFERROR(VLOOKUP($A3302,HeadJournal!$A$1:$NTR$890,COLUMN(HeadJournal!B$1),0),"")</f>
        <v>720000218371</v>
      </c>
      <c r="C3302" s="94" t="str">
        <f ca="1">IFERROR(VLOOKUP($A3302,HeadJournal!$A$1:$NTR$890,COLUMN(HeadJournal!C$1),0),"")</f>
        <v>iHerb_AV CYG0792</v>
      </c>
      <c r="D3302" s="125" t="str">
        <f ca="1"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 ca="1"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 ca="1"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 ca="1"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ca="1" si="260"/>
        <v>884.60562433524797</v>
      </c>
      <c r="V3302" s="22">
        <f t="shared" ca="1" si="261"/>
        <v>0.7930877576893296</v>
      </c>
      <c r="X3302" s="33"/>
      <c r="Y3302" s="33"/>
    </row>
    <row r="3303" spans="1:25" hidden="1" x14ac:dyDescent="0.2">
      <c r="A3303" s="93" t="s">
        <v>1774</v>
      </c>
      <c r="B3303" s="94" t="str">
        <f ca="1">IFERROR(VLOOKUP($A3303,HeadJournal!$A$1:$NTR$890,COLUMN(HeadJournal!B$1),0),"")</f>
        <v>720000216299</v>
      </c>
      <c r="C3303" s="94" t="str">
        <f ca="1">IFERROR(VLOOKUP($A3303,HeadJournal!$A$1:$NTR$890,COLUMN(HeadJournal!C$1),0),"")</f>
        <v>iHerb_OA CZN6870</v>
      </c>
      <c r="D3303" s="125" t="str">
        <f ca="1"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 ca="1"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 ca="1"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 ca="1"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ca="1" si="260"/>
        <v>1012.3256172522426</v>
      </c>
      <c r="V3303" s="22">
        <f t="shared" ca="1" si="261"/>
        <v>0.68047526326457386</v>
      </c>
      <c r="X3303" s="33"/>
      <c r="Y3303" s="33"/>
    </row>
    <row r="3304" spans="1:25" hidden="1" x14ac:dyDescent="0.2">
      <c r="A3304" s="93" t="s">
        <v>1774</v>
      </c>
      <c r="B3304" s="94" t="str">
        <f ca="1">IFERROR(VLOOKUP($A3304,HeadJournal!$A$1:$NTR$890,COLUMN(HeadJournal!B$1),0),"")</f>
        <v>720000216299</v>
      </c>
      <c r="C3304" s="94" t="str">
        <f ca="1">IFERROR(VLOOKUP($A3304,HeadJournal!$A$1:$NTR$890,COLUMN(HeadJournal!C$1),0),"")</f>
        <v>iHerb_OA CZN6870</v>
      </c>
      <c r="D3304" s="125" t="str">
        <f ca="1"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 ca="1"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 ca="1"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 ca="1"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ca="1" si="260"/>
        <v>-4.3827477572904172E-3</v>
      </c>
      <c r="V3304" s="22">
        <f t="shared" ca="1" si="261"/>
        <v>-2.9460396765019337E-6</v>
      </c>
      <c r="X3304" s="33"/>
      <c r="Y3304" s="33"/>
    </row>
    <row r="3305" spans="1:25" hidden="1" x14ac:dyDescent="0.2">
      <c r="A3305" s="93" t="s">
        <v>1774</v>
      </c>
      <c r="B3305" s="94" t="str">
        <f ca="1">IFERROR(VLOOKUP($A3305,HeadJournal!$A$1:$NTR$890,COLUMN(HeadJournal!B$1),0),"")</f>
        <v>720000216299</v>
      </c>
      <c r="C3305" s="94" t="str">
        <f ca="1">IFERROR(VLOOKUP($A3305,HeadJournal!$A$1:$NTR$890,COLUMN(HeadJournal!C$1),0),"")</f>
        <v>iHerb_OA CZN6870</v>
      </c>
      <c r="D3305" s="125" t="str">
        <f ca="1"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 ca="1"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 ca="1"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 ca="1"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ca="1" si="260"/>
        <v>1012.3256172522426</v>
      </c>
      <c r="V3305" s="22">
        <f t="shared" ca="1" si="261"/>
        <v>0.68047526326457386</v>
      </c>
      <c r="X3305" s="33"/>
      <c r="Y3305" s="33"/>
    </row>
    <row r="3306" spans="1:25" hidden="1" x14ac:dyDescent="0.2">
      <c r="A3306" s="93" t="s">
        <v>1774</v>
      </c>
      <c r="B3306" s="94" t="str">
        <f ca="1">IFERROR(VLOOKUP($A3306,HeadJournal!$A$1:$NTR$890,COLUMN(HeadJournal!B$1),0),"")</f>
        <v>720000216299</v>
      </c>
      <c r="C3306" s="94" t="str">
        <f ca="1">IFERROR(VLOOKUP($A3306,HeadJournal!$A$1:$NTR$890,COLUMN(HeadJournal!C$1),0),"")</f>
        <v>iHerb_OA CZN6870</v>
      </c>
      <c r="D3306" s="125" t="str">
        <f ca="1"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 ca="1"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 ca="1"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 ca="1"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ca="1" si="260"/>
        <v>833.32653456954995</v>
      </c>
      <c r="V3306" s="22">
        <f t="shared" ca="1" si="261"/>
        <v>0.38461103985689604</v>
      </c>
      <c r="X3306" s="33"/>
      <c r="Y3306" s="33"/>
    </row>
    <row r="3307" spans="1:25" hidden="1" x14ac:dyDescent="0.2">
      <c r="A3307" s="93" t="s">
        <v>1774</v>
      </c>
      <c r="B3307" s="94" t="str">
        <f ca="1">IFERROR(VLOOKUP($A3307,HeadJournal!$A$1:$NTR$890,COLUMN(HeadJournal!B$1),0),"")</f>
        <v>720000216299</v>
      </c>
      <c r="C3307" s="94" t="str">
        <f ca="1">IFERROR(VLOOKUP($A3307,HeadJournal!$A$1:$NTR$890,COLUMN(HeadJournal!C$1),0),"")</f>
        <v>iHerb_OA CZN6870</v>
      </c>
      <c r="D3307" s="125" t="str">
        <f ca="1"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 ca="1"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 ca="1"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 ca="1"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ca="1" si="260"/>
        <v>1369.4040646188614</v>
      </c>
      <c r="V3307" s="22">
        <f t="shared" ca="1" si="261"/>
        <v>0.74806462647025662</v>
      </c>
      <c r="X3307" s="33"/>
      <c r="Y3307" s="33"/>
    </row>
    <row r="3308" spans="1:25" hidden="1" x14ac:dyDescent="0.2">
      <c r="A3308" s="93" t="s">
        <v>1774</v>
      </c>
      <c r="B3308" s="94" t="str">
        <f ca="1">IFERROR(VLOOKUP($A3308,HeadJournal!$A$1:$NTR$890,COLUMN(HeadJournal!B$1),0),"")</f>
        <v>720000216299</v>
      </c>
      <c r="C3308" s="94" t="str">
        <f ca="1">IFERROR(VLOOKUP($A3308,HeadJournal!$A$1:$NTR$890,COLUMN(HeadJournal!C$1),0),"")</f>
        <v>iHerb_OA CZN6870</v>
      </c>
      <c r="D3308" s="125" t="str">
        <f ca="1"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 ca="1"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 ca="1"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 ca="1"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ca="1" si="260"/>
        <v>721.69112184096934</v>
      </c>
      <c r="V3308" s="22">
        <f t="shared" ca="1" si="261"/>
        <v>0.48818696316003091</v>
      </c>
      <c r="X3308" s="33"/>
      <c r="Y3308" s="33"/>
    </row>
    <row r="3309" spans="1:25" hidden="1" x14ac:dyDescent="0.2">
      <c r="A3309" s="93" t="s">
        <v>1774</v>
      </c>
      <c r="B3309" s="94" t="str">
        <f ca="1">IFERROR(VLOOKUP($A3309,HeadJournal!$A$1:$NTR$890,COLUMN(HeadJournal!B$1),0),"")</f>
        <v>720000216299</v>
      </c>
      <c r="C3309" s="94" t="str">
        <f ca="1">IFERROR(VLOOKUP($A3309,HeadJournal!$A$1:$NTR$890,COLUMN(HeadJournal!C$1),0),"")</f>
        <v>iHerb_OA CZN6870</v>
      </c>
      <c r="D3309" s="125" t="str">
        <f ca="1"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 ca="1"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 ca="1"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 ca="1"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ca="1" si="260"/>
        <v>644.71853194986625</v>
      </c>
      <c r="V3309" s="22">
        <f t="shared" ca="1" si="261"/>
        <v>0.67489902558858283</v>
      </c>
      <c r="X3309" s="33"/>
      <c r="Y3309" s="33"/>
    </row>
    <row r="3310" spans="1:25" hidden="1" x14ac:dyDescent="0.2">
      <c r="A3310" s="93" t="s">
        <v>1774</v>
      </c>
      <c r="B3310" s="94" t="str">
        <f ca="1">IFERROR(VLOOKUP($A3310,HeadJournal!$A$1:$NTR$890,COLUMN(HeadJournal!B$1),0),"")</f>
        <v>720000216299</v>
      </c>
      <c r="C3310" s="94" t="str">
        <f ca="1">IFERROR(VLOOKUP($A3310,HeadJournal!$A$1:$NTR$890,COLUMN(HeadJournal!C$1),0),"")</f>
        <v>iHerb_OA CZN6870</v>
      </c>
      <c r="D3310" s="125" t="str">
        <f ca="1"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 ca="1"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 ca="1"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 ca="1"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ca="1" si="260"/>
        <v>1023.8523921306758</v>
      </c>
      <c r="V3310" s="22">
        <f t="shared" ca="1" si="261"/>
        <v>0.69359756888303825</v>
      </c>
      <c r="X3310" s="33"/>
      <c r="Y3310" s="33"/>
    </row>
    <row r="3311" spans="1:25" hidden="1" x14ac:dyDescent="0.2">
      <c r="A3311" s="93" t="s">
        <v>1774</v>
      </c>
      <c r="B3311" s="94" t="str">
        <f ca="1">IFERROR(VLOOKUP($A3311,HeadJournal!$A$1:$NTR$890,COLUMN(HeadJournal!B$1),0),"")</f>
        <v>720000216299</v>
      </c>
      <c r="C3311" s="94" t="str">
        <f ca="1">IFERROR(VLOOKUP($A3311,HeadJournal!$A$1:$NTR$890,COLUMN(HeadJournal!C$1),0),"")</f>
        <v>iHerb_OA CZN6870</v>
      </c>
      <c r="D3311" s="125" t="str">
        <f ca="1"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 ca="1"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 ca="1"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 ca="1"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ca="1" si="260"/>
        <v>706.72722621738194</v>
      </c>
      <c r="V3311" s="22">
        <f t="shared" ca="1" si="261"/>
        <v>0.37328336201940598</v>
      </c>
      <c r="X3311" s="33"/>
      <c r="Y3311" s="33"/>
    </row>
    <row r="3312" spans="1:25" hidden="1" x14ac:dyDescent="0.2">
      <c r="A3312" s="93" t="s">
        <v>1774</v>
      </c>
      <c r="B3312" s="94" t="str">
        <f ca="1">IFERROR(VLOOKUP($A3312,HeadJournal!$A$1:$NTR$890,COLUMN(HeadJournal!B$1),0),"")</f>
        <v>720000216299</v>
      </c>
      <c r="C3312" s="94" t="str">
        <f ca="1">IFERROR(VLOOKUP($A3312,HeadJournal!$A$1:$NTR$890,COLUMN(HeadJournal!C$1),0),"")</f>
        <v>iHerb_OA CZN6870</v>
      </c>
      <c r="D3312" s="125" t="str">
        <f ca="1"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 ca="1"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 ca="1"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 ca="1"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ca="1" si="260"/>
        <v>733.40903277172765</v>
      </c>
      <c r="V3312" s="22">
        <f t="shared" ca="1" si="261"/>
        <v>0.30990105300312581</v>
      </c>
      <c r="X3312" s="33"/>
      <c r="Y3312" s="33"/>
    </row>
    <row r="3313" spans="1:25" hidden="1" x14ac:dyDescent="0.2">
      <c r="A3313" s="93" t="s">
        <v>1774</v>
      </c>
      <c r="B3313" s="94" t="str">
        <f ca="1">IFERROR(VLOOKUP($A3313,HeadJournal!$A$1:$NTR$890,COLUMN(HeadJournal!B$1),0),"")</f>
        <v>720000216299</v>
      </c>
      <c r="C3313" s="94" t="str">
        <f ca="1">IFERROR(VLOOKUP($A3313,HeadJournal!$A$1:$NTR$890,COLUMN(HeadJournal!C$1),0),"")</f>
        <v>iHerb_OA CZN6870</v>
      </c>
      <c r="D3313" s="125" t="str">
        <f ca="1"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 ca="1"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 ca="1"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 ca="1"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ca="1" si="260"/>
        <v>-216.12702897061851</v>
      </c>
      <c r="V3313" s="22" t="str">
        <f t="shared" ca="1" si="261"/>
        <v/>
      </c>
      <c r="X3313" s="33"/>
      <c r="Y3313" s="33"/>
    </row>
    <row r="3314" spans="1:25" hidden="1" x14ac:dyDescent="0.2">
      <c r="A3314" s="93" t="s">
        <v>1774</v>
      </c>
      <c r="B3314" s="94" t="str">
        <f ca="1">IFERROR(VLOOKUP($A3314,HeadJournal!$A$1:$NTR$890,COLUMN(HeadJournal!B$1),0),"")</f>
        <v>720000216299</v>
      </c>
      <c r="C3314" s="94" t="str">
        <f ca="1">IFERROR(VLOOKUP($A3314,HeadJournal!$A$1:$NTR$890,COLUMN(HeadJournal!C$1),0),"")</f>
        <v>iHerb_OA CZN6870</v>
      </c>
      <c r="D3314" s="125" t="str">
        <f ca="1"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 ca="1"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 ca="1"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 ca="1"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ca="1" si="260"/>
        <v>664.79278033182641</v>
      </c>
      <c r="V3314" s="22">
        <f t="shared" ca="1" si="261"/>
        <v>0.5856135944291726</v>
      </c>
      <c r="X3314" s="33"/>
      <c r="Y3314" s="33"/>
    </row>
    <row r="3315" spans="1:25" hidden="1" x14ac:dyDescent="0.2">
      <c r="A3315" s="93" t="s">
        <v>1774</v>
      </c>
      <c r="B3315" s="94" t="str">
        <f ca="1">IFERROR(VLOOKUP($A3315,HeadJournal!$A$1:$NTR$890,COLUMN(HeadJournal!B$1),0),"")</f>
        <v>720000216299</v>
      </c>
      <c r="C3315" s="94" t="str">
        <f ca="1">IFERROR(VLOOKUP($A3315,HeadJournal!$A$1:$NTR$890,COLUMN(HeadJournal!C$1),0),"")</f>
        <v>iHerb_OA CZN6870</v>
      </c>
      <c r="D3315" s="125" t="str">
        <f ca="1"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 ca="1"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 ca="1"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 ca="1"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ca="1" si="260"/>
        <v>564.79278033182641</v>
      </c>
      <c r="V3315" s="22">
        <f t="shared" ca="1" si="261"/>
        <v>0.49752395029421853</v>
      </c>
      <c r="X3315" s="33"/>
      <c r="Y3315" s="33"/>
    </row>
    <row r="3316" spans="1:25" hidden="1" x14ac:dyDescent="0.2">
      <c r="A3316" s="93" t="s">
        <v>1774</v>
      </c>
      <c r="B3316" s="94" t="str">
        <f ca="1">IFERROR(VLOOKUP($A3316,HeadJournal!$A$1:$NTR$890,COLUMN(HeadJournal!B$1),0),"")</f>
        <v>720000216299</v>
      </c>
      <c r="C3316" s="94" t="str">
        <f ca="1">IFERROR(VLOOKUP($A3316,HeadJournal!$A$1:$NTR$890,COLUMN(HeadJournal!C$1),0),"")</f>
        <v>iHerb_OA CZN6870</v>
      </c>
      <c r="D3316" s="125" t="str">
        <f ca="1"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 ca="1"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 ca="1"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 ca="1"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ca="1" si="260"/>
        <v>778.63071245120136</v>
      </c>
      <c r="V3316" s="22">
        <f t="shared" ca="1" si="261"/>
        <v>0.40524781857242309</v>
      </c>
      <c r="X3316" s="33"/>
      <c r="Y3316" s="33"/>
    </row>
    <row r="3317" spans="1:25" hidden="1" x14ac:dyDescent="0.2">
      <c r="A3317" s="93" t="s">
        <v>1777</v>
      </c>
      <c r="B3317" s="94" t="str">
        <f ca="1">IFERROR(VLOOKUP($A3317,HeadJournal!$A$1:$NTR$890,COLUMN(HeadJournal!B$1),0),"")</f>
        <v>720000225185</v>
      </c>
      <c r="C3317" s="94" t="str">
        <f ca="1">IFERROR(VLOOKUP($A3317,HeadJournal!$A$1:$NTR$890,COLUMN(HeadJournal!C$1),0),"")</f>
        <v>iHerb_OA CZN6870</v>
      </c>
      <c r="D3317" s="125" t="str">
        <f ca="1"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 ca="1"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 ca="1"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 ca="1"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ca="1" si="260"/>
        <v>633.72653630380842</v>
      </c>
      <c r="V3317" s="22">
        <f t="shared" ca="1" si="261"/>
        <v>1.3591306082061827</v>
      </c>
      <c r="X3317" s="33"/>
      <c r="Y3317" s="33"/>
    </row>
    <row r="3318" spans="1:25" hidden="1" x14ac:dyDescent="0.2">
      <c r="A3318" s="93" t="s">
        <v>1777</v>
      </c>
      <c r="B3318" s="94" t="str">
        <f ca="1">IFERROR(VLOOKUP($A3318,HeadJournal!$A$1:$NTR$890,COLUMN(HeadJournal!B$1),0),"")</f>
        <v>720000225185</v>
      </c>
      <c r="C3318" s="94" t="str">
        <f ca="1">IFERROR(VLOOKUP($A3318,HeadJournal!$A$1:$NTR$890,COLUMN(HeadJournal!C$1),0),"")</f>
        <v>iHerb_OA CZN6870</v>
      </c>
      <c r="D3318" s="125" t="str">
        <f ca="1"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 ca="1"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 ca="1"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 ca="1"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ca="1" si="260"/>
        <v>633.72653630380842</v>
      </c>
      <c r="V3318" s="22">
        <f t="shared" ca="1" si="261"/>
        <v>1.3591306082061827</v>
      </c>
      <c r="X3318" s="33"/>
      <c r="Y3318" s="33"/>
    </row>
    <row r="3319" spans="1:25" hidden="1" x14ac:dyDescent="0.2">
      <c r="A3319" s="93" t="s">
        <v>1777</v>
      </c>
      <c r="B3319" s="94" t="str">
        <f ca="1">IFERROR(VLOOKUP($A3319,HeadJournal!$A$1:$NTR$890,COLUMN(HeadJournal!B$1),0),"")</f>
        <v>720000225185</v>
      </c>
      <c r="C3319" s="94" t="str">
        <f ca="1">IFERROR(VLOOKUP($A3319,HeadJournal!$A$1:$NTR$890,COLUMN(HeadJournal!C$1),0),"")</f>
        <v>iHerb_OA CZN6870</v>
      </c>
      <c r="D3319" s="125" t="str">
        <f ca="1"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 ca="1"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 ca="1"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 ca="1"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ca="1" si="260"/>
        <v>632.63229366706207</v>
      </c>
      <c r="V3319" s="22">
        <f t="shared" ca="1" si="261"/>
        <v>0.94795161297698904</v>
      </c>
      <c r="X3319" s="33"/>
      <c r="Y3319" s="33"/>
    </row>
    <row r="3320" spans="1:25" hidden="1" x14ac:dyDescent="0.2">
      <c r="A3320" s="93" t="s">
        <v>1777</v>
      </c>
      <c r="B3320" s="94" t="str">
        <f ca="1">IFERROR(VLOOKUP($A3320,HeadJournal!$A$1:$NTR$890,COLUMN(HeadJournal!B$1),0),"")</f>
        <v>720000225185</v>
      </c>
      <c r="C3320" s="94" t="str">
        <f ca="1">IFERROR(VLOOKUP($A3320,HeadJournal!$A$1:$NTR$890,COLUMN(HeadJournal!C$1),0),"")</f>
        <v>iHerb_OA CZN6870</v>
      </c>
      <c r="D3320" s="125" t="str">
        <f ca="1"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 ca="1"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 ca="1"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 ca="1"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ca="1" si="260"/>
        <v>996.79196758010585</v>
      </c>
      <c r="V3320" s="22">
        <f t="shared" ca="1" si="261"/>
        <v>0.49759782880661263</v>
      </c>
      <c r="X3320" s="33"/>
      <c r="Y3320" s="33"/>
    </row>
    <row r="3321" spans="1:25" hidden="1" x14ac:dyDescent="0.2">
      <c r="A3321" s="93" t="s">
        <v>1777</v>
      </c>
      <c r="B3321" s="94" t="str">
        <f ca="1">IFERROR(VLOOKUP($A3321,HeadJournal!$A$1:$NTR$890,COLUMN(HeadJournal!B$1),0),"")</f>
        <v>720000225185</v>
      </c>
      <c r="C3321" s="94" t="str">
        <f ca="1">IFERROR(VLOOKUP($A3321,HeadJournal!$A$1:$NTR$890,COLUMN(HeadJournal!C$1),0),"")</f>
        <v>iHerb_OA CZN6870</v>
      </c>
      <c r="D3321" s="125" t="str">
        <f ca="1"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 ca="1"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 ca="1"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 ca="1"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ca="1" si="260"/>
        <v>797.84352707951223</v>
      </c>
      <c r="V3321" s="22">
        <f t="shared" ca="1" si="261"/>
        <v>0.79612670140665154</v>
      </c>
      <c r="X3321" s="33"/>
      <c r="Y3321" s="33"/>
    </row>
    <row r="3322" spans="1:25" hidden="1" x14ac:dyDescent="0.2">
      <c r="A3322" s="93" t="s">
        <v>1777</v>
      </c>
      <c r="B3322" s="94" t="str">
        <f ca="1">IFERROR(VLOOKUP($A3322,HeadJournal!$A$1:$NTR$890,COLUMN(HeadJournal!B$1),0),"")</f>
        <v>720000225185</v>
      </c>
      <c r="C3322" s="94" t="str">
        <f ca="1">IFERROR(VLOOKUP($A3322,HeadJournal!$A$1:$NTR$890,COLUMN(HeadJournal!C$1),0),"")</f>
        <v>iHerb_OA CZN6870</v>
      </c>
      <c r="D3322" s="125" t="str">
        <f ca="1"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 ca="1"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 ca="1"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 ca="1"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ca="1" si="260"/>
        <v>713.8594362930196</v>
      </c>
      <c r="V3322" s="22">
        <f t="shared" ca="1" si="261"/>
        <v>0.80558261920291807</v>
      </c>
      <c r="X3322" s="33"/>
      <c r="Y3322" s="33"/>
    </row>
    <row r="3323" spans="1:25" hidden="1" x14ac:dyDescent="0.2">
      <c r="A3323" s="93" t="s">
        <v>1777</v>
      </c>
      <c r="B3323" s="94" t="str">
        <f ca="1">IFERROR(VLOOKUP($A3323,HeadJournal!$A$1:$NTR$890,COLUMN(HeadJournal!B$1),0),"")</f>
        <v>720000225185</v>
      </c>
      <c r="C3323" s="94" t="str">
        <f ca="1">IFERROR(VLOOKUP($A3323,HeadJournal!$A$1:$NTR$890,COLUMN(HeadJournal!C$1),0),"")</f>
        <v>iHerb_OA CZN6870</v>
      </c>
      <c r="D3323" s="125" t="str">
        <f ca="1"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 ca="1"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 ca="1"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 ca="1"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ca="1" si="260"/>
        <v>768.20035233933891</v>
      </c>
      <c r="V3323" s="22">
        <f t="shared" ca="1" si="261"/>
        <v>0.67874234978527104</v>
      </c>
      <c r="X3323" s="33"/>
      <c r="Y3323" s="33"/>
    </row>
    <row r="3324" spans="1:25" hidden="1" x14ac:dyDescent="0.2">
      <c r="A3324" s="93" t="s">
        <v>1777</v>
      </c>
      <c r="B3324" s="94" t="str">
        <f ca="1">IFERROR(VLOOKUP($A3324,HeadJournal!$A$1:$NTR$890,COLUMN(HeadJournal!B$1),0),"")</f>
        <v>720000225185</v>
      </c>
      <c r="C3324" s="94" t="str">
        <f ca="1">IFERROR(VLOOKUP($A3324,HeadJournal!$A$1:$NTR$890,COLUMN(HeadJournal!C$1),0),"")</f>
        <v>iHerb_OA CZN6870</v>
      </c>
      <c r="D3324" s="125" t="str">
        <f ca="1"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 ca="1"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 ca="1"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 ca="1"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ca="1" si="260"/>
        <v>868.20035233933891</v>
      </c>
      <c r="V3324" s="22">
        <f t="shared" ca="1" si="261"/>
        <v>0.76709721030028521</v>
      </c>
      <c r="X3324" s="33"/>
      <c r="Y3324" s="33"/>
    </row>
    <row r="3325" spans="1:25" hidden="1" x14ac:dyDescent="0.2">
      <c r="A3325" s="93" t="s">
        <v>1777</v>
      </c>
      <c r="B3325" s="94" t="str">
        <f ca="1">IFERROR(VLOOKUP($A3325,HeadJournal!$A$1:$NTR$890,COLUMN(HeadJournal!B$1),0),"")</f>
        <v>720000225185</v>
      </c>
      <c r="C3325" s="94" t="str">
        <f ca="1">IFERROR(VLOOKUP($A3325,HeadJournal!$A$1:$NTR$890,COLUMN(HeadJournal!C$1),0),"")</f>
        <v>iHerb_OA CZN6870</v>
      </c>
      <c r="D3325" s="125" t="str">
        <f ca="1"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 ca="1"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 ca="1"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 ca="1"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ca="1" si="260"/>
        <v>868.20035233933891</v>
      </c>
      <c r="V3325" s="22">
        <f t="shared" ca="1" si="261"/>
        <v>0.76709721030028521</v>
      </c>
      <c r="X3325" s="33"/>
      <c r="Y3325" s="33"/>
    </row>
    <row r="3326" spans="1:25" hidden="1" x14ac:dyDescent="0.2">
      <c r="A3326" s="93" t="s">
        <v>1777</v>
      </c>
      <c r="B3326" s="94" t="str">
        <f ca="1">IFERROR(VLOOKUP($A3326,HeadJournal!$A$1:$NTR$890,COLUMN(HeadJournal!B$1),0),"")</f>
        <v>720000225185</v>
      </c>
      <c r="C3326" s="94" t="str">
        <f ca="1">IFERROR(VLOOKUP($A3326,HeadJournal!$A$1:$NTR$890,COLUMN(HeadJournal!C$1),0),"")</f>
        <v>iHerb_OA CZN6870</v>
      </c>
      <c r="D3326" s="125" t="str">
        <f ca="1"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 ca="1"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 ca="1"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 ca="1"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ca="1" si="260"/>
        <v>821.56181788758227</v>
      </c>
      <c r="V3326" s="22">
        <f t="shared" ca="1" si="261"/>
        <v>2.9506076058055917</v>
      </c>
      <c r="X3326" s="33"/>
      <c r="Y3326" s="33"/>
    </row>
    <row r="3327" spans="1:25" hidden="1" x14ac:dyDescent="0.2">
      <c r="A3327" s="93" t="s">
        <v>1777</v>
      </c>
      <c r="B3327" s="94" t="str">
        <f ca="1">IFERROR(VLOOKUP($A3327,HeadJournal!$A$1:$NTR$890,COLUMN(HeadJournal!B$1),0),"")</f>
        <v>720000225185</v>
      </c>
      <c r="C3327" s="94" t="str">
        <f ca="1">IFERROR(VLOOKUP($A3327,HeadJournal!$A$1:$NTR$890,COLUMN(HeadJournal!C$1),0),"")</f>
        <v>iHerb_OA CZN6870</v>
      </c>
      <c r="D3327" s="125" t="str">
        <f ca="1"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 ca="1"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 ca="1"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 ca="1"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ca="1" si="260"/>
        <v>1309.4824657460349</v>
      </c>
      <c r="V3327" s="22">
        <f t="shared" ca="1" si="261"/>
        <v>0.77460448603031906</v>
      </c>
      <c r="X3327" s="33"/>
      <c r="Y3327" s="33"/>
    </row>
    <row r="3328" spans="1:25" hidden="1" x14ac:dyDescent="0.2">
      <c r="A3328" s="93" t="s">
        <v>1777</v>
      </c>
      <c r="B3328" s="94" t="str">
        <f ca="1">IFERROR(VLOOKUP($A3328,HeadJournal!$A$1:$NTR$890,COLUMN(HeadJournal!B$1),0),"")</f>
        <v>720000225185</v>
      </c>
      <c r="C3328" s="94" t="str">
        <f ca="1">IFERROR(VLOOKUP($A3328,HeadJournal!$A$1:$NTR$890,COLUMN(HeadJournal!C$1),0),"")</f>
        <v>iHerb_OA CZN6870</v>
      </c>
      <c r="D3328" s="125" t="str">
        <f ca="1"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 ca="1"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 ca="1"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 ca="1"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ca="1" si="260"/>
        <v>1309.4824657460349</v>
      </c>
      <c r="V3328" s="22">
        <f t="shared" ca="1" si="261"/>
        <v>0.77460448603031906</v>
      </c>
      <c r="X3328" s="33"/>
      <c r="Y3328" s="33"/>
    </row>
    <row r="3329" spans="1:25" hidden="1" x14ac:dyDescent="0.2">
      <c r="A3329" s="93" t="s">
        <v>1777</v>
      </c>
      <c r="B3329" s="94" t="str">
        <f ca="1">IFERROR(VLOOKUP($A3329,HeadJournal!$A$1:$NTR$890,COLUMN(HeadJournal!B$1),0),"")</f>
        <v>720000225185</v>
      </c>
      <c r="C3329" s="94" t="str">
        <f ca="1">IFERROR(VLOOKUP($A3329,HeadJournal!$A$1:$NTR$890,COLUMN(HeadJournal!C$1),0),"")</f>
        <v>iHerb_OA CZN6870</v>
      </c>
      <c r="D3329" s="125" t="str">
        <f ca="1"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 ca="1"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 ca="1"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 ca="1"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ca="1" si="265">Q3329-P3329</f>
        <v>991.81452179307325</v>
      </c>
      <c r="V3329" s="22">
        <f t="shared" ref="V3329:V3392" ca="1" si="266">IF(Q3329&lt;&gt;0,IFERROR(U3329/P3329,""),"")</f>
        <v>0.51976840465480123</v>
      </c>
      <c r="X3329" s="33"/>
      <c r="Y3329" s="33"/>
    </row>
    <row r="3330" spans="1:25" hidden="1" x14ac:dyDescent="0.2">
      <c r="A3330" s="93" t="s">
        <v>1777</v>
      </c>
      <c r="B3330" s="94" t="str">
        <f ca="1">IFERROR(VLOOKUP($A3330,HeadJournal!$A$1:$NTR$890,COLUMN(HeadJournal!B$1),0),"")</f>
        <v>720000225185</v>
      </c>
      <c r="C3330" s="94" t="str">
        <f ca="1">IFERROR(VLOOKUP($A3330,HeadJournal!$A$1:$NTR$890,COLUMN(HeadJournal!C$1),0),"")</f>
        <v>iHerb_OA CZN6870</v>
      </c>
      <c r="D3330" s="125" t="str">
        <f ca="1"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 ca="1"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 ca="1"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 ca="1"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ca="1" si="265"/>
        <v>1091.8145217930733</v>
      </c>
      <c r="V3330" s="22">
        <f t="shared" ca="1" si="266"/>
        <v>0.57217421171186333</v>
      </c>
      <c r="X3330" s="33"/>
      <c r="Y3330" s="33"/>
    </row>
    <row r="3331" spans="1:25" hidden="1" x14ac:dyDescent="0.2">
      <c r="A3331" s="93" t="s">
        <v>1777</v>
      </c>
      <c r="B3331" s="94" t="str">
        <f ca="1">IFERROR(VLOOKUP($A3331,HeadJournal!$A$1:$NTR$890,COLUMN(HeadJournal!B$1),0),"")</f>
        <v>720000225185</v>
      </c>
      <c r="C3331" s="94" t="str">
        <f ca="1">IFERROR(VLOOKUP($A3331,HeadJournal!$A$1:$NTR$890,COLUMN(HeadJournal!C$1),0),"")</f>
        <v>iHerb_OA CZN6870</v>
      </c>
      <c r="D3331" s="125" t="str">
        <f ca="1"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 ca="1"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 ca="1"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 ca="1"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ca="1" si="265"/>
        <v>656.96173049951449</v>
      </c>
      <c r="V3331" s="22">
        <f t="shared" ca="1" si="266"/>
        <v>0.62985390825030385</v>
      </c>
      <c r="X3331" s="33"/>
      <c r="Y3331" s="33"/>
    </row>
    <row r="3332" spans="1:25" hidden="1" x14ac:dyDescent="0.2">
      <c r="A3332" s="93" t="s">
        <v>1777</v>
      </c>
      <c r="B3332" s="94" t="str">
        <f ca="1">IFERROR(VLOOKUP($A3332,HeadJournal!$A$1:$NTR$890,COLUMN(HeadJournal!B$1),0),"")</f>
        <v>720000225185</v>
      </c>
      <c r="C3332" s="94" t="str">
        <f ca="1">IFERROR(VLOOKUP($A3332,HeadJournal!$A$1:$NTR$890,COLUMN(HeadJournal!C$1),0),"")</f>
        <v>iHerb_OA CZN6870</v>
      </c>
      <c r="D3332" s="125" t="str">
        <f ca="1"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 ca="1"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 ca="1"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 ca="1"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ca="1" si="265"/>
        <v>1025.4556918222029</v>
      </c>
      <c r="V3332" s="22">
        <f t="shared" ca="1" si="266"/>
        <v>1.3239471015347117</v>
      </c>
      <c r="X3332" s="33"/>
      <c r="Y3332" s="33"/>
    </row>
    <row r="3333" spans="1:25" hidden="1" x14ac:dyDescent="0.2">
      <c r="A3333" s="93" t="s">
        <v>1777</v>
      </c>
      <c r="B3333" s="94" t="str">
        <f ca="1">IFERROR(VLOOKUP($A3333,HeadJournal!$A$1:$NTR$890,COLUMN(HeadJournal!B$1),0),"")</f>
        <v>720000225185</v>
      </c>
      <c r="C3333" s="94" t="str">
        <f ca="1">IFERROR(VLOOKUP($A3333,HeadJournal!$A$1:$NTR$890,COLUMN(HeadJournal!C$1),0),"")</f>
        <v>iHerb_OA CZN6870</v>
      </c>
      <c r="D3333" s="125" t="str">
        <f ca="1"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 ca="1"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 ca="1"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 ca="1"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ca="1" si="265"/>
        <v>1025.4556918222029</v>
      </c>
      <c r="V3333" s="22">
        <f t="shared" ca="1" si="266"/>
        <v>1.3239471015347117</v>
      </c>
      <c r="X3333" s="33"/>
      <c r="Y3333" s="33"/>
    </row>
    <row r="3334" spans="1:25" hidden="1" x14ac:dyDescent="0.2">
      <c r="A3334" s="93" t="s">
        <v>1777</v>
      </c>
      <c r="B3334" s="94" t="str">
        <f ca="1">IFERROR(VLOOKUP($A3334,HeadJournal!$A$1:$NTR$890,COLUMN(HeadJournal!B$1),0),"")</f>
        <v>720000225185</v>
      </c>
      <c r="C3334" s="94" t="str">
        <f ca="1">IFERROR(VLOOKUP($A3334,HeadJournal!$A$1:$NTR$890,COLUMN(HeadJournal!C$1),0),"")</f>
        <v>iHerb_OA CZN6870</v>
      </c>
      <c r="D3334" s="125" t="str">
        <f ca="1"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 ca="1"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 ca="1"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ca="1" si="265"/>
        <v>735.95236932247258</v>
      </c>
      <c r="V3334" s="22">
        <f t="shared" ca="1" si="266"/>
        <v>0.96322839018538531</v>
      </c>
      <c r="X3334" s="33"/>
      <c r="Y3334" s="33"/>
    </row>
    <row r="3335" spans="1:25" hidden="1" x14ac:dyDescent="0.2">
      <c r="A3335" s="93" t="s">
        <v>1777</v>
      </c>
      <c r="B3335" s="94" t="str">
        <f ca="1">IFERROR(VLOOKUP($A3335,HeadJournal!$A$1:$NTR$890,COLUMN(HeadJournal!B$1),0),"")</f>
        <v>720000225185</v>
      </c>
      <c r="C3335" s="94" t="str">
        <f ca="1">IFERROR(VLOOKUP($A3335,HeadJournal!$A$1:$NTR$890,COLUMN(HeadJournal!C$1),0),"")</f>
        <v>iHerb_OA CZN6870</v>
      </c>
      <c r="D3335" s="125" t="str">
        <f ca="1"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 ca="1"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 ca="1"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 ca="1"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ca="1" si="265"/>
        <v>735.95236932247258</v>
      </c>
      <c r="V3335" s="22">
        <f t="shared" ca="1" si="266"/>
        <v>0.96322839018538531</v>
      </c>
      <c r="X3335" s="33"/>
      <c r="Y3335" s="33"/>
    </row>
    <row r="3336" spans="1:25" hidden="1" x14ac:dyDescent="0.2">
      <c r="A3336" s="93" t="s">
        <v>1784</v>
      </c>
      <c r="B3336" s="94" t="str">
        <f ca="1">IFERROR(VLOOKUP($A3336,HeadJournal!$A$1:$NTR$890,COLUMN(HeadJournal!B$1),0),"")</f>
        <v>1495175557</v>
      </c>
      <c r="C3336" s="94" t="str">
        <f ca="1">IFERROR(VLOOKUP($A3336,HeadJournal!$A$1:$NTR$890,COLUMN(HeadJournal!C$1),0),"")</f>
        <v>essens_OA</v>
      </c>
      <c r="D3336" s="125" t="str">
        <f ca="1"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 ca="1"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 ca="1"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ca="1" si="265"/>
        <v>1068.2198632189534</v>
      </c>
      <c r="V3336" s="22">
        <f t="shared" ca="1" si="266"/>
        <v>0.94384044082725449</v>
      </c>
      <c r="X3336" s="33"/>
      <c r="Y3336" s="33"/>
    </row>
    <row r="3337" spans="1:25" hidden="1" x14ac:dyDescent="0.2">
      <c r="A3337" s="93" t="s">
        <v>1784</v>
      </c>
      <c r="B3337" s="94" t="str">
        <f ca="1">IFERROR(VLOOKUP($A3337,HeadJournal!$A$1:$NTR$890,COLUMN(HeadJournal!B$1),0),"")</f>
        <v>1495175557</v>
      </c>
      <c r="C3337" s="94" t="str">
        <f ca="1">IFERROR(VLOOKUP($A3337,HeadJournal!$A$1:$NTR$890,COLUMN(HeadJournal!C$1),0),"")</f>
        <v>essens_OA</v>
      </c>
      <c r="D3337" s="125" t="str">
        <f ca="1"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 ca="1"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 ca="1"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ca="1" si="265"/>
        <v>-1131.7801367810466</v>
      </c>
      <c r="V3337" s="22" t="str">
        <f t="shared" ca="1" si="266"/>
        <v/>
      </c>
      <c r="X3337" s="33"/>
      <c r="Y3337" s="33"/>
    </row>
    <row r="3338" spans="1:25" hidden="1" x14ac:dyDescent="0.2">
      <c r="A3338" s="93" t="s">
        <v>1784</v>
      </c>
      <c r="B3338" s="94" t="str">
        <f ca="1">IFERROR(VLOOKUP($A3338,HeadJournal!$A$1:$NTR$890,COLUMN(HeadJournal!B$1),0),"")</f>
        <v>1495175557</v>
      </c>
      <c r="C3338" s="94" t="str">
        <f ca="1">IFERROR(VLOOKUP($A3338,HeadJournal!$A$1:$NTR$890,COLUMN(HeadJournal!C$1),0),"")</f>
        <v>essens_OA</v>
      </c>
      <c r="D3338" s="125" t="str">
        <f ca="1"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 ca="1"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 ca="1"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ca="1" si="265"/>
        <v>1068.2198632189534</v>
      </c>
      <c r="V3338" s="22">
        <f t="shared" ca="1" si="266"/>
        <v>0.94384044082725449</v>
      </c>
      <c r="X3338" s="33"/>
      <c r="Y3338" s="33"/>
    </row>
    <row r="3339" spans="1:25" hidden="1" x14ac:dyDescent="0.2">
      <c r="A3339" s="93" t="s">
        <v>1784</v>
      </c>
      <c r="B3339" s="94" t="str">
        <f ca="1">IFERROR(VLOOKUP($A3339,HeadJournal!$A$1:$NTR$890,COLUMN(HeadJournal!B$1),0),"")</f>
        <v>1495175557</v>
      </c>
      <c r="C3339" s="94" t="str">
        <f ca="1">IFERROR(VLOOKUP($A3339,HeadJournal!$A$1:$NTR$890,COLUMN(HeadJournal!C$1),0),"")</f>
        <v>essens_OA</v>
      </c>
      <c r="D3339" s="125" t="str">
        <f ca="1"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 ca="1"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 ca="1"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ca="1" si="265"/>
        <v>-1131.7801367810466</v>
      </c>
      <c r="V3339" s="22" t="str">
        <f t="shared" ca="1" si="266"/>
        <v/>
      </c>
      <c r="X3339" s="33"/>
      <c r="Y3339" s="33"/>
    </row>
    <row r="3340" spans="1:25" hidden="1" x14ac:dyDescent="0.2">
      <c r="A3340" s="93" t="s">
        <v>1784</v>
      </c>
      <c r="B3340" s="94" t="str">
        <f ca="1">IFERROR(VLOOKUP($A3340,HeadJournal!$A$1:$NTR$890,COLUMN(HeadJournal!B$1),0),"")</f>
        <v>1495175557</v>
      </c>
      <c r="C3340" s="94" t="str">
        <f ca="1">IFERROR(VLOOKUP($A3340,HeadJournal!$A$1:$NTR$890,COLUMN(HeadJournal!C$1),0),"")</f>
        <v>essens_OA</v>
      </c>
      <c r="D3340" s="125" t="str">
        <f ca="1"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 ca="1"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 ca="1"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ca="1" si="265"/>
        <v>-1131.7801367810466</v>
      </c>
      <c r="V3340" s="22" t="str">
        <f t="shared" ca="1" si="266"/>
        <v/>
      </c>
      <c r="X3340" s="33"/>
      <c r="Y3340" s="33"/>
    </row>
    <row r="3341" spans="1:25" hidden="1" x14ac:dyDescent="0.2">
      <c r="A3341" s="93" t="s">
        <v>1784</v>
      </c>
      <c r="B3341" s="94" t="str">
        <f ca="1">IFERROR(VLOOKUP($A3341,HeadJournal!$A$1:$NTR$890,COLUMN(HeadJournal!B$1),0),"")</f>
        <v>1495175557</v>
      </c>
      <c r="C3341" s="94" t="str">
        <f ca="1">IFERROR(VLOOKUP($A3341,HeadJournal!$A$1:$NTR$890,COLUMN(HeadJournal!C$1),0),"")</f>
        <v>essens_OA</v>
      </c>
      <c r="D3341" s="125" t="str">
        <f ca="1"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 ca="1"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 ca="1"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ca="1" si="265"/>
        <v>-1131.7801367810466</v>
      </c>
      <c r="V3341" s="22" t="str">
        <f t="shared" ca="1" si="266"/>
        <v/>
      </c>
      <c r="X3341" s="33"/>
      <c r="Y3341" s="33"/>
    </row>
    <row r="3342" spans="1:25" hidden="1" x14ac:dyDescent="0.2">
      <c r="A3342" s="93" t="s">
        <v>1784</v>
      </c>
      <c r="B3342" s="94" t="str">
        <f ca="1">IFERROR(VLOOKUP($A3342,HeadJournal!$A$1:$NTR$890,COLUMN(HeadJournal!B$1),0),"")</f>
        <v>1495175557</v>
      </c>
      <c r="C3342" s="94" t="str">
        <f ca="1">IFERROR(VLOOKUP($A3342,HeadJournal!$A$1:$NTR$890,COLUMN(HeadJournal!C$1),0),"")</f>
        <v>essens_OA</v>
      </c>
      <c r="D3342" s="125" t="str">
        <f ca="1"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 ca="1"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 ca="1"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ca="1" si="265"/>
        <v>-1809.3791793137211</v>
      </c>
      <c r="V3342" s="22" t="str">
        <f t="shared" ca="1" si="266"/>
        <v/>
      </c>
      <c r="X3342" s="33"/>
      <c r="Y3342" s="33"/>
    </row>
    <row r="3343" spans="1:25" hidden="1" x14ac:dyDescent="0.2">
      <c r="A3343" s="93" t="s">
        <v>1790</v>
      </c>
      <c r="B3343" s="94" t="str">
        <f ca="1">IFERROR(VLOOKUP($A3343,HeadJournal!$A$1:$NTR$890,COLUMN(HeadJournal!B$1),0),"")</f>
        <v>1495175587</v>
      </c>
      <c r="C3343" s="94" t="str">
        <f ca="1">IFERROR(VLOOKUP($A3343,HeadJournal!$A$1:$NTR$890,COLUMN(HeadJournal!C$1),0),"")</f>
        <v>essens_AV</v>
      </c>
      <c r="D3343" s="125" t="str">
        <f ca="1"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 ca="1"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 ca="1"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 ca="1"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ca="1" si="265"/>
        <v>-1248.0251257226532</v>
      </c>
      <c r="V3343" s="22" t="str">
        <f t="shared" ca="1" si="266"/>
        <v/>
      </c>
      <c r="X3343" s="33"/>
      <c r="Y3343" s="33"/>
    </row>
    <row r="3344" spans="1:25" hidden="1" x14ac:dyDescent="0.2">
      <c r="A3344" s="93" t="s">
        <v>1790</v>
      </c>
      <c r="B3344" s="94" t="str">
        <f ca="1">IFERROR(VLOOKUP($A3344,HeadJournal!$A$1:$NTR$890,COLUMN(HeadJournal!B$1),0),"")</f>
        <v>1495175587</v>
      </c>
      <c r="C3344" s="94" t="str">
        <f ca="1">IFERROR(VLOOKUP($A3344,HeadJournal!$A$1:$NTR$890,COLUMN(HeadJournal!C$1),0),"")</f>
        <v>essens_AV</v>
      </c>
      <c r="D3344" s="125" t="str">
        <f ca="1"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 ca="1"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 ca="1"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 ca="1"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ca="1" si="265"/>
        <v>-1248.0251257226532</v>
      </c>
      <c r="V3344" s="22" t="str">
        <f t="shared" ca="1" si="266"/>
        <v/>
      </c>
      <c r="X3344" s="33"/>
      <c r="Y3344" s="33"/>
    </row>
    <row r="3345" spans="1:25" hidden="1" x14ac:dyDescent="0.2">
      <c r="A3345" s="93" t="s">
        <v>1790</v>
      </c>
      <c r="B3345" s="94" t="str">
        <f ca="1">IFERROR(VLOOKUP($A3345,HeadJournal!$A$1:$NTR$890,COLUMN(HeadJournal!B$1),0),"")</f>
        <v>1495175587</v>
      </c>
      <c r="C3345" s="94" t="str">
        <f ca="1">IFERROR(VLOOKUP($A3345,HeadJournal!$A$1:$NTR$890,COLUMN(HeadJournal!C$1),0),"")</f>
        <v>essens_AV</v>
      </c>
      <c r="D3345" s="125" t="str">
        <f ca="1"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 ca="1"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 ca="1"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 ca="1"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ca="1" si="265"/>
        <v>-1248.0251257226532</v>
      </c>
      <c r="V3345" s="22" t="str">
        <f t="shared" ca="1" si="266"/>
        <v/>
      </c>
      <c r="X3345" s="33"/>
      <c r="Y3345" s="33"/>
    </row>
    <row r="3346" spans="1:25" hidden="1" x14ac:dyDescent="0.2">
      <c r="A3346" s="93" t="s">
        <v>1790</v>
      </c>
      <c r="B3346" s="94" t="str">
        <f ca="1">IFERROR(VLOOKUP($A3346,HeadJournal!$A$1:$NTR$890,COLUMN(HeadJournal!B$1),0),"")</f>
        <v>1495175587</v>
      </c>
      <c r="C3346" s="94" t="str">
        <f ca="1">IFERROR(VLOOKUP($A3346,HeadJournal!$A$1:$NTR$890,COLUMN(HeadJournal!C$1),0),"")</f>
        <v>essens_AV</v>
      </c>
      <c r="D3346" s="125" t="str">
        <f ca="1"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 ca="1"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 ca="1"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ca="1" si="265"/>
        <v>1301.9748742773468</v>
      </c>
      <c r="V3346" s="22">
        <f t="shared" ca="1" si="266"/>
        <v>1.0432280948858739</v>
      </c>
      <c r="X3346" s="33"/>
      <c r="Y3346" s="33"/>
    </row>
    <row r="3347" spans="1:25" hidden="1" x14ac:dyDescent="0.2">
      <c r="A3347" s="93" t="s">
        <v>1790</v>
      </c>
      <c r="B3347" s="94" t="str">
        <f ca="1">IFERROR(VLOOKUP($A3347,HeadJournal!$A$1:$NTR$890,COLUMN(HeadJournal!B$1),0),"")</f>
        <v>1495175587</v>
      </c>
      <c r="C3347" s="94" t="str">
        <f ca="1">IFERROR(VLOOKUP($A3347,HeadJournal!$A$1:$NTR$890,COLUMN(HeadJournal!C$1),0),"")</f>
        <v>essens_AV</v>
      </c>
      <c r="D3347" s="125" t="str">
        <f ca="1"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 ca="1"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 ca="1"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 ca="1"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ca="1" si="265"/>
        <v>-1248.0251257226532</v>
      </c>
      <c r="V3347" s="22" t="str">
        <f t="shared" ca="1" si="266"/>
        <v/>
      </c>
      <c r="X3347" s="33"/>
      <c r="Y3347" s="33"/>
    </row>
    <row r="3348" spans="1:25" hidden="1" x14ac:dyDescent="0.2">
      <c r="A3348" s="93" t="s">
        <v>1790</v>
      </c>
      <c r="B3348" s="94" t="str">
        <f ca="1">IFERROR(VLOOKUP($A3348,HeadJournal!$A$1:$NTR$890,COLUMN(HeadJournal!B$1),0),"")</f>
        <v>1495175587</v>
      </c>
      <c r="C3348" s="94" t="str">
        <f ca="1">IFERROR(VLOOKUP($A3348,HeadJournal!$A$1:$NTR$890,COLUMN(HeadJournal!C$1),0),"")</f>
        <v>essens_AV</v>
      </c>
      <c r="D3348" s="125" t="str">
        <f ca="1"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 ca="1"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 ca="1"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 ca="1"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ca="1" si="265"/>
        <v>1251.9748742773468</v>
      </c>
      <c r="V3348" s="22">
        <f t="shared" ca="1" si="266"/>
        <v>1.0031647989077195</v>
      </c>
      <c r="X3348" s="33"/>
      <c r="Y3348" s="33"/>
    </row>
    <row r="3349" spans="1:25" hidden="1" x14ac:dyDescent="0.2">
      <c r="A3349" s="93" t="s">
        <v>1790</v>
      </c>
      <c r="B3349" s="94" t="str">
        <f ca="1">IFERROR(VLOOKUP($A3349,HeadJournal!$A$1:$NTR$890,COLUMN(HeadJournal!B$1),0),"")</f>
        <v>1495175587</v>
      </c>
      <c r="C3349" s="94" t="str">
        <f ca="1">IFERROR(VLOOKUP($A3349,HeadJournal!$A$1:$NTR$890,COLUMN(HeadJournal!C$1),0),"")</f>
        <v>essens_AV</v>
      </c>
      <c r="D3349" s="125" t="str">
        <f ca="1"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 ca="1"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 ca="1"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 ca="1"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ca="1" si="265"/>
        <v>-120.89924566408143</v>
      </c>
      <c r="V3349" s="22" t="str">
        <f t="shared" ca="1" si="266"/>
        <v/>
      </c>
      <c r="X3349" s="33"/>
      <c r="Y3349" s="33"/>
    </row>
    <row r="3350" spans="1:25" hidden="1" x14ac:dyDescent="0.2">
      <c r="A3350" s="93" t="s">
        <v>1796</v>
      </c>
      <c r="B3350" s="94">
        <f ca="1">IFERROR(VLOOKUP($A3350,HeadJournal!$A$1:$NTR$890,COLUMN(HeadJournal!B$1),0),"")</f>
        <v>0</v>
      </c>
      <c r="C3350" s="94" t="str">
        <f ca="1">IFERROR(VLOOKUP($A3350,HeadJournal!$A$1:$NTR$890,COLUMN(HeadJournal!C$1),0),"")</f>
        <v>CoralClub_OA</v>
      </c>
      <c r="D3350" s="125" t="str">
        <f ca="1"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 ca="1"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ca="1" si="265"/>
        <v>305</v>
      </c>
      <c r="V3350" s="22">
        <f t="shared" ca="1" si="266"/>
        <v>0.23106060606060605</v>
      </c>
      <c r="X3350" s="33"/>
      <c r="Y3350" s="33"/>
    </row>
    <row r="3351" spans="1:25" hidden="1" x14ac:dyDescent="0.2">
      <c r="A3351" s="93" t="s">
        <v>1796</v>
      </c>
      <c r="B3351" s="94">
        <f ca="1">IFERROR(VLOOKUP($A3351,HeadJournal!$A$1:$NTR$890,COLUMN(HeadJournal!B$1),0),"")</f>
        <v>0</v>
      </c>
      <c r="C3351" s="94" t="str">
        <f ca="1">IFERROR(VLOOKUP($A3351,HeadJournal!$A$1:$NTR$890,COLUMN(HeadJournal!C$1),0),"")</f>
        <v>CoralClub_OA</v>
      </c>
      <c r="D3351" s="125" t="str">
        <f ca="1"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 ca="1"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 ca="1"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ca="1" si="265"/>
        <v>305</v>
      </c>
      <c r="V3351" s="22">
        <f t="shared" ca="1" si="266"/>
        <v>0.23106060606060605</v>
      </c>
      <c r="X3351" s="33"/>
      <c r="Y3351" s="33"/>
    </row>
    <row r="3352" spans="1:25" hidden="1" x14ac:dyDescent="0.2">
      <c r="A3352" s="93" t="s">
        <v>1796</v>
      </c>
      <c r="B3352" s="94">
        <f ca="1">IFERROR(VLOOKUP($A3352,HeadJournal!$A$1:$NTR$890,COLUMN(HeadJournal!B$1),0),"")</f>
        <v>0</v>
      </c>
      <c r="C3352" s="94" t="str">
        <f ca="1">IFERROR(VLOOKUP($A3352,HeadJournal!$A$1:$NTR$890,COLUMN(HeadJournal!C$1),0),"")</f>
        <v>CoralClub_OA</v>
      </c>
      <c r="D3352" s="125" t="str">
        <f ca="1"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 ca="1"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 ca="1"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ca="1" si="265"/>
        <v>305</v>
      </c>
      <c r="V3352" s="22">
        <f t="shared" ca="1" si="266"/>
        <v>0.23106060606060605</v>
      </c>
      <c r="X3352" s="33"/>
      <c r="Y3352" s="33"/>
    </row>
    <row r="3353" spans="1:25" hidden="1" x14ac:dyDescent="0.2">
      <c r="A3353" s="93" t="s">
        <v>1796</v>
      </c>
      <c r="B3353" s="94">
        <f ca="1">IFERROR(VLOOKUP($A3353,HeadJournal!$A$1:$NTR$890,COLUMN(HeadJournal!B$1),0),"")</f>
        <v>0</v>
      </c>
      <c r="C3353" s="94" t="str">
        <f ca="1">IFERROR(VLOOKUP($A3353,HeadJournal!$A$1:$NTR$890,COLUMN(HeadJournal!C$1),0),"")</f>
        <v>CoralClub_OA</v>
      </c>
      <c r="D3353" s="125" t="str">
        <f ca="1"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 ca="1"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 ca="1"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ca="1" si="265"/>
        <v>305</v>
      </c>
      <c r="V3353" s="22">
        <f t="shared" ca="1" si="266"/>
        <v>0.23106060606060605</v>
      </c>
      <c r="X3353" s="33"/>
      <c r="Y3353" s="33"/>
    </row>
    <row r="3354" spans="1:25" hidden="1" x14ac:dyDescent="0.2">
      <c r="A3354" s="93" t="s">
        <v>1796</v>
      </c>
      <c r="B3354" s="94">
        <f ca="1">IFERROR(VLOOKUP($A3354,HeadJournal!$A$1:$NTR$890,COLUMN(HeadJournal!B$1),0),"")</f>
        <v>0</v>
      </c>
      <c r="C3354" s="94" t="str">
        <f ca="1">IFERROR(VLOOKUP($A3354,HeadJournal!$A$1:$NTR$890,COLUMN(HeadJournal!C$1),0),"")</f>
        <v>CoralClub_OA</v>
      </c>
      <c r="D3354" s="125" t="str">
        <f ca="1"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 ca="1"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 ca="1"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ca="1" si="265"/>
        <v>180</v>
      </c>
      <c r="V3354" s="22">
        <f t="shared" ca="1" si="266"/>
        <v>0.13636363636363635</v>
      </c>
      <c r="X3354" s="33"/>
      <c r="Y3354" s="33"/>
    </row>
    <row r="3355" spans="1:25" hidden="1" x14ac:dyDescent="0.2">
      <c r="A3355" s="93" t="s">
        <v>1797</v>
      </c>
      <c r="B3355" s="94">
        <f ca="1">IFERROR(VLOOKUP($A3355,HeadJournal!$A$1:$NTR$890,COLUMN(HeadJournal!B$1),0),"")</f>
        <v>0</v>
      </c>
      <c r="C3355" s="94" t="str">
        <f ca="1">IFERROR(VLOOKUP($A3355,HeadJournal!$A$1:$NTR$890,COLUMN(HeadJournal!C$1),0),"")</f>
        <v>WBRS</v>
      </c>
      <c r="D3355" s="125" t="str">
        <f ca="1"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 ca="1"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 ca="1"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ca="1" si="265"/>
        <v>104</v>
      </c>
      <c r="V3355" s="22">
        <f t="shared" ca="1" si="266"/>
        <v>0.42276422764227645</v>
      </c>
      <c r="X3355" s="33"/>
      <c r="Y3355" s="33"/>
    </row>
    <row r="3356" spans="1:25" hidden="1" x14ac:dyDescent="0.2">
      <c r="A3356" s="93" t="s">
        <v>1797</v>
      </c>
      <c r="B3356" s="94">
        <f ca="1">IFERROR(VLOOKUP($A3356,HeadJournal!$A$1:$NTR$890,COLUMN(HeadJournal!B$1),0),"")</f>
        <v>0</v>
      </c>
      <c r="C3356" s="94" t="str">
        <f ca="1">IFERROR(VLOOKUP($A3356,HeadJournal!$A$1:$NTR$890,COLUMN(HeadJournal!C$1),0),"")</f>
        <v>WBRS</v>
      </c>
      <c r="D3356" s="125" t="str">
        <f ca="1"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 ca="1"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 ca="1"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ca="1" si="265"/>
        <v>104</v>
      </c>
      <c r="V3356" s="22">
        <f t="shared" ca="1" si="266"/>
        <v>0.42276422764227645</v>
      </c>
      <c r="X3356" s="33"/>
      <c r="Y3356" s="33"/>
    </row>
    <row r="3357" spans="1:25" hidden="1" x14ac:dyDescent="0.2">
      <c r="A3357" s="93" t="s">
        <v>1797</v>
      </c>
      <c r="B3357" s="94">
        <f ca="1">IFERROR(VLOOKUP($A3357,HeadJournal!$A$1:$NTR$890,COLUMN(HeadJournal!B$1),0),"")</f>
        <v>0</v>
      </c>
      <c r="C3357" s="94" t="str">
        <f ca="1">IFERROR(VLOOKUP($A3357,HeadJournal!$A$1:$NTR$890,COLUMN(HeadJournal!C$1),0),"")</f>
        <v>WBRS</v>
      </c>
      <c r="D3357" s="125" t="str">
        <f ca="1"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 ca="1"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 ca="1"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ca="1" si="265"/>
        <v>-246</v>
      </c>
      <c r="V3357" s="22" t="str">
        <f t="shared" ca="1" si="266"/>
        <v/>
      </c>
      <c r="X3357" s="33"/>
      <c r="Y3357" s="33"/>
    </row>
    <row r="3358" spans="1:25" hidden="1" x14ac:dyDescent="0.2">
      <c r="A3358" s="93" t="s">
        <v>1799</v>
      </c>
      <c r="B3358" s="94">
        <f ca="1">IFERROR(VLOOKUP($A3358,HeadJournal!$A$1:$NTR$890,COLUMN(HeadJournal!B$1),0),"")</f>
        <v>0</v>
      </c>
      <c r="C3358" s="94" t="str">
        <f ca="1">IFERROR(VLOOKUP($A3358,HeadJournal!$A$1:$NTR$890,COLUMN(HeadJournal!C$1),0),"")</f>
        <v>WBRS</v>
      </c>
      <c r="D3358" s="125" t="str">
        <f ca="1"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 ca="1"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ca="1" si="265"/>
        <v>593</v>
      </c>
      <c r="V3358" s="22">
        <f t="shared" ca="1" si="266"/>
        <v>0.49130074565037285</v>
      </c>
      <c r="X3358" s="33"/>
      <c r="Y3358" s="33"/>
    </row>
    <row r="3359" spans="1:25" hidden="1" x14ac:dyDescent="0.2">
      <c r="A3359" s="93" t="s">
        <v>1800</v>
      </c>
      <c r="B3359" s="94">
        <f ca="1">IFERROR(VLOOKUP($A3359,HeadJournal!$A$1:$NTR$890,COLUMN(HeadJournal!B$1),0),"")</f>
        <v>0</v>
      </c>
      <c r="C3359" s="94" t="str">
        <f ca="1">IFERROR(VLOOKUP($A3359,HeadJournal!$A$1:$NTR$890,COLUMN(HeadJournal!C$1),0),"")</f>
        <v>OZON_OA</v>
      </c>
      <c r="D3359" s="125" t="str">
        <f ca="1"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 ca="1"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 ca="1"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ca="1" si="265"/>
        <v>390</v>
      </c>
      <c r="V3359" s="22">
        <f t="shared" ca="1" si="266"/>
        <v>0.35135135135135137</v>
      </c>
      <c r="X3359" s="33"/>
      <c r="Y3359" s="33"/>
    </row>
    <row r="3360" spans="1:25" hidden="1" x14ac:dyDescent="0.2">
      <c r="A3360" s="93" t="s">
        <v>1800</v>
      </c>
      <c r="B3360" s="94">
        <f ca="1">IFERROR(VLOOKUP($A3360,HeadJournal!$A$1:$NTR$890,COLUMN(HeadJournal!B$1),0),"")</f>
        <v>0</v>
      </c>
      <c r="C3360" s="94" t="str">
        <f ca="1">IFERROR(VLOOKUP($A3360,HeadJournal!$A$1:$NTR$890,COLUMN(HeadJournal!C$1),0),"")</f>
        <v>OZON_OA</v>
      </c>
      <c r="D3360" s="125" t="str">
        <f ca="1"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 ca="1"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 ca="1"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ca="1" si="265"/>
        <v>2047</v>
      </c>
      <c r="V3360" s="22">
        <f t="shared" ca="1" si="266"/>
        <v>1.0481310803891448</v>
      </c>
      <c r="X3360" s="33"/>
      <c r="Y3360" s="33"/>
    </row>
    <row r="3361" spans="1:25" hidden="1" x14ac:dyDescent="0.2">
      <c r="A3361" s="93" t="s">
        <v>1802</v>
      </c>
      <c r="B3361" s="94" t="str">
        <f ca="1">IFERROR(VLOOKUP($A3361,HeadJournal!$A$1:$NTR$890,COLUMN(HeadJournal!B$1),0),"")</f>
        <v>722500168396</v>
      </c>
      <c r="C3361" s="94" t="str">
        <f ca="1">IFERROR(VLOOKUP($A3361,HeadJournal!$A$1:$NTR$890,COLUMN(HeadJournal!C$1),0),"")</f>
        <v>iHerb_MH DLE7202</v>
      </c>
      <c r="D3361" s="125" t="str">
        <f ca="1"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 ca="1"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 ca="1"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ca="1" si="265"/>
        <v>695.09610394822676</v>
      </c>
      <c r="V3361" s="22">
        <f t="shared" ca="1" si="266"/>
        <v>0.86357651808846081</v>
      </c>
      <c r="X3361" s="33"/>
      <c r="Y3361" s="33"/>
    </row>
    <row r="3362" spans="1:25" hidden="1" x14ac:dyDescent="0.2">
      <c r="A3362" s="93" t="s">
        <v>1802</v>
      </c>
      <c r="B3362" s="94" t="str">
        <f ca="1">IFERROR(VLOOKUP($A3362,HeadJournal!$A$1:$NTR$890,COLUMN(HeadJournal!B$1),0),"")</f>
        <v>722500168396</v>
      </c>
      <c r="C3362" s="94" t="str">
        <f ca="1">IFERROR(VLOOKUP($A3362,HeadJournal!$A$1:$NTR$890,COLUMN(HeadJournal!C$1),0),"")</f>
        <v>iHerb_MH DLE7202</v>
      </c>
      <c r="D3362" s="125" t="str">
        <f ca="1"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 ca="1"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 ca="1"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 ca="1"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ca="1" si="265"/>
        <v>823.12638856837077</v>
      </c>
      <c r="V3362" s="22">
        <f t="shared" ca="1" si="266"/>
        <v>0.84261298384553696</v>
      </c>
      <c r="X3362" s="33"/>
      <c r="Y3362" s="33"/>
    </row>
    <row r="3363" spans="1:25" hidden="1" x14ac:dyDescent="0.2">
      <c r="A3363" s="93" t="s">
        <v>1802</v>
      </c>
      <c r="B3363" s="94" t="str">
        <f ca="1">IFERROR(VLOOKUP($A3363,HeadJournal!$A$1:$NTR$890,COLUMN(HeadJournal!B$1),0),"")</f>
        <v>722500168396</v>
      </c>
      <c r="C3363" s="94" t="str">
        <f ca="1">IFERROR(VLOOKUP($A3363,HeadJournal!$A$1:$NTR$890,COLUMN(HeadJournal!C$1),0),"")</f>
        <v>iHerb_MH DLE7202</v>
      </c>
      <c r="D3363" s="125" t="str">
        <f ca="1"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 ca="1"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 ca="1"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 ca="1"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ca="1" si="265"/>
        <v>823.12638856837077</v>
      </c>
      <c r="V3363" s="22">
        <f t="shared" ca="1" si="266"/>
        <v>0.84261298384553696</v>
      </c>
      <c r="X3363" s="33"/>
      <c r="Y3363" s="33"/>
    </row>
    <row r="3364" spans="1:25" hidden="1" x14ac:dyDescent="0.2">
      <c r="A3364" s="93" t="s">
        <v>1802</v>
      </c>
      <c r="B3364" s="94" t="str">
        <f ca="1">IFERROR(VLOOKUP($A3364,HeadJournal!$A$1:$NTR$890,COLUMN(HeadJournal!B$1),0),"")</f>
        <v>722500168396</v>
      </c>
      <c r="C3364" s="94" t="str">
        <f ca="1">IFERROR(VLOOKUP($A3364,HeadJournal!$A$1:$NTR$890,COLUMN(HeadJournal!C$1),0),"")</f>
        <v>iHerb_MH DLE7202</v>
      </c>
      <c r="D3364" s="125" t="str">
        <f ca="1"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 ca="1"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 ca="1"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 ca="1"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ca="1" si="265"/>
        <v>823.12638856837077</v>
      </c>
      <c r="V3364" s="22">
        <f t="shared" ca="1" si="266"/>
        <v>0.84261298384553696</v>
      </c>
      <c r="X3364" s="33"/>
      <c r="Y3364" s="33"/>
    </row>
    <row r="3365" spans="1:25" hidden="1" x14ac:dyDescent="0.2">
      <c r="A3365" s="93" t="s">
        <v>1802</v>
      </c>
      <c r="B3365" s="94" t="str">
        <f ca="1">IFERROR(VLOOKUP($A3365,HeadJournal!$A$1:$NTR$890,COLUMN(HeadJournal!B$1),0),"")</f>
        <v>722500168396</v>
      </c>
      <c r="C3365" s="94" t="str">
        <f ca="1">IFERROR(VLOOKUP($A3365,HeadJournal!$A$1:$NTR$890,COLUMN(HeadJournal!C$1),0),"")</f>
        <v>iHerb_MH DLE7202</v>
      </c>
      <c r="D3365" s="125" t="str">
        <f ca="1"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 ca="1"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 ca="1"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 ca="1"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ca="1" si="265"/>
        <v>940.0318321376617</v>
      </c>
      <c r="V3365" s="22">
        <f t="shared" ca="1" si="266"/>
        <v>0.43520633596558306</v>
      </c>
      <c r="X3365" s="33"/>
      <c r="Y3365" s="33"/>
    </row>
    <row r="3366" spans="1:25" hidden="1" x14ac:dyDescent="0.2">
      <c r="A3366" s="93" t="s">
        <v>1802</v>
      </c>
      <c r="B3366" s="94" t="str">
        <f ca="1">IFERROR(VLOOKUP($A3366,HeadJournal!$A$1:$NTR$890,COLUMN(HeadJournal!B$1),0),"")</f>
        <v>722500168396</v>
      </c>
      <c r="C3366" s="94" t="str">
        <f ca="1">IFERROR(VLOOKUP($A3366,HeadJournal!$A$1:$NTR$890,COLUMN(HeadJournal!C$1),0),"")</f>
        <v>iHerb_MH DLE7202</v>
      </c>
      <c r="D3366" s="125" t="str">
        <f ca="1"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 ca="1"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 ca="1"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 ca="1"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ca="1" si="265"/>
        <v>939.73009130587502</v>
      </c>
      <c r="V3366" s="22">
        <f t="shared" ca="1" si="266"/>
        <v>0.50515792730612308</v>
      </c>
      <c r="X3366" s="33"/>
      <c r="Y3366" s="33"/>
    </row>
    <row r="3367" spans="1:25" hidden="1" x14ac:dyDescent="0.2">
      <c r="A3367" s="93" t="s">
        <v>1802</v>
      </c>
      <c r="B3367" s="94" t="str">
        <f ca="1">IFERROR(VLOOKUP($A3367,HeadJournal!$A$1:$NTR$890,COLUMN(HeadJournal!B$1),0),"")</f>
        <v>722500168396</v>
      </c>
      <c r="C3367" s="94" t="str">
        <f ca="1">IFERROR(VLOOKUP($A3367,HeadJournal!$A$1:$NTR$890,COLUMN(HeadJournal!C$1),0),"")</f>
        <v>iHerb_MH DLE7202</v>
      </c>
      <c r="D3367" s="125" t="str">
        <f ca="1"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 ca="1"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 ca="1"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 ca="1"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ca="1" si="265"/>
        <v>607.73915450091147</v>
      </c>
      <c r="V3367" s="22">
        <f t="shared" ca="1" si="266"/>
        <v>1.0261342770156949</v>
      </c>
      <c r="X3367" s="33"/>
      <c r="Y3367" s="33"/>
    </row>
    <row r="3368" spans="1:25" hidden="1" x14ac:dyDescent="0.2">
      <c r="A3368" s="93" t="s">
        <v>1802</v>
      </c>
      <c r="B3368" s="94" t="str">
        <f ca="1">IFERROR(VLOOKUP($A3368,HeadJournal!$A$1:$NTR$890,COLUMN(HeadJournal!B$1),0),"")</f>
        <v>722500168396</v>
      </c>
      <c r="C3368" s="94" t="str">
        <f ca="1">IFERROR(VLOOKUP($A3368,HeadJournal!$A$1:$NTR$890,COLUMN(HeadJournal!C$1),0),"")</f>
        <v>iHerb_MH DLE7202</v>
      </c>
      <c r="D3368" s="125" t="str">
        <f ca="1"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 ca="1"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 ca="1"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 ca="1"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ca="1" si="265"/>
        <v>-8.4549908854114619E-4</v>
      </c>
      <c r="V3368" s="22">
        <f t="shared" ca="1" si="266"/>
        <v>-1.427578903732287E-6</v>
      </c>
      <c r="X3368" s="33"/>
      <c r="Y3368" s="33"/>
    </row>
    <row r="3369" spans="1:25" hidden="1" x14ac:dyDescent="0.2">
      <c r="A3369" s="93" t="s">
        <v>1802</v>
      </c>
      <c r="B3369" s="94" t="str">
        <f ca="1">IFERROR(VLOOKUP($A3369,HeadJournal!$A$1:$NTR$890,COLUMN(HeadJournal!B$1),0),"")</f>
        <v>722500168396</v>
      </c>
      <c r="C3369" s="94" t="str">
        <f ca="1">IFERROR(VLOOKUP($A3369,HeadJournal!$A$1:$NTR$890,COLUMN(HeadJournal!C$1),0),"")</f>
        <v>iHerb_MH DLE7202</v>
      </c>
      <c r="D3369" s="125" t="str">
        <f ca="1"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 ca="1"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 ca="1"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 ca="1"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ca="1" si="265"/>
        <v>707.73915450091147</v>
      </c>
      <c r="V3369" s="22">
        <f t="shared" ca="1" si="266"/>
        <v>1.1949788001003363</v>
      </c>
      <c r="X3369" s="33"/>
      <c r="Y3369" s="33"/>
    </row>
    <row r="3370" spans="1:25" hidden="1" x14ac:dyDescent="0.2">
      <c r="A3370" s="93" t="s">
        <v>1802</v>
      </c>
      <c r="B3370" s="94" t="str">
        <f ca="1">IFERROR(VLOOKUP($A3370,HeadJournal!$A$1:$NTR$890,COLUMN(HeadJournal!B$1),0),"")</f>
        <v>722500168396</v>
      </c>
      <c r="C3370" s="94" t="str">
        <f ca="1">IFERROR(VLOOKUP($A3370,HeadJournal!$A$1:$NTR$890,COLUMN(HeadJournal!C$1),0),"")</f>
        <v>iHerb_MH DLE7202</v>
      </c>
      <c r="D3370" s="125" t="str">
        <f ca="1"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 ca="1"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 ca="1"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 ca="1"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ca="1" si="265"/>
        <v>-1079.9840839311692</v>
      </c>
      <c r="V3370" s="22" t="str">
        <f t="shared" ca="1" si="266"/>
        <v/>
      </c>
      <c r="X3370" s="33"/>
      <c r="Y3370" s="33"/>
    </row>
    <row r="3371" spans="1:25" hidden="1" x14ac:dyDescent="0.2">
      <c r="A3371" s="93" t="s">
        <v>1802</v>
      </c>
      <c r="B3371" s="94" t="str">
        <f ca="1">IFERROR(VLOOKUP($A3371,HeadJournal!$A$1:$NTR$890,COLUMN(HeadJournal!B$1),0),"")</f>
        <v>722500168396</v>
      </c>
      <c r="C3371" s="94" t="str">
        <f ca="1">IFERROR(VLOOKUP($A3371,HeadJournal!$A$1:$NTR$890,COLUMN(HeadJournal!C$1),0),"")</f>
        <v>iHerb_MH DLE7202</v>
      </c>
      <c r="D3371" s="125" t="str">
        <f ca="1"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 ca="1"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 ca="1"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 ca="1"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ca="1" si="265"/>
        <v>1047.1542415843076</v>
      </c>
      <c r="V3371" s="22">
        <f t="shared" ca="1" si="266"/>
        <v>0.83582055855662907</v>
      </c>
      <c r="X3371" s="33"/>
      <c r="Y3371" s="33"/>
    </row>
    <row r="3372" spans="1:25" hidden="1" x14ac:dyDescent="0.2">
      <c r="A3372" s="93" t="s">
        <v>1802</v>
      </c>
      <c r="B3372" s="94" t="str">
        <f ca="1">IFERROR(VLOOKUP($A3372,HeadJournal!$A$1:$NTR$890,COLUMN(HeadJournal!B$1),0),"")</f>
        <v>722500168396</v>
      </c>
      <c r="C3372" s="94" t="str">
        <f ca="1">IFERROR(VLOOKUP($A3372,HeadJournal!$A$1:$NTR$890,COLUMN(HeadJournal!C$1),0),"")</f>
        <v>iHerb_MH DLE7202</v>
      </c>
      <c r="D3372" s="125" t="str">
        <f ca="1"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 ca="1"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 ca="1"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 ca="1"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ca="1" si="265"/>
        <v>747.15424158430756</v>
      </c>
      <c r="V3372" s="22">
        <f t="shared" ca="1" si="266"/>
        <v>0.59636570309272086</v>
      </c>
      <c r="X3372" s="33"/>
      <c r="Y3372" s="33"/>
    </row>
    <row r="3373" spans="1:25" hidden="1" x14ac:dyDescent="0.2">
      <c r="A3373" s="93" t="s">
        <v>1802</v>
      </c>
      <c r="B3373" s="94" t="str">
        <f ca="1">IFERROR(VLOOKUP($A3373,HeadJournal!$A$1:$NTR$890,COLUMN(HeadJournal!B$1),0),"")</f>
        <v>722500168396</v>
      </c>
      <c r="C3373" s="94" t="str">
        <f ca="1">IFERROR(VLOOKUP($A3373,HeadJournal!$A$1:$NTR$890,COLUMN(HeadJournal!C$1),0),"")</f>
        <v>iHerb_MH DLE7202</v>
      </c>
      <c r="D3373" s="125" t="str">
        <f ca="1"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 ca="1"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 ca="1"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 ca="1"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ca="1" si="265"/>
        <v>773.68908543621137</v>
      </c>
      <c r="V3373" s="22">
        <f t="shared" ca="1" si="266"/>
        <v>0.93631715592749198</v>
      </c>
      <c r="X3373" s="33"/>
      <c r="Y3373" s="33"/>
    </row>
    <row r="3374" spans="1:25" hidden="1" x14ac:dyDescent="0.2">
      <c r="A3374" s="93" t="s">
        <v>1802</v>
      </c>
      <c r="B3374" s="94" t="str">
        <f ca="1">IFERROR(VLOOKUP($A3374,HeadJournal!$A$1:$NTR$890,COLUMN(HeadJournal!B$1),0),"")</f>
        <v>722500168396</v>
      </c>
      <c r="C3374" s="94" t="str">
        <f ca="1">IFERROR(VLOOKUP($A3374,HeadJournal!$A$1:$NTR$890,COLUMN(HeadJournal!C$1),0),"")</f>
        <v>iHerb_MH DLE7202</v>
      </c>
      <c r="D3374" s="125" t="str">
        <f ca="1"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 ca="1"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 ca="1"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 ca="1"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ca="1" si="265"/>
        <v>595.25172703556916</v>
      </c>
      <c r="V3374" s="22">
        <f t="shared" ca="1" si="266"/>
        <v>0.98429669607436776</v>
      </c>
      <c r="X3374" s="33"/>
      <c r="Y3374" s="33"/>
    </row>
    <row r="3375" spans="1:25" hidden="1" x14ac:dyDescent="0.2">
      <c r="A3375" s="93" t="s">
        <v>1802</v>
      </c>
      <c r="B3375" s="94" t="str">
        <f ca="1">IFERROR(VLOOKUP($A3375,HeadJournal!$A$1:$NTR$890,COLUMN(HeadJournal!B$1),0),"")</f>
        <v>722500168396</v>
      </c>
      <c r="C3375" s="94" t="str">
        <f ca="1">IFERROR(VLOOKUP($A3375,HeadJournal!$A$1:$NTR$890,COLUMN(HeadJournal!C$1),0),"")</f>
        <v>iHerb_MH DLE7202</v>
      </c>
      <c r="D3375" s="125" t="str">
        <f ca="1"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 ca="1"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 ca="1"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 ca="1"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ca="1" si="265"/>
        <v>595.25172703556916</v>
      </c>
      <c r="V3375" s="22">
        <f t="shared" ca="1" si="266"/>
        <v>0.98429669607436776</v>
      </c>
      <c r="X3375" s="33"/>
      <c r="Y3375" s="33"/>
    </row>
    <row r="3376" spans="1:25" hidden="1" x14ac:dyDescent="0.2">
      <c r="A3376" s="93" t="s">
        <v>1802</v>
      </c>
      <c r="B3376" s="94" t="str">
        <f ca="1">IFERROR(VLOOKUP($A3376,HeadJournal!$A$1:$NTR$890,COLUMN(HeadJournal!B$1),0),"")</f>
        <v>722500168396</v>
      </c>
      <c r="C3376" s="94" t="str">
        <f ca="1">IFERROR(VLOOKUP($A3376,HeadJournal!$A$1:$NTR$890,COLUMN(HeadJournal!C$1),0),"")</f>
        <v>iHerb_MH DLE7202</v>
      </c>
      <c r="D3376" s="125" t="str">
        <f ca="1"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 ca="1"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 ca="1"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 ca="1"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ca="1" si="265"/>
        <v>3.5757286914304132E-3</v>
      </c>
      <c r="V3376" s="22">
        <f t="shared" ca="1" si="266"/>
        <v>1.4907214952707074E-6</v>
      </c>
      <c r="X3376" s="33"/>
      <c r="Y3376" s="33"/>
    </row>
    <row r="3377" spans="1:25" hidden="1" x14ac:dyDescent="0.2">
      <c r="A3377" s="93" t="s">
        <v>1802</v>
      </c>
      <c r="B3377" s="94" t="str">
        <f ca="1">IFERROR(VLOOKUP($A3377,HeadJournal!$A$1:$NTR$890,COLUMN(HeadJournal!B$1),0),"")</f>
        <v>722500168396</v>
      </c>
      <c r="C3377" s="94" t="str">
        <f ca="1">IFERROR(VLOOKUP($A3377,HeadJournal!$A$1:$NTR$890,COLUMN(HeadJournal!C$1),0),"")</f>
        <v>iHerb_MH DLE7202</v>
      </c>
      <c r="D3377" s="125" t="str">
        <f ca="1"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 ca="1"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 ca="1"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 ca="1"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ca="1" si="265"/>
        <v>1617.3798289269057</v>
      </c>
      <c r="V3377" s="22">
        <f t="shared" ca="1" si="266"/>
        <v>0.42758187599577835</v>
      </c>
      <c r="X3377" s="33"/>
      <c r="Y3377" s="33"/>
    </row>
    <row r="3378" spans="1:25" hidden="1" x14ac:dyDescent="0.2">
      <c r="A3378" s="93" t="s">
        <v>1803</v>
      </c>
      <c r="B3378" s="94" t="str">
        <f ca="1">IFERROR(VLOOKUP($A3378,HeadJournal!$A$1:$NTR$890,COLUMN(HeadJournal!B$1),0),"")</f>
        <v>720000233302</v>
      </c>
      <c r="C3378" s="94" t="str">
        <f ca="1">IFERROR(VLOOKUP($A3378,HeadJournal!$A$1:$NTR$890,COLUMN(HeadJournal!C$1),0),"")</f>
        <v>iHerb_AV CYG0792</v>
      </c>
      <c r="D3378" s="125" t="str">
        <f ca="1"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 ca="1"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 ca="1"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 ca="1"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ca="1" si="265"/>
        <v>1158.4303049718108</v>
      </c>
      <c r="V3378" s="22">
        <f t="shared" ca="1" si="266"/>
        <v>0.59664626407088195</v>
      </c>
      <c r="X3378" s="33"/>
      <c r="Y3378" s="33"/>
    </row>
    <row r="3379" spans="1:25" hidden="1" x14ac:dyDescent="0.2">
      <c r="A3379" s="93" t="s">
        <v>1803</v>
      </c>
      <c r="B3379" s="94" t="str">
        <f ca="1">IFERROR(VLOOKUP($A3379,HeadJournal!$A$1:$NTR$890,COLUMN(HeadJournal!B$1),0),"")</f>
        <v>720000233302</v>
      </c>
      <c r="C3379" s="94" t="str">
        <f ca="1">IFERROR(VLOOKUP($A3379,HeadJournal!$A$1:$NTR$890,COLUMN(HeadJournal!C$1),0),"")</f>
        <v>iHerb_AV CYG0792</v>
      </c>
      <c r="D3379" s="125" t="str">
        <f ca="1"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 ca="1"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 ca="1"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ca="1" si="265"/>
        <v>-1950.4308143259855</v>
      </c>
      <c r="V3379" s="22" t="str">
        <f t="shared" ca="1" si="266"/>
        <v/>
      </c>
      <c r="X3379" s="33"/>
      <c r="Y3379" s="33"/>
    </row>
    <row r="3380" spans="1:25" hidden="1" x14ac:dyDescent="0.2">
      <c r="A3380" s="93" t="s">
        <v>1803</v>
      </c>
      <c r="B3380" s="94" t="str">
        <f ca="1">IFERROR(VLOOKUP($A3380,HeadJournal!$A$1:$NTR$890,COLUMN(HeadJournal!B$1),0),"")</f>
        <v>720000233302</v>
      </c>
      <c r="C3380" s="94" t="str">
        <f ca="1">IFERROR(VLOOKUP($A3380,HeadJournal!$A$1:$NTR$890,COLUMN(HeadJournal!C$1),0),"")</f>
        <v>iHerb_AV CYG0792</v>
      </c>
      <c r="D3380" s="125" t="str">
        <f ca="1"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 ca="1"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 ca="1"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 ca="1"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ca="1" si="265"/>
        <v>726.81999615581867</v>
      </c>
      <c r="V3380" s="22">
        <f t="shared" ca="1" si="266"/>
        <v>0.67725823585262046</v>
      </c>
      <c r="X3380" s="33"/>
      <c r="Y3380" s="33"/>
    </row>
    <row r="3381" spans="1:25" hidden="1" x14ac:dyDescent="0.2">
      <c r="A3381" s="93" t="s">
        <v>1803</v>
      </c>
      <c r="B3381" s="94" t="str">
        <f ca="1">IFERROR(VLOOKUP($A3381,HeadJournal!$A$1:$NTR$890,COLUMN(HeadJournal!B$1),0),"")</f>
        <v>720000233302</v>
      </c>
      <c r="C3381" s="94" t="str">
        <f ca="1">IFERROR(VLOOKUP($A3381,HeadJournal!$A$1:$NTR$890,COLUMN(HeadJournal!C$1),0),"")</f>
        <v>iHerb_AV CYG0792</v>
      </c>
      <c r="D3381" s="125" t="str">
        <f ca="1"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 ca="1"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 ca="1"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 ca="1"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ca="1" si="265"/>
        <v>770.69957393644381</v>
      </c>
      <c r="V3381" s="22">
        <f t="shared" ca="1" si="266"/>
        <v>0.68245752516263503</v>
      </c>
      <c r="X3381" s="33"/>
      <c r="Y3381" s="33"/>
    </row>
    <row r="3382" spans="1:25" hidden="1" x14ac:dyDescent="0.2">
      <c r="A3382" s="93" t="s">
        <v>1803</v>
      </c>
      <c r="B3382" s="94" t="str">
        <f ca="1">IFERROR(VLOOKUP($A3382,HeadJournal!$A$1:$NTR$890,COLUMN(HeadJournal!B$1),0),"")</f>
        <v>720000233302</v>
      </c>
      <c r="C3382" s="94" t="str">
        <f ca="1">IFERROR(VLOOKUP($A3382,HeadJournal!$A$1:$NTR$890,COLUMN(HeadJournal!C$1),0),"")</f>
        <v>iHerb_AV CYG0792</v>
      </c>
      <c r="D3382" s="125" t="str">
        <f ca="1"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 ca="1"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 ca="1"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 ca="1"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ca="1" si="265"/>
        <v>910.77340786776131</v>
      </c>
      <c r="V3382" s="22">
        <f t="shared" ca="1" si="266"/>
        <v>0.65559744754804261</v>
      </c>
      <c r="X3382" s="33"/>
      <c r="Y3382" s="33"/>
    </row>
    <row r="3383" spans="1:25" hidden="1" x14ac:dyDescent="0.2">
      <c r="A3383" s="93" t="s">
        <v>1803</v>
      </c>
      <c r="B3383" s="94" t="str">
        <f ca="1">IFERROR(VLOOKUP($A3383,HeadJournal!$A$1:$NTR$890,COLUMN(HeadJournal!B$1),0),"")</f>
        <v>720000233302</v>
      </c>
      <c r="C3383" s="94" t="str">
        <f ca="1">IFERROR(VLOOKUP($A3383,HeadJournal!$A$1:$NTR$890,COLUMN(HeadJournal!C$1),0),"")</f>
        <v>iHerb_AV CYG0792</v>
      </c>
      <c r="D3383" s="125" t="str">
        <f ca="1"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 ca="1"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 ca="1"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 ca="1"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ca="1" si="265"/>
        <v>785.33557470528035</v>
      </c>
      <c r="V3383" s="22">
        <f t="shared" ca="1" si="266"/>
        <v>0.85860513756423018</v>
      </c>
      <c r="X3383" s="33"/>
      <c r="Y3383" s="33"/>
    </row>
    <row r="3384" spans="1:25" hidden="1" x14ac:dyDescent="0.2">
      <c r="A3384" s="93" t="s">
        <v>1803</v>
      </c>
      <c r="B3384" s="94" t="str">
        <f ca="1">IFERROR(VLOOKUP($A3384,HeadJournal!$A$1:$NTR$890,COLUMN(HeadJournal!B$1),0),"")</f>
        <v>720000233302</v>
      </c>
      <c r="C3384" s="94" t="str">
        <f ca="1">IFERROR(VLOOKUP($A3384,HeadJournal!$A$1:$NTR$890,COLUMN(HeadJournal!C$1),0),"")</f>
        <v>iHerb_AV CYG0792</v>
      </c>
      <c r="D3384" s="125" t="str">
        <f ca="1"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 ca="1"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 ca="1"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 ca="1"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ca="1" si="265"/>
        <v>1022.5882335981562</v>
      </c>
      <c r="V3384" s="22">
        <f t="shared" ca="1" si="266"/>
        <v>0.74239835795030373</v>
      </c>
      <c r="X3384" s="33"/>
      <c r="Y3384" s="33"/>
    </row>
    <row r="3385" spans="1:25" hidden="1" x14ac:dyDescent="0.2">
      <c r="A3385" s="93" t="s">
        <v>1803</v>
      </c>
      <c r="B3385" s="94" t="str">
        <f ca="1">IFERROR(VLOOKUP($A3385,HeadJournal!$A$1:$NTR$890,COLUMN(HeadJournal!B$1),0),"")</f>
        <v>720000233302</v>
      </c>
      <c r="C3385" s="94" t="str">
        <f ca="1">IFERROR(VLOOKUP($A3385,HeadJournal!$A$1:$NTR$890,COLUMN(HeadJournal!C$1),0),"")</f>
        <v>iHerb_AV CYG0792</v>
      </c>
      <c r="D3385" s="125" t="str">
        <f ca="1"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 ca="1"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 ca="1"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 ca="1"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ca="1" si="265"/>
        <v>1122.5882335981562</v>
      </c>
      <c r="V3385" s="22">
        <f t="shared" ca="1" si="266"/>
        <v>0.81499828953156639</v>
      </c>
      <c r="X3385" s="33"/>
      <c r="Y3385" s="33"/>
    </row>
    <row r="3386" spans="1:25" hidden="1" x14ac:dyDescent="0.2">
      <c r="A3386" s="93" t="s">
        <v>1803</v>
      </c>
      <c r="B3386" s="94" t="str">
        <f ca="1">IFERROR(VLOOKUP($A3386,HeadJournal!$A$1:$NTR$890,COLUMN(HeadJournal!B$1),0),"")</f>
        <v>720000233302</v>
      </c>
      <c r="C3386" s="94" t="str">
        <f ca="1">IFERROR(VLOOKUP($A3386,HeadJournal!$A$1:$NTR$890,COLUMN(HeadJournal!C$1),0),"")</f>
        <v>iHerb_AV CYG0792</v>
      </c>
      <c r="D3386" s="125" t="str">
        <f ca="1"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 ca="1"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 ca="1"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 ca="1"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ca="1" si="265"/>
        <v>1561.4124359302937</v>
      </c>
      <c r="V3386" s="22">
        <f t="shared" ca="1" si="266"/>
        <v>1.2606395229739438</v>
      </c>
      <c r="X3386" s="33"/>
      <c r="Y3386" s="33"/>
    </row>
    <row r="3387" spans="1:25" hidden="1" x14ac:dyDescent="0.2">
      <c r="A3387" s="93" t="s">
        <v>1803</v>
      </c>
      <c r="B3387" s="94" t="str">
        <f ca="1">IFERROR(VLOOKUP($A3387,HeadJournal!$A$1:$NTR$890,COLUMN(HeadJournal!B$1),0),"")</f>
        <v>720000233302</v>
      </c>
      <c r="C3387" s="94" t="str">
        <f ca="1">IFERROR(VLOOKUP($A3387,HeadJournal!$A$1:$NTR$890,COLUMN(HeadJournal!C$1),0),"")</f>
        <v>iHerb_AV CYG0792</v>
      </c>
      <c r="D3387" s="125" t="str">
        <f ca="1"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 ca="1"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 ca="1"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 ca="1"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ca="1" si="265"/>
        <v>638.36975909789919</v>
      </c>
      <c r="V3387" s="22">
        <f t="shared" ca="1" si="266"/>
        <v>0.96484368403039278</v>
      </c>
      <c r="X3387" s="33"/>
      <c r="Y3387" s="33"/>
    </row>
    <row r="3388" spans="1:25" hidden="1" x14ac:dyDescent="0.2">
      <c r="A3388" s="93" t="s">
        <v>1803</v>
      </c>
      <c r="B3388" s="94" t="str">
        <f ca="1">IFERROR(VLOOKUP($A3388,HeadJournal!$A$1:$NTR$890,COLUMN(HeadJournal!B$1),0),"")</f>
        <v>720000233302</v>
      </c>
      <c r="C3388" s="94" t="str">
        <f ca="1">IFERROR(VLOOKUP($A3388,HeadJournal!$A$1:$NTR$890,COLUMN(HeadJournal!C$1),0),"")</f>
        <v>iHerb_AV CYG0792</v>
      </c>
      <c r="D3388" s="125" t="str">
        <f ca="1"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 ca="1"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 ca="1"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 ca="1"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ca="1" si="265"/>
        <v>395.11499711686372</v>
      </c>
      <c r="V3388" s="22">
        <f t="shared" ca="1" si="266"/>
        <v>0.49089620964677322</v>
      </c>
      <c r="X3388" s="33"/>
      <c r="Y3388" s="33"/>
    </row>
    <row r="3389" spans="1:25" hidden="1" x14ac:dyDescent="0.2">
      <c r="A3389" s="93" t="s">
        <v>1803</v>
      </c>
      <c r="B3389" s="94" t="str">
        <f ca="1">IFERROR(VLOOKUP($A3389,HeadJournal!$A$1:$NTR$890,COLUMN(HeadJournal!B$1),0),"")</f>
        <v>720000233302</v>
      </c>
      <c r="C3389" s="94" t="str">
        <f ca="1">IFERROR(VLOOKUP($A3389,HeadJournal!$A$1:$NTR$890,COLUMN(HeadJournal!C$1),0),"")</f>
        <v>iHerb_AV CYG0792</v>
      </c>
      <c r="D3389" s="125" t="str">
        <f ca="1"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 ca="1"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 ca="1"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 ca="1"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ca="1" si="265"/>
        <v>395.11499711686372</v>
      </c>
      <c r="V3389" s="22">
        <f t="shared" ca="1" si="266"/>
        <v>0.49089620964677322</v>
      </c>
      <c r="X3389" s="33"/>
      <c r="Y3389" s="33"/>
    </row>
    <row r="3390" spans="1:25" hidden="1" x14ac:dyDescent="0.2">
      <c r="A3390" s="93" t="s">
        <v>1803</v>
      </c>
      <c r="B3390" s="94" t="str">
        <f ca="1">IFERROR(VLOOKUP($A3390,HeadJournal!$A$1:$NTR$890,COLUMN(HeadJournal!B$1),0),"")</f>
        <v>720000233302</v>
      </c>
      <c r="C3390" s="94" t="str">
        <f ca="1">IFERROR(VLOOKUP($A3390,HeadJournal!$A$1:$NTR$890,COLUMN(HeadJournal!C$1),0),"")</f>
        <v>iHerb_AV CYG0792</v>
      </c>
      <c r="D3390" s="125" t="str">
        <f ca="1"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 ca="1"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 ca="1"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 ca="1"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ca="1" si="265"/>
        <v>746.03330023065155</v>
      </c>
      <c r="V3390" s="22">
        <f t="shared" ca="1" si="266"/>
        <v>1.0597565204079766</v>
      </c>
      <c r="X3390" s="33"/>
      <c r="Y3390" s="33"/>
    </row>
    <row r="3391" spans="1:25" hidden="1" x14ac:dyDescent="0.2">
      <c r="A3391" s="93" t="s">
        <v>1815</v>
      </c>
      <c r="B3391" s="94" t="str">
        <f ca="1">IFERROR(VLOOKUP($A3391,HeadJournal!$A$1:$NTR$890,COLUMN(HeadJournal!B$1),0),"")</f>
        <v>720000237274</v>
      </c>
      <c r="C3391" s="94" t="str">
        <f ca="1">IFERROR(VLOOKUP($A3391,HeadJournal!$A$1:$NTR$890,COLUMN(HeadJournal!C$1),0),"")</f>
        <v>iHerb_OA CZN6870</v>
      </c>
      <c r="D3391" s="125" t="str">
        <f ca="1"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 ca="1"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 ca="1"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ca="1" si="265"/>
        <v>722.14705614423929</v>
      </c>
      <c r="V3391" s="22">
        <f t="shared" ca="1" si="266"/>
        <v>0.82262873434402317</v>
      </c>
      <c r="X3391" s="33"/>
      <c r="Y3391" s="33"/>
    </row>
    <row r="3392" spans="1:25" hidden="1" x14ac:dyDescent="0.2">
      <c r="A3392" s="93" t="s">
        <v>1815</v>
      </c>
      <c r="B3392" s="94" t="str">
        <f ca="1">IFERROR(VLOOKUP($A3392,HeadJournal!$A$1:$NTR$890,COLUMN(HeadJournal!B$1),0),"")</f>
        <v>720000237274</v>
      </c>
      <c r="C3392" s="94" t="str">
        <f ca="1">IFERROR(VLOOKUP($A3392,HeadJournal!$A$1:$NTR$890,COLUMN(HeadJournal!C$1),0),"")</f>
        <v>iHerb_OA CZN6870</v>
      </c>
      <c r="D3392" s="125" t="str">
        <f ca="1"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 ca="1"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 ca="1"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 ca="1"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ca="1" si="265"/>
        <v>722.14705614423929</v>
      </c>
      <c r="V3392" s="22">
        <f t="shared" ca="1" si="266"/>
        <v>0.82262873434402317</v>
      </c>
      <c r="X3392" s="33"/>
      <c r="Y3392" s="33"/>
    </row>
    <row r="3393" spans="1:25" hidden="1" x14ac:dyDescent="0.2">
      <c r="A3393" s="93" t="s">
        <v>1815</v>
      </c>
      <c r="B3393" s="94" t="str">
        <f ca="1">IFERROR(VLOOKUP($A3393,HeadJournal!$A$1:$NTR$890,COLUMN(HeadJournal!B$1),0),"")</f>
        <v>720000237274</v>
      </c>
      <c r="C3393" s="94" t="str">
        <f ca="1">IFERROR(VLOOKUP($A3393,HeadJournal!$A$1:$NTR$890,COLUMN(HeadJournal!C$1),0),"")</f>
        <v>iHerb_OA CZN6870</v>
      </c>
      <c r="D3393" s="125" t="str">
        <f ca="1"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 ca="1"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 ca="1"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 ca="1"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ca="1" si="270">Q3393-P3393</f>
        <v>957.07637607475499</v>
      </c>
      <c r="V3393" s="22">
        <f t="shared" ref="V3393:V3456" ca="1" si="271">IF(Q3393&lt;&gt;0,IFERROR(U3393/P3393,""),"")</f>
        <v>0.91768596867392138</v>
      </c>
      <c r="X3393" s="33"/>
      <c r="Y3393" s="33"/>
    </row>
    <row r="3394" spans="1:25" hidden="1" x14ac:dyDescent="0.2">
      <c r="A3394" s="93" t="s">
        <v>1815</v>
      </c>
      <c r="B3394" s="94" t="str">
        <f ca="1">IFERROR(VLOOKUP($A3394,HeadJournal!$A$1:$NTR$890,COLUMN(HeadJournal!B$1),0),"")</f>
        <v>720000237274</v>
      </c>
      <c r="C3394" s="94" t="str">
        <f ca="1">IFERROR(VLOOKUP($A3394,HeadJournal!$A$1:$NTR$890,COLUMN(HeadJournal!C$1),0),"")</f>
        <v>iHerb_OA CZN6870</v>
      </c>
      <c r="D3394" s="125" t="str">
        <f ca="1"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 ca="1"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 ca="1"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ca="1" si="270"/>
        <v>1186.2417324475286</v>
      </c>
      <c r="V3394" s="22">
        <f t="shared" ca="1" si="271"/>
        <v>0.65402416279445641</v>
      </c>
      <c r="X3394" s="33"/>
      <c r="Y3394" s="33"/>
    </row>
    <row r="3395" spans="1:25" hidden="1" x14ac:dyDescent="0.2">
      <c r="A3395" s="93" t="s">
        <v>1815</v>
      </c>
      <c r="B3395" s="94" t="str">
        <f ca="1">IFERROR(VLOOKUP($A3395,HeadJournal!$A$1:$NTR$890,COLUMN(HeadJournal!B$1),0),"")</f>
        <v>720000237274</v>
      </c>
      <c r="C3395" s="94" t="str">
        <f ca="1">IFERROR(VLOOKUP($A3395,HeadJournal!$A$1:$NTR$890,COLUMN(HeadJournal!C$1),0),"")</f>
        <v>iHerb_OA CZN6870</v>
      </c>
      <c r="D3395" s="125" t="str">
        <f ca="1"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 ca="1"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 ca="1"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 ca="1"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ca="1" si="270"/>
        <v>1186.2417324475286</v>
      </c>
      <c r="V3395" s="22">
        <f t="shared" ca="1" si="271"/>
        <v>0.65402416279445641</v>
      </c>
      <c r="X3395" s="33"/>
      <c r="Y3395" s="33"/>
    </row>
    <row r="3396" spans="1:25" hidden="1" x14ac:dyDescent="0.2">
      <c r="A3396" s="93" t="s">
        <v>1815</v>
      </c>
      <c r="B3396" s="94" t="str">
        <f ca="1">IFERROR(VLOOKUP($A3396,HeadJournal!$A$1:$NTR$890,COLUMN(HeadJournal!B$1),0),"")</f>
        <v>720000237274</v>
      </c>
      <c r="C3396" s="94" t="str">
        <f ca="1">IFERROR(VLOOKUP($A3396,HeadJournal!$A$1:$NTR$890,COLUMN(HeadJournal!C$1),0),"")</f>
        <v>iHerb_OA CZN6870</v>
      </c>
      <c r="D3396" s="125" t="str">
        <f ca="1"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 ca="1"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 ca="1"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ca="1" si="270"/>
        <v>1393.7158899660551</v>
      </c>
      <c r="V3396" s="22">
        <f t="shared" ca="1" si="271"/>
        <v>0.86766461876822176</v>
      </c>
      <c r="X3396" s="33"/>
      <c r="Y3396" s="33"/>
    </row>
    <row r="3397" spans="1:25" hidden="1" x14ac:dyDescent="0.2">
      <c r="A3397" s="93" t="s">
        <v>1815</v>
      </c>
      <c r="B3397" s="94" t="str">
        <f ca="1">IFERROR(VLOOKUP($A3397,HeadJournal!$A$1:$NTR$890,COLUMN(HeadJournal!B$1),0),"")</f>
        <v>720000237274</v>
      </c>
      <c r="C3397" s="94" t="str">
        <f ca="1">IFERROR(VLOOKUP($A3397,HeadJournal!$A$1:$NTR$890,COLUMN(HeadJournal!C$1),0),"")</f>
        <v>iHerb_OA CZN6870</v>
      </c>
      <c r="D3397" s="125" t="str">
        <f ca="1"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 ca="1"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 ca="1"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 ca="1"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ca="1" si="270"/>
        <v>863.13401571033228</v>
      </c>
      <c r="V3397" s="22">
        <f t="shared" ca="1" si="271"/>
        <v>0.83244510745681843</v>
      </c>
      <c r="X3397" s="33"/>
      <c r="Y3397" s="33"/>
    </row>
    <row r="3398" spans="1:25" hidden="1" x14ac:dyDescent="0.2">
      <c r="A3398" s="93" t="s">
        <v>1815</v>
      </c>
      <c r="B3398" s="94" t="str">
        <f ca="1">IFERROR(VLOOKUP($A3398,HeadJournal!$A$1:$NTR$890,COLUMN(HeadJournal!B$1),0),"")</f>
        <v>720000237274</v>
      </c>
      <c r="C3398" s="94" t="str">
        <f ca="1">IFERROR(VLOOKUP($A3398,HeadJournal!$A$1:$NTR$890,COLUMN(HeadJournal!C$1),0),"")</f>
        <v>iHerb_OA CZN6870</v>
      </c>
      <c r="D3398" s="125" t="str">
        <f ca="1"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 ca="1"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 ca="1"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ca="1" si="270"/>
        <v>833.85542413837493</v>
      </c>
      <c r="V3398" s="22">
        <f t="shared" ca="1" si="271"/>
        <v>0.78212227780128107</v>
      </c>
      <c r="X3398" s="33"/>
      <c r="Y3398" s="33"/>
    </row>
    <row r="3399" spans="1:25" hidden="1" x14ac:dyDescent="0.2">
      <c r="A3399" s="93" t="s">
        <v>1815</v>
      </c>
      <c r="B3399" s="94" t="str">
        <f ca="1">IFERROR(VLOOKUP($A3399,HeadJournal!$A$1:$NTR$890,COLUMN(HeadJournal!B$1),0),"")</f>
        <v>720000237274</v>
      </c>
      <c r="C3399" s="94" t="str">
        <f ca="1">IFERROR(VLOOKUP($A3399,HeadJournal!$A$1:$NTR$890,COLUMN(HeadJournal!C$1),0),"")</f>
        <v>iHerb_OA CZN6870</v>
      </c>
      <c r="D3399" s="125" t="str">
        <f ca="1"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 ca="1"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 ca="1"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ca="1" si="270"/>
        <v>-805.66607153179643</v>
      </c>
      <c r="V3399" s="22" t="str">
        <f t="shared" ca="1" si="271"/>
        <v/>
      </c>
      <c r="X3399" s="33"/>
      <c r="Y3399" s="33"/>
    </row>
    <row r="3400" spans="1:25" hidden="1" x14ac:dyDescent="0.2">
      <c r="A3400" s="93" t="s">
        <v>1820</v>
      </c>
      <c r="B3400" s="94" t="str">
        <f ca="1">IFERROR(VLOOKUP($A3400,HeadJournal!$A$1:$NTR$890,COLUMN(HeadJournal!B$1),0),"")</f>
        <v>722500174453</v>
      </c>
      <c r="C3400" s="94" t="str">
        <f ca="1">IFERROR(VLOOKUP($A3400,HeadJournal!$A$1:$NTR$890,COLUMN(HeadJournal!C$1),0),"")</f>
        <v>iHerb_VP DFD1605</v>
      </c>
      <c r="D3400" s="125" t="str">
        <f ca="1"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 ca="1"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 ca="1"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 ca="1"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ca="1" si="270"/>
        <v>896.11359367075829</v>
      </c>
      <c r="V3400" s="22">
        <f t="shared" ca="1" si="271"/>
        <v>0.52592331879758092</v>
      </c>
      <c r="X3400" s="33"/>
      <c r="Y3400" s="33"/>
    </row>
    <row r="3401" spans="1:25" hidden="1" x14ac:dyDescent="0.2">
      <c r="A3401" s="93" t="s">
        <v>1820</v>
      </c>
      <c r="B3401" s="94" t="str">
        <f ca="1">IFERROR(VLOOKUP($A3401,HeadJournal!$A$1:$NTR$890,COLUMN(HeadJournal!B$1),0),"")</f>
        <v>722500174453</v>
      </c>
      <c r="C3401" s="94" t="str">
        <f ca="1">IFERROR(VLOOKUP($A3401,HeadJournal!$A$1:$NTR$890,COLUMN(HeadJournal!C$1),0),"")</f>
        <v>iHerb_VP DFD1605</v>
      </c>
      <c r="D3401" s="125" t="str">
        <f ca="1"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 ca="1"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 ca="1"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 ca="1"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ca="1" si="270"/>
        <v>1340.17511613754</v>
      </c>
      <c r="V3401" s="22">
        <f t="shared" ca="1" si="271"/>
        <v>0.61200104447334192</v>
      </c>
      <c r="X3401" s="33"/>
      <c r="Y3401" s="33"/>
    </row>
    <row r="3402" spans="1:25" hidden="1" x14ac:dyDescent="0.2">
      <c r="A3402" s="93" t="s">
        <v>1820</v>
      </c>
      <c r="B3402" s="94" t="str">
        <f ca="1">IFERROR(VLOOKUP($A3402,HeadJournal!$A$1:$NTR$890,COLUMN(HeadJournal!B$1),0),"")</f>
        <v>722500174453</v>
      </c>
      <c r="C3402" s="94" t="str">
        <f ca="1">IFERROR(VLOOKUP($A3402,HeadJournal!$A$1:$NTR$890,COLUMN(HeadJournal!C$1),0),"")</f>
        <v>iHerb_VP DFD1605</v>
      </c>
      <c r="D3402" s="125" t="str">
        <f ca="1"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 ca="1"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 ca="1"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 ca="1"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ca="1" si="270"/>
        <v>836.7090166345472</v>
      </c>
      <c r="V3402" s="22">
        <f t="shared" ca="1" si="271"/>
        <v>0.54569486530080347</v>
      </c>
      <c r="X3402" s="33"/>
      <c r="Y3402" s="33"/>
    </row>
    <row r="3403" spans="1:25" hidden="1" x14ac:dyDescent="0.2">
      <c r="A3403" s="93" t="s">
        <v>1820</v>
      </c>
      <c r="B3403" s="94" t="str">
        <f ca="1">IFERROR(VLOOKUP($A3403,HeadJournal!$A$1:$NTR$890,COLUMN(HeadJournal!B$1),0),"")</f>
        <v>722500174453</v>
      </c>
      <c r="C3403" s="94" t="str">
        <f ca="1">IFERROR(VLOOKUP($A3403,HeadJournal!$A$1:$NTR$890,COLUMN(HeadJournal!C$1),0),"")</f>
        <v>iHerb_VP DFD1605</v>
      </c>
      <c r="D3403" s="125" t="str">
        <f ca="1"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 ca="1"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 ca="1"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 ca="1"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ca="1" si="270"/>
        <v>966.7090166345472</v>
      </c>
      <c r="V3403" s="22">
        <f t="shared" ca="1" si="271"/>
        <v>0.63047981571814704</v>
      </c>
      <c r="X3403" s="33"/>
      <c r="Y3403" s="33"/>
    </row>
    <row r="3404" spans="1:25" hidden="1" x14ac:dyDescent="0.2">
      <c r="A3404" s="93" t="s">
        <v>1820</v>
      </c>
      <c r="B3404" s="94" t="str">
        <f ca="1">IFERROR(VLOOKUP($A3404,HeadJournal!$A$1:$NTR$890,COLUMN(HeadJournal!B$1),0),"")</f>
        <v>722500174453</v>
      </c>
      <c r="C3404" s="94" t="str">
        <f ca="1">IFERROR(VLOOKUP($A3404,HeadJournal!$A$1:$NTR$890,COLUMN(HeadJournal!C$1),0),"")</f>
        <v>iHerb_VP DFD1605</v>
      </c>
      <c r="D3404" s="125" t="str">
        <f ca="1"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 ca="1"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 ca="1"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 ca="1"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ca="1" si="270"/>
        <v>816.79182675727793</v>
      </c>
      <c r="V3404" s="22">
        <f t="shared" ca="1" si="271"/>
        <v>0.48525894761057276</v>
      </c>
      <c r="X3404" s="33"/>
      <c r="Y3404" s="33"/>
    </row>
    <row r="3405" spans="1:25" hidden="1" x14ac:dyDescent="0.2">
      <c r="A3405" s="93" t="s">
        <v>1820</v>
      </c>
      <c r="B3405" s="94" t="str">
        <f ca="1">IFERROR(VLOOKUP($A3405,HeadJournal!$A$1:$NTR$890,COLUMN(HeadJournal!B$1),0),"")</f>
        <v>722500174453</v>
      </c>
      <c r="C3405" s="94" t="str">
        <f ca="1">IFERROR(VLOOKUP($A3405,HeadJournal!$A$1:$NTR$890,COLUMN(HeadJournal!C$1),0),"")</f>
        <v>iHerb_VP DFD1605</v>
      </c>
      <c r="D3405" s="125" t="str">
        <f ca="1"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 ca="1"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 ca="1"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 ca="1"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ca="1" si="270"/>
        <v>871.75476468201691</v>
      </c>
      <c r="V3405" s="22">
        <f t="shared" ca="1" si="271"/>
        <v>0.45209745561137488</v>
      </c>
      <c r="X3405" s="33"/>
      <c r="Y3405" s="33"/>
    </row>
    <row r="3406" spans="1:25" hidden="1" x14ac:dyDescent="0.2">
      <c r="A3406" s="93" t="s">
        <v>1820</v>
      </c>
      <c r="B3406" s="94" t="str">
        <f ca="1">IFERROR(VLOOKUP($A3406,HeadJournal!$A$1:$NTR$890,COLUMN(HeadJournal!B$1),0),"")</f>
        <v>722500174453</v>
      </c>
      <c r="C3406" s="94" t="str">
        <f ca="1">IFERROR(VLOOKUP($A3406,HeadJournal!$A$1:$NTR$890,COLUMN(HeadJournal!C$1),0),"")</f>
        <v>iHerb_VP DFD1605</v>
      </c>
      <c r="D3406" s="125" t="str">
        <f ca="1"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 ca="1"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 ca="1"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 ca="1"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ca="1" si="270"/>
        <v>812.90380058829533</v>
      </c>
      <c r="V3406" s="22">
        <f t="shared" ca="1" si="271"/>
        <v>0.9163648780452317</v>
      </c>
      <c r="X3406" s="33"/>
      <c r="Y3406" s="33"/>
    </row>
    <row r="3407" spans="1:25" hidden="1" x14ac:dyDescent="0.2">
      <c r="A3407" s="93" t="s">
        <v>1820</v>
      </c>
      <c r="B3407" s="94" t="str">
        <f ca="1">IFERROR(VLOOKUP($A3407,HeadJournal!$A$1:$NTR$890,COLUMN(HeadJournal!B$1),0),"")</f>
        <v>722500174453</v>
      </c>
      <c r="C3407" s="94" t="str">
        <f ca="1">IFERROR(VLOOKUP($A3407,HeadJournal!$A$1:$NTR$890,COLUMN(HeadJournal!C$1),0),"")</f>
        <v>iHerb_VP DFD1605</v>
      </c>
      <c r="D3407" s="125" t="str">
        <f ca="1"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 ca="1"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 ca="1"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 ca="1"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ca="1" si="270"/>
        <v>1381.8044507556551</v>
      </c>
      <c r="V3407" s="22">
        <f t="shared" ca="1" si="271"/>
        <v>0.68467322270779551</v>
      </c>
      <c r="X3407" s="33"/>
      <c r="Y3407" s="33"/>
    </row>
    <row r="3408" spans="1:25" hidden="1" x14ac:dyDescent="0.2">
      <c r="A3408" s="93" t="s">
        <v>1820</v>
      </c>
      <c r="B3408" s="94" t="str">
        <f ca="1">IFERROR(VLOOKUP($A3408,HeadJournal!$A$1:$NTR$890,COLUMN(HeadJournal!B$1),0),"")</f>
        <v>722500174453</v>
      </c>
      <c r="C3408" s="94" t="str">
        <f ca="1">IFERROR(VLOOKUP($A3408,HeadJournal!$A$1:$NTR$890,COLUMN(HeadJournal!C$1),0),"")</f>
        <v>iHerb_VP DFD1605</v>
      </c>
      <c r="D3408" s="125" t="str">
        <f ca="1"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 ca="1"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 ca="1"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 ca="1"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ca="1" si="270"/>
        <v>648.80127802008337</v>
      </c>
      <c r="V3408" s="22">
        <f t="shared" ca="1" si="271"/>
        <v>0.68208804640696519</v>
      </c>
      <c r="X3408" s="33"/>
      <c r="Y3408" s="33"/>
    </row>
    <row r="3409" spans="1:25" hidden="1" x14ac:dyDescent="0.2">
      <c r="A3409" s="93" t="s">
        <v>1820</v>
      </c>
      <c r="B3409" s="94" t="str">
        <f ca="1">IFERROR(VLOOKUP($A3409,HeadJournal!$A$1:$NTR$890,COLUMN(HeadJournal!B$1),0),"")</f>
        <v>722500174453</v>
      </c>
      <c r="C3409" s="94" t="str">
        <f ca="1">IFERROR(VLOOKUP($A3409,HeadJournal!$A$1:$NTR$890,COLUMN(HeadJournal!C$1),0),"")</f>
        <v>iHerb_VP DFD1605</v>
      </c>
      <c r="D3409" s="125" t="str">
        <f ca="1"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 ca="1"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 ca="1"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 ca="1"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ca="1" si="270"/>
        <v>1272.4791507759414</v>
      </c>
      <c r="V3409" s="22">
        <f t="shared" ca="1" si="271"/>
        <v>0.43466100373400002</v>
      </c>
      <c r="X3409" s="33"/>
      <c r="Y3409" s="33"/>
    </row>
    <row r="3410" spans="1:25" hidden="1" x14ac:dyDescent="0.2">
      <c r="A3410" s="93" t="s">
        <v>1820</v>
      </c>
      <c r="B3410" s="94" t="str">
        <f ca="1">IFERROR(VLOOKUP($A3410,HeadJournal!$A$1:$NTR$890,COLUMN(HeadJournal!B$1),0),"")</f>
        <v>722500174453</v>
      </c>
      <c r="C3410" s="94" t="str">
        <f ca="1">IFERROR(VLOOKUP($A3410,HeadJournal!$A$1:$NTR$890,COLUMN(HeadJournal!C$1),0),"")</f>
        <v>iHerb_VP DFD1605</v>
      </c>
      <c r="D3410" s="125" t="str">
        <f ca="1"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 ca="1"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 ca="1"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 ca="1"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ca="1" si="270"/>
        <v>1372.4791507759414</v>
      </c>
      <c r="V3410" s="22">
        <f t="shared" ca="1" si="271"/>
        <v>0.46881959906100001</v>
      </c>
      <c r="X3410" s="33"/>
      <c r="Y3410" s="33"/>
    </row>
    <row r="3411" spans="1:25" hidden="1" x14ac:dyDescent="0.2">
      <c r="A3411" s="93" t="s">
        <v>1820</v>
      </c>
      <c r="B3411" s="94" t="str">
        <f ca="1">IFERROR(VLOOKUP($A3411,HeadJournal!$A$1:$NTR$890,COLUMN(HeadJournal!B$1),0),"")</f>
        <v>722500174453</v>
      </c>
      <c r="C3411" s="94" t="str">
        <f ca="1">IFERROR(VLOOKUP($A3411,HeadJournal!$A$1:$NTR$890,COLUMN(HeadJournal!C$1),0),"")</f>
        <v>iHerb_VP DFD1605</v>
      </c>
      <c r="D3411" s="125" t="str">
        <f ca="1"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 ca="1"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 ca="1"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 ca="1"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ca="1" si="270"/>
        <v>-103.39116543259964</v>
      </c>
      <c r="V3411" s="22" t="str">
        <f t="shared" ca="1" si="271"/>
        <v/>
      </c>
      <c r="X3411" s="33"/>
      <c r="Y3411" s="33"/>
    </row>
    <row r="3412" spans="1:25" hidden="1" x14ac:dyDescent="0.2">
      <c r="A3412" s="93" t="s">
        <v>1825</v>
      </c>
      <c r="B3412" s="94">
        <f ca="1">IFERROR(VLOOKUP($A3412,HeadJournal!$A$1:$NTR$890,COLUMN(HeadJournal!B$1),0),"")</f>
        <v>0</v>
      </c>
      <c r="C3412" s="94" t="str">
        <f ca="1">IFERROR(VLOOKUP($A3412,HeadJournal!$A$1:$NTR$890,COLUMN(HeadJournal!C$1),0),"")</f>
        <v>WBRS</v>
      </c>
      <c r="D3412" s="125" t="str">
        <f ca="1"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 ca="1"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 ca="1"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ca="1" si="270"/>
        <v>390</v>
      </c>
      <c r="V3412" s="22">
        <f t="shared" ca="1" si="271"/>
        <v>0.95121951219512191</v>
      </c>
      <c r="X3412" s="33"/>
      <c r="Y3412" s="33"/>
    </row>
    <row r="3413" spans="1:25" hidden="1" x14ac:dyDescent="0.2">
      <c r="A3413" s="93" t="s">
        <v>1825</v>
      </c>
      <c r="B3413" s="94">
        <f ca="1">IFERROR(VLOOKUP($A3413,HeadJournal!$A$1:$NTR$890,COLUMN(HeadJournal!B$1),0),"")</f>
        <v>0</v>
      </c>
      <c r="C3413" s="94" t="str">
        <f ca="1">IFERROR(VLOOKUP($A3413,HeadJournal!$A$1:$NTR$890,COLUMN(HeadJournal!C$1),0),"")</f>
        <v>WBRS</v>
      </c>
      <c r="D3413" s="125" t="str">
        <f ca="1"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 ca="1"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 ca="1"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ca="1" si="270"/>
        <v>390</v>
      </c>
      <c r="V3413" s="22">
        <f t="shared" ca="1" si="271"/>
        <v>0.95121951219512191</v>
      </c>
      <c r="X3413" s="33"/>
      <c r="Y3413" s="33"/>
    </row>
    <row r="3414" spans="1:25" hidden="1" x14ac:dyDescent="0.2">
      <c r="A3414" s="93" t="s">
        <v>1825</v>
      </c>
      <c r="B3414" s="94">
        <f ca="1">IFERROR(VLOOKUP($A3414,HeadJournal!$A$1:$NTR$890,COLUMN(HeadJournal!B$1),0),"")</f>
        <v>0</v>
      </c>
      <c r="C3414" s="94" t="str">
        <f ca="1">IFERROR(VLOOKUP($A3414,HeadJournal!$A$1:$NTR$890,COLUMN(HeadJournal!C$1),0),"")</f>
        <v>WBRS</v>
      </c>
      <c r="D3414" s="125" t="str">
        <f ca="1"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 ca="1"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 ca="1"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ca="1" si="270"/>
        <v>-410</v>
      </c>
      <c r="V3414" s="22" t="str">
        <f t="shared" ca="1" si="271"/>
        <v/>
      </c>
      <c r="X3414" s="33"/>
      <c r="Y3414" s="33"/>
    </row>
    <row r="3415" spans="1:25" hidden="1" x14ac:dyDescent="0.2">
      <c r="A3415" s="93" t="s">
        <v>1826</v>
      </c>
      <c r="B3415" s="94" t="str">
        <f ca="1">IFERROR(VLOOKUP($A3415,HeadJournal!$A$1:$NTR$890,COLUMN(HeadJournal!B$1),0),"")</f>
        <v>720000248019</v>
      </c>
      <c r="C3415" s="94" t="str">
        <f ca="1">IFERROR(VLOOKUP($A3415,HeadJournal!$A$1:$NTR$890,COLUMN(HeadJournal!C$1),0),"")</f>
        <v>iHerb_VP DFD1605</v>
      </c>
      <c r="D3415" s="125" t="str">
        <f ca="1"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 ca="1"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 ca="1"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 ca="1"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ca="1" si="270"/>
        <v>773.98112330051617</v>
      </c>
      <c r="V3415" s="22">
        <f t="shared" ca="1" si="271"/>
        <v>0.58368786214189305</v>
      </c>
      <c r="X3415" s="33"/>
      <c r="Y3415" s="33"/>
    </row>
    <row r="3416" spans="1:25" hidden="1" x14ac:dyDescent="0.2">
      <c r="A3416" s="93" t="s">
        <v>1826</v>
      </c>
      <c r="B3416" s="94" t="str">
        <f ca="1">IFERROR(VLOOKUP($A3416,HeadJournal!$A$1:$NTR$890,COLUMN(HeadJournal!B$1),0),"")</f>
        <v>720000248019</v>
      </c>
      <c r="C3416" s="94" t="str">
        <f ca="1">IFERROR(VLOOKUP($A3416,HeadJournal!$A$1:$NTR$890,COLUMN(HeadJournal!C$1),0),"")</f>
        <v>iHerb_VP DFD1605</v>
      </c>
      <c r="D3416" s="125" t="str">
        <f ca="1"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 ca="1"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 ca="1"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 ca="1"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ca="1" si="270"/>
        <v>752.10826472886424</v>
      </c>
      <c r="V3416" s="22">
        <f t="shared" ca="1" si="271"/>
        <v>0.65520836296570584</v>
      </c>
      <c r="X3416" s="33"/>
      <c r="Y3416" s="33"/>
    </row>
    <row r="3417" spans="1:25" hidden="1" x14ac:dyDescent="0.2">
      <c r="A3417" s="93" t="s">
        <v>1826</v>
      </c>
      <c r="B3417" s="94" t="str">
        <f ca="1">IFERROR(VLOOKUP($A3417,HeadJournal!$A$1:$NTR$890,COLUMN(HeadJournal!B$1),0),"")</f>
        <v>720000248019</v>
      </c>
      <c r="C3417" s="94" t="str">
        <f ca="1">IFERROR(VLOOKUP($A3417,HeadJournal!$A$1:$NTR$890,COLUMN(HeadJournal!C$1),0),"")</f>
        <v>iHerb_VP DFD1605</v>
      </c>
      <c r="D3417" s="125" t="str">
        <f ca="1"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 ca="1"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 ca="1"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 ca="1"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ca="1" si="270"/>
        <v>752.10826472886424</v>
      </c>
      <c r="V3417" s="22">
        <f t="shared" ca="1" si="271"/>
        <v>0.65520836296570584</v>
      </c>
      <c r="X3417" s="33"/>
      <c r="Y3417" s="33"/>
    </row>
    <row r="3418" spans="1:25" hidden="1" x14ac:dyDescent="0.2">
      <c r="A3418" s="93" t="s">
        <v>1826</v>
      </c>
      <c r="B3418" s="94" t="str">
        <f ca="1">IFERROR(VLOOKUP($A3418,HeadJournal!$A$1:$NTR$890,COLUMN(HeadJournal!B$1),0),"")</f>
        <v>720000248019</v>
      </c>
      <c r="C3418" s="94" t="str">
        <f ca="1">IFERROR(VLOOKUP($A3418,HeadJournal!$A$1:$NTR$890,COLUMN(HeadJournal!C$1),0),"")</f>
        <v>iHerb_VP DFD1605</v>
      </c>
      <c r="D3418" s="125" t="str">
        <f ca="1"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 ca="1"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 ca="1"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 ca="1"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ca="1" si="270"/>
        <v>852.10826472886424</v>
      </c>
      <c r="V3418" s="22">
        <f t="shared" ca="1" si="271"/>
        <v>0.74232459259547978</v>
      </c>
      <c r="X3418" s="33"/>
      <c r="Y3418" s="33"/>
    </row>
    <row r="3419" spans="1:25" hidden="1" x14ac:dyDescent="0.2">
      <c r="A3419" s="93" t="s">
        <v>1826</v>
      </c>
      <c r="B3419" s="94" t="str">
        <f ca="1">IFERROR(VLOOKUP($A3419,HeadJournal!$A$1:$NTR$890,COLUMN(HeadJournal!B$1),0),"")</f>
        <v>720000248019</v>
      </c>
      <c r="C3419" s="94" t="str">
        <f ca="1">IFERROR(VLOOKUP($A3419,HeadJournal!$A$1:$NTR$890,COLUMN(HeadJournal!C$1),0),"")</f>
        <v>iHerb_VP DFD1605</v>
      </c>
      <c r="D3419" s="125" t="str">
        <f ca="1"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 ca="1"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 ca="1"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 ca="1"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ca="1" si="270"/>
        <v>1295.989913924052</v>
      </c>
      <c r="V3419" s="22">
        <f t="shared" ca="1" si="271"/>
        <v>0.56249315997192717</v>
      </c>
      <c r="X3419" s="33"/>
      <c r="Y3419" s="33"/>
    </row>
    <row r="3420" spans="1:25" hidden="1" x14ac:dyDescent="0.2">
      <c r="A3420" s="93" t="s">
        <v>1826</v>
      </c>
      <c r="B3420" s="94" t="str">
        <f ca="1">IFERROR(VLOOKUP($A3420,HeadJournal!$A$1:$NTR$890,COLUMN(HeadJournal!B$1),0),"")</f>
        <v>720000248019</v>
      </c>
      <c r="C3420" s="94" t="str">
        <f ca="1">IFERROR(VLOOKUP($A3420,HeadJournal!$A$1:$NTR$890,COLUMN(HeadJournal!C$1),0),"")</f>
        <v>iHerb_VP DFD1605</v>
      </c>
      <c r="D3420" s="125" t="str">
        <f ca="1"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 ca="1"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 ca="1"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 ca="1"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ca="1" si="270"/>
        <v>1295.989913924052</v>
      </c>
      <c r="V3420" s="22">
        <f t="shared" ca="1" si="271"/>
        <v>0.56249315997192717</v>
      </c>
      <c r="X3420" s="33"/>
      <c r="Y3420" s="33"/>
    </row>
    <row r="3421" spans="1:25" hidden="1" x14ac:dyDescent="0.2">
      <c r="A3421" s="93" t="s">
        <v>1826</v>
      </c>
      <c r="B3421" s="94" t="str">
        <f ca="1">IFERROR(VLOOKUP($A3421,HeadJournal!$A$1:$NTR$890,COLUMN(HeadJournal!B$1),0),"")</f>
        <v>720000248019</v>
      </c>
      <c r="C3421" s="94" t="str">
        <f ca="1">IFERROR(VLOOKUP($A3421,HeadJournal!$A$1:$NTR$890,COLUMN(HeadJournal!C$1),0),"")</f>
        <v>iHerb_VP DFD1605</v>
      </c>
      <c r="D3421" s="125" t="str">
        <f ca="1"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 ca="1"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 ca="1"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 ca="1"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ca="1" si="270"/>
        <v>1295.989913924052</v>
      </c>
      <c r="V3421" s="22">
        <f t="shared" ca="1" si="271"/>
        <v>0.56249315997192717</v>
      </c>
      <c r="X3421" s="33"/>
      <c r="Y3421" s="33"/>
    </row>
    <row r="3422" spans="1:25" hidden="1" x14ac:dyDescent="0.2">
      <c r="A3422" s="93" t="s">
        <v>1826</v>
      </c>
      <c r="B3422" s="94" t="str">
        <f ca="1">IFERROR(VLOOKUP($A3422,HeadJournal!$A$1:$NTR$890,COLUMN(HeadJournal!B$1),0),"")</f>
        <v>720000248019</v>
      </c>
      <c r="C3422" s="94" t="str">
        <f ca="1">IFERROR(VLOOKUP($A3422,HeadJournal!$A$1:$NTR$890,COLUMN(HeadJournal!C$1),0),"")</f>
        <v>iHerb_VP DFD1605</v>
      </c>
      <c r="D3422" s="125" t="str">
        <f ca="1"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 ca="1"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 ca="1"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 ca="1"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ca="1" si="270"/>
        <v>1295.989913924052</v>
      </c>
      <c r="V3422" s="22">
        <f t="shared" ca="1" si="271"/>
        <v>0.56249315997192717</v>
      </c>
      <c r="X3422" s="33"/>
      <c r="Y3422" s="33"/>
    </row>
    <row r="3423" spans="1:25" hidden="1" x14ac:dyDescent="0.2">
      <c r="A3423" s="93" t="s">
        <v>1826</v>
      </c>
      <c r="B3423" s="94" t="str">
        <f ca="1">IFERROR(VLOOKUP($A3423,HeadJournal!$A$1:$NTR$890,COLUMN(HeadJournal!B$1),0),"")</f>
        <v>720000248019</v>
      </c>
      <c r="C3423" s="94" t="str">
        <f ca="1">IFERROR(VLOOKUP($A3423,HeadJournal!$A$1:$NTR$890,COLUMN(HeadJournal!C$1),0),"")</f>
        <v>iHerb_VP DFD1605</v>
      </c>
      <c r="D3423" s="125" t="str">
        <f ca="1"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 ca="1"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 ca="1"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 ca="1"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ca="1" si="270"/>
        <v>1295.989913924052</v>
      </c>
      <c r="V3423" s="22">
        <f t="shared" ca="1" si="271"/>
        <v>0.56249315997192717</v>
      </c>
      <c r="X3423" s="33"/>
      <c r="Y3423" s="33"/>
    </row>
    <row r="3424" spans="1:25" hidden="1" x14ac:dyDescent="0.2">
      <c r="A3424" s="93" t="s">
        <v>1826</v>
      </c>
      <c r="B3424" s="94" t="str">
        <f ca="1">IFERROR(VLOOKUP($A3424,HeadJournal!$A$1:$NTR$890,COLUMN(HeadJournal!B$1),0),"")</f>
        <v>720000248019</v>
      </c>
      <c r="C3424" s="94" t="str">
        <f ca="1">IFERROR(VLOOKUP($A3424,HeadJournal!$A$1:$NTR$890,COLUMN(HeadJournal!C$1),0),"")</f>
        <v>iHerb_VP DFD1605</v>
      </c>
      <c r="D3424" s="125" t="str">
        <f ca="1"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 ca="1"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 ca="1"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 ca="1"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ca="1" si="270"/>
        <v>936.98705954055367</v>
      </c>
      <c r="V3424" s="22">
        <f t="shared" ca="1" si="271"/>
        <v>0.64045028832506512</v>
      </c>
      <c r="X3424" s="33"/>
      <c r="Y3424" s="33"/>
    </row>
    <row r="3425" spans="1:25" hidden="1" x14ac:dyDescent="0.2">
      <c r="A3425" s="93" t="s">
        <v>1826</v>
      </c>
      <c r="B3425" s="94" t="str">
        <f ca="1">IFERROR(VLOOKUP($A3425,HeadJournal!$A$1:$NTR$890,COLUMN(HeadJournal!B$1),0),"")</f>
        <v>720000248019</v>
      </c>
      <c r="C3425" s="94" t="str">
        <f ca="1">IFERROR(VLOOKUP($A3425,HeadJournal!$A$1:$NTR$890,COLUMN(HeadJournal!C$1),0),"")</f>
        <v>iHerb_VP DFD1605</v>
      </c>
      <c r="D3425" s="125" t="str">
        <f ca="1"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 ca="1"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 ca="1"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 ca="1"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ca="1" si="270"/>
        <v>7.8668541982551687E-4</v>
      </c>
      <c r="V3425" s="22">
        <f t="shared" ca="1" si="271"/>
        <v>9.415076840632446E-7</v>
      </c>
      <c r="X3425" s="33"/>
      <c r="Y3425" s="33"/>
    </row>
    <row r="3426" spans="1:25" hidden="1" x14ac:dyDescent="0.2">
      <c r="A3426" s="93" t="s">
        <v>1831</v>
      </c>
      <c r="B3426" s="94" t="str">
        <f ca="1">IFERROR(VLOOKUP($A3426,HeadJournal!$A$1:$NTR$890,COLUMN(HeadJournal!B$1),0),"")</f>
        <v>720000242369</v>
      </c>
      <c r="C3426" s="94" t="str">
        <f ca="1">IFERROR(VLOOKUP($A3426,HeadJournal!$A$1:$NTR$890,COLUMN(HeadJournal!C$1),0),"")</f>
        <v>iHerb_MH DLE7202</v>
      </c>
      <c r="D3426" s="125" t="str">
        <f ca="1"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 ca="1"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 ca="1"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 ca="1"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ca="1" si="270"/>
        <v>731.02197278193876</v>
      </c>
      <c r="V3426" s="22">
        <f t="shared" ca="1" si="271"/>
        <v>0.68385126183030265</v>
      </c>
      <c r="X3426" s="33"/>
      <c r="Y3426" s="33"/>
    </row>
    <row r="3427" spans="1:25" hidden="1" x14ac:dyDescent="0.2">
      <c r="A3427" s="93" t="s">
        <v>1831</v>
      </c>
      <c r="B3427" s="94" t="str">
        <f ca="1">IFERROR(VLOOKUP($A3427,HeadJournal!$A$1:$NTR$890,COLUMN(HeadJournal!B$1),0),"")</f>
        <v>720000242369</v>
      </c>
      <c r="C3427" s="94" t="str">
        <f ca="1">IFERROR(VLOOKUP($A3427,HeadJournal!$A$1:$NTR$890,COLUMN(HeadJournal!C$1),0),"")</f>
        <v>iHerb_MH DLE7202</v>
      </c>
      <c r="D3427" s="125" t="str">
        <f ca="1"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 ca="1"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 ca="1"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ca="1" si="270"/>
        <v>1163.7315536097331</v>
      </c>
      <c r="V3427" s="22">
        <f t="shared" ca="1" si="271"/>
        <v>0.49811551211411387</v>
      </c>
      <c r="X3427" s="33"/>
      <c r="Y3427" s="33"/>
    </row>
    <row r="3428" spans="1:25" hidden="1" x14ac:dyDescent="0.2">
      <c r="A3428" s="93" t="s">
        <v>1831</v>
      </c>
      <c r="B3428" s="94" t="str">
        <f ca="1">IFERROR(VLOOKUP($A3428,HeadJournal!$A$1:$NTR$890,COLUMN(HeadJournal!B$1),0),"")</f>
        <v>720000242369</v>
      </c>
      <c r="C3428" s="94" t="str">
        <f ca="1">IFERROR(VLOOKUP($A3428,HeadJournal!$A$1:$NTR$890,COLUMN(HeadJournal!C$1),0),"")</f>
        <v>iHerb_MH DLE7202</v>
      </c>
      <c r="D3428" s="125" t="str">
        <f ca="1"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 ca="1"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 ca="1"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 ca="1"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ca="1" si="270"/>
        <v>656.54774132292414</v>
      </c>
      <c r="V3428" s="22">
        <f t="shared" ca="1" si="271"/>
        <v>0.3765791337590797</v>
      </c>
      <c r="X3428" s="33"/>
      <c r="Y3428" s="33"/>
    </row>
    <row r="3429" spans="1:25" hidden="1" x14ac:dyDescent="0.2">
      <c r="A3429" s="93" t="s">
        <v>1831</v>
      </c>
      <c r="B3429" s="94" t="str">
        <f ca="1">IFERROR(VLOOKUP($A3429,HeadJournal!$A$1:$NTR$890,COLUMN(HeadJournal!B$1),0),"")</f>
        <v>720000242369</v>
      </c>
      <c r="C3429" s="94" t="str">
        <f ca="1">IFERROR(VLOOKUP($A3429,HeadJournal!$A$1:$NTR$890,COLUMN(HeadJournal!C$1),0),"")</f>
        <v>iHerb_MH DLE7202</v>
      </c>
      <c r="D3429" s="125" t="str">
        <f ca="1"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 ca="1"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 ca="1"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 ca="1"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ca="1" si="270"/>
        <v>-1410.457119246053</v>
      </c>
      <c r="V3429" s="22" t="str">
        <f t="shared" ca="1" si="271"/>
        <v/>
      </c>
      <c r="X3429" s="33"/>
      <c r="Y3429" s="33"/>
    </row>
    <row r="3430" spans="1:25" hidden="1" x14ac:dyDescent="0.2">
      <c r="A3430" s="93" t="s">
        <v>1831</v>
      </c>
      <c r="B3430" s="94" t="str">
        <f ca="1">IFERROR(VLOOKUP($A3430,HeadJournal!$A$1:$NTR$890,COLUMN(HeadJournal!B$1),0),"")</f>
        <v>720000242369</v>
      </c>
      <c r="C3430" s="94" t="str">
        <f ca="1">IFERROR(VLOOKUP($A3430,HeadJournal!$A$1:$NTR$890,COLUMN(HeadJournal!C$1),0),"")</f>
        <v>iHerb_MH DLE7202</v>
      </c>
      <c r="D3430" s="125" t="str">
        <f ca="1"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 ca="1"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 ca="1"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 ca="1"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ca="1" si="270"/>
        <v>815.18847241270146</v>
      </c>
      <c r="V3430" s="22">
        <f t="shared" ca="1" si="271"/>
        <v>0.4567364451722643</v>
      </c>
      <c r="X3430" s="33"/>
      <c r="Y3430" s="33"/>
    </row>
    <row r="3431" spans="1:25" hidden="1" x14ac:dyDescent="0.2">
      <c r="A3431" s="93" t="s">
        <v>1831</v>
      </c>
      <c r="B3431" s="94" t="str">
        <f ca="1">IFERROR(VLOOKUP($A3431,HeadJournal!$A$1:$NTR$890,COLUMN(HeadJournal!B$1),0),"")</f>
        <v>720000242369</v>
      </c>
      <c r="C3431" s="94" t="str">
        <f ca="1">IFERROR(VLOOKUP($A3431,HeadJournal!$A$1:$NTR$890,COLUMN(HeadJournal!C$1),0),"")</f>
        <v>iHerb_MH DLE7202</v>
      </c>
      <c r="D3431" s="125" t="str">
        <f ca="1"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 ca="1"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 ca="1"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 ca="1"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ca="1" si="270"/>
        <v>571.39465836761974</v>
      </c>
      <c r="V3431" s="22">
        <f t="shared" ca="1" si="271"/>
        <v>0.33055240812112296</v>
      </c>
      <c r="X3431" s="33"/>
      <c r="Y3431" s="33"/>
    </row>
    <row r="3432" spans="1:25" hidden="1" x14ac:dyDescent="0.2">
      <c r="A3432" s="93" t="s">
        <v>1831</v>
      </c>
      <c r="B3432" s="94" t="str">
        <f ca="1">IFERROR(VLOOKUP($A3432,HeadJournal!$A$1:$NTR$890,COLUMN(HeadJournal!B$1),0),"")</f>
        <v>720000242369</v>
      </c>
      <c r="C3432" s="94" t="str">
        <f ca="1">IFERROR(VLOOKUP($A3432,HeadJournal!$A$1:$NTR$890,COLUMN(HeadJournal!C$1),0),"")</f>
        <v>iHerb_MH DLE7202</v>
      </c>
      <c r="D3432" s="125" t="str">
        <f ca="1"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 ca="1"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 ca="1"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 ca="1"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ca="1" si="270"/>
        <v>1016.015291580218</v>
      </c>
      <c r="V3432" s="22">
        <f t="shared" ca="1" si="271"/>
        <v>0.68465347777209895</v>
      </c>
      <c r="X3432" s="33"/>
      <c r="Y3432" s="33"/>
    </row>
    <row r="3433" spans="1:25" hidden="1" x14ac:dyDescent="0.2">
      <c r="A3433" s="93" t="s">
        <v>1831</v>
      </c>
      <c r="B3433" s="94" t="str">
        <f ca="1">IFERROR(VLOOKUP($A3433,HeadJournal!$A$1:$NTR$890,COLUMN(HeadJournal!B$1),0),"")</f>
        <v>720000242369</v>
      </c>
      <c r="C3433" s="94" t="str">
        <f ca="1">IFERROR(VLOOKUP($A3433,HeadJournal!$A$1:$NTR$890,COLUMN(HeadJournal!C$1),0),"")</f>
        <v>iHerb_MH DLE7202</v>
      </c>
      <c r="D3433" s="125" t="str">
        <f ca="1"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 ca="1"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 ca="1"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 ca="1"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ca="1" si="270"/>
        <v>916.01529158021799</v>
      </c>
      <c r="V3433" s="22">
        <f t="shared" ca="1" si="271"/>
        <v>0.61726733866121497</v>
      </c>
      <c r="X3433" s="33"/>
      <c r="Y3433" s="33"/>
    </row>
    <row r="3434" spans="1:25" hidden="1" x14ac:dyDescent="0.2">
      <c r="A3434" s="93" t="s">
        <v>1831</v>
      </c>
      <c r="B3434" s="94" t="str">
        <f ca="1">IFERROR(VLOOKUP($A3434,HeadJournal!$A$1:$NTR$890,COLUMN(HeadJournal!B$1),0),"")</f>
        <v>720000242369</v>
      </c>
      <c r="C3434" s="94" t="str">
        <f ca="1">IFERROR(VLOOKUP($A3434,HeadJournal!$A$1:$NTR$890,COLUMN(HeadJournal!C$1),0),"")</f>
        <v>iHerb_MH DLE7202</v>
      </c>
      <c r="D3434" s="125" t="str">
        <f ca="1"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 ca="1"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 ca="1"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 ca="1"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ca="1" si="270"/>
        <v>-1483.984708419782</v>
      </c>
      <c r="V3434" s="22" t="str">
        <f t="shared" ca="1" si="271"/>
        <v/>
      </c>
      <c r="X3434" s="33"/>
      <c r="Y3434" s="33"/>
    </row>
    <row r="3435" spans="1:25" hidden="1" x14ac:dyDescent="0.2">
      <c r="A3435" s="93" t="s">
        <v>1831</v>
      </c>
      <c r="B3435" s="94" t="str">
        <f ca="1">IFERROR(VLOOKUP($A3435,HeadJournal!$A$1:$NTR$890,COLUMN(HeadJournal!B$1),0),"")</f>
        <v>720000242369</v>
      </c>
      <c r="C3435" s="94" t="str">
        <f ca="1">IFERROR(VLOOKUP($A3435,HeadJournal!$A$1:$NTR$890,COLUMN(HeadJournal!C$1),0),"")</f>
        <v>iHerb_MH DLE7202</v>
      </c>
      <c r="D3435" s="125" t="str">
        <f ca="1"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 ca="1"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 ca="1"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 ca="1"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ca="1" si="270"/>
        <v>-400.86676020677299</v>
      </c>
      <c r="V3435" s="22" t="str">
        <f t="shared" ca="1" si="271"/>
        <v/>
      </c>
      <c r="X3435" s="33"/>
      <c r="Y3435" s="33"/>
    </row>
    <row r="3436" spans="1:25" hidden="1" x14ac:dyDescent="0.2">
      <c r="A3436" s="93" t="s">
        <v>1831</v>
      </c>
      <c r="B3436" s="94" t="str">
        <f ca="1">IFERROR(VLOOKUP($A3436,HeadJournal!$A$1:$NTR$890,COLUMN(HeadJournal!B$1),0),"")</f>
        <v>720000242369</v>
      </c>
      <c r="C3436" s="94" t="str">
        <f ca="1">IFERROR(VLOOKUP($A3436,HeadJournal!$A$1:$NTR$890,COLUMN(HeadJournal!C$1),0),"")</f>
        <v>iHerb_MH DLE7202</v>
      </c>
      <c r="D3436" s="125" t="str">
        <f ca="1"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 ca="1"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 ca="1"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 ca="1"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ca="1" si="270"/>
        <v>-400.86676020677299</v>
      </c>
      <c r="V3436" s="22" t="str">
        <f t="shared" ca="1" si="271"/>
        <v/>
      </c>
      <c r="X3436" s="33"/>
      <c r="Y3436" s="33"/>
    </row>
    <row r="3437" spans="1:25" hidden="1" x14ac:dyDescent="0.2">
      <c r="A3437" s="93" t="s">
        <v>1831</v>
      </c>
      <c r="B3437" s="94" t="str">
        <f ca="1">IFERROR(VLOOKUP($A3437,HeadJournal!$A$1:$NTR$890,COLUMN(HeadJournal!B$1),0),"")</f>
        <v>720000242369</v>
      </c>
      <c r="C3437" s="94" t="str">
        <f ca="1">IFERROR(VLOOKUP($A3437,HeadJournal!$A$1:$NTR$890,COLUMN(HeadJournal!C$1),0),"")</f>
        <v>iHerb_MH DLE7202</v>
      </c>
      <c r="D3437" s="125" t="str">
        <f ca="1"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 ca="1"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 ca="1"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 ca="1"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ca="1" si="270"/>
        <v>486.72086788339118</v>
      </c>
      <c r="V3437" s="22">
        <f t="shared" ca="1" si="271"/>
        <v>0.94825765831605247</v>
      </c>
      <c r="X3437" s="33"/>
      <c r="Y3437" s="33"/>
    </row>
    <row r="3438" spans="1:25" hidden="1" x14ac:dyDescent="0.2">
      <c r="A3438" s="93" t="s">
        <v>1831</v>
      </c>
      <c r="B3438" s="94" t="str">
        <f ca="1">IFERROR(VLOOKUP($A3438,HeadJournal!$A$1:$NTR$890,COLUMN(HeadJournal!B$1),0),"")</f>
        <v>720000242369</v>
      </c>
      <c r="C3438" s="94" t="str">
        <f ca="1">IFERROR(VLOOKUP($A3438,HeadJournal!$A$1:$NTR$890,COLUMN(HeadJournal!C$1),0),"")</f>
        <v>iHerb_MH DLE7202</v>
      </c>
      <c r="D3438" s="125" t="str">
        <f ca="1"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 ca="1"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 ca="1"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 ca="1"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ca="1" si="270"/>
        <v>-1056.2520983226082</v>
      </c>
      <c r="V3438" s="22" t="str">
        <f t="shared" ca="1" si="271"/>
        <v/>
      </c>
      <c r="X3438" s="33"/>
      <c r="Y3438" s="33"/>
    </row>
    <row r="3439" spans="1:25" hidden="1" x14ac:dyDescent="0.2">
      <c r="A3439" s="93" t="s">
        <v>1831</v>
      </c>
      <c r="B3439" s="94" t="str">
        <f ca="1">IFERROR(VLOOKUP($A3439,HeadJournal!$A$1:$NTR$890,COLUMN(HeadJournal!B$1),0),"")</f>
        <v>720000242369</v>
      </c>
      <c r="C3439" s="94" t="str">
        <f ca="1">IFERROR(VLOOKUP($A3439,HeadJournal!$A$1:$NTR$890,COLUMN(HeadJournal!C$1),0),"")</f>
        <v>iHerb_MH DLE7202</v>
      </c>
      <c r="D3439" s="125" t="str">
        <f ca="1"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 ca="1"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 ca="1"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 ca="1"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ca="1" si="270"/>
        <v>893.95059253789077</v>
      </c>
      <c r="V3439" s="22">
        <f t="shared" ca="1" si="271"/>
        <v>8.429567066249696</v>
      </c>
      <c r="X3439" s="33"/>
      <c r="Y3439" s="33"/>
    </row>
    <row r="3440" spans="1:25" hidden="1" x14ac:dyDescent="0.2">
      <c r="A3440" s="93" t="s">
        <v>1831</v>
      </c>
      <c r="B3440" s="94" t="str">
        <f ca="1">IFERROR(VLOOKUP($A3440,HeadJournal!$A$1:$NTR$890,COLUMN(HeadJournal!B$1),0),"")</f>
        <v>720000242369</v>
      </c>
      <c r="C3440" s="94" t="str">
        <f ca="1">IFERROR(VLOOKUP($A3440,HeadJournal!$A$1:$NTR$890,COLUMN(HeadJournal!C$1),0),"")</f>
        <v>iHerb_MH DLE7202</v>
      </c>
      <c r="D3440" s="125" t="str">
        <f ca="1"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 ca="1"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 ca="1"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 ca="1"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ca="1" si="270"/>
        <v>693.27756619896604</v>
      </c>
      <c r="V3440" s="22">
        <f t="shared" ca="1" si="271"/>
        <v>0.76459734573093729</v>
      </c>
      <c r="X3440" s="33"/>
      <c r="Y3440" s="33"/>
    </row>
    <row r="3441" spans="1:25" hidden="1" x14ac:dyDescent="0.2">
      <c r="A3441" s="93" t="s">
        <v>1831</v>
      </c>
      <c r="B3441" s="94" t="str">
        <f ca="1">IFERROR(VLOOKUP($A3441,HeadJournal!$A$1:$NTR$890,COLUMN(HeadJournal!B$1),0),"")</f>
        <v>720000242369</v>
      </c>
      <c r="C3441" s="94" t="str">
        <f ca="1">IFERROR(VLOOKUP($A3441,HeadJournal!$A$1:$NTR$890,COLUMN(HeadJournal!C$1),0),"")</f>
        <v>iHerb_MH DLE7202</v>
      </c>
      <c r="D3441" s="125" t="str">
        <f ca="1"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 ca="1"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 ca="1"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 ca="1"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ca="1" si="270"/>
        <v>-2196.2832285402828</v>
      </c>
      <c r="V3441" s="22" t="str">
        <f t="shared" ca="1" si="271"/>
        <v/>
      </c>
      <c r="X3441" s="33"/>
      <c r="Y3441" s="33"/>
    </row>
    <row r="3442" spans="1:25" hidden="1" x14ac:dyDescent="0.2">
      <c r="A3442" s="93" t="s">
        <v>1839</v>
      </c>
      <c r="B3442" s="94" t="str">
        <f ca="1">IFERROR(VLOOKUP($A3442,HeadJournal!$A$1:$NTR$890,COLUMN(HeadJournal!B$1),0),"")</f>
        <v>720000250552</v>
      </c>
      <c r="C3442" s="94" t="str">
        <f ca="1">IFERROR(VLOOKUP($A3442,HeadJournal!$A$1:$NTR$890,COLUMN(HeadJournal!C$1),0),"")</f>
        <v>iHerb_OA CZN6870</v>
      </c>
      <c r="D3442" s="125" t="str">
        <f ca="1"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 ca="1"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 ca="1"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 ca="1"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ca="1" si="270"/>
        <v>515.25984848484836</v>
      </c>
      <c r="V3442" s="22">
        <f t="shared" ca="1" si="271"/>
        <v>1.5392830712198731</v>
      </c>
      <c r="X3442" s="33"/>
      <c r="Y3442" s="33"/>
    </row>
    <row r="3443" spans="1:25" hidden="1" x14ac:dyDescent="0.2">
      <c r="A3443" s="93" t="s">
        <v>1839</v>
      </c>
      <c r="B3443" s="94" t="str">
        <f ca="1">IFERROR(VLOOKUP($A3443,HeadJournal!$A$1:$NTR$890,COLUMN(HeadJournal!B$1),0),"")</f>
        <v>720000250552</v>
      </c>
      <c r="C3443" s="94" t="str">
        <f ca="1">IFERROR(VLOOKUP($A3443,HeadJournal!$A$1:$NTR$890,COLUMN(HeadJournal!C$1),0),"")</f>
        <v>iHerb_OA CZN6870</v>
      </c>
      <c r="D3443" s="125" t="str">
        <f ca="1"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 ca="1"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 ca="1"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 ca="1"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ca="1" si="270"/>
        <v>515.25984848484836</v>
      </c>
      <c r="V3443" s="22">
        <f t="shared" ca="1" si="271"/>
        <v>1.5392830712198731</v>
      </c>
      <c r="X3443" s="33"/>
      <c r="Y3443" s="33"/>
    </row>
    <row r="3444" spans="1:25" hidden="1" x14ac:dyDescent="0.2">
      <c r="A3444" s="93" t="s">
        <v>1839</v>
      </c>
      <c r="B3444" s="94" t="str">
        <f ca="1">IFERROR(VLOOKUP($A3444,HeadJournal!$A$1:$NTR$890,COLUMN(HeadJournal!B$1),0),"")</f>
        <v>720000250552</v>
      </c>
      <c r="C3444" s="94" t="str">
        <f ca="1">IFERROR(VLOOKUP($A3444,HeadJournal!$A$1:$NTR$890,COLUMN(HeadJournal!C$1),0),"")</f>
        <v>iHerb_OA CZN6870</v>
      </c>
      <c r="D3444" s="125" t="str">
        <f ca="1"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 ca="1"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 ca="1"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 ca="1"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ca="1" si="270"/>
        <v>665.25984848484836</v>
      </c>
      <c r="V3444" s="22">
        <f t="shared" ca="1" si="271"/>
        <v>1.9873918484939683</v>
      </c>
      <c r="X3444" s="33"/>
      <c r="Y3444" s="33"/>
    </row>
    <row r="3445" spans="1:25" hidden="1" x14ac:dyDescent="0.2">
      <c r="A3445" s="93" t="s">
        <v>1839</v>
      </c>
      <c r="B3445" s="94" t="str">
        <f ca="1">IFERROR(VLOOKUP($A3445,HeadJournal!$A$1:$NTR$890,COLUMN(HeadJournal!B$1),0),"")</f>
        <v>720000250552</v>
      </c>
      <c r="C3445" s="94" t="str">
        <f ca="1">IFERROR(VLOOKUP($A3445,HeadJournal!$A$1:$NTR$890,COLUMN(HeadJournal!C$1),0),"")</f>
        <v>iHerb_OA CZN6870</v>
      </c>
      <c r="D3445" s="125" t="str">
        <f ca="1"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 ca="1"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 ca="1"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 ca="1"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ca="1" si="270"/>
        <v>565.25984848484836</v>
      </c>
      <c r="V3445" s="22">
        <f t="shared" ca="1" si="271"/>
        <v>1.6886526636445716</v>
      </c>
      <c r="X3445" s="33"/>
      <c r="Y3445" s="33"/>
    </row>
    <row r="3446" spans="1:25" hidden="1" x14ac:dyDescent="0.2">
      <c r="A3446" s="93" t="s">
        <v>1839</v>
      </c>
      <c r="B3446" s="94" t="str">
        <f ca="1">IFERROR(VLOOKUP($A3446,HeadJournal!$A$1:$NTR$890,COLUMN(HeadJournal!B$1),0),"")</f>
        <v>720000250552</v>
      </c>
      <c r="C3446" s="94" t="str">
        <f ca="1">IFERROR(VLOOKUP($A3446,HeadJournal!$A$1:$NTR$890,COLUMN(HeadJournal!C$1),0),"")</f>
        <v>iHerb_OA CZN6870</v>
      </c>
      <c r="D3446" s="125" t="str">
        <f ca="1"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 ca="1"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 ca="1"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 ca="1"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ca="1" si="270"/>
        <v>708.28188131313004</v>
      </c>
      <c r="V3446" s="22">
        <f t="shared" ca="1" si="271"/>
        <v>0.39530876756005673</v>
      </c>
      <c r="X3446" s="33"/>
      <c r="Y3446" s="33"/>
    </row>
    <row r="3447" spans="1:25" hidden="1" x14ac:dyDescent="0.2">
      <c r="A3447" s="93" t="s">
        <v>1839</v>
      </c>
      <c r="B3447" s="94" t="str">
        <f ca="1">IFERROR(VLOOKUP($A3447,HeadJournal!$A$1:$NTR$890,COLUMN(HeadJournal!B$1),0),"")</f>
        <v>720000250552</v>
      </c>
      <c r="C3447" s="94" t="str">
        <f ca="1">IFERROR(VLOOKUP($A3447,HeadJournal!$A$1:$NTR$890,COLUMN(HeadJournal!C$1),0),"")</f>
        <v>iHerb_OA CZN6870</v>
      </c>
      <c r="D3447" s="125" t="str">
        <f ca="1"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 ca="1"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 ca="1"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 ca="1"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ca="1" si="270"/>
        <v>-268.22127525252534</v>
      </c>
      <c r="V3447" s="22" t="str">
        <f t="shared" ca="1" si="271"/>
        <v/>
      </c>
      <c r="X3447" s="33"/>
      <c r="Y3447" s="33"/>
    </row>
    <row r="3448" spans="1:25" hidden="1" x14ac:dyDescent="0.2">
      <c r="A3448" s="93" t="s">
        <v>1839</v>
      </c>
      <c r="B3448" s="94" t="str">
        <f ca="1">IFERROR(VLOOKUP($A3448,HeadJournal!$A$1:$NTR$890,COLUMN(HeadJournal!B$1),0),"")</f>
        <v>720000250552</v>
      </c>
      <c r="C3448" s="94" t="str">
        <f ca="1">IFERROR(VLOOKUP($A3448,HeadJournal!$A$1:$NTR$890,COLUMN(HeadJournal!C$1),0),"")</f>
        <v>iHerb_OA CZN6870</v>
      </c>
      <c r="D3448" s="125" t="str">
        <f ca="1"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 ca="1"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 ca="1"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 ca="1"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ca="1" si="270"/>
        <v>-268.22127525252534</v>
      </c>
      <c r="V3448" s="22" t="str">
        <f t="shared" ca="1" si="271"/>
        <v/>
      </c>
      <c r="X3448" s="33"/>
      <c r="Y3448" s="33"/>
    </row>
    <row r="3449" spans="1:25" hidden="1" x14ac:dyDescent="0.2">
      <c r="A3449" s="93" t="s">
        <v>1839</v>
      </c>
      <c r="B3449" s="94" t="str">
        <f ca="1">IFERROR(VLOOKUP($A3449,HeadJournal!$A$1:$NTR$890,COLUMN(HeadJournal!B$1),0),"")</f>
        <v>720000250552</v>
      </c>
      <c r="C3449" s="94" t="str">
        <f ca="1">IFERROR(VLOOKUP($A3449,HeadJournal!$A$1:$NTR$890,COLUMN(HeadJournal!C$1),0),"")</f>
        <v>iHerb_OA CZN6870</v>
      </c>
      <c r="D3449" s="125" t="str">
        <f ca="1"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 ca="1"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 ca="1"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 ca="1"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ca="1" si="270"/>
        <v>1324.4462436868671</v>
      </c>
      <c r="V3449" s="22">
        <f t="shared" ca="1" si="271"/>
        <v>0.47718270297390181</v>
      </c>
      <c r="X3449" s="33"/>
      <c r="Y3449" s="33"/>
    </row>
    <row r="3450" spans="1:25" hidden="1" x14ac:dyDescent="0.2">
      <c r="A3450" s="93" t="s">
        <v>1839</v>
      </c>
      <c r="B3450" s="94" t="str">
        <f ca="1">IFERROR(VLOOKUP($A3450,HeadJournal!$A$1:$NTR$890,COLUMN(HeadJournal!B$1),0),"")</f>
        <v>720000250552</v>
      </c>
      <c r="C3450" s="94" t="str">
        <f ca="1">IFERROR(VLOOKUP($A3450,HeadJournal!$A$1:$NTR$890,COLUMN(HeadJournal!C$1),0),"")</f>
        <v>iHerb_OA CZN6870</v>
      </c>
      <c r="D3450" s="125" t="str">
        <f ca="1"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 ca="1"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 ca="1"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 ca="1"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ca="1" si="270"/>
        <v>661.44722222222185</v>
      </c>
      <c r="V3450" s="22">
        <f t="shared" ca="1" si="271"/>
        <v>0.63689321946405064</v>
      </c>
      <c r="X3450" s="33"/>
      <c r="Y3450" s="33"/>
    </row>
    <row r="3451" spans="1:25" hidden="1" x14ac:dyDescent="0.2">
      <c r="A3451" s="93" t="s">
        <v>1839</v>
      </c>
      <c r="B3451" s="94" t="str">
        <f ca="1">IFERROR(VLOOKUP($A3451,HeadJournal!$A$1:$NTR$890,COLUMN(HeadJournal!B$1),0),"")</f>
        <v>720000250552</v>
      </c>
      <c r="C3451" s="94" t="str">
        <f ca="1">IFERROR(VLOOKUP($A3451,HeadJournal!$A$1:$NTR$890,COLUMN(HeadJournal!C$1),0),"")</f>
        <v>iHerb_OA CZN6870</v>
      </c>
      <c r="D3451" s="125" t="str">
        <f ca="1"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 ca="1"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 ca="1"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 ca="1"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ca="1" si="270"/>
        <v>682.6832386363634</v>
      </c>
      <c r="V3451" s="22">
        <f t="shared" ca="1" si="271"/>
        <v>0.74421755645402254</v>
      </c>
      <c r="X3451" s="33"/>
      <c r="Y3451" s="33"/>
    </row>
    <row r="3452" spans="1:25" hidden="1" x14ac:dyDescent="0.2">
      <c r="A3452" s="93" t="s">
        <v>1839</v>
      </c>
      <c r="B3452" s="94" t="str">
        <f ca="1">IFERROR(VLOOKUP($A3452,HeadJournal!$A$1:$NTR$890,COLUMN(HeadJournal!B$1),0),"")</f>
        <v>720000250552</v>
      </c>
      <c r="C3452" s="94" t="str">
        <f ca="1">IFERROR(VLOOKUP($A3452,HeadJournal!$A$1:$NTR$890,COLUMN(HeadJournal!C$1),0),"")</f>
        <v>iHerb_OA CZN6870</v>
      </c>
      <c r="D3452" s="125" t="str">
        <f ca="1"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 ca="1"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 ca="1"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 ca="1">IFERROR(SUM(K3452:O3452)*VLOOKUP($A3452,HeadJournal!$A$1:$L$890,COLUMN(HeadJournal!H$1),0),0)</f>
        <v>1017.0950757575764</v>
      </c>
      <c r="Q3452" s="29">
        <v>1017.1</v>
      </c>
      <c r="R3452" s="31"/>
      <c r="S3452" s="31"/>
      <c r="T3452" s="95" t="str">
        <f t="shared" si="273"/>
        <v/>
      </c>
      <c r="U3452" s="32">
        <f t="shared" ca="1" si="270"/>
        <v>4.9242424236126681E-3</v>
      </c>
      <c r="V3452" s="22">
        <f t="shared" ca="1" si="271"/>
        <v>4.8414770073927254E-6</v>
      </c>
      <c r="X3452" s="33"/>
      <c r="Y3452" s="33"/>
    </row>
    <row r="3453" spans="1:25" hidden="1" x14ac:dyDescent="0.2">
      <c r="A3453" s="93" t="s">
        <v>1839</v>
      </c>
      <c r="B3453" s="94" t="str">
        <f ca="1">IFERROR(VLOOKUP($A3453,HeadJournal!$A$1:$NTR$890,COLUMN(HeadJournal!B$1),0),"")</f>
        <v>720000250552</v>
      </c>
      <c r="C3453" s="94" t="str">
        <f ca="1">IFERROR(VLOOKUP($A3453,HeadJournal!$A$1:$NTR$890,COLUMN(HeadJournal!C$1),0),"")</f>
        <v>iHerb_OA CZN6870</v>
      </c>
      <c r="D3453" s="125" t="str">
        <f ca="1"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 ca="1"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 ca="1"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 ca="1"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ca="1" si="270"/>
        <v>-214.57702020202032</v>
      </c>
      <c r="V3453" s="22" t="str">
        <f t="shared" ca="1" si="271"/>
        <v/>
      </c>
      <c r="X3453" s="33"/>
      <c r="Y3453" s="33"/>
    </row>
    <row r="3454" spans="1:25" hidden="1" x14ac:dyDescent="0.2">
      <c r="A3454" s="93" t="s">
        <v>1848</v>
      </c>
      <c r="B3454" s="94" t="str">
        <f ca="1">IFERROR(VLOOKUP($A3454,HeadJournal!$A$1:$NTR$890,COLUMN(HeadJournal!B$1),0),"")</f>
        <v>720000264382</v>
      </c>
      <c r="C3454" s="94" t="str">
        <f ca="1">IFERROR(VLOOKUP($A3454,HeadJournal!$A$1:$NTR$890,COLUMN(HeadJournal!C$1),0),"")</f>
        <v>iHerb_VP DFD1605</v>
      </c>
      <c r="D3454" s="125" t="str">
        <f ca="1"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 ca="1"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 ca="1"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 ca="1"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ca="1" si="270"/>
        <v>563.67033262517714</v>
      </c>
      <c r="V3454" s="22">
        <f t="shared" ca="1" si="271"/>
        <v>0.60199986422040153</v>
      </c>
      <c r="X3454" s="33"/>
      <c r="Y3454" s="33"/>
    </row>
    <row r="3455" spans="1:25" hidden="1" x14ac:dyDescent="0.2">
      <c r="A3455" s="93" t="s">
        <v>1848</v>
      </c>
      <c r="B3455" s="94" t="str">
        <f ca="1">IFERROR(VLOOKUP($A3455,HeadJournal!$A$1:$NTR$890,COLUMN(HeadJournal!B$1),0),"")</f>
        <v>720000264382</v>
      </c>
      <c r="C3455" s="94" t="str">
        <f ca="1">IFERROR(VLOOKUP($A3455,HeadJournal!$A$1:$NTR$890,COLUMN(HeadJournal!C$1),0),"")</f>
        <v>iHerb_VP DFD1605</v>
      </c>
      <c r="D3455" s="125" t="str">
        <f ca="1"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 ca="1"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 ca="1"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 ca="1"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ca="1" si="270"/>
        <v>563.67033262517714</v>
      </c>
      <c r="V3455" s="22">
        <f t="shared" ca="1" si="271"/>
        <v>0.60199986422040153</v>
      </c>
      <c r="X3455" s="33"/>
      <c r="Y3455" s="33"/>
    </row>
    <row r="3456" spans="1:25" hidden="1" x14ac:dyDescent="0.2">
      <c r="A3456" s="93" t="s">
        <v>1848</v>
      </c>
      <c r="B3456" s="94" t="str">
        <f ca="1">IFERROR(VLOOKUP($A3456,HeadJournal!$A$1:$NTR$890,COLUMN(HeadJournal!B$1),0),"")</f>
        <v>720000264382</v>
      </c>
      <c r="C3456" s="94" t="str">
        <f ca="1">IFERROR(VLOOKUP($A3456,HeadJournal!$A$1:$NTR$890,COLUMN(HeadJournal!C$1),0),"")</f>
        <v>iHerb_VP DFD1605</v>
      </c>
      <c r="D3456" s="125" t="str">
        <f ca="1"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 ca="1"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 ca="1"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 ca="1"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ca="1" si="270"/>
        <v>563.67033262517714</v>
      </c>
      <c r="V3456" s="22">
        <f t="shared" ca="1" si="271"/>
        <v>0.60199986422040153</v>
      </c>
      <c r="X3456" s="33"/>
      <c r="Y3456" s="33"/>
    </row>
    <row r="3457" spans="1:25" hidden="1" x14ac:dyDescent="0.2">
      <c r="A3457" s="93" t="s">
        <v>1848</v>
      </c>
      <c r="B3457" s="94" t="str">
        <f ca="1">IFERROR(VLOOKUP($A3457,HeadJournal!$A$1:$NTR$890,COLUMN(HeadJournal!B$1),0),"")</f>
        <v>720000264382</v>
      </c>
      <c r="C3457" s="94" t="str">
        <f ca="1">IFERROR(VLOOKUP($A3457,HeadJournal!$A$1:$NTR$890,COLUMN(HeadJournal!C$1),0),"")</f>
        <v>iHerb_VP DFD1605</v>
      </c>
      <c r="D3457" s="125" t="str">
        <f ca="1"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 ca="1"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 ca="1"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 ca="1"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ca="1" si="275">Q3457-P3457</f>
        <v>609.6483560359909</v>
      </c>
      <c r="V3457" s="22">
        <f t="shared" ref="V3457:V3520" ca="1" si="276">IF(Q3457&lt;&gt;0,IFERROR(U3457/P3457,""),"")</f>
        <v>0.43848501109966131</v>
      </c>
      <c r="X3457" s="33"/>
      <c r="Y3457" s="33"/>
    </row>
    <row r="3458" spans="1:25" hidden="1" x14ac:dyDescent="0.2">
      <c r="A3458" s="93" t="s">
        <v>1848</v>
      </c>
      <c r="B3458" s="94" t="str">
        <f ca="1">IFERROR(VLOOKUP($A3458,HeadJournal!$A$1:$NTR$890,COLUMN(HeadJournal!B$1),0),"")</f>
        <v>720000264382</v>
      </c>
      <c r="C3458" s="94" t="str">
        <f ca="1">IFERROR(VLOOKUP($A3458,HeadJournal!$A$1:$NTR$890,COLUMN(HeadJournal!C$1),0),"")</f>
        <v>iHerb_VP DFD1605</v>
      </c>
      <c r="D3458" s="125" t="str">
        <f ca="1"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 ca="1"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 ca="1"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 ca="1"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ca="1" si="275"/>
        <v>-1464.3296657085725</v>
      </c>
      <c r="V3458" s="22" t="str">
        <f t="shared" ca="1" si="276"/>
        <v/>
      </c>
      <c r="X3458" s="33"/>
      <c r="Y3458" s="33"/>
    </row>
    <row r="3459" spans="1:25" hidden="1" x14ac:dyDescent="0.2">
      <c r="A3459" s="93" t="s">
        <v>1848</v>
      </c>
      <c r="B3459" s="94" t="str">
        <f ca="1">IFERROR(VLOOKUP($A3459,HeadJournal!$A$1:$NTR$890,COLUMN(HeadJournal!B$1),0),"")</f>
        <v>720000264382</v>
      </c>
      <c r="C3459" s="94" t="str">
        <f ca="1">IFERROR(VLOOKUP($A3459,HeadJournal!$A$1:$NTR$890,COLUMN(HeadJournal!C$1),0),"")</f>
        <v>iHerb_VP DFD1605</v>
      </c>
      <c r="D3459" s="125" t="str">
        <f ca="1"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 ca="1"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 ca="1"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ca="1" si="275"/>
        <v>450.16483847788049</v>
      </c>
      <c r="V3459" s="22">
        <f t="shared" ca="1" si="276"/>
        <v>0.42879573382282427</v>
      </c>
      <c r="X3459" s="33"/>
      <c r="Y3459" s="33"/>
    </row>
    <row r="3460" spans="1:25" hidden="1" x14ac:dyDescent="0.2">
      <c r="A3460" s="93" t="s">
        <v>1848</v>
      </c>
      <c r="B3460" s="94" t="str">
        <f ca="1">IFERROR(VLOOKUP($A3460,HeadJournal!$A$1:$NTR$890,COLUMN(HeadJournal!B$1),0),"")</f>
        <v>720000264382</v>
      </c>
      <c r="C3460" s="94" t="str">
        <f ca="1">IFERROR(VLOOKUP($A3460,HeadJournal!$A$1:$NTR$890,COLUMN(HeadJournal!C$1),0),"")</f>
        <v>iHerb_VP DFD1605</v>
      </c>
      <c r="D3460" s="125" t="str">
        <f ca="1"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 ca="1"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 ca="1"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 ca="1"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ca="1" si="275"/>
        <v>1001.9450596725817</v>
      </c>
      <c r="V3460" s="22">
        <f t="shared" ca="1" si="276"/>
        <v>0.66883065013195997</v>
      </c>
      <c r="X3460" s="33"/>
      <c r="Y3460" s="33"/>
    </row>
    <row r="3461" spans="1:25" hidden="1" x14ac:dyDescent="0.2">
      <c r="A3461" s="93" t="s">
        <v>1848</v>
      </c>
      <c r="B3461" s="94" t="str">
        <f ca="1">IFERROR(VLOOKUP($A3461,HeadJournal!$A$1:$NTR$890,COLUMN(HeadJournal!B$1),0),"")</f>
        <v>720000264382</v>
      </c>
      <c r="C3461" s="94" t="str">
        <f ca="1">IFERROR(VLOOKUP($A3461,HeadJournal!$A$1:$NTR$890,COLUMN(HeadJournal!C$1),0),"")</f>
        <v>iHerb_VP DFD1605</v>
      </c>
      <c r="D3461" s="125" t="str">
        <f ca="1"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 ca="1"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 ca="1"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 ca="1"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ca="1" si="275"/>
        <v>1001.9450596725817</v>
      </c>
      <c r="V3461" s="22">
        <f t="shared" ca="1" si="276"/>
        <v>0.66883065013195997</v>
      </c>
      <c r="X3461" s="33"/>
      <c r="Y3461" s="33"/>
    </row>
    <row r="3462" spans="1:25" hidden="1" x14ac:dyDescent="0.2">
      <c r="A3462" s="93" t="s">
        <v>1848</v>
      </c>
      <c r="B3462" s="94" t="str">
        <f ca="1">IFERROR(VLOOKUP($A3462,HeadJournal!$A$1:$NTR$890,COLUMN(HeadJournal!B$1),0),"")</f>
        <v>720000264382</v>
      </c>
      <c r="C3462" s="94" t="str">
        <f ca="1">IFERROR(VLOOKUP($A3462,HeadJournal!$A$1:$NTR$890,COLUMN(HeadJournal!C$1),0),"")</f>
        <v>iHerb_VP DFD1605</v>
      </c>
      <c r="D3462" s="125" t="str">
        <f ca="1"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 ca="1"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 ca="1"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 ca="1"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ca="1" si="275"/>
        <v>745.54945482379389</v>
      </c>
      <c r="V3462" s="22">
        <f t="shared" ca="1" si="276"/>
        <v>0.55044420593946619</v>
      </c>
      <c r="X3462" s="33"/>
      <c r="Y3462" s="33"/>
    </row>
    <row r="3463" spans="1:25" hidden="1" x14ac:dyDescent="0.2">
      <c r="A3463" s="93" t="s">
        <v>1848</v>
      </c>
      <c r="B3463" s="94" t="str">
        <f ca="1">IFERROR(VLOOKUP($A3463,HeadJournal!$A$1:$NTR$890,COLUMN(HeadJournal!B$1),0),"")</f>
        <v>720000264382</v>
      </c>
      <c r="C3463" s="94" t="str">
        <f ca="1">IFERROR(VLOOKUP($A3463,HeadJournal!$A$1:$NTR$890,COLUMN(HeadJournal!C$1),0),"")</f>
        <v>iHerb_VP DFD1605</v>
      </c>
      <c r="D3463" s="125" t="str">
        <f ca="1"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 ca="1"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 ca="1"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 ca="1"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ca="1" si="275"/>
        <v>645.54945482379389</v>
      </c>
      <c r="V3463" s="22">
        <f t="shared" ca="1" si="276"/>
        <v>0.47661352946615831</v>
      </c>
      <c r="X3463" s="33"/>
      <c r="Y3463" s="33"/>
    </row>
    <row r="3464" spans="1:25" hidden="1" x14ac:dyDescent="0.2">
      <c r="A3464" s="93" t="s">
        <v>1848</v>
      </c>
      <c r="B3464" s="94" t="str">
        <f ca="1">IFERROR(VLOOKUP($A3464,HeadJournal!$A$1:$NTR$890,COLUMN(HeadJournal!B$1),0),"")</f>
        <v>720000264382</v>
      </c>
      <c r="C3464" s="94" t="str">
        <f ca="1">IFERROR(VLOOKUP($A3464,HeadJournal!$A$1:$NTR$890,COLUMN(HeadJournal!C$1),0),"")</f>
        <v>iHerb_VP DFD1605</v>
      </c>
      <c r="D3464" s="125" t="str">
        <f ca="1"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 ca="1"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 ca="1"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 ca="1"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ca="1" si="275"/>
        <v>933.70330448637833</v>
      </c>
      <c r="V3464" s="22">
        <f t="shared" ca="1" si="276"/>
        <v>0.37858515002872711</v>
      </c>
      <c r="X3464" s="33"/>
      <c r="Y3464" s="33"/>
    </row>
    <row r="3465" spans="1:25" hidden="1" x14ac:dyDescent="0.2">
      <c r="A3465" s="93" t="s">
        <v>1848</v>
      </c>
      <c r="B3465" s="94" t="str">
        <f ca="1">IFERROR(VLOOKUP($A3465,HeadJournal!$A$1:$NTR$890,COLUMN(HeadJournal!B$1),0),"")</f>
        <v>720000264382</v>
      </c>
      <c r="C3465" s="94" t="str">
        <f ca="1">IFERROR(VLOOKUP($A3465,HeadJournal!$A$1:$NTR$890,COLUMN(HeadJournal!C$1),0),"")</f>
        <v>iHerb_VP DFD1605</v>
      </c>
      <c r="D3465" s="125" t="str">
        <f ca="1"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 ca="1"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 ca="1"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 ca="1"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ca="1" si="275"/>
        <v>636.93406992001997</v>
      </c>
      <c r="V3465" s="22">
        <f t="shared" ca="1" si="276"/>
        <v>0.50427618602592494</v>
      </c>
      <c r="X3465" s="33"/>
      <c r="Y3465" s="33"/>
    </row>
    <row r="3466" spans="1:25" hidden="1" x14ac:dyDescent="0.2">
      <c r="A3466" s="93" t="s">
        <v>1848</v>
      </c>
      <c r="B3466" s="94" t="str">
        <f ca="1">IFERROR(VLOOKUP($A3466,HeadJournal!$A$1:$NTR$890,COLUMN(HeadJournal!B$1),0),"")</f>
        <v>720000264382</v>
      </c>
      <c r="C3466" s="94" t="str">
        <f ca="1">IFERROR(VLOOKUP($A3466,HeadJournal!$A$1:$NTR$890,COLUMN(HeadJournal!C$1),0),"")</f>
        <v>iHerb_VP DFD1605</v>
      </c>
      <c r="D3466" s="125" t="str">
        <f ca="1"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 ca="1"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 ca="1"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 ca="1"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ca="1" si="275"/>
        <v>736.93406992001997</v>
      </c>
      <c r="V3466" s="22">
        <f t="shared" ca="1" si="276"/>
        <v>0.58344861686939475</v>
      </c>
      <c r="X3466" s="33"/>
      <c r="Y3466" s="33"/>
    </row>
    <row r="3467" spans="1:25" hidden="1" x14ac:dyDescent="0.2">
      <c r="A3467" s="93" t="s">
        <v>1851</v>
      </c>
      <c r="B3467" s="94" t="str">
        <f ca="1">IFERROR(VLOOKUP($A3467,HeadJournal!$A$1:$NTR$890,COLUMN(HeadJournal!B$1),0),"")</f>
        <v>720000262320</v>
      </c>
      <c r="C3467" s="94" t="str">
        <f ca="1">IFERROR(VLOOKUP($A3467,HeadJournal!$A$1:$NTR$890,COLUMN(HeadJournal!C$1),0),"")</f>
        <v>iHerb_AV CYG0792</v>
      </c>
      <c r="D3467" s="125" t="str">
        <f ca="1"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 ca="1"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 ca="1"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 ca="1"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ca="1" si="275"/>
        <v>602.5761974744762</v>
      </c>
      <c r="V3467" s="22">
        <f t="shared" ca="1" si="276"/>
        <v>1.211393975147695</v>
      </c>
      <c r="X3467" s="33"/>
      <c r="Y3467" s="33"/>
    </row>
    <row r="3468" spans="1:25" hidden="1" x14ac:dyDescent="0.2">
      <c r="A3468" s="93" t="s">
        <v>1851</v>
      </c>
      <c r="B3468" s="94" t="str">
        <f ca="1">IFERROR(VLOOKUP($A3468,HeadJournal!$A$1:$NTR$890,COLUMN(HeadJournal!B$1),0),"")</f>
        <v>720000262320</v>
      </c>
      <c r="C3468" s="94" t="str">
        <f ca="1">IFERROR(VLOOKUP($A3468,HeadJournal!$A$1:$NTR$890,COLUMN(HeadJournal!C$1),0),"")</f>
        <v>iHerb_AV CYG0792</v>
      </c>
      <c r="D3468" s="125" t="str">
        <f ca="1"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 ca="1"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 ca="1"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 ca="1"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ca="1" si="275"/>
        <v>846.75279070392298</v>
      </c>
      <c r="V3468" s="22">
        <f t="shared" ca="1" si="276"/>
        <v>0.48296257721915409</v>
      </c>
      <c r="X3468" s="33"/>
      <c r="Y3468" s="33"/>
    </row>
    <row r="3469" spans="1:25" hidden="1" x14ac:dyDescent="0.2">
      <c r="A3469" s="93" t="s">
        <v>1851</v>
      </c>
      <c r="B3469" s="94" t="str">
        <f ca="1">IFERROR(VLOOKUP($A3469,HeadJournal!$A$1:$NTR$890,COLUMN(HeadJournal!B$1),0),"")</f>
        <v>720000262320</v>
      </c>
      <c r="C3469" s="94" t="str">
        <f ca="1">IFERROR(VLOOKUP($A3469,HeadJournal!$A$1:$NTR$890,COLUMN(HeadJournal!C$1),0),"")</f>
        <v>iHerb_AV CYG0792</v>
      </c>
      <c r="D3469" s="125" t="str">
        <f ca="1"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 ca="1"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 ca="1"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ca="1" si="275"/>
        <v>899.95312385814123</v>
      </c>
      <c r="V3469" s="22">
        <f t="shared" ca="1" si="276"/>
        <v>0.64280213698141497</v>
      </c>
      <c r="X3469" s="33"/>
      <c r="Y3469" s="33"/>
    </row>
    <row r="3470" spans="1:25" hidden="1" x14ac:dyDescent="0.2">
      <c r="A3470" s="93" t="s">
        <v>1851</v>
      </c>
      <c r="B3470" s="94" t="str">
        <f ca="1">IFERROR(VLOOKUP($A3470,HeadJournal!$A$1:$NTR$890,COLUMN(HeadJournal!B$1),0),"")</f>
        <v>720000262320</v>
      </c>
      <c r="C3470" s="94" t="str">
        <f ca="1">IFERROR(VLOOKUP($A3470,HeadJournal!$A$1:$NTR$890,COLUMN(HeadJournal!C$1),0),"")</f>
        <v>iHerb_AV CYG0792</v>
      </c>
      <c r="D3470" s="125" t="str">
        <f ca="1"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 ca="1"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 ca="1"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 ca="1"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ca="1" si="275"/>
        <v>1092.301072675981</v>
      </c>
      <c r="V3470" s="22">
        <f t="shared" ca="1" si="276"/>
        <v>0.60424944450951301</v>
      </c>
      <c r="X3470" s="33"/>
      <c r="Y3470" s="33"/>
    </row>
    <row r="3471" spans="1:25" hidden="1" x14ac:dyDescent="0.2">
      <c r="A3471" s="93" t="s">
        <v>1851</v>
      </c>
      <c r="B3471" s="94" t="str">
        <f ca="1">IFERROR(VLOOKUP($A3471,HeadJournal!$A$1:$NTR$890,COLUMN(HeadJournal!B$1),0),"")</f>
        <v>720000262320</v>
      </c>
      <c r="C3471" s="94" t="str">
        <f ca="1">IFERROR(VLOOKUP($A3471,HeadJournal!$A$1:$NTR$890,COLUMN(HeadJournal!C$1),0),"")</f>
        <v>iHerb_AV CYG0792</v>
      </c>
      <c r="D3471" s="125" t="str">
        <f ca="1"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 ca="1"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 ca="1"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 ca="1"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ca="1" si="275"/>
        <v>1192.301072675981</v>
      </c>
      <c r="V3471" s="22">
        <f t="shared" ca="1" si="276"/>
        <v>0.65956839087190999</v>
      </c>
      <c r="X3471" s="33"/>
      <c r="Y3471" s="33"/>
    </row>
    <row r="3472" spans="1:25" hidden="1" x14ac:dyDescent="0.2">
      <c r="A3472" s="93" t="s">
        <v>1851</v>
      </c>
      <c r="B3472" s="94" t="str">
        <f ca="1">IFERROR(VLOOKUP($A3472,HeadJournal!$A$1:$NTR$890,COLUMN(HeadJournal!B$1),0),"")</f>
        <v>720000262320</v>
      </c>
      <c r="C3472" s="94" t="str">
        <f ca="1">IFERROR(VLOOKUP($A3472,HeadJournal!$A$1:$NTR$890,COLUMN(HeadJournal!C$1),0),"")</f>
        <v>iHerb_AV CYG0792</v>
      </c>
      <c r="D3472" s="125" t="str">
        <f ca="1"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 ca="1"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 ca="1"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 ca="1"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ca="1" si="275"/>
        <v>678.51551450832903</v>
      </c>
      <c r="V3472" s="22">
        <f t="shared" ca="1" si="276"/>
        <v>0.55548434922217904</v>
      </c>
      <c r="X3472" s="33"/>
      <c r="Y3472" s="33"/>
    </row>
    <row r="3473" spans="1:25" hidden="1" x14ac:dyDescent="0.2">
      <c r="A3473" s="93" t="s">
        <v>1851</v>
      </c>
      <c r="B3473" s="94" t="str">
        <f ca="1">IFERROR(VLOOKUP($A3473,HeadJournal!$A$1:$NTR$890,COLUMN(HeadJournal!B$1),0),"")</f>
        <v>720000262320</v>
      </c>
      <c r="C3473" s="94" t="str">
        <f ca="1">IFERROR(VLOOKUP($A3473,HeadJournal!$A$1:$NTR$890,COLUMN(HeadJournal!C$1),0),"")</f>
        <v>iHerb_AV CYG0792</v>
      </c>
      <c r="D3473" s="125" t="str">
        <f ca="1"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 ca="1"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 ca="1"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 ca="1"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ca="1" si="275"/>
        <v>778.51551450832903</v>
      </c>
      <c r="V3473" s="22">
        <f t="shared" ca="1" si="276"/>
        <v>0.6373519465496621</v>
      </c>
      <c r="X3473" s="33"/>
      <c r="Y3473" s="33"/>
    </row>
    <row r="3474" spans="1:25" hidden="1" x14ac:dyDescent="0.2">
      <c r="A3474" s="93" t="s">
        <v>1851</v>
      </c>
      <c r="B3474" s="94" t="str">
        <f ca="1">IFERROR(VLOOKUP($A3474,HeadJournal!$A$1:$NTR$890,COLUMN(HeadJournal!B$1),0),"")</f>
        <v>720000262320</v>
      </c>
      <c r="C3474" s="94" t="str">
        <f ca="1">IFERROR(VLOOKUP($A3474,HeadJournal!$A$1:$NTR$890,COLUMN(HeadJournal!C$1),0),"")</f>
        <v>iHerb_AV CYG0792</v>
      </c>
      <c r="D3474" s="125" t="str">
        <f ca="1"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 ca="1"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 ca="1"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 ca="1"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ca="1" si="275"/>
        <v>-1.2036539494744147E-3</v>
      </c>
      <c r="V3474" s="22">
        <f t="shared" ca="1" si="276"/>
        <v>-1.2268261978722158E-5</v>
      </c>
      <c r="X3474" s="33"/>
      <c r="Y3474" s="33"/>
    </row>
    <row r="3475" spans="1:25" hidden="1" x14ac:dyDescent="0.2">
      <c r="A3475" s="93" t="s">
        <v>1851</v>
      </c>
      <c r="B3475" s="94" t="str">
        <f ca="1">IFERROR(VLOOKUP($A3475,HeadJournal!$A$1:$NTR$890,COLUMN(HeadJournal!B$1),0),"")</f>
        <v>720000262320</v>
      </c>
      <c r="C3475" s="94" t="str">
        <f ca="1">IFERROR(VLOOKUP($A3475,HeadJournal!$A$1:$NTR$890,COLUMN(HeadJournal!C$1),0),"")</f>
        <v>iHerb_AV CYG0792</v>
      </c>
      <c r="D3475" s="125" t="str">
        <f ca="1"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 ca="1"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 ca="1"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 ca="1"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ca="1" si="275"/>
        <v>982.83365287479933</v>
      </c>
      <c r="V3475" s="22">
        <f t="shared" ca="1" si="276"/>
        <v>0.48723480553574655</v>
      </c>
      <c r="X3475" s="33"/>
      <c r="Y3475" s="33"/>
    </row>
    <row r="3476" spans="1:25" hidden="1" x14ac:dyDescent="0.2">
      <c r="A3476" s="93" t="s">
        <v>1851</v>
      </c>
      <c r="B3476" s="94" t="str">
        <f ca="1">IFERROR(VLOOKUP($A3476,HeadJournal!$A$1:$NTR$890,COLUMN(HeadJournal!B$1),0),"")</f>
        <v>720000262320</v>
      </c>
      <c r="C3476" s="94" t="str">
        <f ca="1">IFERROR(VLOOKUP($A3476,HeadJournal!$A$1:$NTR$890,COLUMN(HeadJournal!C$1),0),"")</f>
        <v>iHerb_AV CYG0792</v>
      </c>
      <c r="D3476" s="125" t="str">
        <f ca="1"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 ca="1"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 ca="1"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 ca="1"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ca="1" si="275"/>
        <v>982.83365287479933</v>
      </c>
      <c r="V3476" s="22">
        <f t="shared" ca="1" si="276"/>
        <v>0.48723480553574655</v>
      </c>
      <c r="X3476" s="33"/>
      <c r="Y3476" s="33"/>
    </row>
    <row r="3477" spans="1:25" hidden="1" x14ac:dyDescent="0.2">
      <c r="A3477" s="93" t="s">
        <v>1851</v>
      </c>
      <c r="B3477" s="94" t="str">
        <f ca="1">IFERROR(VLOOKUP($A3477,HeadJournal!$A$1:$NTR$890,COLUMN(HeadJournal!B$1),0),"")</f>
        <v>720000262320</v>
      </c>
      <c r="C3477" s="94" t="str">
        <f ca="1">IFERROR(VLOOKUP($A3477,HeadJournal!$A$1:$NTR$890,COLUMN(HeadJournal!C$1),0),"")</f>
        <v>iHerb_AV CYG0792</v>
      </c>
      <c r="D3477" s="125" t="str">
        <f ca="1"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 ca="1"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 ca="1"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 ca="1"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ca="1" si="275"/>
        <v>802.20905883933369</v>
      </c>
      <c r="V3477" s="22">
        <f t="shared" ca="1" si="276"/>
        <v>0.8039851092516187</v>
      </c>
      <c r="X3477" s="33"/>
      <c r="Y3477" s="33"/>
    </row>
    <row r="3478" spans="1:25" hidden="1" x14ac:dyDescent="0.2">
      <c r="A3478" s="93" t="s">
        <v>1851</v>
      </c>
      <c r="B3478" s="94" t="str">
        <f ca="1">IFERROR(VLOOKUP($A3478,HeadJournal!$A$1:$NTR$890,COLUMN(HeadJournal!B$1),0),"")</f>
        <v>720000262320</v>
      </c>
      <c r="C3478" s="94" t="str">
        <f ca="1">IFERROR(VLOOKUP($A3478,HeadJournal!$A$1:$NTR$890,COLUMN(HeadJournal!C$1),0),"")</f>
        <v>iHerb_AV CYG0792</v>
      </c>
      <c r="D3478" s="125" t="str">
        <f ca="1"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 ca="1"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 ca="1"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 ca="1"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ca="1" si="275"/>
        <v>702.20905883933369</v>
      </c>
      <c r="V3478" s="22">
        <f t="shared" ca="1" si="276"/>
        <v>0.7037637142931954</v>
      </c>
      <c r="X3478" s="33"/>
      <c r="Y3478" s="33"/>
    </row>
    <row r="3479" spans="1:25" hidden="1" x14ac:dyDescent="0.2">
      <c r="A3479" s="93" t="s">
        <v>1851</v>
      </c>
      <c r="B3479" s="94" t="str">
        <f ca="1">IFERROR(VLOOKUP($A3479,HeadJournal!$A$1:$NTR$890,COLUMN(HeadJournal!B$1),0),"")</f>
        <v>720000262320</v>
      </c>
      <c r="C3479" s="94" t="str">
        <f ca="1">IFERROR(VLOOKUP($A3479,HeadJournal!$A$1:$NTR$890,COLUMN(HeadJournal!C$1),0),"")</f>
        <v>iHerb_AV CYG0792</v>
      </c>
      <c r="D3479" s="125" t="str">
        <f ca="1"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 ca="1"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 ca="1"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 ca="1"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ca="1" si="275"/>
        <v>830.73473562600782</v>
      </c>
      <c r="V3479" s="22">
        <f t="shared" ca="1" si="276"/>
        <v>0.95567460207243826</v>
      </c>
      <c r="X3479" s="33"/>
      <c r="Y3479" s="33"/>
    </row>
    <row r="3480" spans="1:25" hidden="1" x14ac:dyDescent="0.2">
      <c r="A3480" s="93" t="s">
        <v>1851</v>
      </c>
      <c r="B3480" s="94" t="str">
        <f ca="1">IFERROR(VLOOKUP($A3480,HeadJournal!$A$1:$NTR$890,COLUMN(HeadJournal!B$1),0),"")</f>
        <v>720000262320</v>
      </c>
      <c r="C3480" s="94" t="str">
        <f ca="1">IFERROR(VLOOKUP($A3480,HeadJournal!$A$1:$NTR$890,COLUMN(HeadJournal!C$1),0),"")</f>
        <v>iHerb_AV CYG0792</v>
      </c>
      <c r="D3480" s="125" t="str">
        <f ca="1"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 ca="1"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 ca="1"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 ca="1"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ca="1" si="275"/>
        <v>847.88075819451956</v>
      </c>
      <c r="V3480" s="22">
        <f t="shared" ca="1" si="276"/>
        <v>0.54627295078710214</v>
      </c>
      <c r="X3480" s="33"/>
      <c r="Y3480" s="33"/>
    </row>
    <row r="3481" spans="1:25" hidden="1" x14ac:dyDescent="0.2">
      <c r="A3481" s="93" t="s">
        <v>1853</v>
      </c>
      <c r="B3481" s="94" t="str">
        <f ca="1">IFERROR(VLOOKUP($A3481,HeadJournal!$A$1:$NTR$890,COLUMN(HeadJournal!B$1),0),"")</f>
        <v>720000252407</v>
      </c>
      <c r="C3481" s="94" t="str">
        <f ca="1">IFERROR(VLOOKUP($A3481,HeadJournal!$A$1:$NTR$890,COLUMN(HeadJournal!C$1),0),"")</f>
        <v>iHerb_OA CZN6870</v>
      </c>
      <c r="D3481" s="125" t="str">
        <f ca="1"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 ca="1"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 ca="1"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 ca="1"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ca="1" si="275"/>
        <v>-8.3196046170996851E-4</v>
      </c>
      <c r="V3481" s="22">
        <f t="shared" ca="1" si="276"/>
        <v>-3.9504092243224878E-7</v>
      </c>
      <c r="X3481" s="33"/>
      <c r="Y3481" s="33"/>
    </row>
    <row r="3482" spans="1:25" hidden="1" x14ac:dyDescent="0.2">
      <c r="A3482" s="93" t="s">
        <v>1853</v>
      </c>
      <c r="B3482" s="94" t="str">
        <f ca="1">IFERROR(VLOOKUP($A3482,HeadJournal!$A$1:$NTR$890,COLUMN(HeadJournal!B$1),0),"")</f>
        <v>720000252407</v>
      </c>
      <c r="C3482" s="94" t="str">
        <f ca="1">IFERROR(VLOOKUP($A3482,HeadJournal!$A$1:$NTR$890,COLUMN(HeadJournal!C$1),0),"")</f>
        <v>iHerb_OA CZN6870</v>
      </c>
      <c r="D3482" s="125" t="str">
        <f ca="1"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 ca="1"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 ca="1"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 ca="1"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ca="1" si="275"/>
        <v>1852.7712520593079</v>
      </c>
      <c r="V3482" s="22">
        <f t="shared" ca="1" si="276"/>
        <v>1.4855103806085541</v>
      </c>
      <c r="X3482" s="33"/>
      <c r="Y3482" s="33"/>
    </row>
    <row r="3483" spans="1:25" hidden="1" x14ac:dyDescent="0.2">
      <c r="A3483" s="93" t="s">
        <v>1853</v>
      </c>
      <c r="B3483" s="94" t="str">
        <f ca="1">IFERROR(VLOOKUP($A3483,HeadJournal!$A$1:$NTR$890,COLUMN(HeadJournal!B$1),0),"")</f>
        <v>720000252407</v>
      </c>
      <c r="C3483" s="94" t="str">
        <f ca="1">IFERROR(VLOOKUP($A3483,HeadJournal!$A$1:$NTR$890,COLUMN(HeadJournal!C$1),0),"")</f>
        <v>iHerb_OA CZN6870</v>
      </c>
      <c r="D3483" s="125" t="str">
        <f ca="1"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 ca="1"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 ca="1"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 ca="1"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ca="1" si="275"/>
        <v>1852.7712520593079</v>
      </c>
      <c r="V3483" s="22">
        <f t="shared" ca="1" si="276"/>
        <v>1.4855103806085541</v>
      </c>
      <c r="X3483" s="33"/>
      <c r="Y3483" s="33"/>
    </row>
    <row r="3484" spans="1:25" hidden="1" x14ac:dyDescent="0.2">
      <c r="A3484" s="93" t="s">
        <v>1853</v>
      </c>
      <c r="B3484" s="94" t="str">
        <f ca="1">IFERROR(VLOOKUP($A3484,HeadJournal!$A$1:$NTR$890,COLUMN(HeadJournal!B$1),0),"")</f>
        <v>720000252407</v>
      </c>
      <c r="C3484" s="94" t="str">
        <f ca="1">IFERROR(VLOOKUP($A3484,HeadJournal!$A$1:$NTR$890,COLUMN(HeadJournal!C$1),0),"")</f>
        <v>iHerb_OA CZN6870</v>
      </c>
      <c r="D3484" s="125" t="str">
        <f ca="1"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 ca="1"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 ca="1"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 ca="1"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ca="1" si="275"/>
        <v>-1206.2843698517304</v>
      </c>
      <c r="V3484" s="22" t="str">
        <f t="shared" ca="1" si="276"/>
        <v/>
      </c>
      <c r="X3484" s="33"/>
      <c r="Y3484" s="33"/>
    </row>
    <row r="3485" spans="1:25" hidden="1" x14ac:dyDescent="0.2">
      <c r="A3485" s="93" t="s">
        <v>1853</v>
      </c>
      <c r="B3485" s="94" t="str">
        <f ca="1">IFERROR(VLOOKUP($A3485,HeadJournal!$A$1:$NTR$890,COLUMN(HeadJournal!B$1),0),"")</f>
        <v>720000252407</v>
      </c>
      <c r="C3485" s="94" t="str">
        <f ca="1">IFERROR(VLOOKUP($A3485,HeadJournal!$A$1:$NTR$890,COLUMN(HeadJournal!C$1),0),"")</f>
        <v>iHerb_OA CZN6870</v>
      </c>
      <c r="D3485" s="125" t="str">
        <f ca="1"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 ca="1"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 ca="1"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 ca="1"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ca="1" si="275"/>
        <v>1899.4873764415152</v>
      </c>
      <c r="V3485" s="22">
        <f t="shared" ca="1" si="276"/>
        <v>1.898514153360386</v>
      </c>
      <c r="X3485" s="33"/>
      <c r="Y3485" s="33"/>
    </row>
    <row r="3486" spans="1:25" hidden="1" x14ac:dyDescent="0.2">
      <c r="A3486" s="93" t="s">
        <v>1853</v>
      </c>
      <c r="B3486" s="94" t="str">
        <f ca="1">IFERROR(VLOOKUP($A3486,HeadJournal!$A$1:$NTR$890,COLUMN(HeadJournal!B$1),0),"")</f>
        <v>720000252407</v>
      </c>
      <c r="C3486" s="94" t="str">
        <f ca="1">IFERROR(VLOOKUP($A3486,HeadJournal!$A$1:$NTR$890,COLUMN(HeadJournal!C$1),0),"")</f>
        <v>iHerb_OA CZN6870</v>
      </c>
      <c r="D3486" s="125" t="str">
        <f ca="1"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 ca="1"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 ca="1"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ca="1" si="275"/>
        <v>1899.4873764415152</v>
      </c>
      <c r="V3486" s="22">
        <f t="shared" ca="1" si="276"/>
        <v>1.898514153360386</v>
      </c>
      <c r="X3486" s="33"/>
      <c r="Y3486" s="33"/>
    </row>
    <row r="3487" spans="1:25" hidden="1" x14ac:dyDescent="0.2">
      <c r="A3487" s="93" t="s">
        <v>1853</v>
      </c>
      <c r="B3487" s="94" t="str">
        <f ca="1">IFERROR(VLOOKUP($A3487,HeadJournal!$A$1:$NTR$890,COLUMN(HeadJournal!B$1),0),"")</f>
        <v>720000252407</v>
      </c>
      <c r="C3487" s="94" t="str">
        <f ca="1">IFERROR(VLOOKUP($A3487,HeadJournal!$A$1:$NTR$890,COLUMN(HeadJournal!C$1),0),"")</f>
        <v>iHerb_OA CZN6870</v>
      </c>
      <c r="D3487" s="125" t="str">
        <f ca="1"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 ca="1"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 ca="1"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 ca="1"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ca="1" si="275"/>
        <v>3.9662273475187249E-3</v>
      </c>
      <c r="V3487" s="22">
        <f t="shared" ca="1" si="276"/>
        <v>1.2386485353785562E-5</v>
      </c>
      <c r="X3487" s="33"/>
      <c r="Y3487" s="33"/>
    </row>
    <row r="3488" spans="1:25" hidden="1" x14ac:dyDescent="0.2">
      <c r="A3488" s="93" t="s">
        <v>1853</v>
      </c>
      <c r="B3488" s="94" t="str">
        <f ca="1">IFERROR(VLOOKUP($A3488,HeadJournal!$A$1:$NTR$890,COLUMN(HeadJournal!B$1),0),"")</f>
        <v>720000252407</v>
      </c>
      <c r="C3488" s="94" t="str">
        <f ca="1">IFERROR(VLOOKUP($A3488,HeadJournal!$A$1:$NTR$890,COLUMN(HeadJournal!C$1),0),"")</f>
        <v>iHerb_OA CZN6870</v>
      </c>
      <c r="D3488" s="125" t="str">
        <f ca="1"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 ca="1"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 ca="1"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 ca="1"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ca="1" si="275"/>
        <v>779.79396622734748</v>
      </c>
      <c r="V3488" s="22">
        <f t="shared" ca="1" si="276"/>
        <v>2.4352881706813938</v>
      </c>
      <c r="X3488" s="33"/>
      <c r="Y3488" s="33"/>
    </row>
    <row r="3489" spans="1:25" hidden="1" x14ac:dyDescent="0.2">
      <c r="A3489" s="93" t="s">
        <v>1853</v>
      </c>
      <c r="B3489" s="94" t="str">
        <f ca="1">IFERROR(VLOOKUP($A3489,HeadJournal!$A$1:$NTR$890,COLUMN(HeadJournal!B$1),0),"")</f>
        <v>720000252407</v>
      </c>
      <c r="C3489" s="94" t="str">
        <f ca="1">IFERROR(VLOOKUP($A3489,HeadJournal!$A$1:$NTR$890,COLUMN(HeadJournal!C$1),0),"")</f>
        <v>iHerb_OA CZN6870</v>
      </c>
      <c r="D3489" s="125" t="str">
        <f ca="1"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 ca="1"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 ca="1"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 ca="1"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ca="1" si="275"/>
        <v>-783.19246293245476</v>
      </c>
      <c r="V3489" s="22" t="str">
        <f t="shared" ca="1" si="276"/>
        <v/>
      </c>
      <c r="X3489" s="33"/>
      <c r="Y3489" s="33"/>
    </row>
    <row r="3490" spans="1:25" hidden="1" x14ac:dyDescent="0.2">
      <c r="A3490" s="93" t="s">
        <v>1853</v>
      </c>
      <c r="B3490" s="94" t="str">
        <f ca="1">IFERROR(VLOOKUP($A3490,HeadJournal!$A$1:$NTR$890,COLUMN(HeadJournal!B$1),0),"")</f>
        <v>720000252407</v>
      </c>
      <c r="C3490" s="94" t="str">
        <f ca="1">IFERROR(VLOOKUP($A3490,HeadJournal!$A$1:$NTR$890,COLUMN(HeadJournal!C$1),0),"")</f>
        <v>iHerb_OA CZN6870</v>
      </c>
      <c r="D3490" s="125" t="str">
        <f ca="1"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 ca="1"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 ca="1"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 ca="1"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ca="1" si="275"/>
        <v>2059.859009472817</v>
      </c>
      <c r="V3490" s="22">
        <f t="shared" ca="1" si="276"/>
        <v>1.5370464928936409</v>
      </c>
      <c r="X3490" s="33"/>
      <c r="Y3490" s="33"/>
    </row>
    <row r="3491" spans="1:25" hidden="1" x14ac:dyDescent="0.2">
      <c r="A3491" s="93" t="s">
        <v>1853</v>
      </c>
      <c r="B3491" s="94" t="str">
        <f ca="1">IFERROR(VLOOKUP($A3491,HeadJournal!$A$1:$NTR$890,COLUMN(HeadJournal!B$1),0),"")</f>
        <v>720000252407</v>
      </c>
      <c r="C3491" s="94" t="str">
        <f ca="1">IFERROR(VLOOKUP($A3491,HeadJournal!$A$1:$NTR$890,COLUMN(HeadJournal!C$1),0),"")</f>
        <v>iHerb_OA CZN6870</v>
      </c>
      <c r="D3491" s="125" t="str">
        <f ca="1"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 ca="1"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 ca="1"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 ca="1"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ca="1" si="275"/>
        <v>2059.859009472817</v>
      </c>
      <c r="V3491" s="22">
        <f t="shared" ca="1" si="276"/>
        <v>1.5370464928936409</v>
      </c>
      <c r="X3491" s="33"/>
      <c r="Y3491" s="33"/>
    </row>
    <row r="3492" spans="1:25" hidden="1" x14ac:dyDescent="0.2">
      <c r="A3492" s="93" t="s">
        <v>1853</v>
      </c>
      <c r="B3492" s="94" t="str">
        <f ca="1">IFERROR(VLOOKUP($A3492,HeadJournal!$A$1:$NTR$890,COLUMN(HeadJournal!B$1),0),"")</f>
        <v>720000252407</v>
      </c>
      <c r="C3492" s="94" t="str">
        <f ca="1">IFERROR(VLOOKUP($A3492,HeadJournal!$A$1:$NTR$890,COLUMN(HeadJournal!C$1),0),"")</f>
        <v>iHerb_OA CZN6870</v>
      </c>
      <c r="D3492" s="125" t="str">
        <f ca="1"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 ca="1"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 ca="1"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 ca="1"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ca="1" si="275"/>
        <v>895.01441515650743</v>
      </c>
      <c r="V3492" s="22">
        <f t="shared" ca="1" si="276"/>
        <v>8.525117200525683</v>
      </c>
      <c r="X3492" s="33"/>
      <c r="Y3492" s="33"/>
    </row>
    <row r="3493" spans="1:25" hidden="1" x14ac:dyDescent="0.2">
      <c r="A3493" s="93" t="s">
        <v>1853</v>
      </c>
      <c r="B3493" s="94" t="str">
        <f ca="1">IFERROR(VLOOKUP($A3493,HeadJournal!$A$1:$NTR$890,COLUMN(HeadJournal!B$1),0),"")</f>
        <v>720000252407</v>
      </c>
      <c r="C3493" s="94" t="str">
        <f ca="1">IFERROR(VLOOKUP($A3493,HeadJournal!$A$1:$NTR$890,COLUMN(HeadJournal!C$1),0),"")</f>
        <v>iHerb_OA CZN6870</v>
      </c>
      <c r="D3493" s="125" t="str">
        <f ca="1"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 ca="1"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 ca="1"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 ca="1"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ca="1" si="275"/>
        <v>965.11074958813788</v>
      </c>
      <c r="V3493" s="22">
        <f t="shared" ca="1" si="276"/>
        <v>0.62878201103380349</v>
      </c>
      <c r="X3493" s="33"/>
      <c r="Y3493" s="33"/>
    </row>
    <row r="3494" spans="1:25" hidden="1" x14ac:dyDescent="0.2">
      <c r="A3494" s="93" t="s">
        <v>1853</v>
      </c>
      <c r="B3494" s="94" t="str">
        <f ca="1">IFERROR(VLOOKUP($A3494,HeadJournal!$A$1:$NTR$890,COLUMN(HeadJournal!B$1),0),"")</f>
        <v>720000252407</v>
      </c>
      <c r="C3494" s="94" t="str">
        <f ca="1">IFERROR(VLOOKUP($A3494,HeadJournal!$A$1:$NTR$890,COLUMN(HeadJournal!C$1),0),"")</f>
        <v>iHerb_OA CZN6870</v>
      </c>
      <c r="D3494" s="125" t="str">
        <f ca="1"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 ca="1"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 ca="1"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 ca="1"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ca="1" si="275"/>
        <v>588.46635090609539</v>
      </c>
      <c r="V3494" s="22">
        <f t="shared" ca="1" si="276"/>
        <v>0.48572018725703919</v>
      </c>
      <c r="X3494" s="33"/>
      <c r="Y3494" s="33"/>
    </row>
    <row r="3495" spans="1:25" hidden="1" x14ac:dyDescent="0.2">
      <c r="A3495" s="93" t="s">
        <v>1853</v>
      </c>
      <c r="B3495" s="94" t="str">
        <f ca="1">IFERROR(VLOOKUP($A3495,HeadJournal!$A$1:$NTR$890,COLUMN(HeadJournal!B$1),0),"")</f>
        <v>720000252407</v>
      </c>
      <c r="C3495" s="94" t="str">
        <f ca="1">IFERROR(VLOOKUP($A3495,HeadJournal!$A$1:$NTR$890,COLUMN(HeadJournal!C$1),0),"")</f>
        <v>iHerb_OA CZN6870</v>
      </c>
      <c r="D3495" s="125" t="str">
        <f ca="1"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 ca="1"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 ca="1"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 ca="1"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ca="1" si="275"/>
        <v>296.59412067545281</v>
      </c>
      <c r="V3495" s="22">
        <f t="shared" ca="1" si="276"/>
        <v>0.58917492396674565</v>
      </c>
      <c r="X3495" s="33"/>
      <c r="Y3495" s="33"/>
    </row>
    <row r="3496" spans="1:25" hidden="1" x14ac:dyDescent="0.2">
      <c r="A3496" s="93" t="s">
        <v>1853</v>
      </c>
      <c r="B3496" s="94" t="str">
        <f ca="1">IFERROR(VLOOKUP($A3496,HeadJournal!$A$1:$NTR$890,COLUMN(HeadJournal!B$1),0),"")</f>
        <v>720000252407</v>
      </c>
      <c r="C3496" s="94" t="str">
        <f ca="1">IFERROR(VLOOKUP($A3496,HeadJournal!$A$1:$NTR$890,COLUMN(HeadJournal!C$1),0),"")</f>
        <v>iHerb_OA CZN6870</v>
      </c>
      <c r="D3496" s="125" t="str">
        <f ca="1"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 ca="1"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 ca="1"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 ca="1"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ca="1" si="275"/>
        <v>296.59412067545281</v>
      </c>
      <c r="V3496" s="22">
        <f t="shared" ca="1" si="276"/>
        <v>0.58917492396674565</v>
      </c>
      <c r="X3496" s="33"/>
      <c r="Y3496" s="33"/>
    </row>
    <row r="3497" spans="1:25" hidden="1" x14ac:dyDescent="0.2">
      <c r="A3497" s="93" t="s">
        <v>1853</v>
      </c>
      <c r="B3497" s="94" t="str">
        <f ca="1">IFERROR(VLOOKUP($A3497,HeadJournal!$A$1:$NTR$890,COLUMN(HeadJournal!B$1),0),"")</f>
        <v>720000252407</v>
      </c>
      <c r="C3497" s="94" t="str">
        <f ca="1">IFERROR(VLOOKUP($A3497,HeadJournal!$A$1:$NTR$890,COLUMN(HeadJournal!C$1),0),"")</f>
        <v>iHerb_OA CZN6870</v>
      </c>
      <c r="D3497" s="125" t="str">
        <f ca="1"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 ca="1"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 ca="1"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 ca="1"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ca="1" si="275"/>
        <v>-262.46396210873155</v>
      </c>
      <c r="V3497" s="22" t="str">
        <f t="shared" ca="1" si="276"/>
        <v/>
      </c>
      <c r="X3497" s="33"/>
      <c r="Y3497" s="33"/>
    </row>
    <row r="3498" spans="1:25" hidden="1" x14ac:dyDescent="0.2">
      <c r="A3498" s="93" t="s">
        <v>1853</v>
      </c>
      <c r="B3498" s="94" t="str">
        <f ca="1">IFERROR(VLOOKUP($A3498,HeadJournal!$A$1:$NTR$890,COLUMN(HeadJournal!B$1),0),"")</f>
        <v>720000252407</v>
      </c>
      <c r="C3498" s="94" t="str">
        <f ca="1">IFERROR(VLOOKUP($A3498,HeadJournal!$A$1:$NTR$890,COLUMN(HeadJournal!C$1),0),"")</f>
        <v>iHerb_OA CZN6870</v>
      </c>
      <c r="D3498" s="125" t="str">
        <f ca="1"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 ca="1"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 ca="1"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 ca="1"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ca="1" si="275"/>
        <v>-253.01525947281723</v>
      </c>
      <c r="V3498" s="22" t="str">
        <f t="shared" ca="1" si="276"/>
        <v/>
      </c>
      <c r="X3498" s="33"/>
      <c r="Y3498" s="33"/>
    </row>
    <row r="3499" spans="1:25" hidden="1" x14ac:dyDescent="0.2">
      <c r="A3499" s="93" t="s">
        <v>1853</v>
      </c>
      <c r="B3499" s="94" t="str">
        <f ca="1">IFERROR(VLOOKUP($A3499,HeadJournal!$A$1:$NTR$890,COLUMN(HeadJournal!B$1),0),"")</f>
        <v>720000252407</v>
      </c>
      <c r="C3499" s="94" t="str">
        <f ca="1">IFERROR(VLOOKUP($A3499,HeadJournal!$A$1:$NTR$890,COLUMN(HeadJournal!C$1),0),"")</f>
        <v>iHerb_OA CZN6870</v>
      </c>
      <c r="D3499" s="125" t="str">
        <f ca="1"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 ca="1"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 ca="1"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 ca="1"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ca="1" si="275"/>
        <v>-997.36305601317997</v>
      </c>
      <c r="V3499" s="22" t="str">
        <f t="shared" ca="1" si="276"/>
        <v/>
      </c>
      <c r="X3499" s="33"/>
      <c r="Y3499" s="33"/>
    </row>
    <row r="3500" spans="1:25" hidden="1" x14ac:dyDescent="0.2">
      <c r="A3500" s="93" t="s">
        <v>1853</v>
      </c>
      <c r="B3500" s="94" t="str">
        <f ca="1">IFERROR(VLOOKUP($A3500,HeadJournal!$A$1:$NTR$890,COLUMN(HeadJournal!B$1),0),"")</f>
        <v>720000252407</v>
      </c>
      <c r="C3500" s="94" t="str">
        <f ca="1">IFERROR(VLOOKUP($A3500,HeadJournal!$A$1:$NTR$890,COLUMN(HeadJournal!C$1),0),"")</f>
        <v>iHerb_OA CZN6870</v>
      </c>
      <c r="D3500" s="125" t="str">
        <f ca="1"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 ca="1"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 ca="1"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 ca="1"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ca="1" si="275"/>
        <v>837.28710873146588</v>
      </c>
      <c r="V3500" s="22">
        <f t="shared" ca="1" si="276"/>
        <v>0.61442664415689552</v>
      </c>
      <c r="X3500" s="33"/>
      <c r="Y3500" s="33"/>
    </row>
    <row r="3501" spans="1:25" hidden="1" x14ac:dyDescent="0.2">
      <c r="A3501" s="93" t="s">
        <v>1853</v>
      </c>
      <c r="B3501" s="94" t="str">
        <f ca="1">IFERROR(VLOOKUP($A3501,HeadJournal!$A$1:$NTR$890,COLUMN(HeadJournal!B$1),0),"")</f>
        <v>720000252407</v>
      </c>
      <c r="C3501" s="94" t="str">
        <f ca="1">IFERROR(VLOOKUP($A3501,HeadJournal!$A$1:$NTR$890,COLUMN(HeadJournal!C$1),0),"")</f>
        <v>iHerb_OA CZN6870</v>
      </c>
      <c r="D3501" s="125" t="str">
        <f ca="1"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 ca="1"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 ca="1"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 ca="1"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ca="1" si="275"/>
        <v>-209.97116968698523</v>
      </c>
      <c r="V3501" s="22" t="str">
        <f t="shared" ca="1" si="276"/>
        <v/>
      </c>
      <c r="X3501" s="33"/>
      <c r="Y3501" s="33"/>
    </row>
    <row r="3502" spans="1:25" hidden="1" x14ac:dyDescent="0.2">
      <c r="A3502" s="93" t="s">
        <v>1853</v>
      </c>
      <c r="B3502" s="94" t="str">
        <f ca="1">IFERROR(VLOOKUP($A3502,HeadJournal!$A$1:$NTR$890,COLUMN(HeadJournal!B$1),0),"")</f>
        <v>720000252407</v>
      </c>
      <c r="C3502" s="94" t="str">
        <f ca="1">IFERROR(VLOOKUP($A3502,HeadJournal!$A$1:$NTR$890,COLUMN(HeadJournal!C$1),0),"")</f>
        <v>iHerb_OA CZN6870</v>
      </c>
      <c r="D3502" s="125" t="str">
        <f ca="1"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 ca="1"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 ca="1"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 ca="1"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ca="1" si="275"/>
        <v>-262.46396210873155</v>
      </c>
      <c r="V3502" s="22" t="str">
        <f t="shared" ca="1" si="276"/>
        <v/>
      </c>
      <c r="X3502" s="33"/>
      <c r="Y3502" s="33"/>
    </row>
    <row r="3503" spans="1:25" hidden="1" x14ac:dyDescent="0.2">
      <c r="A3503" s="93" t="s">
        <v>1862</v>
      </c>
      <c r="B3503" s="94" t="str">
        <f ca="1">IFERROR(VLOOKUP($A3503,HeadJournal!$A$1:$NTR$890,COLUMN(HeadJournal!B$1),0),"")</f>
        <v>720000260354</v>
      </c>
      <c r="C3503" s="94" t="str">
        <f ca="1">IFERROR(VLOOKUP($A3503,HeadJournal!$A$1:$NTR$890,COLUMN(HeadJournal!C$1),0),"")</f>
        <v>iHerb_OA CZN6870</v>
      </c>
      <c r="D3503" s="125" t="str">
        <f ca="1"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 ca="1"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 ca="1"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 ca="1"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ca="1" si="275"/>
        <v>673.76608191906007</v>
      </c>
      <c r="V3503" s="22">
        <f t="shared" ca="1" si="276"/>
        <v>0.54945966832617565</v>
      </c>
      <c r="X3503" s="33"/>
      <c r="Y3503" s="33"/>
    </row>
    <row r="3504" spans="1:25" hidden="1" x14ac:dyDescent="0.2">
      <c r="A3504" s="93" t="s">
        <v>1862</v>
      </c>
      <c r="B3504" s="94" t="str">
        <f ca="1">IFERROR(VLOOKUP($A3504,HeadJournal!$A$1:$NTR$890,COLUMN(HeadJournal!B$1),0),"")</f>
        <v>720000260354</v>
      </c>
      <c r="C3504" s="94" t="str">
        <f ca="1">IFERROR(VLOOKUP($A3504,HeadJournal!$A$1:$NTR$890,COLUMN(HeadJournal!C$1),0),"")</f>
        <v>iHerb_OA CZN6870</v>
      </c>
      <c r="D3504" s="125" t="str">
        <f ca="1"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 ca="1"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 ca="1"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ca="1" si="275"/>
        <v>673.76608191906007</v>
      </c>
      <c r="V3504" s="22">
        <f t="shared" ca="1" si="276"/>
        <v>0.54945966832617565</v>
      </c>
      <c r="X3504" s="33"/>
      <c r="Y3504" s="33"/>
    </row>
    <row r="3505" spans="1:25" hidden="1" x14ac:dyDescent="0.2">
      <c r="A3505" s="93" t="s">
        <v>1862</v>
      </c>
      <c r="B3505" s="94" t="str">
        <f ca="1">IFERROR(VLOOKUP($A3505,HeadJournal!$A$1:$NTR$890,COLUMN(HeadJournal!B$1),0),"")</f>
        <v>720000260354</v>
      </c>
      <c r="C3505" s="94" t="str">
        <f ca="1">IFERROR(VLOOKUP($A3505,HeadJournal!$A$1:$NTR$890,COLUMN(HeadJournal!C$1),0),"")</f>
        <v>iHerb_OA CZN6870</v>
      </c>
      <c r="D3505" s="125" t="str">
        <f ca="1"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 ca="1"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 ca="1"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 ca="1"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ca="1" si="275"/>
        <v>796.51288863225534</v>
      </c>
      <c r="V3505" s="22">
        <f t="shared" ca="1" si="276"/>
        <v>0.88159850717344901</v>
      </c>
      <c r="X3505" s="33"/>
      <c r="Y3505" s="33"/>
    </row>
    <row r="3506" spans="1:25" hidden="1" x14ac:dyDescent="0.2">
      <c r="A3506" s="93" t="s">
        <v>1862</v>
      </c>
      <c r="B3506" s="94" t="str">
        <f ca="1">IFERROR(VLOOKUP($A3506,HeadJournal!$A$1:$NTR$890,COLUMN(HeadJournal!B$1),0),"")</f>
        <v>720000260354</v>
      </c>
      <c r="C3506" s="94" t="str">
        <f ca="1">IFERROR(VLOOKUP($A3506,HeadJournal!$A$1:$NTR$890,COLUMN(HeadJournal!C$1),0),"")</f>
        <v>iHerb_OA CZN6870</v>
      </c>
      <c r="D3506" s="125" t="str">
        <f ca="1"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 ca="1"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 ca="1"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ca="1" si="275"/>
        <v>1297.8938421369753</v>
      </c>
      <c r="V3506" s="22">
        <f t="shared" ca="1" si="276"/>
        <v>0.43232776387256372</v>
      </c>
      <c r="X3506" s="33"/>
      <c r="Y3506" s="33"/>
    </row>
    <row r="3507" spans="1:25" hidden="1" x14ac:dyDescent="0.2">
      <c r="A3507" s="93" t="s">
        <v>1862</v>
      </c>
      <c r="B3507" s="94" t="str">
        <f ca="1">IFERROR(VLOOKUP($A3507,HeadJournal!$A$1:$NTR$890,COLUMN(HeadJournal!B$1),0),"")</f>
        <v>720000260354</v>
      </c>
      <c r="C3507" s="94" t="str">
        <f ca="1">IFERROR(VLOOKUP($A3507,HeadJournal!$A$1:$NTR$890,COLUMN(HeadJournal!C$1),0),"")</f>
        <v>iHerb_OA CZN6870</v>
      </c>
      <c r="D3507" s="125" t="str">
        <f ca="1"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 ca="1"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 ca="1"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 ca="1"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ca="1" si="275"/>
        <v>1597.8938421369753</v>
      </c>
      <c r="V3507" s="22">
        <f t="shared" ca="1" si="276"/>
        <v>0.53225760786367282</v>
      </c>
      <c r="X3507" s="33"/>
      <c r="Y3507" s="33"/>
    </row>
    <row r="3508" spans="1:25" hidden="1" x14ac:dyDescent="0.2">
      <c r="A3508" s="93" t="s">
        <v>1862</v>
      </c>
      <c r="B3508" s="94" t="str">
        <f ca="1">IFERROR(VLOOKUP($A3508,HeadJournal!$A$1:$NTR$890,COLUMN(HeadJournal!B$1),0),"")</f>
        <v>720000260354</v>
      </c>
      <c r="C3508" s="94" t="str">
        <f ca="1">IFERROR(VLOOKUP($A3508,HeadJournal!$A$1:$NTR$890,COLUMN(HeadJournal!C$1),0),"")</f>
        <v>iHerb_OA CZN6870</v>
      </c>
      <c r="D3508" s="125" t="str">
        <f ca="1"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 ca="1"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 ca="1"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ca="1" si="275"/>
        <v>1797.8938421369753</v>
      </c>
      <c r="V3508" s="22">
        <f t="shared" ca="1" si="276"/>
        <v>0.59887750385774552</v>
      </c>
      <c r="X3508" s="33"/>
      <c r="Y3508" s="33"/>
    </row>
    <row r="3509" spans="1:25" hidden="1" x14ac:dyDescent="0.2">
      <c r="A3509" s="93" t="s">
        <v>1862</v>
      </c>
      <c r="B3509" s="94" t="str">
        <f ca="1">IFERROR(VLOOKUP($A3509,HeadJournal!$A$1:$NTR$890,COLUMN(HeadJournal!B$1),0),"")</f>
        <v>720000260354</v>
      </c>
      <c r="C3509" s="94" t="str">
        <f ca="1">IFERROR(VLOOKUP($A3509,HeadJournal!$A$1:$NTR$890,COLUMN(HeadJournal!C$1),0),"")</f>
        <v>iHerb_OA CZN6870</v>
      </c>
      <c r="D3509" s="125" t="str">
        <f ca="1"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 ca="1"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 ca="1"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 ca="1"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ca="1" si="275"/>
        <v>774.27595049206661</v>
      </c>
      <c r="V3509" s="22">
        <f t="shared" ca="1" si="276"/>
        <v>0.63168863399792108</v>
      </c>
      <c r="X3509" s="33"/>
      <c r="Y3509" s="33"/>
    </row>
    <row r="3510" spans="1:25" hidden="1" x14ac:dyDescent="0.2">
      <c r="A3510" s="93" t="s">
        <v>1862</v>
      </c>
      <c r="B3510" s="94" t="str">
        <f ca="1">IFERROR(VLOOKUP($A3510,HeadJournal!$A$1:$NTR$890,COLUMN(HeadJournal!B$1),0),"")</f>
        <v>720000260354</v>
      </c>
      <c r="C3510" s="94" t="str">
        <f ca="1">IFERROR(VLOOKUP($A3510,HeadJournal!$A$1:$NTR$890,COLUMN(HeadJournal!C$1),0),"")</f>
        <v>iHerb_OA CZN6870</v>
      </c>
      <c r="D3510" s="125" t="str">
        <f ca="1"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 ca="1"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 ca="1"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ca="1" si="275"/>
        <v>824.57186910022074</v>
      </c>
      <c r="V3510" s="22">
        <f t="shared" ca="1" si="276"/>
        <v>0.49215591757874394</v>
      </c>
      <c r="X3510" s="33"/>
      <c r="Y3510" s="33"/>
    </row>
    <row r="3511" spans="1:25" hidden="1" x14ac:dyDescent="0.2">
      <c r="A3511" s="93" t="s">
        <v>1862</v>
      </c>
      <c r="B3511" s="94" t="str">
        <f ca="1">IFERROR(VLOOKUP($A3511,HeadJournal!$A$1:$NTR$890,COLUMN(HeadJournal!B$1),0),"")</f>
        <v>720000260354</v>
      </c>
      <c r="C3511" s="94" t="str">
        <f ca="1">IFERROR(VLOOKUP($A3511,HeadJournal!$A$1:$NTR$890,COLUMN(HeadJournal!C$1),0),"")</f>
        <v>iHerb_OA CZN6870</v>
      </c>
      <c r="D3511" s="125" t="str">
        <f ca="1"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 ca="1"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 ca="1"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 ca="1"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ca="1" si="275"/>
        <v>824.57186910022074</v>
      </c>
      <c r="V3511" s="22">
        <f t="shared" ca="1" si="276"/>
        <v>0.49215591757874394</v>
      </c>
      <c r="X3511" s="33"/>
      <c r="Y3511" s="33"/>
    </row>
    <row r="3512" spans="1:25" hidden="1" x14ac:dyDescent="0.2">
      <c r="A3512" s="93" t="s">
        <v>1862</v>
      </c>
      <c r="B3512" s="94" t="str">
        <f ca="1">IFERROR(VLOOKUP($A3512,HeadJournal!$A$1:$NTR$890,COLUMN(HeadJournal!B$1),0),"")</f>
        <v>720000260354</v>
      </c>
      <c r="C3512" s="94" t="str">
        <f ca="1">IFERROR(VLOOKUP($A3512,HeadJournal!$A$1:$NTR$890,COLUMN(HeadJournal!C$1),0),"")</f>
        <v>iHerb_OA CZN6870</v>
      </c>
      <c r="D3512" s="125" t="str">
        <f ca="1"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 ca="1"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 ca="1"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 ca="1"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ca="1" si="275"/>
        <v>865.87122351375751</v>
      </c>
      <c r="V3512" s="22">
        <f t="shared" ca="1" si="276"/>
        <v>0.52986719037870589</v>
      </c>
      <c r="X3512" s="33"/>
      <c r="Y3512" s="33"/>
    </row>
    <row r="3513" spans="1:25" hidden="1" x14ac:dyDescent="0.2">
      <c r="A3513" s="93" t="s">
        <v>1862</v>
      </c>
      <c r="B3513" s="94" t="str">
        <f ca="1">IFERROR(VLOOKUP($A3513,HeadJournal!$A$1:$NTR$890,COLUMN(HeadJournal!B$1),0),"")</f>
        <v>720000260354</v>
      </c>
      <c r="C3513" s="94" t="str">
        <f ca="1">IFERROR(VLOOKUP($A3513,HeadJournal!$A$1:$NTR$890,COLUMN(HeadJournal!C$1),0),"")</f>
        <v>iHerb_OA CZN6870</v>
      </c>
      <c r="D3513" s="125" t="str">
        <f ca="1"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 ca="1"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 ca="1"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 ca="1"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ca="1" si="275"/>
        <v>865.87122351375751</v>
      </c>
      <c r="V3513" s="22">
        <f t="shared" ca="1" si="276"/>
        <v>0.52986719037870589</v>
      </c>
      <c r="X3513" s="33"/>
      <c r="Y3513" s="33"/>
    </row>
    <row r="3514" spans="1:25" hidden="1" x14ac:dyDescent="0.2">
      <c r="A3514" s="93" t="s">
        <v>1862</v>
      </c>
      <c r="B3514" s="94" t="str">
        <f ca="1">IFERROR(VLOOKUP($A3514,HeadJournal!$A$1:$NTR$890,COLUMN(HeadJournal!B$1),0),"")</f>
        <v>720000260354</v>
      </c>
      <c r="C3514" s="94" t="str">
        <f ca="1">IFERROR(VLOOKUP($A3514,HeadJournal!$A$1:$NTR$890,COLUMN(HeadJournal!C$1),0),"")</f>
        <v>iHerb_OA CZN6870</v>
      </c>
      <c r="D3514" s="125" t="str">
        <f ca="1"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 ca="1"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ca="1" si="275"/>
        <v>-101.97371460132558</v>
      </c>
      <c r="V3514" s="22" t="str">
        <f t="shared" ca="1" si="276"/>
        <v/>
      </c>
      <c r="X3514" s="33"/>
      <c r="Y3514" s="33"/>
    </row>
    <row r="3515" spans="1:25" hidden="1" x14ac:dyDescent="0.2">
      <c r="A3515" s="93" t="s">
        <v>5544</v>
      </c>
      <c r="B3515" s="94">
        <f ca="1">IFERROR(VLOOKUP($A3515,HeadJournal!$A$1:$NTR$890,COLUMN(HeadJournal!B$1),0),"")</f>
        <v>0</v>
      </c>
      <c r="C3515" s="94" t="str">
        <f ca="1">IFERROR(VLOOKUP($A3515,HeadJournal!$A$1:$NTR$890,COLUMN(HeadJournal!C$1),0),"")</f>
        <v>OZON_AV</v>
      </c>
      <c r="D3515" s="125" t="str">
        <f ca="1"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 ca="1"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 ca="1"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ca="1" si="275"/>
        <v>988</v>
      </c>
      <c r="V3515" s="22">
        <f t="shared" ca="1" si="276"/>
        <v>0.44665461121157324</v>
      </c>
      <c r="X3515" s="33"/>
      <c r="Y3515" s="33"/>
    </row>
    <row r="3516" spans="1:25" hidden="1" x14ac:dyDescent="0.2">
      <c r="A3516" s="93" t="s">
        <v>5544</v>
      </c>
      <c r="B3516" s="94">
        <f ca="1">IFERROR(VLOOKUP($A3516,HeadJournal!$A$1:$NTR$890,COLUMN(HeadJournal!B$1),0),"")</f>
        <v>0</v>
      </c>
      <c r="C3516" s="94" t="str">
        <f ca="1">IFERROR(VLOOKUP($A3516,HeadJournal!$A$1:$NTR$890,COLUMN(HeadJournal!C$1),0),"")</f>
        <v>OZON_AV</v>
      </c>
      <c r="D3516" s="125" t="str">
        <f ca="1"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 ca="1"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 ca="1"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ca="1" si="275"/>
        <v>988</v>
      </c>
      <c r="V3516" s="22">
        <f t="shared" ca="1" si="276"/>
        <v>0.44665461121157324</v>
      </c>
      <c r="X3516" s="33"/>
      <c r="Y3516" s="33"/>
    </row>
    <row r="3517" spans="1:25" hidden="1" x14ac:dyDescent="0.2">
      <c r="A3517" s="93" t="s">
        <v>5544</v>
      </c>
      <c r="B3517" s="94">
        <f ca="1">IFERROR(VLOOKUP($A3517,HeadJournal!$A$1:$NTR$890,COLUMN(HeadJournal!B$1),0),"")</f>
        <v>0</v>
      </c>
      <c r="C3517" s="94" t="str">
        <f ca="1">IFERROR(VLOOKUP($A3517,HeadJournal!$A$1:$NTR$890,COLUMN(HeadJournal!C$1),0),"")</f>
        <v>OZON_AV</v>
      </c>
      <c r="D3517" s="125" t="str">
        <f ca="1"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 ca="1"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 ca="1"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ca="1" si="275"/>
        <v>988</v>
      </c>
      <c r="V3517" s="22">
        <f t="shared" ca="1" si="276"/>
        <v>0.44665461121157324</v>
      </c>
      <c r="X3517" s="33"/>
      <c r="Y3517" s="33"/>
    </row>
    <row r="3518" spans="1:25" hidden="1" x14ac:dyDescent="0.2">
      <c r="A3518" s="93" t="s">
        <v>5634</v>
      </c>
      <c r="B3518" s="94">
        <f ca="1">IFERROR(VLOOKUP($A3518,HeadJournal!$A$1:$NTR$890,COLUMN(HeadJournal!B$1),0),"")</f>
        <v>0</v>
      </c>
      <c r="C3518" s="94" t="str">
        <f ca="1">IFERROR(VLOOKUP($A3518,HeadJournal!$A$1:$NTR$890,COLUMN(HeadJournal!C$1),0),"")</f>
        <v>OZON_AV</v>
      </c>
      <c r="D3518" s="125" t="str">
        <f ca="1"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 ca="1"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ca="1" si="275"/>
        <v>1000</v>
      </c>
      <c r="V3518" s="22">
        <f t="shared" ca="1" si="276"/>
        <v>0.45454545454545453</v>
      </c>
      <c r="X3518" s="33"/>
      <c r="Y3518" s="33"/>
    </row>
    <row r="3519" spans="1:25" hidden="1" x14ac:dyDescent="0.2">
      <c r="A3519" s="93" t="s">
        <v>1871</v>
      </c>
      <c r="B3519" s="94">
        <f ca="1">IFERROR(VLOOKUP($A3519,HeadJournal!$A$1:$NTR$890,COLUMN(HeadJournal!B$1),0),"")</f>
        <v>0</v>
      </c>
      <c r="C3519" s="94" t="str">
        <f ca="1">IFERROR(VLOOKUP($A3519,HeadJournal!$A$1:$NTR$890,COLUMN(HeadJournal!C$1),0),"")</f>
        <v>OZON_AV</v>
      </c>
      <c r="D3519" s="125" t="str">
        <f ca="1"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 ca="1"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ca="1" si="275"/>
        <v>3556</v>
      </c>
      <c r="V3519" s="22">
        <f t="shared" ca="1" si="276"/>
        <v>0.28924678705059381</v>
      </c>
      <c r="X3519" s="33"/>
      <c r="Y3519" s="33"/>
    </row>
    <row r="3520" spans="1:25" hidden="1" x14ac:dyDescent="0.2">
      <c r="A3520" s="93" t="s">
        <v>1873</v>
      </c>
      <c r="B3520" s="94">
        <f ca="1">IFERROR(VLOOKUP($A3520,HeadJournal!$A$1:$NTR$890,COLUMN(HeadJournal!B$1),0),"")</f>
        <v>0</v>
      </c>
      <c r="C3520" s="94" t="str">
        <f ca="1">IFERROR(VLOOKUP($A3520,HeadJournal!$A$1:$NTR$890,COLUMN(HeadJournal!C$1),0),"")</f>
        <v>OZON_OA</v>
      </c>
      <c r="D3520" s="125" t="str">
        <f ca="1"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 ca="1"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ca="1" si="275"/>
        <v>656</v>
      </c>
      <c r="V3520" s="22">
        <f t="shared" ca="1" si="276"/>
        <v>0.69491525423728817</v>
      </c>
      <c r="X3520" s="33"/>
      <c r="Y3520" s="33"/>
    </row>
    <row r="3521" spans="1:25" hidden="1" x14ac:dyDescent="0.2">
      <c r="A3521" s="93" t="s">
        <v>1874</v>
      </c>
      <c r="B3521" s="94">
        <f ca="1">IFERROR(VLOOKUP($A3521,HeadJournal!$A$1:$NTR$890,COLUMN(HeadJournal!B$1),0),"")</f>
        <v>0</v>
      </c>
      <c r="C3521" s="94" t="str">
        <f ca="1">IFERROR(VLOOKUP($A3521,HeadJournal!$A$1:$NTR$890,COLUMN(HeadJournal!C$1),0),"")</f>
        <v>OZON_OA</v>
      </c>
      <c r="D3521" s="125" t="str">
        <f ca="1"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 ca="1"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 ca="1"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ca="1" si="280">Q3521-P3521</f>
        <v>562</v>
      </c>
      <c r="V3521" s="22">
        <f t="shared" ref="V3521:V3584" ca="1" si="281">IF(Q3521&lt;&gt;0,IFERROR(U3521/P3521,""),"")</f>
        <v>0.28998968008255932</v>
      </c>
      <c r="X3521" s="33"/>
      <c r="Y3521" s="33"/>
    </row>
    <row r="3522" spans="1:25" hidden="1" x14ac:dyDescent="0.2">
      <c r="A3522" s="93" t="s">
        <v>1874</v>
      </c>
      <c r="B3522" s="94">
        <f ca="1">IFERROR(VLOOKUP($A3522,HeadJournal!$A$1:$NTR$890,COLUMN(HeadJournal!B$1),0),"")</f>
        <v>0</v>
      </c>
      <c r="C3522" s="94" t="str">
        <f ca="1">IFERROR(VLOOKUP($A3522,HeadJournal!$A$1:$NTR$890,COLUMN(HeadJournal!C$1),0),"")</f>
        <v>OZON_OA</v>
      </c>
      <c r="D3522" s="125" t="str">
        <f ca="1"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 ca="1"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ca="1" si="280"/>
        <v>515</v>
      </c>
      <c r="V3522" s="22">
        <f t="shared" ca="1" si="281"/>
        <v>0.25944584382871538</v>
      </c>
      <c r="X3522" s="33"/>
      <c r="Y3522" s="33"/>
    </row>
    <row r="3523" spans="1:25" hidden="1" x14ac:dyDescent="0.2">
      <c r="A3523" s="93" t="s">
        <v>1877</v>
      </c>
      <c r="B3523" s="94">
        <f ca="1">IFERROR(VLOOKUP($A3523,HeadJournal!$A$1:$NTR$890,COLUMN(HeadJournal!B$1),0),"")</f>
        <v>0</v>
      </c>
      <c r="C3523" s="94" t="str">
        <f ca="1">IFERROR(VLOOKUP($A3523,HeadJournal!$A$1:$NTR$890,COLUMN(HeadJournal!C$1),0),"")</f>
        <v>OZON_OA</v>
      </c>
      <c r="D3523" s="125" t="str">
        <f ca="1"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 ca="1"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 ca="1"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ca="1" si="280"/>
        <v>768</v>
      </c>
      <c r="V3523" s="22">
        <f t="shared" ca="1" si="281"/>
        <v>0.31578947368421051</v>
      </c>
      <c r="X3523" s="33"/>
      <c r="Y3523" s="33"/>
    </row>
    <row r="3524" spans="1:25" hidden="1" x14ac:dyDescent="0.2">
      <c r="A3524" s="93" t="s">
        <v>1877</v>
      </c>
      <c r="B3524" s="94">
        <f ca="1">IFERROR(VLOOKUP($A3524,HeadJournal!$A$1:$NTR$890,COLUMN(HeadJournal!B$1),0),"")</f>
        <v>0</v>
      </c>
      <c r="C3524" s="94" t="str">
        <f ca="1">IFERROR(VLOOKUP($A3524,HeadJournal!$A$1:$NTR$890,COLUMN(HeadJournal!C$1),0),"")</f>
        <v>OZON_OA</v>
      </c>
      <c r="D3524" s="125" t="str">
        <f ca="1"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 ca="1"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 ca="1"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ca="1" si="280"/>
        <v>768</v>
      </c>
      <c r="V3524" s="22">
        <f t="shared" ca="1" si="281"/>
        <v>0.31578947368421051</v>
      </c>
      <c r="X3524" s="33"/>
      <c r="Y3524" s="33"/>
    </row>
    <row r="3525" spans="1:25" hidden="1" x14ac:dyDescent="0.2">
      <c r="A3525" s="93" t="s">
        <v>1879</v>
      </c>
      <c r="B3525" s="94">
        <f ca="1">IFERROR(VLOOKUP($A3525,HeadJournal!$A$1:$NTR$890,COLUMN(HeadJournal!B$1),0),"")</f>
        <v>0</v>
      </c>
      <c r="C3525" s="94" t="str">
        <f ca="1">IFERROR(VLOOKUP($A3525,HeadJournal!$A$1:$NTR$890,COLUMN(HeadJournal!C$1),0),"")</f>
        <v>OZON_OA</v>
      </c>
      <c r="D3525" s="125" t="str">
        <f ca="1"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 ca="1"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 ca="1"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ca="1" si="280"/>
        <v>271</v>
      </c>
      <c r="V3525" s="22">
        <f t="shared" ca="1" si="281"/>
        <v>0.43084260731319557</v>
      </c>
      <c r="X3525" s="33"/>
      <c r="Y3525" s="33"/>
    </row>
    <row r="3526" spans="1:25" hidden="1" x14ac:dyDescent="0.2">
      <c r="A3526" s="93" t="s">
        <v>1879</v>
      </c>
      <c r="B3526" s="94">
        <f ca="1">IFERROR(VLOOKUP($A3526,HeadJournal!$A$1:$NTR$890,COLUMN(HeadJournal!B$1),0),"")</f>
        <v>0</v>
      </c>
      <c r="C3526" s="94" t="str">
        <f ca="1">IFERROR(VLOOKUP($A3526,HeadJournal!$A$1:$NTR$890,COLUMN(HeadJournal!C$1),0),"")</f>
        <v>OZON_OA</v>
      </c>
      <c r="D3526" s="125" t="str">
        <f ca="1"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 ca="1"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ca="1" si="280"/>
        <v>1115</v>
      </c>
      <c r="V3526" s="22">
        <f t="shared" ca="1" si="281"/>
        <v>0.86770428015564205</v>
      </c>
      <c r="X3526" s="33"/>
      <c r="Y3526" s="33"/>
    </row>
    <row r="3527" spans="1:25" hidden="1" x14ac:dyDescent="0.2">
      <c r="A3527" s="93" t="s">
        <v>1881</v>
      </c>
      <c r="B3527" s="94">
        <f ca="1">IFERROR(VLOOKUP($A3527,HeadJournal!$A$1:$NTR$890,COLUMN(HeadJournal!B$1),0),"")</f>
        <v>0</v>
      </c>
      <c r="C3527" s="94" t="str">
        <f ca="1">IFERROR(VLOOKUP($A3527,HeadJournal!$A$1:$NTR$890,COLUMN(HeadJournal!C$1),0),"")</f>
        <v>OZON_OA</v>
      </c>
      <c r="D3527" s="125" t="str">
        <f ca="1"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 ca="1"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 ca="1"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ca="1" si="280"/>
        <v>839</v>
      </c>
      <c r="V3527" s="22">
        <f t="shared" ca="1" si="281"/>
        <v>0.66534496431403645</v>
      </c>
      <c r="X3527" s="33"/>
      <c r="Y3527" s="33"/>
    </row>
    <row r="3528" spans="1:25" hidden="1" x14ac:dyDescent="0.2">
      <c r="A3528" s="93" t="s">
        <v>1881</v>
      </c>
      <c r="B3528" s="94">
        <f ca="1">IFERROR(VLOOKUP($A3528,HeadJournal!$A$1:$NTR$890,COLUMN(HeadJournal!B$1),0),"")</f>
        <v>0</v>
      </c>
      <c r="C3528" s="94" t="str">
        <f ca="1">IFERROR(VLOOKUP($A3528,HeadJournal!$A$1:$NTR$890,COLUMN(HeadJournal!C$1),0),"")</f>
        <v>OZON_OA</v>
      </c>
      <c r="D3528" s="125" t="str">
        <f ca="1"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 ca="1"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ca="1" si="280"/>
        <v>839</v>
      </c>
      <c r="V3528" s="22">
        <f t="shared" ca="1" si="281"/>
        <v>0.66534496431403645</v>
      </c>
      <c r="X3528" s="33"/>
      <c r="Y3528" s="33"/>
    </row>
    <row r="3529" spans="1:25" hidden="1" x14ac:dyDescent="0.2">
      <c r="A3529" s="93" t="s">
        <v>1882</v>
      </c>
      <c r="B3529" s="94">
        <f ca="1">IFERROR(VLOOKUP($A3529,HeadJournal!$A$1:$NTR$890,COLUMN(HeadJournal!B$1),0),"")</f>
        <v>0</v>
      </c>
      <c r="C3529" s="94" t="str">
        <f ca="1">IFERROR(VLOOKUP($A3529,HeadJournal!$A$1:$NTR$890,COLUMN(HeadJournal!C$1),0),"")</f>
        <v>OZON_OA</v>
      </c>
      <c r="D3529" s="125" t="str">
        <f ca="1"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 ca="1"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ca="1" si="280"/>
        <v>421</v>
      </c>
      <c r="V3529" s="22">
        <f t="shared" ca="1" si="281"/>
        <v>0.30529369108049309</v>
      </c>
      <c r="X3529" s="33"/>
      <c r="Y3529" s="33"/>
    </row>
    <row r="3530" spans="1:25" hidden="1" x14ac:dyDescent="0.2">
      <c r="A3530" s="93" t="s">
        <v>1877</v>
      </c>
      <c r="B3530" s="94">
        <f ca="1">IFERROR(VLOOKUP($A3530,HeadJournal!$A$1:$NTR$890,COLUMN(HeadJournal!B$1),0),"")</f>
        <v>0</v>
      </c>
      <c r="C3530" s="94" t="str">
        <f ca="1">IFERROR(VLOOKUP($A3530,HeadJournal!$A$1:$NTR$890,COLUMN(HeadJournal!C$1),0),"")</f>
        <v>OZON_OA</v>
      </c>
      <c r="D3530" s="125" t="str">
        <f ca="1"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 ca="1"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ca="1" si="280"/>
        <v>659</v>
      </c>
      <c r="V3530" s="22">
        <f t="shared" ca="1" si="281"/>
        <v>1.2181146025878005</v>
      </c>
      <c r="X3530" s="33"/>
      <c r="Y3530" s="33"/>
    </row>
    <row r="3531" spans="1:25" hidden="1" x14ac:dyDescent="0.2">
      <c r="A3531" s="93" t="s">
        <v>1884</v>
      </c>
      <c r="B3531" s="94">
        <f ca="1">IFERROR(VLOOKUP($A3531,HeadJournal!$A$1:$NTR$890,COLUMN(HeadJournal!B$1),0),"")</f>
        <v>0</v>
      </c>
      <c r="C3531" s="94" t="str">
        <f ca="1">IFERROR(VLOOKUP($A3531,HeadJournal!$A$1:$NTR$890,COLUMN(HeadJournal!C$1),0),"")</f>
        <v>WBRS</v>
      </c>
      <c r="D3531" s="125" t="str">
        <f ca="1"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 ca="1"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ca="1" si="280"/>
        <v>460</v>
      </c>
      <c r="V3531" s="22">
        <f t="shared" ca="1" si="281"/>
        <v>0.40350877192982454</v>
      </c>
      <c r="X3531" s="33"/>
      <c r="Y3531" s="33"/>
    </row>
    <row r="3532" spans="1:25" hidden="1" x14ac:dyDescent="0.2">
      <c r="A3532" s="93" t="s">
        <v>1885</v>
      </c>
      <c r="B3532" s="94">
        <f ca="1">IFERROR(VLOOKUP($A3532,HeadJournal!$A$1:$NTR$890,COLUMN(HeadJournal!B$1),0),"")</f>
        <v>0</v>
      </c>
      <c r="C3532" s="94" t="str">
        <f ca="1">IFERROR(VLOOKUP($A3532,HeadJournal!$A$1:$NTR$890,COLUMN(HeadJournal!C$1),0),"")</f>
        <v>WBRS</v>
      </c>
      <c r="D3532" s="125" t="str">
        <f ca="1"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 ca="1"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ca="1" si="280"/>
        <v>422</v>
      </c>
      <c r="V3532" s="22">
        <f t="shared" ca="1" si="281"/>
        <v>0.35823429541595925</v>
      </c>
      <c r="X3532" s="33"/>
      <c r="Y3532" s="33"/>
    </row>
    <row r="3533" spans="1:25" hidden="1" x14ac:dyDescent="0.2">
      <c r="A3533" s="93" t="s">
        <v>1888</v>
      </c>
      <c r="B3533" s="94" t="str">
        <f ca="1">IFERROR(VLOOKUP($A3533,HeadJournal!$A$1:$NTR$890,COLUMN(HeadJournal!B$1),0),"")</f>
        <v>720000277361</v>
      </c>
      <c r="C3533" s="94" t="str">
        <f ca="1"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 ca="1"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 ca="1"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 ca="1"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ca="1" si="280"/>
        <v>1309.5920320741657</v>
      </c>
      <c r="V3533" s="22">
        <f t="shared" ca="1" si="281"/>
        <v>0.73144895215770955</v>
      </c>
      <c r="X3533" s="33"/>
      <c r="Y3533" s="33"/>
    </row>
    <row r="3534" spans="1:25" hidden="1" x14ac:dyDescent="0.2">
      <c r="A3534" s="93" t="s">
        <v>1888</v>
      </c>
      <c r="B3534" s="94" t="str">
        <f ca="1">IFERROR(VLOOKUP($A3534,HeadJournal!$A$1:$NTR$890,COLUMN(HeadJournal!B$1),0),"")</f>
        <v>720000277361</v>
      </c>
      <c r="C3534" s="94" t="str">
        <f ca="1"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 ca="1"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 ca="1"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 ca="1"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ca="1" si="280"/>
        <v>1153.2486986520339</v>
      </c>
      <c r="V3534" s="22">
        <f t="shared" ca="1" si="281"/>
        <v>0.53720647469872163</v>
      </c>
      <c r="X3534" s="33"/>
      <c r="Y3534" s="33"/>
    </row>
    <row r="3535" spans="1:25" hidden="1" x14ac:dyDescent="0.2">
      <c r="A3535" s="93" t="s">
        <v>1888</v>
      </c>
      <c r="B3535" s="94" t="str">
        <f ca="1">IFERROR(VLOOKUP($A3535,HeadJournal!$A$1:$NTR$890,COLUMN(HeadJournal!B$1),0),"")</f>
        <v>720000277361</v>
      </c>
      <c r="C3535" s="94" t="str">
        <f ca="1"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 ca="1"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 ca="1"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 ca="1"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ca="1" si="280"/>
        <v>644.72244791944195</v>
      </c>
      <c r="V3535" s="22">
        <f t="shared" ca="1" si="281"/>
        <v>1.1610814186594518</v>
      </c>
      <c r="X3535" s="33"/>
      <c r="Y3535" s="33"/>
    </row>
    <row r="3536" spans="1:25" hidden="1" x14ac:dyDescent="0.2">
      <c r="A3536" s="93" t="s">
        <v>1888</v>
      </c>
      <c r="B3536" s="94" t="str">
        <f ca="1">IFERROR(VLOOKUP($A3536,HeadJournal!$A$1:$NTR$890,COLUMN(HeadJournal!B$1),0),"")</f>
        <v>720000277361</v>
      </c>
      <c r="C3536" s="94" t="str">
        <f ca="1"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 ca="1"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 ca="1"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 ca="1"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ca="1" si="280"/>
        <v>694.04074937396899</v>
      </c>
      <c r="V3536" s="22">
        <f t="shared" ca="1" si="281"/>
        <v>0.43216585296508597</v>
      </c>
      <c r="X3536" s="33"/>
      <c r="Y3536" s="33"/>
    </row>
    <row r="3537" spans="1:25" hidden="1" x14ac:dyDescent="0.2">
      <c r="A3537" s="93" t="s">
        <v>1888</v>
      </c>
      <c r="B3537" s="94" t="str">
        <f ca="1">IFERROR(VLOOKUP($A3537,HeadJournal!$A$1:$NTR$890,COLUMN(HeadJournal!B$1),0),"")</f>
        <v>720000277361</v>
      </c>
      <c r="C3537" s="94" t="str">
        <f ca="1"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 ca="1"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 ca="1"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 ca="1"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ca="1" si="280"/>
        <v>959.84092119985144</v>
      </c>
      <c r="V3537" s="22">
        <f t="shared" ca="1" si="281"/>
        <v>1.1424514064296292</v>
      </c>
      <c r="X3537" s="33"/>
      <c r="Y3537" s="33"/>
    </row>
    <row r="3538" spans="1:25" hidden="1" x14ac:dyDescent="0.2">
      <c r="A3538" s="93" t="s">
        <v>1888</v>
      </c>
      <c r="B3538" s="94" t="str">
        <f ca="1">IFERROR(VLOOKUP($A3538,HeadJournal!$A$1:$NTR$890,COLUMN(HeadJournal!B$1),0),"")</f>
        <v>720000277361</v>
      </c>
      <c r="C3538" s="94" t="str">
        <f ca="1"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 ca="1"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 ca="1"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 ca="1"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ca="1" si="280"/>
        <v>837.39717219883914</v>
      </c>
      <c r="V3538" s="22">
        <f t="shared" ca="1" si="281"/>
        <v>0.6145570485496139</v>
      </c>
      <c r="X3538" s="33"/>
      <c r="Y3538" s="33"/>
    </row>
    <row r="3539" spans="1:25" hidden="1" x14ac:dyDescent="0.2">
      <c r="A3539" s="93" t="s">
        <v>1888</v>
      </c>
      <c r="B3539" s="94" t="str">
        <f ca="1">IFERROR(VLOOKUP($A3539,HeadJournal!$A$1:$NTR$890,COLUMN(HeadJournal!B$1),0),"")</f>
        <v>720000277361</v>
      </c>
      <c r="C3539" s="94" t="str">
        <f ca="1"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 ca="1"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 ca="1"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 ca="1"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ca="1" si="280"/>
        <v>-905.82668495924065</v>
      </c>
      <c r="V3539" s="22" t="str">
        <f t="shared" ca="1" si="281"/>
        <v/>
      </c>
      <c r="X3539" s="33"/>
      <c r="Y3539" s="33"/>
    </row>
    <row r="3540" spans="1:25" hidden="1" x14ac:dyDescent="0.2">
      <c r="A3540" s="93" t="s">
        <v>1888</v>
      </c>
      <c r="B3540" s="94" t="str">
        <f ca="1">IFERROR(VLOOKUP($A3540,HeadJournal!$A$1:$NTR$890,COLUMN(HeadJournal!B$1),0),"")</f>
        <v>720000277361</v>
      </c>
      <c r="C3540" s="94" t="str">
        <f ca="1"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 ca="1"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 ca="1"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 ca="1"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ca="1" si="280"/>
        <v>776.35790399062353</v>
      </c>
      <c r="V3540" s="22">
        <f t="shared" ca="1" si="281"/>
        <v>0.75842709772997863</v>
      </c>
      <c r="X3540" s="33"/>
      <c r="Y3540" s="33"/>
    </row>
    <row r="3541" spans="1:25" hidden="1" x14ac:dyDescent="0.2">
      <c r="A3541" s="93" t="s">
        <v>1888</v>
      </c>
      <c r="B3541" s="94" t="str">
        <f ca="1">IFERROR(VLOOKUP($A3541,HeadJournal!$A$1:$NTR$890,COLUMN(HeadJournal!B$1),0),"")</f>
        <v>720000277361</v>
      </c>
      <c r="C3541" s="94" t="str">
        <f ca="1"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 ca="1"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 ca="1"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 ca="1"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ca="1" si="280"/>
        <v>871.42932228674999</v>
      </c>
      <c r="V3541" s="22">
        <f t="shared" ca="1" si="281"/>
        <v>1.0517259972218476</v>
      </c>
      <c r="X3541" s="33"/>
      <c r="Y3541" s="33"/>
    </row>
    <row r="3542" spans="1:25" hidden="1" x14ac:dyDescent="0.2">
      <c r="A3542" s="93" t="s">
        <v>1888</v>
      </c>
      <c r="B3542" s="94" t="str">
        <f ca="1">IFERROR(VLOOKUP($A3542,HeadJournal!$A$1:$NTR$890,COLUMN(HeadJournal!B$1),0),"")</f>
        <v>720000277361</v>
      </c>
      <c r="C3542" s="94" t="str">
        <f ca="1"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 ca="1"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 ca="1"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 ca="1"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ca="1" si="280"/>
        <v>-869.13008151739507</v>
      </c>
      <c r="V3542" s="22" t="str">
        <f t="shared" ca="1" si="281"/>
        <v/>
      </c>
      <c r="X3542" s="33"/>
      <c r="Y3542" s="33"/>
    </row>
    <row r="3543" spans="1:25" hidden="1" x14ac:dyDescent="0.2">
      <c r="A3543" s="93" t="s">
        <v>1888</v>
      </c>
      <c r="B3543" s="94" t="str">
        <f ca="1">IFERROR(VLOOKUP($A3543,HeadJournal!$A$1:$NTR$890,COLUMN(HeadJournal!B$1),0),"")</f>
        <v>720000277361</v>
      </c>
      <c r="C3543" s="94" t="str">
        <f ca="1"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 ca="1"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 ca="1"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 ca="1"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ca="1" si="280"/>
        <v>698.70157174063638</v>
      </c>
      <c r="V3543" s="22">
        <f t="shared" ca="1" si="281"/>
        <v>2.318968524917695</v>
      </c>
      <c r="X3543" s="33"/>
      <c r="Y3543" s="33"/>
    </row>
    <row r="3544" spans="1:25" hidden="1" x14ac:dyDescent="0.2">
      <c r="A3544" s="93" t="s">
        <v>1888</v>
      </c>
      <c r="B3544" s="94" t="str">
        <f ca="1">IFERROR(VLOOKUP($A3544,HeadJournal!$A$1:$NTR$890,COLUMN(HeadJournal!B$1),0),"")</f>
        <v>720000277361</v>
      </c>
      <c r="C3544" s="94" t="str">
        <f ca="1"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 ca="1"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 ca="1"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 ca="1"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ca="1" si="280"/>
        <v>700.26775933720614</v>
      </c>
      <c r="V3544" s="22">
        <f t="shared" ca="1" si="281"/>
        <v>0.46692852253928263</v>
      </c>
      <c r="X3544" s="33"/>
      <c r="Y3544" s="33"/>
    </row>
    <row r="3545" spans="1:25" hidden="1" x14ac:dyDescent="0.2">
      <c r="A3545" s="93" t="s">
        <v>1888</v>
      </c>
      <c r="B3545" s="94" t="str">
        <f ca="1">IFERROR(VLOOKUP($A3545,HeadJournal!$A$1:$NTR$890,COLUMN(HeadJournal!B$1),0),"")</f>
        <v>720000277361</v>
      </c>
      <c r="C3545" s="94" t="str">
        <f ca="1"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 ca="1"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 ca="1"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 ca="1"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ca="1" si="280"/>
        <v>888.96204579359642</v>
      </c>
      <c r="V3545" s="22">
        <f t="shared" ca="1" si="281"/>
        <v>0.80011852198925792</v>
      </c>
      <c r="X3545" s="33"/>
      <c r="Y3545" s="33"/>
    </row>
    <row r="3546" spans="1:25" hidden="1" x14ac:dyDescent="0.2">
      <c r="A3546" s="93" t="s">
        <v>1888</v>
      </c>
      <c r="B3546" s="94" t="str">
        <f ca="1">IFERROR(VLOOKUP($A3546,HeadJournal!$A$1:$NTR$890,COLUMN(HeadJournal!B$1),0),"")</f>
        <v>720000277361</v>
      </c>
      <c r="C3546" s="94" t="str">
        <f ca="1"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 ca="1"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 ca="1"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 ca="1"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ca="1" si="280"/>
        <v>988.96204579359642</v>
      </c>
      <c r="V3546" s="22">
        <f t="shared" ca="1" si="281"/>
        <v>0.89012444808872082</v>
      </c>
      <c r="X3546" s="33"/>
      <c r="Y3546" s="33"/>
    </row>
    <row r="3547" spans="1:25" hidden="1" x14ac:dyDescent="0.2">
      <c r="A3547" s="93" t="s">
        <v>1888</v>
      </c>
      <c r="B3547" s="94" t="str">
        <f ca="1">IFERROR(VLOOKUP($A3547,HeadJournal!$A$1:$NTR$890,COLUMN(HeadJournal!B$1),0),"")</f>
        <v>720000277361</v>
      </c>
      <c r="C3547" s="94" t="str">
        <f ca="1"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 ca="1"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 ca="1"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 ca="1"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ca="1" si="280"/>
        <v>979.88797618413423</v>
      </c>
      <c r="V3547" s="22">
        <f t="shared" ca="1" si="281"/>
        <v>0.74227638147837427</v>
      </c>
      <c r="X3547" s="33"/>
      <c r="Y3547" s="33"/>
    </row>
    <row r="3548" spans="1:25" hidden="1" x14ac:dyDescent="0.2">
      <c r="A3548" s="93" t="s">
        <v>1888</v>
      </c>
      <c r="B3548" s="94" t="str">
        <f ca="1">IFERROR(VLOOKUP($A3548,HeadJournal!$A$1:$NTR$890,COLUMN(HeadJournal!B$1),0),"")</f>
        <v>720000277361</v>
      </c>
      <c r="C3548" s="94" t="str">
        <f ca="1"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 ca="1"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 ca="1"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 ca="1"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ca="1" si="280"/>
        <v>746.32111993180308</v>
      </c>
      <c r="V3548" s="22">
        <f t="shared" ca="1" si="281"/>
        <v>0.87424104936528657</v>
      </c>
      <c r="X3548" s="33"/>
      <c r="Y3548" s="33"/>
    </row>
    <row r="3549" spans="1:25" hidden="1" x14ac:dyDescent="0.2">
      <c r="A3549" s="93" t="s">
        <v>1891</v>
      </c>
      <c r="B3549" s="94" t="str">
        <f ca="1">IFERROR(VLOOKUP($A3549,HeadJournal!$A$1:$NTR$890,COLUMN(HeadJournal!B$1),0),"")</f>
        <v>720000282915</v>
      </c>
      <c r="C3549" s="94" t="str">
        <f ca="1">IFERROR(VLOOKUP($A3549,HeadJournal!$A$1:$NTR$890,COLUMN(HeadJournal!C$1),0),"")</f>
        <v>iHerb_AV CYG0792</v>
      </c>
      <c r="D3549" s="125" t="str">
        <f ca="1"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 ca="1"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 ca="1"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ca="1" si="280"/>
        <v>777.96737914452092</v>
      </c>
      <c r="V3549" s="22">
        <f t="shared" ca="1" si="281"/>
        <v>0.47962498974540463</v>
      </c>
      <c r="X3549" s="33"/>
      <c r="Y3549" s="33"/>
    </row>
    <row r="3550" spans="1:25" hidden="1" x14ac:dyDescent="0.2">
      <c r="A3550" s="93" t="s">
        <v>1891</v>
      </c>
      <c r="B3550" s="94" t="str">
        <f ca="1">IFERROR(VLOOKUP($A3550,HeadJournal!$A$1:$NTR$890,COLUMN(HeadJournal!B$1),0),"")</f>
        <v>720000282915</v>
      </c>
      <c r="C3550" s="94" t="str">
        <f ca="1">IFERROR(VLOOKUP($A3550,HeadJournal!$A$1:$NTR$890,COLUMN(HeadJournal!C$1),0),"")</f>
        <v>iHerb_AV CYG0792</v>
      </c>
      <c r="D3550" s="125" t="str">
        <f ca="1"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 ca="1"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 ca="1"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 ca="1"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ca="1" si="280"/>
        <v>777.96737914452092</v>
      </c>
      <c r="V3550" s="22">
        <f t="shared" ca="1" si="281"/>
        <v>0.47962498974540463</v>
      </c>
      <c r="X3550" s="33"/>
      <c r="Y3550" s="33"/>
    </row>
    <row r="3551" spans="1:25" hidden="1" x14ac:dyDescent="0.2">
      <c r="A3551" s="93" t="s">
        <v>1891</v>
      </c>
      <c r="B3551" s="94" t="str">
        <f ca="1">IFERROR(VLOOKUP($A3551,HeadJournal!$A$1:$NTR$890,COLUMN(HeadJournal!B$1),0),"")</f>
        <v>720000282915</v>
      </c>
      <c r="C3551" s="94" t="str">
        <f ca="1"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 ca="1"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 ca="1"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 ca="1"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ca="1" si="280"/>
        <v>665.61914958238447</v>
      </c>
      <c r="V3551" s="22">
        <f t="shared" ca="1" si="281"/>
        <v>0.71236386028768706</v>
      </c>
      <c r="X3551" s="33"/>
      <c r="Y3551" s="33"/>
    </row>
    <row r="3552" spans="1:25" hidden="1" x14ac:dyDescent="0.2">
      <c r="A3552" s="93" t="s">
        <v>1891</v>
      </c>
      <c r="B3552" s="94" t="str">
        <f ca="1">IFERROR(VLOOKUP($A3552,HeadJournal!$A$1:$NTR$890,COLUMN(HeadJournal!B$1),0),"")</f>
        <v>720000282915</v>
      </c>
      <c r="C3552" s="94" t="str">
        <f ca="1"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 ca="1"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 ca="1"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 ca="1"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ca="1" si="280"/>
        <v>601.26821817261475</v>
      </c>
      <c r="V3552" s="22">
        <f t="shared" ca="1" si="281"/>
        <v>0.66901853292654245</v>
      </c>
      <c r="X3552" s="33"/>
      <c r="Y3552" s="33"/>
    </row>
    <row r="3553" spans="1:25" hidden="1" x14ac:dyDescent="0.2">
      <c r="A3553" s="93" t="s">
        <v>1891</v>
      </c>
      <c r="B3553" s="94" t="str">
        <f ca="1">IFERROR(VLOOKUP($A3553,HeadJournal!$A$1:$NTR$890,COLUMN(HeadJournal!B$1),0),"")</f>
        <v>720000282915</v>
      </c>
      <c r="C3553" s="94" t="str">
        <f ca="1"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 ca="1"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 ca="1"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 ca="1"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ca="1" si="280"/>
        <v>1402.586623639585</v>
      </c>
      <c r="V3553" s="22">
        <f t="shared" ca="1" si="281"/>
        <v>1.7589203607811614</v>
      </c>
      <c r="X3553" s="33"/>
      <c r="Y3553" s="33"/>
    </row>
    <row r="3554" spans="1:25" hidden="1" x14ac:dyDescent="0.2">
      <c r="A3554" s="93" t="s">
        <v>1891</v>
      </c>
      <c r="B3554" s="94" t="str">
        <f ca="1">IFERROR(VLOOKUP($A3554,HeadJournal!$A$1:$NTR$890,COLUMN(HeadJournal!B$1),0),"")</f>
        <v>720000282915</v>
      </c>
      <c r="C3554" s="94" t="str">
        <f ca="1"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 ca="1"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 ca="1"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 ca="1"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ca="1" si="280"/>
        <v>832.53161098456167</v>
      </c>
      <c r="V3554" s="22">
        <f t="shared" ca="1" si="281"/>
        <v>0.36716349167983631</v>
      </c>
      <c r="X3554" s="33"/>
      <c r="Y3554" s="33"/>
    </row>
    <row r="3555" spans="1:25" hidden="1" x14ac:dyDescent="0.2">
      <c r="A3555" s="93" t="s">
        <v>1891</v>
      </c>
      <c r="B3555" s="94" t="str">
        <f ca="1">IFERROR(VLOOKUP($A3555,HeadJournal!$A$1:$NTR$890,COLUMN(HeadJournal!B$1),0),"")</f>
        <v>720000282915</v>
      </c>
      <c r="C3555" s="94" t="str">
        <f ca="1"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 ca="1"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 ca="1"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 ca="1"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ca="1" si="280"/>
        <v>1762.2990091116194</v>
      </c>
      <c r="V3555" s="22">
        <f t="shared" ca="1" si="281"/>
        <v>0.49814809494939094</v>
      </c>
      <c r="X3555" s="33"/>
      <c r="Y3555" s="33"/>
    </row>
    <row r="3556" spans="1:25" hidden="1" x14ac:dyDescent="0.2">
      <c r="A3556" s="93" t="s">
        <v>1891</v>
      </c>
      <c r="B3556" s="94" t="str">
        <f ca="1">IFERROR(VLOOKUP($A3556,HeadJournal!$A$1:$NTR$890,COLUMN(HeadJournal!B$1),0),"")</f>
        <v>720000282915</v>
      </c>
      <c r="C3556" s="94" t="str">
        <f ca="1"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 ca="1"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 ca="1"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 ca="1"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ca="1" si="280"/>
        <v>892.26715641609735</v>
      </c>
      <c r="V3556" s="22">
        <f t="shared" ca="1" si="281"/>
        <v>1.1046562777577755</v>
      </c>
      <c r="X3556" s="33"/>
      <c r="Y3556" s="33"/>
    </row>
    <row r="3557" spans="1:25" hidden="1" x14ac:dyDescent="0.2">
      <c r="A3557" s="93" t="s">
        <v>1891</v>
      </c>
      <c r="B3557" s="94" t="str">
        <f ca="1">IFERROR(VLOOKUP($A3557,HeadJournal!$A$1:$NTR$890,COLUMN(HeadJournal!B$1),0),"")</f>
        <v>720000282915</v>
      </c>
      <c r="C3557" s="94" t="str">
        <f ca="1"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 ca="1"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 ca="1"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 ca="1"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ca="1" si="280"/>
        <v>-3185.9009719058458</v>
      </c>
      <c r="V3557" s="22" t="str">
        <f t="shared" ca="1" si="281"/>
        <v/>
      </c>
      <c r="X3557" s="33"/>
      <c r="Y3557" s="33"/>
    </row>
    <row r="3558" spans="1:25" hidden="1" x14ac:dyDescent="0.2">
      <c r="A3558" s="93" t="s">
        <v>1891</v>
      </c>
      <c r="B3558" s="94" t="str">
        <f ca="1">IFERROR(VLOOKUP($A3558,HeadJournal!$A$1:$NTR$890,COLUMN(HeadJournal!B$1),0),"")</f>
        <v>720000282915</v>
      </c>
      <c r="C3558" s="94" t="str">
        <f ca="1"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 ca="1"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 ca="1"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 ca="1"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ca="1" si="280"/>
        <v>1363.3124234371051</v>
      </c>
      <c r="V3558" s="22">
        <f t="shared" ca="1" si="281"/>
        <v>0.66937729631455067</v>
      </c>
      <c r="X3558" s="33"/>
      <c r="Y3558" s="33"/>
    </row>
    <row r="3559" spans="1:25" hidden="1" x14ac:dyDescent="0.2">
      <c r="A3559" s="93" t="s">
        <v>1891</v>
      </c>
      <c r="B3559" s="94" t="str">
        <f ca="1">IFERROR(VLOOKUP($A3559,HeadJournal!$A$1:$NTR$890,COLUMN(HeadJournal!B$1),0),"")</f>
        <v>720000282915</v>
      </c>
      <c r="C3559" s="94" t="str">
        <f ca="1"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 ca="1"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 ca="1"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 ca="1"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ca="1" si="280"/>
        <v>677.25702227284251</v>
      </c>
      <c r="V3559" s="22">
        <f t="shared" ca="1" si="281"/>
        <v>0.82316961749558459</v>
      </c>
      <c r="X3559" s="33"/>
      <c r="Y3559" s="33"/>
    </row>
    <row r="3560" spans="1:25" hidden="1" x14ac:dyDescent="0.2">
      <c r="A3560" s="93" t="s">
        <v>1895</v>
      </c>
      <c r="B3560" s="94" t="str">
        <f ca="1">IFERROR(VLOOKUP($A3560,HeadJournal!$A$1:$NTR$890,COLUMN(HeadJournal!B$1),0),"")</f>
        <v>720000288230</v>
      </c>
      <c r="C3560" s="94" t="str">
        <f ca="1">IFERROR(VLOOKUP($A3560,HeadJournal!$A$1:$NTR$890,COLUMN(HeadJournal!C$1),0),"")</f>
        <v>iHerb_MH DLE7202</v>
      </c>
      <c r="D3560" s="125" t="str">
        <f ca="1"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 ca="1">IFERROR((VLOOKUP($A3560,HeadJournal!$A$1:$L$890,COLUMN(HeadJournal!L$1),0)*($K3560+$L3560)/(SUMIF($A:$A,$A3560,$K:$K)+SUMIF($A:$A,$A3560,$L:$L)))/VLOOKUP($A3560,HeadJournal!$A$1:$L$890,COLUMN(HeadJournal!H$1),0),0)</f>
        <v>0.36643169418152627</v>
      </c>
      <c r="P3560" s="30">
        <f ca="1">IFERROR(SUM(K3560:O3560)*VLOOKUP($A3560,HeadJournal!$A$1:$L$890,COLUMN(HeadJournal!H$1),0),0)</f>
        <v>730.31575770148322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ca="1" si="280"/>
        <v>4.2422985168286687E-3</v>
      </c>
      <c r="V3560" s="22">
        <f t="shared" ca="1" si="281"/>
        <v>5.8088552411636579E-6</v>
      </c>
      <c r="X3560" s="33"/>
      <c r="Y3560" s="33"/>
    </row>
    <row r="3561" spans="1:25" hidden="1" x14ac:dyDescent="0.2">
      <c r="A3561" s="93" t="s">
        <v>1895</v>
      </c>
      <c r="B3561" s="94" t="str">
        <f ca="1">IFERROR(VLOOKUP($A3561,HeadJournal!$A$1:$NTR$890,COLUMN(HeadJournal!B$1),0),"")</f>
        <v>720000288230</v>
      </c>
      <c r="C3561" s="94" t="str">
        <f ca="1">IFERROR(VLOOKUP($A3561,HeadJournal!$A$1:$NTR$890,COLUMN(HeadJournal!C$1),0),"")</f>
        <v>iHerb_MH DLE7202</v>
      </c>
      <c r="D3561" s="125" t="str">
        <f ca="1"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 ca="1"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 ca="1">IFERROR((VLOOKUP($A3561,HeadJournal!$A$1:$L$890,COLUMN(HeadJournal!L$1),0)*($K3561+$L3561)/(SUMIF($A:$A,$A3561,$K:$K)+SUMIF($A:$A,$A3561,$L:$L)))/VLOOKUP($A3561,HeadJournal!$A$1:$L$890,COLUMN(HeadJournal!H$1),0),0)</f>
        <v>0.55632249047534477</v>
      </c>
      <c r="P3561" s="30">
        <f ca="1">IFERROR(SUM(K3561:O3561)*VLOOKUP($A3561,HeadJournal!$A$1:$L$890,COLUMN(HeadJournal!H$1),0),0)</f>
        <v>1108.7771271133699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ca="1" si="280"/>
        <v>1391.2228728866301</v>
      </c>
      <c r="V3561" s="22">
        <f t="shared" ca="1" si="281"/>
        <v>1.2547362665286841</v>
      </c>
      <c r="X3561" s="33"/>
      <c r="Y3561" s="33"/>
    </row>
    <row r="3562" spans="1:25" hidden="1" x14ac:dyDescent="0.2">
      <c r="A3562" s="93" t="s">
        <v>1895</v>
      </c>
      <c r="B3562" s="94" t="str">
        <f ca="1">IFERROR(VLOOKUP($A3562,HeadJournal!$A$1:$NTR$890,COLUMN(HeadJournal!B$1),0),"")</f>
        <v>720000288230</v>
      </c>
      <c r="C3562" s="94" t="str">
        <f ca="1">IFERROR(VLOOKUP($A3562,HeadJournal!$A$1:$NTR$890,COLUMN(HeadJournal!C$1),0),"")</f>
        <v>iHerb_MH DLE7202</v>
      </c>
      <c r="D3562" s="125" t="str">
        <f ca="1"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 ca="1"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 ca="1">IFERROR((VLOOKUP($A3562,HeadJournal!$A$1:$L$890,COLUMN(HeadJournal!L$1),0)*($K3562+$L3562)/(SUMIF($A:$A,$A3562,$K:$K)+SUMIF($A:$A,$A3562,$L:$L)))/VLOOKUP($A3562,HeadJournal!$A$1:$L$890,COLUMN(HeadJournal!H$1),0),0)</f>
        <v>0.55632249047534477</v>
      </c>
      <c r="P3562" s="30">
        <f ca="1">IFERROR(SUM(K3562:O3562)*VLOOKUP($A3562,HeadJournal!$A$1:$L$890,COLUMN(HeadJournal!H$1),0),0)</f>
        <v>1108.7771271133699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ca="1" si="280"/>
        <v>1391.2228728866301</v>
      </c>
      <c r="V3562" s="22">
        <f t="shared" ca="1" si="281"/>
        <v>1.2547362665286841</v>
      </c>
      <c r="X3562" s="33"/>
      <c r="Y3562" s="33"/>
    </row>
    <row r="3563" spans="1:25" hidden="1" x14ac:dyDescent="0.2">
      <c r="A3563" s="93" t="s">
        <v>1895</v>
      </c>
      <c r="B3563" s="94" t="str">
        <f ca="1">IFERROR(VLOOKUP($A3563,HeadJournal!$A$1:$NTR$890,COLUMN(HeadJournal!B$1),0),"")</f>
        <v>720000288230</v>
      </c>
      <c r="C3563" s="94" t="str">
        <f ca="1">IFERROR(VLOOKUP($A3563,HeadJournal!$A$1:$NTR$890,COLUMN(HeadJournal!C$1),0),"")</f>
        <v>iHerb_MH DLE7202</v>
      </c>
      <c r="D3563" s="125" t="str">
        <f ca="1"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 ca="1"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 ca="1">IFERROR((VLOOKUP($A3563,HeadJournal!$A$1:$L$890,COLUMN(HeadJournal!L$1),0)*($K3563+$L3563)/(SUMIF($A:$A,$A3563,$K:$K)+SUMIF($A:$A,$A3563,$L:$L)))/VLOOKUP($A3563,HeadJournal!$A$1:$L$890,COLUMN(HeadJournal!H$1),0),0)</f>
        <v>0.79270776052837699</v>
      </c>
      <c r="P3563" s="30">
        <f ca="1">IFERROR(SUM(K3563:O3563)*VLOOKUP($A3563,HeadJournal!$A$1:$L$890,COLUMN(HeadJournal!H$1),0),0)</f>
        <v>1579.9041893994397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ca="1" si="280"/>
        <v>820.0958106005603</v>
      </c>
      <c r="V3563" s="22">
        <f t="shared" ca="1" si="281"/>
        <v>0.51907945817416867</v>
      </c>
      <c r="X3563" s="33"/>
      <c r="Y3563" s="33"/>
    </row>
    <row r="3564" spans="1:25" hidden="1" x14ac:dyDescent="0.2">
      <c r="A3564" s="93" t="s">
        <v>1895</v>
      </c>
      <c r="B3564" s="94" t="str">
        <f ca="1">IFERROR(VLOOKUP($A3564,HeadJournal!$A$1:$NTR$890,COLUMN(HeadJournal!B$1),0),"")</f>
        <v>720000288230</v>
      </c>
      <c r="C3564" s="94" t="str">
        <f ca="1">IFERROR(VLOOKUP($A3564,HeadJournal!$A$1:$NTR$890,COLUMN(HeadJournal!C$1),0),"")</f>
        <v>iHerb_MH DLE7202</v>
      </c>
      <c r="D3564" s="125" t="str">
        <f ca="1"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 ca="1"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 ca="1">IFERROR((VLOOKUP($A3564,HeadJournal!$A$1:$L$890,COLUMN(HeadJournal!L$1),0)*($K3564+$L3564)/(SUMIF($A:$A,$A3564,$K:$K)+SUMIF($A:$A,$A3564,$L:$L)))/VLOOKUP($A3564,HeadJournal!$A$1:$L$890,COLUMN(HeadJournal!H$1),0),0)</f>
        <v>0.99894067383657281</v>
      </c>
      <c r="P3564" s="30">
        <f ca="1">IFERROR(SUM(K3564:O3564)*VLOOKUP($A3564,HeadJournal!$A$1:$L$890,COLUMN(HeadJournal!H$1),0),0)</f>
        <v>1990.9361736334404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ca="1" si="280"/>
        <v>909.06382636655962</v>
      </c>
      <c r="V3564" s="22">
        <f t="shared" ca="1" si="281"/>
        <v>0.45660119013636002</v>
      </c>
      <c r="X3564" s="33"/>
      <c r="Y3564" s="33"/>
    </row>
    <row r="3565" spans="1:25" hidden="1" x14ac:dyDescent="0.2">
      <c r="A3565" s="93" t="s">
        <v>1895</v>
      </c>
      <c r="B3565" s="94" t="str">
        <f ca="1">IFERROR(VLOOKUP($A3565,HeadJournal!$A$1:$NTR$890,COLUMN(HeadJournal!B$1),0),"")</f>
        <v>720000288230</v>
      </c>
      <c r="C3565" s="94" t="str">
        <f ca="1">IFERROR(VLOOKUP($A3565,HeadJournal!$A$1:$NTR$890,COLUMN(HeadJournal!C$1),0),"")</f>
        <v>iHerb_MH DLE7202</v>
      </c>
      <c r="D3565" s="125" t="str">
        <f ca="1"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 ca="1"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 ca="1"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 ca="1">IFERROR(SUM(K3565:O3565)*VLOOKUP($A3565,HeadJournal!$A$1:$L$890,COLUMN(HeadJournal!H$1),0),0)</f>
        <v>710.1311513328493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ca="1" si="280"/>
        <v>789.8688486671507</v>
      </c>
      <c r="V3565" s="22">
        <f t="shared" ca="1" si="281"/>
        <v>1.112285874496058</v>
      </c>
      <c r="X3565" s="33"/>
      <c r="Y3565" s="33"/>
    </row>
    <row r="3566" spans="1:25" hidden="1" x14ac:dyDescent="0.2">
      <c r="A3566" s="93" t="s">
        <v>1895</v>
      </c>
      <c r="B3566" s="94" t="str">
        <f ca="1">IFERROR(VLOOKUP($A3566,HeadJournal!$A$1:$NTR$890,COLUMN(HeadJournal!B$1),0),"")</f>
        <v>720000288230</v>
      </c>
      <c r="C3566" s="94" t="str">
        <f ca="1">IFERROR(VLOOKUP($A3566,HeadJournal!$A$1:$NTR$890,COLUMN(HeadJournal!C$1),0),"")</f>
        <v>iHerb_MH DLE7202</v>
      </c>
      <c r="D3566" s="125" t="str">
        <f ca="1"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 ca="1"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 ca="1">IFERROR((VLOOKUP($A3566,HeadJournal!$A$1:$L$890,COLUMN(HeadJournal!L$1),0)*($K3566+$L3566)/(SUMIF($A:$A,$A3566,$K:$K)+SUMIF($A:$A,$A3566,$L:$L)))/VLOOKUP($A3566,HeadJournal!$A$1:$L$890,COLUMN(HeadJournal!H$1),0),0)</f>
        <v>0.60719020681587077</v>
      </c>
      <c r="P3566" s="30">
        <f ca="1">IFERROR(SUM(K3566:O3566)*VLOOKUP($A3566,HeadJournal!$A$1:$L$890,COLUMN(HeadJournal!H$1),0),0)</f>
        <v>1210.1589000103722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ca="1" si="280"/>
        <v>789.84109998962776</v>
      </c>
      <c r="V3566" s="22">
        <f t="shared" ca="1" si="281"/>
        <v>0.65267552879448976</v>
      </c>
      <c r="X3566" s="33"/>
      <c r="Y3566" s="33"/>
    </row>
    <row r="3567" spans="1:25" hidden="1" x14ac:dyDescent="0.2">
      <c r="A3567" s="93" t="s">
        <v>1895</v>
      </c>
      <c r="B3567" s="94" t="str">
        <f ca="1">IFERROR(VLOOKUP($A3567,HeadJournal!$A$1:$NTR$890,COLUMN(HeadJournal!B$1),0),"")</f>
        <v>720000288230</v>
      </c>
      <c r="C3567" s="94" t="str">
        <f ca="1">IFERROR(VLOOKUP($A3567,HeadJournal!$A$1:$NTR$890,COLUMN(HeadJournal!C$1),0),"")</f>
        <v>iHerb_MH DLE7202</v>
      </c>
      <c r="D3567" s="125" t="str">
        <f ca="1"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 ca="1"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 ca="1">IFERROR((VLOOKUP($A3567,HeadJournal!$A$1:$L$890,COLUMN(HeadJournal!L$1),0)*($K3567+$L3567)/(SUMIF($A:$A,$A3567,$K:$K)+SUMIF($A:$A,$A3567,$L:$L)))/VLOOKUP($A3567,HeadJournal!$A$1:$L$890,COLUMN(HeadJournal!H$1),0),0)</f>
        <v>0.35170077180236947</v>
      </c>
      <c r="P3567" s="30">
        <f ca="1"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ca="1" si="280"/>
        <v>999.04366974380241</v>
      </c>
      <c r="V3567" s="22">
        <f t="shared" ca="1" si="281"/>
        <v>1.4252580747486148</v>
      </c>
      <c r="X3567" s="33"/>
      <c r="Y3567" s="33"/>
    </row>
    <row r="3568" spans="1:25" hidden="1" x14ac:dyDescent="0.2">
      <c r="A3568" s="93" t="s">
        <v>1895</v>
      </c>
      <c r="B3568" s="94" t="str">
        <f ca="1">IFERROR(VLOOKUP($A3568,HeadJournal!$A$1:$NTR$890,COLUMN(HeadJournal!B$1),0),"")</f>
        <v>720000288230</v>
      </c>
      <c r="C3568" s="94" t="str">
        <f ca="1">IFERROR(VLOOKUP($A3568,HeadJournal!$A$1:$NTR$890,COLUMN(HeadJournal!C$1),0),"")</f>
        <v>iHerb_MH DLE7202</v>
      </c>
      <c r="D3568" s="125" t="str">
        <f ca="1"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 ca="1"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 ca="1">IFERROR((VLOOKUP($A3568,HeadJournal!$A$1:$L$890,COLUMN(HeadJournal!L$1),0)*($K3568+$L3568)/(SUMIF($A:$A,$A3568,$K:$K)+SUMIF($A:$A,$A3568,$L:$L)))/VLOOKUP($A3568,HeadJournal!$A$1:$L$890,COLUMN(HeadJournal!H$1),0),0)</f>
        <v>1.4316615187243051</v>
      </c>
      <c r="P3568" s="30">
        <f ca="1">IFERROR(SUM(K3568:O3568)*VLOOKUP($A3568,HeadJournal!$A$1:$L$890,COLUMN(HeadJournal!H$1),0),0)</f>
        <v>2853.3693548387096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ca="1" si="280"/>
        <v>1346.6306451612904</v>
      </c>
      <c r="V3568" s="22">
        <f t="shared" ca="1" si="281"/>
        <v>0.47194403447197969</v>
      </c>
      <c r="X3568" s="33"/>
      <c r="Y3568" s="33"/>
    </row>
    <row r="3569" spans="1:25" hidden="1" x14ac:dyDescent="0.2">
      <c r="A3569" s="93" t="s">
        <v>1895</v>
      </c>
      <c r="B3569" s="94" t="str">
        <f ca="1">IFERROR(VLOOKUP($A3569,HeadJournal!$A$1:$NTR$890,COLUMN(HeadJournal!B$1),0),"")</f>
        <v>720000288230</v>
      </c>
      <c r="C3569" s="94" t="str">
        <f ca="1">IFERROR(VLOOKUP($A3569,HeadJournal!$A$1:$NTR$890,COLUMN(HeadJournal!C$1),0),"")</f>
        <v>iHerb_MH DLE7202</v>
      </c>
      <c r="D3569" s="125" t="str">
        <f ca="1"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 ca="1"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 ca="1">IFERROR((VLOOKUP($A3569,HeadJournal!$A$1:$L$890,COLUMN(HeadJournal!L$1),0)*($K3569+$L3569)/(SUMIF($A:$A,$A3569,$K:$K)+SUMIF($A:$A,$A3569,$L:$L)))/VLOOKUP($A3569,HeadJournal!$A$1:$L$890,COLUMN(HeadJournal!H$1),0),0)</f>
        <v>0.19656574549687403</v>
      </c>
      <c r="P3569" s="30">
        <f ca="1">IFERROR(SUM(K3569:O3569)*VLOOKUP($A3569,HeadJournal!$A$1:$L$890,COLUMN(HeadJournal!H$1),0),0)</f>
        <v>391.76485997303178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ca="1" si="280"/>
        <v>408.23514002696822</v>
      </c>
      <c r="V3569" s="22">
        <f t="shared" ca="1" si="281"/>
        <v>1.0420412388570792</v>
      </c>
      <c r="X3569" s="33"/>
      <c r="Y3569" s="33"/>
    </row>
    <row r="3570" spans="1:25" hidden="1" x14ac:dyDescent="0.2">
      <c r="A3570" s="93" t="s">
        <v>1895</v>
      </c>
      <c r="B3570" s="94" t="str">
        <f ca="1">IFERROR(VLOOKUP($A3570,HeadJournal!$A$1:$NTR$890,COLUMN(HeadJournal!B$1),0),"")</f>
        <v>720000288230</v>
      </c>
      <c r="C3570" s="94" t="str">
        <f ca="1">IFERROR(VLOOKUP($A3570,HeadJournal!$A$1:$NTR$890,COLUMN(HeadJournal!C$1),0),"")</f>
        <v>iHerb_MH DLE7202</v>
      </c>
      <c r="D3570" s="125" t="str">
        <f ca="1"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 ca="1"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 ca="1">IFERROR((VLOOKUP($A3570,HeadJournal!$A$1:$L$890,COLUMN(HeadJournal!L$1),0)*($K3570+$L3570)/(SUMIF($A:$A,$A3570,$K:$K)+SUMIF($A:$A,$A3570,$L:$L)))/VLOOKUP($A3570,HeadJournal!$A$1:$L$890,COLUMN(HeadJournal!H$1),0),0)</f>
        <v>0.37655920331719661</v>
      </c>
      <c r="P3570" s="30">
        <f ca="1">IFERROR(SUM(K3570:O3570)*VLOOKUP($A3570,HeadJournal!$A$1:$L$890,COLUMN(HeadJournal!H$1),0),0)</f>
        <v>750.50036407011714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ca="1" si="280"/>
        <v>949.49963592988286</v>
      </c>
      <c r="V3570" s="22">
        <f t="shared" ca="1" si="281"/>
        <v>1.265155463457142</v>
      </c>
      <c r="X3570" s="33"/>
      <c r="Y3570" s="33"/>
    </row>
    <row r="3571" spans="1:25" hidden="1" x14ac:dyDescent="0.2">
      <c r="A3571" s="93" t="s">
        <v>1895</v>
      </c>
      <c r="B3571" s="94" t="str">
        <f ca="1">IFERROR(VLOOKUP($A3571,HeadJournal!$A$1:$NTR$890,COLUMN(HeadJournal!B$1),0),"")</f>
        <v>720000288230</v>
      </c>
      <c r="C3571" s="94" t="str">
        <f ca="1">IFERROR(VLOOKUP($A3571,HeadJournal!$A$1:$NTR$890,COLUMN(HeadJournal!C$1),0),"")</f>
        <v>iHerb_MH DLE7202</v>
      </c>
      <c r="D3571" s="125" t="str">
        <f ca="1"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 ca="1"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 ca="1">IFERROR((VLOOKUP($A3571,HeadJournal!$A$1:$L$890,COLUMN(HeadJournal!L$1),0)*($K3571+$L3571)/(SUMIF($A:$A,$A3571,$K:$K)+SUMIF($A:$A,$A3571,$L:$L)))/VLOOKUP($A3571,HeadJournal!$A$1:$L$890,COLUMN(HeadJournal!H$1),0),0)</f>
        <v>0.46816712686257822</v>
      </c>
      <c r="P3571" s="30">
        <f ca="1">IFERROR(SUM(K3571:O3571)*VLOOKUP($A3571,HeadJournal!$A$1:$L$890,COLUMN(HeadJournal!H$1),0),0)</f>
        <v>933.07930349548803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ca="1" si="280"/>
        <v>666.92069650451197</v>
      </c>
      <c r="V3571" s="22">
        <f t="shared" ca="1" si="281"/>
        <v>0.7147524267295432</v>
      </c>
      <c r="X3571" s="33"/>
      <c r="Y3571" s="33"/>
    </row>
    <row r="3572" spans="1:25" hidden="1" x14ac:dyDescent="0.2">
      <c r="A3572" s="93" t="s">
        <v>1895</v>
      </c>
      <c r="B3572" s="94" t="str">
        <f ca="1">IFERROR(VLOOKUP($A3572,HeadJournal!$A$1:$NTR$890,COLUMN(HeadJournal!B$1),0),"")</f>
        <v>720000288230</v>
      </c>
      <c r="C3572" s="94" t="str">
        <f ca="1">IFERROR(VLOOKUP($A3572,HeadJournal!$A$1:$NTR$890,COLUMN(HeadJournal!C$1),0),"")</f>
        <v>iHerb_MH DLE7202</v>
      </c>
      <c r="D3572" s="125" t="str">
        <f ca="1"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 ca="1"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 ca="1">IFERROR((VLOOKUP($A3572,HeadJournal!$A$1:$L$890,COLUMN(HeadJournal!L$1),0)*($K3572+$L3572)/(SUMIF($A:$A,$A3572,$K:$K)+SUMIF($A:$A,$A3572,$L:$L)))/VLOOKUP($A3572,HeadJournal!$A$1:$L$890,COLUMN(HeadJournal!H$1),0),0)</f>
        <v>0.25134636309436348</v>
      </c>
      <c r="P3572" s="30">
        <f ca="1">IFERROR(SUM(K3572:O3572)*VLOOKUP($A3572,HeadJournal!$A$1:$L$890,COLUMN(HeadJournal!H$1),0),0)</f>
        <v>500.94523078518819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ca="1" si="280"/>
        <v>899.05476921481181</v>
      </c>
      <c r="V3572" s="22">
        <f t="shared" ca="1" si="281"/>
        <v>1.7947166954870923</v>
      </c>
      <c r="X3572" s="33"/>
      <c r="Y3572" s="33"/>
    </row>
    <row r="3573" spans="1:25" hidden="1" x14ac:dyDescent="0.2">
      <c r="A3573" s="93" t="s">
        <v>1895</v>
      </c>
      <c r="B3573" s="94" t="str">
        <f ca="1">IFERROR(VLOOKUP($A3573,HeadJournal!$A$1:$NTR$890,COLUMN(HeadJournal!B$1),0),"")</f>
        <v>720000288230</v>
      </c>
      <c r="C3573" s="94" t="str">
        <f ca="1">IFERROR(VLOOKUP($A3573,HeadJournal!$A$1:$NTR$890,COLUMN(HeadJournal!C$1),0),"")</f>
        <v>iHerb_MH DLE7202</v>
      </c>
      <c r="D3573" s="125" t="str">
        <f ca="1"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 ca="1"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 ca="1">IFERROR((VLOOKUP($A3573,HeadJournal!$A$1:$L$890,COLUMN(HeadJournal!L$1),0)*($K3573+$L3573)/(SUMIF($A:$A,$A3573,$K:$K)+SUMIF($A:$A,$A3573,$L:$L)))/VLOOKUP($A3573,HeadJournal!$A$1:$L$890,COLUMN(HeadJournal!H$1),0),0)</f>
        <v>1.5660811854341112</v>
      </c>
      <c r="P3573" s="30">
        <f ca="1">IFERROR(SUM(K3573:O3573)*VLOOKUP($A3573,HeadJournal!$A$1:$L$890,COLUMN(HeadJournal!H$1),0),0)</f>
        <v>3121.2741302769423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ca="1" si="280"/>
        <v>-4.1302769423054997E-3</v>
      </c>
      <c r="V3573" s="22">
        <f t="shared" ca="1" si="281"/>
        <v>-1.3232663232751784E-6</v>
      </c>
      <c r="X3573" s="33"/>
      <c r="Y3573" s="33"/>
    </row>
    <row r="3574" spans="1:25" hidden="1" x14ac:dyDescent="0.2">
      <c r="A3574" s="93" t="s">
        <v>1900</v>
      </c>
      <c r="B3574" s="94">
        <f ca="1">IFERROR(VLOOKUP($A3574,HeadJournal!$A$1:$NTR$890,COLUMN(HeadJournal!B$1),0),"")</f>
        <v>0</v>
      </c>
      <c r="C3574" s="94" t="str">
        <f ca="1">IFERROR(VLOOKUP($A3574,HeadJournal!$A$1:$NTR$890,COLUMN(HeadJournal!C$1),0),"")</f>
        <v>OZON_OA</v>
      </c>
      <c r="D3574" s="125" t="str">
        <f ca="1"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 ca="1"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ca="1" si="280"/>
        <v>580</v>
      </c>
      <c r="V3574" s="22">
        <f t="shared" ca="1" si="281"/>
        <v>0.14795918367346939</v>
      </c>
      <c r="X3574" s="33"/>
      <c r="Y3574" s="33"/>
    </row>
    <row r="3575" spans="1:25" hidden="1" x14ac:dyDescent="0.2">
      <c r="A3575" s="93" t="s">
        <v>1900</v>
      </c>
      <c r="B3575" s="94">
        <f ca="1">IFERROR(VLOOKUP($A3575,HeadJournal!$A$1:$NTR$890,COLUMN(HeadJournal!B$1),0),"")</f>
        <v>0</v>
      </c>
      <c r="C3575" s="94" t="str">
        <f ca="1">IFERROR(VLOOKUP($A3575,HeadJournal!$A$1:$NTR$890,COLUMN(HeadJournal!C$1),0),"")</f>
        <v>OZON_OA</v>
      </c>
      <c r="D3575" s="125" t="str">
        <f ca="1"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 ca="1"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 ca="1"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ca="1" si="280"/>
        <v>724</v>
      </c>
      <c r="V3575" s="22">
        <f t="shared" ca="1" si="281"/>
        <v>0.49051490514905149</v>
      </c>
      <c r="X3575" s="33"/>
      <c r="Y3575" s="33"/>
    </row>
    <row r="3576" spans="1:25" hidden="1" x14ac:dyDescent="0.2">
      <c r="A3576" s="93" t="s">
        <v>1902</v>
      </c>
      <c r="B3576" s="94">
        <f ca="1">IFERROR(VLOOKUP($A3576,HeadJournal!$A$1:$NTR$890,COLUMN(HeadJournal!B$1),0),"")</f>
        <v>0</v>
      </c>
      <c r="C3576" s="94" t="str">
        <f ca="1">IFERROR(VLOOKUP($A3576,HeadJournal!$A$1:$NTR$890,COLUMN(HeadJournal!C$1),0),"")</f>
        <v>OZON_OA</v>
      </c>
      <c r="D3576" s="125" t="str">
        <f ca="1"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 ca="1"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 ca="1"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ca="1" si="280"/>
        <v>579.99999999999909</v>
      </c>
      <c r="V3576" s="22">
        <f t="shared" ca="1" si="281"/>
        <v>0.14795918367346911</v>
      </c>
      <c r="X3576" s="33"/>
      <c r="Y3576" s="33"/>
    </row>
    <row r="3577" spans="1:25" hidden="1" x14ac:dyDescent="0.2">
      <c r="A3577" s="93" t="s">
        <v>1902</v>
      </c>
      <c r="B3577" s="94">
        <f ca="1">IFERROR(VLOOKUP($A3577,HeadJournal!$A$1:$NTR$890,COLUMN(HeadJournal!B$1),0),"")</f>
        <v>0</v>
      </c>
      <c r="C3577" s="94" t="str">
        <f ca="1">IFERROR(VLOOKUP($A3577,HeadJournal!$A$1:$NTR$890,COLUMN(HeadJournal!C$1),0),"")</f>
        <v>OZON_OA</v>
      </c>
      <c r="D3577" s="125" t="str">
        <f ca="1"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 ca="1"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ca="1" si="280"/>
        <v>886.66666666666663</v>
      </c>
      <c r="V3577" s="22">
        <f t="shared" ca="1" si="281"/>
        <v>2.8297872340425529</v>
      </c>
      <c r="X3577" s="33"/>
      <c r="Y3577" s="33"/>
    </row>
    <row r="3578" spans="1:25" hidden="1" x14ac:dyDescent="0.2">
      <c r="A3578" s="93" t="s">
        <v>1902</v>
      </c>
      <c r="B3578" s="94">
        <f ca="1">IFERROR(VLOOKUP($A3578,HeadJournal!$A$1:$NTR$890,COLUMN(HeadJournal!B$1),0),"")</f>
        <v>0</v>
      </c>
      <c r="C3578" s="94" t="str">
        <f ca="1">IFERROR(VLOOKUP($A3578,HeadJournal!$A$1:$NTR$890,COLUMN(HeadJournal!C$1),0),"")</f>
        <v>OZON_OA</v>
      </c>
      <c r="D3578" s="125" t="str">
        <f ca="1"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 ca="1"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 ca="1"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ca="1" si="280"/>
        <v>886.66666666666663</v>
      </c>
      <c r="V3578" s="22">
        <f t="shared" ca="1" si="281"/>
        <v>2.8297872340425529</v>
      </c>
      <c r="X3578" s="33"/>
      <c r="Y3578" s="33"/>
    </row>
    <row r="3579" spans="1:25" hidden="1" x14ac:dyDescent="0.2">
      <c r="A3579" s="93" t="s">
        <v>1902</v>
      </c>
      <c r="B3579" s="94">
        <f ca="1">IFERROR(VLOOKUP($A3579,HeadJournal!$A$1:$NTR$890,COLUMN(HeadJournal!B$1),0),"")</f>
        <v>0</v>
      </c>
      <c r="C3579" s="94" t="str">
        <f ca="1">IFERROR(VLOOKUP($A3579,HeadJournal!$A$1:$NTR$890,COLUMN(HeadJournal!C$1),0),"")</f>
        <v>OZON_OA</v>
      </c>
      <c r="D3579" s="125" t="str">
        <f ca="1"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 ca="1"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 ca="1"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ca="1" si="280"/>
        <v>286.66666666666663</v>
      </c>
      <c r="V3579" s="22">
        <f t="shared" ca="1" si="281"/>
        <v>0.91489361702127636</v>
      </c>
      <c r="X3579" s="33"/>
      <c r="Y3579" s="33"/>
    </row>
    <row r="3580" spans="1:25" hidden="1" x14ac:dyDescent="0.2">
      <c r="A3580" s="93" t="s">
        <v>1909</v>
      </c>
      <c r="B3580" s="94" t="str">
        <f ca="1">IFERROR(VLOOKUP($A3580,HeadJournal!$A$1:$NTR$890,COLUMN(HeadJournal!B$1),0),"")</f>
        <v>720000297403</v>
      </c>
      <c r="C3580" s="94" t="str">
        <f ca="1">IFERROR(VLOOKUP($A3580,HeadJournal!$A$1:$NTR$890,COLUMN(HeadJournal!C$1),0),"")</f>
        <v>iHerb_AV CYG0792</v>
      </c>
      <c r="D3580" s="125" t="str">
        <f ca="1"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 ca="1"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 ca="1"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 ca="1"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ca="1" si="280"/>
        <v>780.96167468719921</v>
      </c>
      <c r="V3580" s="22">
        <f t="shared" ca="1" si="281"/>
        <v>0.76637124952830171</v>
      </c>
      <c r="X3580" s="33"/>
      <c r="Y3580" s="33"/>
    </row>
    <row r="3581" spans="1:25" hidden="1" x14ac:dyDescent="0.2">
      <c r="A3581" s="93" t="s">
        <v>1909</v>
      </c>
      <c r="B3581" s="94" t="str">
        <f ca="1">IFERROR(VLOOKUP($A3581,HeadJournal!$A$1:$NTR$890,COLUMN(HeadJournal!B$1),0),"")</f>
        <v>720000297403</v>
      </c>
      <c r="C3581" s="94" t="str">
        <f ca="1">IFERROR(VLOOKUP($A3581,HeadJournal!$A$1:$NTR$890,COLUMN(HeadJournal!C$1),0),"")</f>
        <v>iHerb_AV CYG0792</v>
      </c>
      <c r="D3581" s="125" t="str">
        <f ca="1"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 ca="1"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 ca="1"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 ca="1"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ca="1" si="280"/>
        <v>512.58420370265537</v>
      </c>
      <c r="V3581" s="22">
        <f t="shared" ca="1" si="281"/>
        <v>0.74566835162009415</v>
      </c>
      <c r="X3581" s="33"/>
      <c r="Y3581" s="33"/>
    </row>
    <row r="3582" spans="1:25" hidden="1" x14ac:dyDescent="0.2">
      <c r="A3582" s="93" t="s">
        <v>1909</v>
      </c>
      <c r="B3582" s="94" t="str">
        <f ca="1">IFERROR(VLOOKUP($A3582,HeadJournal!$A$1:$NTR$890,COLUMN(HeadJournal!B$1),0),"")</f>
        <v>720000297403</v>
      </c>
      <c r="C3582" s="94" t="str">
        <f ca="1">IFERROR(VLOOKUP($A3582,HeadJournal!$A$1:$NTR$890,COLUMN(HeadJournal!C$1),0),"")</f>
        <v>iHerb_AV CYG0792</v>
      </c>
      <c r="D3582" s="125" t="str">
        <f ca="1"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 ca="1"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 ca="1"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 ca="1"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ca="1" si="280"/>
        <v>512.58420370265537</v>
      </c>
      <c r="V3582" s="22">
        <f t="shared" ca="1" si="281"/>
        <v>0.74566835162009415</v>
      </c>
      <c r="X3582" s="33"/>
      <c r="Y3582" s="33"/>
    </row>
    <row r="3583" spans="1:25" hidden="1" x14ac:dyDescent="0.2">
      <c r="A3583" s="93" t="s">
        <v>1909</v>
      </c>
      <c r="B3583" s="94" t="str">
        <f ca="1">IFERROR(VLOOKUP($A3583,HeadJournal!$A$1:$NTR$890,COLUMN(HeadJournal!B$1),0),"")</f>
        <v>720000297403</v>
      </c>
      <c r="C3583" s="94" t="str">
        <f ca="1">IFERROR(VLOOKUP($A3583,HeadJournal!$A$1:$NTR$890,COLUMN(HeadJournal!C$1),0),"")</f>
        <v>iHerb_AV CYG0792</v>
      </c>
      <c r="D3583" s="125" t="str">
        <f ca="1"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 ca="1"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 ca="1"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 ca="1"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ca="1" si="280"/>
        <v>808.38260346487027</v>
      </c>
      <c r="V3583" s="22">
        <f t="shared" ca="1" si="281"/>
        <v>0.67839107234873153</v>
      </c>
      <c r="X3583" s="33"/>
      <c r="Y3583" s="33"/>
    </row>
    <row r="3584" spans="1:25" hidden="1" x14ac:dyDescent="0.2">
      <c r="A3584" s="93" t="s">
        <v>1909</v>
      </c>
      <c r="B3584" s="94" t="str">
        <f ca="1">IFERROR(VLOOKUP($A3584,HeadJournal!$A$1:$NTR$890,COLUMN(HeadJournal!B$1),0),"")</f>
        <v>720000297403</v>
      </c>
      <c r="C3584" s="94" t="str">
        <f ca="1">IFERROR(VLOOKUP($A3584,HeadJournal!$A$1:$NTR$890,COLUMN(HeadJournal!C$1),0),"")</f>
        <v>iHerb_AV CYG0792</v>
      </c>
      <c r="D3584" s="125" t="str">
        <f ca="1"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 ca="1"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 ca="1"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 ca="1"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ca="1" si="280"/>
        <v>708.38260346487027</v>
      </c>
      <c r="V3584" s="22">
        <f t="shared" ca="1" si="281"/>
        <v>0.59447151873129489</v>
      </c>
      <c r="X3584" s="33"/>
      <c r="Y3584" s="33"/>
    </row>
    <row r="3585" spans="1:25" hidden="1" x14ac:dyDescent="0.2">
      <c r="A3585" s="93" t="s">
        <v>1909</v>
      </c>
      <c r="B3585" s="94" t="str">
        <f ca="1">IFERROR(VLOOKUP($A3585,HeadJournal!$A$1:$NTR$890,COLUMN(HeadJournal!B$1),0),"")</f>
        <v>720000297403</v>
      </c>
      <c r="C3585" s="94" t="str">
        <f ca="1">IFERROR(VLOOKUP($A3585,HeadJournal!$A$1:$NTR$890,COLUMN(HeadJournal!C$1),0),"")</f>
        <v>iHerb_AV CYG0792</v>
      </c>
      <c r="D3585" s="125" t="str">
        <f ca="1"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 ca="1"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 ca="1"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 ca="1"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ca="1" si="285">Q3585-P3585</f>
        <v>710.78425748740301</v>
      </c>
      <c r="V3585" s="22">
        <f t="shared" ref="V3585:V3648" ca="1" si="286">IF(Q3585&lt;&gt;0,IFERROR(U3585/P3585,""),"")</f>
        <v>1.4529055296479976</v>
      </c>
      <c r="X3585" s="33"/>
      <c r="Y3585" s="33"/>
    </row>
    <row r="3586" spans="1:25" hidden="1" x14ac:dyDescent="0.2">
      <c r="A3586" s="93" t="s">
        <v>1909</v>
      </c>
      <c r="B3586" s="94" t="str">
        <f ca="1">IFERROR(VLOOKUP($A3586,HeadJournal!$A$1:$NTR$890,COLUMN(HeadJournal!B$1),0),"")</f>
        <v>720000297403</v>
      </c>
      <c r="C3586" s="94" t="str">
        <f ca="1">IFERROR(VLOOKUP($A3586,HeadJournal!$A$1:$NTR$890,COLUMN(HeadJournal!C$1),0),"")</f>
        <v>iHerb_AV CYG0792</v>
      </c>
      <c r="D3586" s="125" t="str">
        <f ca="1"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 ca="1"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 ca="1"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 ca="1"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ca="1" si="285"/>
        <v>610.78425748740301</v>
      </c>
      <c r="V3586" s="22">
        <f t="shared" ca="1" si="286"/>
        <v>1.2484967355106644</v>
      </c>
      <c r="X3586" s="33"/>
      <c r="Y3586" s="33"/>
    </row>
    <row r="3587" spans="1:25" hidden="1" x14ac:dyDescent="0.2">
      <c r="A3587" s="93" t="s">
        <v>1909</v>
      </c>
      <c r="B3587" s="94" t="str">
        <f ca="1">IFERROR(VLOOKUP($A3587,HeadJournal!$A$1:$NTR$890,COLUMN(HeadJournal!B$1),0),"")</f>
        <v>720000297403</v>
      </c>
      <c r="C3587" s="94" t="str">
        <f ca="1">IFERROR(VLOOKUP($A3587,HeadJournal!$A$1:$NTR$890,COLUMN(HeadJournal!C$1),0),"")</f>
        <v>iHerb_AV CYG0792</v>
      </c>
      <c r="D3587" s="125" t="str">
        <f ca="1"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 ca="1"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 ca="1"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 ca="1"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ca="1" si="285"/>
        <v>1462.7873056672138</v>
      </c>
      <c r="V3587" s="22">
        <f t="shared" ca="1" si="286"/>
        <v>0.40217260539819732</v>
      </c>
      <c r="X3587" s="33"/>
      <c r="Y3587" s="33"/>
    </row>
    <row r="3588" spans="1:25" hidden="1" x14ac:dyDescent="0.2">
      <c r="A3588" s="93" t="s">
        <v>1909</v>
      </c>
      <c r="B3588" s="94" t="str">
        <f ca="1">IFERROR(VLOOKUP($A3588,HeadJournal!$A$1:$NTR$890,COLUMN(HeadJournal!B$1),0),"")</f>
        <v>720000297403</v>
      </c>
      <c r="C3588" s="94" t="str">
        <f ca="1">IFERROR(VLOOKUP($A3588,HeadJournal!$A$1:$NTR$890,COLUMN(HeadJournal!C$1),0),"")</f>
        <v>iHerb_AV CYG0792</v>
      </c>
      <c r="D3588" s="125" t="str">
        <f ca="1"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 ca="1"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 ca="1"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 ca="1"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ca="1" si="285"/>
        <v>706.53122063069691</v>
      </c>
      <c r="V3588" s="22">
        <f t="shared" ca="1" si="286"/>
        <v>0.39394676325458977</v>
      </c>
      <c r="X3588" s="33"/>
      <c r="Y3588" s="33"/>
    </row>
    <row r="3589" spans="1:25" hidden="1" x14ac:dyDescent="0.2">
      <c r="A3589" s="93" t="s">
        <v>1909</v>
      </c>
      <c r="B3589" s="94" t="str">
        <f ca="1">IFERROR(VLOOKUP($A3589,HeadJournal!$A$1:$NTR$890,COLUMN(HeadJournal!B$1),0),"")</f>
        <v>720000297403</v>
      </c>
      <c r="C3589" s="94" t="str">
        <f ca="1">IFERROR(VLOOKUP($A3589,HeadJournal!$A$1:$NTR$890,COLUMN(HeadJournal!C$1),0),"")</f>
        <v>iHerb_AV CYG0792</v>
      </c>
      <c r="D3589" s="125" t="str">
        <f ca="1"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 ca="1"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 ca="1"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 ca="1"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ca="1" si="285"/>
        <v>706.53122063069691</v>
      </c>
      <c r="V3589" s="22">
        <f t="shared" ca="1" si="286"/>
        <v>0.39394676325458977</v>
      </c>
      <c r="X3589" s="33"/>
      <c r="Y3589" s="33"/>
    </row>
    <row r="3590" spans="1:25" hidden="1" x14ac:dyDescent="0.2">
      <c r="A3590" s="93" t="s">
        <v>1909</v>
      </c>
      <c r="B3590" s="94" t="str">
        <f ca="1">IFERROR(VLOOKUP($A3590,HeadJournal!$A$1:$NTR$890,COLUMN(HeadJournal!B$1),0),"")</f>
        <v>720000297403</v>
      </c>
      <c r="C3590" s="94" t="str">
        <f ca="1">IFERROR(VLOOKUP($A3590,HeadJournal!$A$1:$NTR$890,COLUMN(HeadJournal!C$1),0),"")</f>
        <v>iHerb_AV CYG0792</v>
      </c>
      <c r="D3590" s="125" t="str">
        <f ca="1"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 ca="1"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 ca="1"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 ca="1"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ca="1" si="285"/>
        <v>3.4546792729770459E-3</v>
      </c>
      <c r="V3590" s="22">
        <f t="shared" ca="1" si="286"/>
        <v>4.5987183153946091E-6</v>
      </c>
      <c r="X3590" s="33"/>
      <c r="Y3590" s="33"/>
    </row>
    <row r="3591" spans="1:25" hidden="1" x14ac:dyDescent="0.2">
      <c r="A3591" s="93" t="s">
        <v>1909</v>
      </c>
      <c r="B3591" s="94" t="str">
        <f ca="1">IFERROR(VLOOKUP($A3591,HeadJournal!$A$1:$NTR$890,COLUMN(HeadJournal!B$1),0),"")</f>
        <v>720000297403</v>
      </c>
      <c r="C3591" s="94" t="str">
        <f ca="1">IFERROR(VLOOKUP($A3591,HeadJournal!$A$1:$NTR$890,COLUMN(HeadJournal!C$1),0),"")</f>
        <v>iHerb_AV CYG0792</v>
      </c>
      <c r="D3591" s="125" t="str">
        <f ca="1"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 ca="1"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 ca="1"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 ca="1"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ca="1" si="285"/>
        <v>1.0247409841213084E-3</v>
      </c>
      <c r="V3591" s="22">
        <f t="shared" ca="1" si="286"/>
        <v>6.3391047157221528E-7</v>
      </c>
      <c r="X3591" s="33"/>
      <c r="Y3591" s="33"/>
    </row>
    <row r="3592" spans="1:25" hidden="1" x14ac:dyDescent="0.2">
      <c r="A3592" s="93" t="s">
        <v>1909</v>
      </c>
      <c r="B3592" s="94" t="str">
        <f ca="1">IFERROR(VLOOKUP($A3592,HeadJournal!$A$1:$NTR$890,COLUMN(HeadJournal!B$1),0),"")</f>
        <v>720000297403</v>
      </c>
      <c r="C3592" s="94" t="str">
        <f ca="1">IFERROR(VLOOKUP($A3592,HeadJournal!$A$1:$NTR$890,COLUMN(HeadJournal!C$1),0),"")</f>
        <v>iHerb_AV CYG0792</v>
      </c>
      <c r="D3592" s="125" t="str">
        <f ca="1"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 ca="1"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 ca="1"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 ca="1"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ca="1" si="285"/>
        <v>1729.1694383740023</v>
      </c>
      <c r="V3592" s="22">
        <f t="shared" ca="1" si="286"/>
        <v>1.476874190892838</v>
      </c>
      <c r="X3592" s="33"/>
      <c r="Y3592" s="33"/>
    </row>
    <row r="3593" spans="1:25" hidden="1" x14ac:dyDescent="0.2">
      <c r="A3593" s="93" t="s">
        <v>1909</v>
      </c>
      <c r="B3593" s="94" t="str">
        <f ca="1">IFERROR(VLOOKUP($A3593,HeadJournal!$A$1:$NTR$890,COLUMN(HeadJournal!B$1),0),"")</f>
        <v>720000297403</v>
      </c>
      <c r="C3593" s="94" t="str">
        <f ca="1">IFERROR(VLOOKUP($A3593,HeadJournal!$A$1:$NTR$890,COLUMN(HeadJournal!C$1),0),"")</f>
        <v>iHerb_AV CYG0792</v>
      </c>
      <c r="D3593" s="125" t="str">
        <f ca="1"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 ca="1"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 ca="1"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 ca="1"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ca="1" si="285"/>
        <v>541.17253128007701</v>
      </c>
      <c r="V3593" s="22">
        <f t="shared" ca="1" si="286"/>
        <v>0.96840717676193111</v>
      </c>
      <c r="X3593" s="33"/>
      <c r="Y3593" s="33"/>
    </row>
    <row r="3594" spans="1:25" hidden="1" x14ac:dyDescent="0.2">
      <c r="A3594" s="93" t="s">
        <v>1908</v>
      </c>
      <c r="B3594" s="94" t="str">
        <f ca="1">IFERROR(VLOOKUP($A3594,HeadJournal!$A$1:$NTR$890,COLUMN(HeadJournal!B$1),0),"")</f>
        <v>720000295321</v>
      </c>
      <c r="C3594" s="94" t="str">
        <f ca="1">IFERROR(VLOOKUP($A3594,HeadJournal!$A$1:$NTR$890,COLUMN(HeadJournal!C$1),0),"")</f>
        <v>iHerb_OA CZN6870</v>
      </c>
      <c r="D3594" s="125" t="str">
        <f ca="1"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 ca="1"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 ca="1"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 ca="1"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ca="1" si="285"/>
        <v>908.30214232843377</v>
      </c>
      <c r="V3594" s="22">
        <f t="shared" ca="1" si="286"/>
        <v>1.3131486996157737</v>
      </c>
      <c r="X3594" s="33"/>
      <c r="Y3594" s="33"/>
    </row>
    <row r="3595" spans="1:25" hidden="1" x14ac:dyDescent="0.2">
      <c r="A3595" s="93" t="s">
        <v>1908</v>
      </c>
      <c r="B3595" s="94" t="str">
        <f ca="1">IFERROR(VLOOKUP($A3595,HeadJournal!$A$1:$NTR$890,COLUMN(HeadJournal!B$1),0),"")</f>
        <v>720000295321</v>
      </c>
      <c r="C3595" s="94" t="str">
        <f ca="1">IFERROR(VLOOKUP($A3595,HeadJournal!$A$1:$NTR$890,COLUMN(HeadJournal!C$1),0),"")</f>
        <v>iHerb_OA CZN6870</v>
      </c>
      <c r="D3595" s="125" t="str">
        <f ca="1"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 ca="1"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 ca="1"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 ca="1"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ca="1" si="285"/>
        <v>1137.1740015332555</v>
      </c>
      <c r="V3595" s="22">
        <f t="shared" ca="1" si="286"/>
        <v>1.0699531279567558</v>
      </c>
      <c r="X3595" s="33"/>
      <c r="Y3595" s="33"/>
    </row>
    <row r="3596" spans="1:25" hidden="1" x14ac:dyDescent="0.2">
      <c r="A3596" s="93" t="s">
        <v>1908</v>
      </c>
      <c r="B3596" s="94" t="str">
        <f ca="1">IFERROR(VLOOKUP($A3596,HeadJournal!$A$1:$NTR$890,COLUMN(HeadJournal!B$1),0),"")</f>
        <v>720000295321</v>
      </c>
      <c r="C3596" s="94" t="str">
        <f ca="1">IFERROR(VLOOKUP($A3596,HeadJournal!$A$1:$NTR$890,COLUMN(HeadJournal!C$1),0),"")</f>
        <v>iHerb_OA CZN6870</v>
      </c>
      <c r="D3596" s="125" t="str">
        <f ca="1"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 ca="1"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 ca="1"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 ca="1"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ca="1" si="285"/>
        <v>1137.1740015332555</v>
      </c>
      <c r="V3596" s="22">
        <f t="shared" ca="1" si="286"/>
        <v>1.0699531279567558</v>
      </c>
      <c r="X3596" s="33"/>
      <c r="Y3596" s="33"/>
    </row>
    <row r="3597" spans="1:25" hidden="1" x14ac:dyDescent="0.2">
      <c r="A3597" s="93" t="s">
        <v>1908</v>
      </c>
      <c r="B3597" s="94" t="str">
        <f ca="1">IFERROR(VLOOKUP($A3597,HeadJournal!$A$1:$NTR$890,COLUMN(HeadJournal!B$1),0),"")</f>
        <v>720000295321</v>
      </c>
      <c r="C3597" s="94" t="str">
        <f ca="1">IFERROR(VLOOKUP($A3597,HeadJournal!$A$1:$NTR$890,COLUMN(HeadJournal!C$1),0),"")</f>
        <v>iHerb_OA CZN6870</v>
      </c>
      <c r="D3597" s="125" t="str">
        <f ca="1"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 ca="1"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 ca="1"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 ca="1"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ca="1" si="285"/>
        <v>1020.0080831659086</v>
      </c>
      <c r="V3597" s="22">
        <f t="shared" ca="1" si="286"/>
        <v>1.3077162226321764</v>
      </c>
      <c r="X3597" s="33"/>
      <c r="Y3597" s="33"/>
    </row>
    <row r="3598" spans="1:25" hidden="1" x14ac:dyDescent="0.2">
      <c r="A3598" s="93" t="s">
        <v>1908</v>
      </c>
      <c r="B3598" s="94" t="str">
        <f ca="1">IFERROR(VLOOKUP($A3598,HeadJournal!$A$1:$NTR$890,COLUMN(HeadJournal!B$1),0),"")</f>
        <v>720000295321</v>
      </c>
      <c r="C3598" s="94" t="str">
        <f ca="1">IFERROR(VLOOKUP($A3598,HeadJournal!$A$1:$NTR$890,COLUMN(HeadJournal!C$1),0),"")</f>
        <v>iHerb_OA CZN6870</v>
      </c>
      <c r="D3598" s="125" t="str">
        <f ca="1"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 ca="1"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 ca="1"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 ca="1"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ca="1" si="285"/>
        <v>1020.0080831659086</v>
      </c>
      <c r="V3598" s="22">
        <f t="shared" ca="1" si="286"/>
        <v>1.3077162226321764</v>
      </c>
      <c r="X3598" s="33"/>
      <c r="Y3598" s="33"/>
    </row>
    <row r="3599" spans="1:25" hidden="1" x14ac:dyDescent="0.2">
      <c r="A3599" s="93" t="s">
        <v>1908</v>
      </c>
      <c r="B3599" s="94" t="str">
        <f ca="1">IFERROR(VLOOKUP($A3599,HeadJournal!$A$1:$NTR$890,COLUMN(HeadJournal!B$1),0),"")</f>
        <v>720000295321</v>
      </c>
      <c r="C3599" s="94" t="str">
        <f ca="1">IFERROR(VLOOKUP($A3599,HeadJournal!$A$1:$NTR$890,COLUMN(HeadJournal!C$1),0),"")</f>
        <v>iHerb_OA CZN6870</v>
      </c>
      <c r="D3599" s="125" t="str">
        <f ca="1"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 ca="1"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 ca="1"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 ca="1"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ca="1" si="285"/>
        <v>4.2846568671848217E-3</v>
      </c>
      <c r="V3599" s="22">
        <f t="shared" ca="1" si="286"/>
        <v>3.0972026439463634E-6</v>
      </c>
      <c r="X3599" s="33"/>
      <c r="Y3599" s="33"/>
    </row>
    <row r="3600" spans="1:25" hidden="1" x14ac:dyDescent="0.2">
      <c r="A3600" s="93" t="s">
        <v>1908</v>
      </c>
      <c r="B3600" s="94" t="str">
        <f ca="1">IFERROR(VLOOKUP($A3600,HeadJournal!$A$1:$NTR$890,COLUMN(HeadJournal!B$1),0),"")</f>
        <v>720000295321</v>
      </c>
      <c r="C3600" s="94" t="str">
        <f ca="1">IFERROR(VLOOKUP($A3600,HeadJournal!$A$1:$NTR$890,COLUMN(HeadJournal!C$1),0),"")</f>
        <v>iHerb_OA CZN6870</v>
      </c>
      <c r="D3600" s="125" t="str">
        <f ca="1"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 ca="1"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 ca="1"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 ca="1"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ca="1" si="285"/>
        <v>1593.4700100454686</v>
      </c>
      <c r="V3600" s="22">
        <f t="shared" ca="1" si="286"/>
        <v>0.9337486123451747</v>
      </c>
      <c r="X3600" s="33"/>
      <c r="Y3600" s="33"/>
    </row>
    <row r="3601" spans="1:25" hidden="1" x14ac:dyDescent="0.2">
      <c r="A3601" s="93" t="s">
        <v>1908</v>
      </c>
      <c r="B3601" s="94" t="str">
        <f ca="1">IFERROR(VLOOKUP($A3601,HeadJournal!$A$1:$NTR$890,COLUMN(HeadJournal!B$1),0),"")</f>
        <v>720000295321</v>
      </c>
      <c r="C3601" s="94" t="str">
        <f ca="1">IFERROR(VLOOKUP($A3601,HeadJournal!$A$1:$NTR$890,COLUMN(HeadJournal!C$1),0),"")</f>
        <v>iHerb_OA CZN6870</v>
      </c>
      <c r="D3601" s="125" t="str">
        <f ca="1"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 ca="1"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 ca="1"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 ca="1"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ca="1" si="285"/>
        <v>2689.4513228296487</v>
      </c>
      <c r="V3601" s="22">
        <f t="shared" ca="1" si="286"/>
        <v>0.72481230050338885</v>
      </c>
      <c r="X3601" s="33"/>
      <c r="Y3601" s="33"/>
    </row>
    <row r="3602" spans="1:25" hidden="1" x14ac:dyDescent="0.2">
      <c r="A3602" s="93" t="s">
        <v>1908</v>
      </c>
      <c r="B3602" s="94" t="str">
        <f ca="1">IFERROR(VLOOKUP($A3602,HeadJournal!$A$1:$NTR$890,COLUMN(HeadJournal!B$1),0),"")</f>
        <v>720000295321</v>
      </c>
      <c r="C3602" s="94" t="str">
        <f ca="1">IFERROR(VLOOKUP($A3602,HeadJournal!$A$1:$NTR$890,COLUMN(HeadJournal!C$1),0),"")</f>
        <v>iHerb_OA CZN6870</v>
      </c>
      <c r="D3602" s="125" t="str">
        <f ca="1"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 ca="1"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 ca="1"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 ca="1"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ca="1" si="285"/>
        <v>2118.9380707412488</v>
      </c>
      <c r="V3602" s="22">
        <f t="shared" ca="1" si="286"/>
        <v>0.7903353695850972</v>
      </c>
      <c r="X3602" s="33"/>
      <c r="Y3602" s="33"/>
    </row>
    <row r="3603" spans="1:25" hidden="1" x14ac:dyDescent="0.2">
      <c r="A3603" s="93" t="s">
        <v>1916</v>
      </c>
      <c r="B3603" s="94">
        <f ca="1">IFERROR(VLOOKUP($A3603,HeadJournal!$A$1:$NTR$890,COLUMN(HeadJournal!B$1),0),"")</f>
        <v>0</v>
      </c>
      <c r="C3603" s="94" t="str">
        <f ca="1">IFERROR(VLOOKUP($A3603,HeadJournal!$A$1:$NTR$890,COLUMN(HeadJournal!C$1),0),"")</f>
        <v>OZON_AV</v>
      </c>
      <c r="D3603" s="125" t="str">
        <f ca="1"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 ca="1"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 ca="1"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ca="1" si="285"/>
        <v>0</v>
      </c>
      <c r="V3603" s="22">
        <f t="shared" ca="1" si="286"/>
        <v>0</v>
      </c>
      <c r="X3603" s="33"/>
      <c r="Y3603" s="33"/>
    </row>
    <row r="3604" spans="1:25" hidden="1" x14ac:dyDescent="0.2">
      <c r="A3604" s="93" t="s">
        <v>1916</v>
      </c>
      <c r="B3604" s="94">
        <f ca="1">IFERROR(VLOOKUP($A3604,HeadJournal!$A$1:$NTR$890,COLUMN(HeadJournal!B$1),0),"")</f>
        <v>0</v>
      </c>
      <c r="C3604" s="94" t="str">
        <f ca="1">IFERROR(VLOOKUP($A3604,HeadJournal!$A$1:$NTR$890,COLUMN(HeadJournal!C$1),0),"")</f>
        <v>OZON_AV</v>
      </c>
      <c r="D3604" s="125" t="str">
        <f ca="1"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 ca="1"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ca="1" si="285"/>
        <v>925</v>
      </c>
      <c r="V3604" s="22">
        <f t="shared" ca="1" si="286"/>
        <v>0.72549019607843135</v>
      </c>
      <c r="X3604" s="33"/>
      <c r="Y3604" s="33"/>
    </row>
    <row r="3605" spans="1:25" hidden="1" x14ac:dyDescent="0.2">
      <c r="A3605" s="93" t="s">
        <v>1917</v>
      </c>
      <c r="B3605" s="94">
        <f ca="1">IFERROR(VLOOKUP($A3605,HeadJournal!$A$1:$NTR$890,COLUMN(HeadJournal!B$1),0),"")</f>
        <v>0</v>
      </c>
      <c r="C3605" s="94" t="str">
        <f ca="1">IFERROR(VLOOKUP($A3605,HeadJournal!$A$1:$NTR$890,COLUMN(HeadJournal!C$1),0),"")</f>
        <v>WBRS</v>
      </c>
      <c r="D3605" s="125" t="str">
        <f ca="1"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 ca="1"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ca="1" si="285"/>
        <v>-1140</v>
      </c>
      <c r="V3605" s="22" t="str">
        <f t="shared" ca="1" si="286"/>
        <v/>
      </c>
      <c r="X3605" s="33"/>
      <c r="Y3605" s="33"/>
    </row>
    <row r="3606" spans="1:25" hidden="1" x14ac:dyDescent="0.2">
      <c r="A3606" s="93" t="s">
        <v>1918</v>
      </c>
      <c r="B3606" s="94">
        <f ca="1">IFERROR(VLOOKUP($A3606,HeadJournal!$A$1:$NTR$890,COLUMN(HeadJournal!B$1),0),"")</f>
        <v>0</v>
      </c>
      <c r="C3606" s="94" t="str">
        <f ca="1">IFERROR(VLOOKUP($A3606,HeadJournal!$A$1:$NTR$890,COLUMN(HeadJournal!C$1),0),"")</f>
        <v>WBRS</v>
      </c>
      <c r="D3606" s="125" t="str">
        <f ca="1"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 ca="1"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ca="1" si="285"/>
        <v>1375</v>
      </c>
      <c r="V3606" s="22">
        <f t="shared" ca="1" si="286"/>
        <v>0.44</v>
      </c>
      <c r="X3606" s="33"/>
      <c r="Y3606" s="33"/>
    </row>
    <row r="3607" spans="1:25" hidden="1" x14ac:dyDescent="0.2">
      <c r="A3607" s="93" t="s">
        <v>1918</v>
      </c>
      <c r="B3607" s="94">
        <f ca="1">IFERROR(VLOOKUP($A3607,HeadJournal!$A$1:$NTR$890,COLUMN(HeadJournal!B$1),0),"")</f>
        <v>0</v>
      </c>
      <c r="C3607" s="94" t="str">
        <f ca="1">IFERROR(VLOOKUP($A3607,HeadJournal!$A$1:$NTR$890,COLUMN(HeadJournal!C$1),0),"")</f>
        <v>WBRS</v>
      </c>
      <c r="D3607" s="125" t="str">
        <f ca="1"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 ca="1"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 ca="1"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ca="1" si="285"/>
        <v>1375</v>
      </c>
      <c r="V3607" s="22">
        <f t="shared" ca="1" si="286"/>
        <v>0.44</v>
      </c>
      <c r="X3607" s="33"/>
      <c r="Y3607" s="33"/>
    </row>
    <row r="3608" spans="1:25" hidden="1" x14ac:dyDescent="0.2">
      <c r="A3608" s="93" t="s">
        <v>1919</v>
      </c>
      <c r="B3608" s="94">
        <f ca="1">IFERROR(VLOOKUP($A3608,HeadJournal!$A$1:$NTR$890,COLUMN(HeadJournal!B$1),0),"")</f>
        <v>0</v>
      </c>
      <c r="C3608" s="94" t="str">
        <f ca="1">IFERROR(VLOOKUP($A3608,HeadJournal!$A$1:$NTR$890,COLUMN(HeadJournal!C$1),0),"")</f>
        <v>WBRS</v>
      </c>
      <c r="D3608" s="125" t="str">
        <f ca="1"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 ca="1"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 ca="1"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ca="1" si="285"/>
        <v>660</v>
      </c>
      <c r="V3608" s="22">
        <f t="shared" ca="1" si="286"/>
        <v>0.34020618556701032</v>
      </c>
      <c r="X3608" s="33"/>
      <c r="Y3608" s="33"/>
    </row>
    <row r="3609" spans="1:25" hidden="1" x14ac:dyDescent="0.2">
      <c r="A3609" s="93" t="s">
        <v>1919</v>
      </c>
      <c r="B3609" s="94">
        <f ca="1">IFERROR(VLOOKUP($A3609,HeadJournal!$A$1:$NTR$890,COLUMN(HeadJournal!B$1),0),"")</f>
        <v>0</v>
      </c>
      <c r="C3609" s="94" t="str">
        <f ca="1">IFERROR(VLOOKUP($A3609,HeadJournal!$A$1:$NTR$890,COLUMN(HeadJournal!C$1),0),"")</f>
        <v>WBRS</v>
      </c>
      <c r="D3609" s="125" t="str">
        <f ca="1"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 ca="1"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 ca="1"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ca="1" si="285"/>
        <v>660</v>
      </c>
      <c r="V3609" s="22">
        <f t="shared" ca="1" si="286"/>
        <v>0.34020618556701032</v>
      </c>
      <c r="X3609" s="33"/>
      <c r="Y3609" s="33"/>
    </row>
    <row r="3610" spans="1:25" hidden="1" x14ac:dyDescent="0.2">
      <c r="A3610" s="93" t="s">
        <v>1920</v>
      </c>
      <c r="B3610" s="94">
        <f ca="1">IFERROR(VLOOKUP($A3610,HeadJournal!$A$1:$NTR$890,COLUMN(HeadJournal!B$1),0),"")</f>
        <v>0</v>
      </c>
      <c r="C3610" s="94" t="str">
        <f ca="1">IFERROR(VLOOKUP($A3610,HeadJournal!$A$1:$NTR$890,COLUMN(HeadJournal!C$1),0),"")</f>
        <v>WBRS</v>
      </c>
      <c r="D3610" s="125" t="str">
        <f ca="1"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 ca="1"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 ca="1"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ca="1" si="285"/>
        <v>295</v>
      </c>
      <c r="V3610" s="22">
        <f t="shared" ca="1" si="286"/>
        <v>0.58415841584158412</v>
      </c>
      <c r="X3610" s="33"/>
      <c r="Y3610" s="33"/>
    </row>
    <row r="3611" spans="1:25" hidden="1" x14ac:dyDescent="0.2">
      <c r="A3611" s="93" t="s">
        <v>1920</v>
      </c>
      <c r="B3611" s="94">
        <f ca="1">IFERROR(VLOOKUP($A3611,HeadJournal!$A$1:$NTR$890,COLUMN(HeadJournal!B$1),0),"")</f>
        <v>0</v>
      </c>
      <c r="C3611" s="94" t="str">
        <f ca="1">IFERROR(VLOOKUP($A3611,HeadJournal!$A$1:$NTR$890,COLUMN(HeadJournal!C$1),0),"")</f>
        <v>WBRS</v>
      </c>
      <c r="D3611" s="125" t="str">
        <f ca="1"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 ca="1"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 ca="1"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ca="1" si="285"/>
        <v>295</v>
      </c>
      <c r="V3611" s="22">
        <f t="shared" ca="1" si="286"/>
        <v>0.58415841584158412</v>
      </c>
      <c r="X3611" s="33"/>
      <c r="Y3611" s="33"/>
    </row>
    <row r="3612" spans="1:25" hidden="1" x14ac:dyDescent="0.2">
      <c r="A3612" s="93" t="s">
        <v>1920</v>
      </c>
      <c r="B3612" s="94">
        <f ca="1">IFERROR(VLOOKUP($A3612,HeadJournal!$A$1:$NTR$890,COLUMN(HeadJournal!B$1),0),"")</f>
        <v>0</v>
      </c>
      <c r="C3612" s="94" t="str">
        <f ca="1">IFERROR(VLOOKUP($A3612,HeadJournal!$A$1:$NTR$890,COLUMN(HeadJournal!C$1),0),"")</f>
        <v>WBRS</v>
      </c>
      <c r="D3612" s="125" t="str">
        <f ca="1"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 ca="1"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 ca="1"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ca="1" si="285"/>
        <v>295</v>
      </c>
      <c r="V3612" s="22">
        <f t="shared" ca="1" si="286"/>
        <v>0.58415841584158412</v>
      </c>
      <c r="X3612" s="33"/>
      <c r="Y3612" s="33"/>
    </row>
    <row r="3613" spans="1:25" hidden="1" x14ac:dyDescent="0.2">
      <c r="A3613" s="93" t="s">
        <v>1920</v>
      </c>
      <c r="B3613" s="94">
        <f ca="1">IFERROR(VLOOKUP($A3613,HeadJournal!$A$1:$NTR$890,COLUMN(HeadJournal!B$1),0),"")</f>
        <v>0</v>
      </c>
      <c r="C3613" s="94" t="str">
        <f ca="1">IFERROR(VLOOKUP($A3613,HeadJournal!$A$1:$NTR$890,COLUMN(HeadJournal!C$1),0),"")</f>
        <v>WBRS</v>
      </c>
      <c r="D3613" s="125" t="str">
        <f ca="1"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 ca="1"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 ca="1"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ca="1" si="285"/>
        <v>307</v>
      </c>
      <c r="V3613" s="22">
        <f t="shared" ca="1" si="286"/>
        <v>0.62271805273833669</v>
      </c>
      <c r="X3613" s="33"/>
      <c r="Y3613" s="33"/>
    </row>
    <row r="3614" spans="1:25" hidden="1" x14ac:dyDescent="0.2">
      <c r="A3614" s="93" t="s">
        <v>1920</v>
      </c>
      <c r="B3614" s="94">
        <f ca="1">IFERROR(VLOOKUP($A3614,HeadJournal!$A$1:$NTR$890,COLUMN(HeadJournal!B$1),0),"")</f>
        <v>0</v>
      </c>
      <c r="C3614" s="94" t="str">
        <f ca="1">IFERROR(VLOOKUP($A3614,HeadJournal!$A$1:$NTR$890,COLUMN(HeadJournal!C$1),0),"")</f>
        <v>WBRS</v>
      </c>
      <c r="D3614" s="125" t="str">
        <f ca="1"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 ca="1"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 ca="1"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ca="1" si="285"/>
        <v>307</v>
      </c>
      <c r="V3614" s="22">
        <f t="shared" ca="1" si="286"/>
        <v>0.62271805273833669</v>
      </c>
      <c r="X3614" s="33"/>
      <c r="Y3614" s="33"/>
    </row>
    <row r="3615" spans="1:25" hidden="1" x14ac:dyDescent="0.2">
      <c r="A3615" s="93" t="s">
        <v>1920</v>
      </c>
      <c r="B3615" s="94">
        <f ca="1">IFERROR(VLOOKUP($A3615,HeadJournal!$A$1:$NTR$890,COLUMN(HeadJournal!B$1),0),"")</f>
        <v>0</v>
      </c>
      <c r="C3615" s="94" t="str">
        <f ca="1">IFERROR(VLOOKUP($A3615,HeadJournal!$A$1:$NTR$890,COLUMN(HeadJournal!C$1),0),"")</f>
        <v>WBRS</v>
      </c>
      <c r="D3615" s="125" t="str">
        <f ca="1"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 ca="1"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 ca="1"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ca="1" si="285"/>
        <v>107</v>
      </c>
      <c r="V3615" s="22">
        <f t="shared" ca="1" si="286"/>
        <v>0.21703853955375255</v>
      </c>
      <c r="X3615" s="33"/>
      <c r="Y3615" s="33"/>
    </row>
    <row r="3616" spans="1:25" hidden="1" x14ac:dyDescent="0.2">
      <c r="A3616" s="93" t="s">
        <v>1921</v>
      </c>
      <c r="B3616" s="94">
        <f ca="1">IFERROR(VLOOKUP($A3616,HeadJournal!$A$1:$NTR$890,COLUMN(HeadJournal!B$1),0),"")</f>
        <v>0</v>
      </c>
      <c r="C3616" s="94" t="str">
        <f ca="1">IFERROR(VLOOKUP($A3616,HeadJournal!$A$1:$NTR$890,COLUMN(HeadJournal!C$1),0),"")</f>
        <v>OZON_OA</v>
      </c>
      <c r="D3616" s="125" t="str">
        <f ca="1"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 ca="1"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ca="1" si="285"/>
        <v>1139</v>
      </c>
      <c r="V3616" s="22">
        <f t="shared" ca="1" si="286"/>
        <v>0.98105081826012064</v>
      </c>
      <c r="X3616" s="33"/>
      <c r="Y3616" s="33"/>
    </row>
    <row r="3617" spans="1:25" hidden="1" x14ac:dyDescent="0.2">
      <c r="A3617" s="93" t="s">
        <v>1922</v>
      </c>
      <c r="B3617" s="94">
        <f ca="1">IFERROR(VLOOKUP($A3617,HeadJournal!$A$1:$NTR$890,COLUMN(HeadJournal!B$1),0),"")</f>
        <v>0</v>
      </c>
      <c r="C3617" s="94" t="str">
        <f ca="1">IFERROR(VLOOKUP($A3617,HeadJournal!$A$1:$NTR$890,COLUMN(HeadJournal!C$1),0),"")</f>
        <v>OZON_OA</v>
      </c>
      <c r="D3617" s="125" t="str">
        <f ca="1"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 ca="1"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ca="1" si="285"/>
        <v>377</v>
      </c>
      <c r="V3617" s="22">
        <f t="shared" ca="1" si="286"/>
        <v>0.12471055243135958</v>
      </c>
      <c r="X3617" s="33"/>
      <c r="Y3617" s="33"/>
    </row>
    <row r="3618" spans="1:25" hidden="1" x14ac:dyDescent="0.2">
      <c r="A3618" s="93" t="s">
        <v>1926</v>
      </c>
      <c r="B3618" s="94">
        <f ca="1">IFERROR(VLOOKUP($A3618,HeadJournal!$A$1:$NTR$890,COLUMN(HeadJournal!B$1),0),"")</f>
        <v>0</v>
      </c>
      <c r="C3618" s="94" t="str">
        <f ca="1">IFERROR(VLOOKUP($A3618,HeadJournal!$A$1:$NTR$890,COLUMN(HeadJournal!C$1),0),"")</f>
        <v>OZON_OA</v>
      </c>
      <c r="D3618" s="125" t="str">
        <f ca="1"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 ca="1"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ca="1" si="285"/>
        <v>-2061</v>
      </c>
      <c r="V3618" s="22" t="str">
        <f t="shared" ca="1" si="286"/>
        <v/>
      </c>
      <c r="X3618" s="33"/>
      <c r="Y3618" s="33"/>
    </row>
    <row r="3619" spans="1:25" hidden="1" x14ac:dyDescent="0.2">
      <c r="A3619" s="93" t="s">
        <v>1910</v>
      </c>
      <c r="B3619" s="94" t="str">
        <f ca="1">IFERROR(VLOOKUP($A3619,HeadJournal!$A$1:$NTR$890,COLUMN(HeadJournal!B$1),0),"")</f>
        <v>722500226371</v>
      </c>
      <c r="C3619" s="94" t="str">
        <f ca="1">IFERROR(VLOOKUP($A3619,HeadJournal!$A$1:$NTR$890,COLUMN(HeadJournal!C$1),0),"")</f>
        <v>iHerb_MH DLE7202</v>
      </c>
      <c r="D3619" s="125" t="str">
        <f ca="1"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 ca="1"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 ca="1"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 ca="1"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ca="1" si="285"/>
        <v>796.1425440172477</v>
      </c>
      <c r="V3619" s="22">
        <f t="shared" ca="1" si="286"/>
        <v>0.61060550780619938</v>
      </c>
      <c r="X3619" s="33"/>
      <c r="Y3619" s="33"/>
    </row>
    <row r="3620" spans="1:25" hidden="1" x14ac:dyDescent="0.2">
      <c r="A3620" s="93" t="s">
        <v>1910</v>
      </c>
      <c r="B3620" s="94" t="str">
        <f ca="1">IFERROR(VLOOKUP($A3620,HeadJournal!$A$1:$NTR$890,COLUMN(HeadJournal!B$1),0),"")</f>
        <v>722500226371</v>
      </c>
      <c r="C3620" s="94" t="str">
        <f ca="1">IFERROR(VLOOKUP($A3620,HeadJournal!$A$1:$NTR$890,COLUMN(HeadJournal!C$1),0),"")</f>
        <v>iHerb_MH DLE7202</v>
      </c>
      <c r="D3620" s="125" t="str">
        <f ca="1"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 ca="1"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 ca="1"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 ca="1"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ca="1" si="285"/>
        <v>1107.6948964696369</v>
      </c>
      <c r="V3620" s="22">
        <f t="shared" ca="1" si="286"/>
        <v>0.79558344910245493</v>
      </c>
      <c r="X3620" s="33"/>
      <c r="Y3620" s="33"/>
    </row>
    <row r="3621" spans="1:25" hidden="1" x14ac:dyDescent="0.2">
      <c r="A3621" s="93" t="s">
        <v>1910</v>
      </c>
      <c r="B3621" s="94" t="str">
        <f ca="1">IFERROR(VLOOKUP($A3621,HeadJournal!$A$1:$NTR$890,COLUMN(HeadJournal!B$1),0),"")</f>
        <v>722500226371</v>
      </c>
      <c r="C3621" s="94" t="str">
        <f ca="1">IFERROR(VLOOKUP($A3621,HeadJournal!$A$1:$NTR$890,COLUMN(HeadJournal!C$1),0),"")</f>
        <v>iHerb_MH DLE7202</v>
      </c>
      <c r="D3621" s="125" t="str">
        <f ca="1"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 ca="1"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 ca="1"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 ca="1"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ca="1" si="285"/>
        <v>1107.6948964696369</v>
      </c>
      <c r="V3621" s="22">
        <f t="shared" ca="1" si="286"/>
        <v>0.79558344910245493</v>
      </c>
      <c r="X3621" s="33"/>
      <c r="Y3621" s="33"/>
    </row>
    <row r="3622" spans="1:25" hidden="1" x14ac:dyDescent="0.2">
      <c r="A3622" s="93" t="s">
        <v>1910</v>
      </c>
      <c r="B3622" s="94" t="str">
        <f ca="1">IFERROR(VLOOKUP($A3622,HeadJournal!$A$1:$NTR$890,COLUMN(HeadJournal!B$1),0),"")</f>
        <v>722500226371</v>
      </c>
      <c r="C3622" s="94" t="str">
        <f ca="1">IFERROR(VLOOKUP($A3622,HeadJournal!$A$1:$NTR$890,COLUMN(HeadJournal!C$1),0),"")</f>
        <v>iHerb_MH DLE7202</v>
      </c>
      <c r="D3622" s="125" t="str">
        <f ca="1"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 ca="1"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 ca="1"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 ca="1"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ca="1" si="285"/>
        <v>825.46146245059276</v>
      </c>
      <c r="V3622" s="22">
        <f t="shared" ca="1" si="286"/>
        <v>0.94388231851241677</v>
      </c>
      <c r="X3622" s="33"/>
      <c r="Y3622" s="33"/>
    </row>
    <row r="3623" spans="1:25" hidden="1" x14ac:dyDescent="0.2">
      <c r="A3623" s="93" t="s">
        <v>1910</v>
      </c>
      <c r="B3623" s="94" t="str">
        <f ca="1">IFERROR(VLOOKUP($A3623,HeadJournal!$A$1:$NTR$890,COLUMN(HeadJournal!B$1),0),"")</f>
        <v>722500226371</v>
      </c>
      <c r="C3623" s="94" t="str">
        <f ca="1">IFERROR(VLOOKUP($A3623,HeadJournal!$A$1:$NTR$890,COLUMN(HeadJournal!C$1),0),"")</f>
        <v>iHerb_MH DLE7202</v>
      </c>
      <c r="D3623" s="125" t="str">
        <f ca="1"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 ca="1"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 ca="1"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 ca="1"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ca="1" si="285"/>
        <v>822.48008107258386</v>
      </c>
      <c r="V3623" s="22">
        <f t="shared" ca="1" si="286"/>
        <v>0.93727796182438006</v>
      </c>
      <c r="X3623" s="33"/>
      <c r="Y3623" s="33"/>
    </row>
    <row r="3624" spans="1:25" hidden="1" x14ac:dyDescent="0.2">
      <c r="A3624" s="93" t="s">
        <v>1910</v>
      </c>
      <c r="B3624" s="94" t="str">
        <f ca="1">IFERROR(VLOOKUP($A3624,HeadJournal!$A$1:$NTR$890,COLUMN(HeadJournal!B$1),0),"")</f>
        <v>722500226371</v>
      </c>
      <c r="C3624" s="94" t="str">
        <f ca="1">IFERROR(VLOOKUP($A3624,HeadJournal!$A$1:$NTR$890,COLUMN(HeadJournal!C$1),0),"")</f>
        <v>iHerb_MH DLE7202</v>
      </c>
      <c r="D3624" s="125" t="str">
        <f ca="1"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 ca="1"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 ca="1"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ca="1" si="285"/>
        <v>-1241.2484470445561</v>
      </c>
      <c r="V3624" s="22" t="str">
        <f t="shared" ca="1" si="286"/>
        <v/>
      </c>
      <c r="X3624" s="33"/>
      <c r="Y3624" s="33"/>
    </row>
    <row r="3625" spans="1:25" hidden="1" x14ac:dyDescent="0.2">
      <c r="A3625" s="93" t="s">
        <v>1910</v>
      </c>
      <c r="B3625" s="94" t="str">
        <f ca="1">IFERROR(VLOOKUP($A3625,HeadJournal!$A$1:$NTR$890,COLUMN(HeadJournal!B$1),0),"")</f>
        <v>722500226371</v>
      </c>
      <c r="C3625" s="94" t="str">
        <f ca="1">IFERROR(VLOOKUP($A3625,HeadJournal!$A$1:$NTR$890,COLUMN(HeadJournal!C$1),0),"")</f>
        <v>iHerb_MH DLE7202</v>
      </c>
      <c r="D3625" s="125" t="str">
        <f ca="1"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 ca="1"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 ca="1"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 ca="1"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ca="1" si="285"/>
        <v>843.844646065397</v>
      </c>
      <c r="V3625" s="22">
        <f t="shared" ca="1" si="286"/>
        <v>0.67176774227985225</v>
      </c>
      <c r="X3625" s="33"/>
      <c r="Y3625" s="33"/>
    </row>
    <row r="3626" spans="1:25" hidden="1" x14ac:dyDescent="0.2">
      <c r="A3626" s="93" t="s">
        <v>1910</v>
      </c>
      <c r="B3626" s="94" t="str">
        <f ca="1">IFERROR(VLOOKUP($A3626,HeadJournal!$A$1:$NTR$890,COLUMN(HeadJournal!B$1),0),"")</f>
        <v>722500226371</v>
      </c>
      <c r="C3626" s="94" t="str">
        <f ca="1">IFERROR(VLOOKUP($A3626,HeadJournal!$A$1:$NTR$890,COLUMN(HeadJournal!C$1),0),"")</f>
        <v>iHerb_MH DLE7202</v>
      </c>
      <c r="D3626" s="125" t="str">
        <f ca="1"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 ca="1"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 ca="1"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 ca="1"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ca="1" si="285"/>
        <v>778.37998113546541</v>
      </c>
      <c r="V3626" s="22">
        <f t="shared" ca="1" si="286"/>
        <v>0.76190752604924972</v>
      </c>
      <c r="X3626" s="33"/>
      <c r="Y3626" s="33"/>
    </row>
    <row r="3627" spans="1:25" hidden="1" x14ac:dyDescent="0.2">
      <c r="A3627" s="93" t="s">
        <v>1910</v>
      </c>
      <c r="B3627" s="94" t="str">
        <f ca="1">IFERROR(VLOOKUP($A3627,HeadJournal!$A$1:$NTR$890,COLUMN(HeadJournal!B$1),0),"")</f>
        <v>722500226371</v>
      </c>
      <c r="C3627" s="94" t="str">
        <f ca="1">IFERROR(VLOOKUP($A3627,HeadJournal!$A$1:$NTR$890,COLUMN(HeadJournal!C$1),0),"")</f>
        <v>iHerb_MH DLE7202</v>
      </c>
      <c r="D3627" s="125" t="str">
        <f ca="1"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 ca="1"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 ca="1"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 ca="1"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ca="1" si="285"/>
        <v>979.87267337405683</v>
      </c>
      <c r="V3627" s="22">
        <f t="shared" ca="1" si="286"/>
        <v>1.5801152945564512</v>
      </c>
      <c r="X3627" s="33"/>
      <c r="Y3627" s="33"/>
    </row>
    <row r="3628" spans="1:25" hidden="1" x14ac:dyDescent="0.2">
      <c r="A3628" s="93" t="s">
        <v>1910</v>
      </c>
      <c r="B3628" s="94" t="str">
        <f ca="1">IFERROR(VLOOKUP($A3628,HeadJournal!$A$1:$NTR$890,COLUMN(HeadJournal!B$1),0),"")</f>
        <v>722500226371</v>
      </c>
      <c r="C3628" s="94" t="str">
        <f ca="1">IFERROR(VLOOKUP($A3628,HeadJournal!$A$1:$NTR$890,COLUMN(HeadJournal!C$1),0),"")</f>
        <v>iHerb_MH DLE7202</v>
      </c>
      <c r="D3628" s="125" t="str">
        <f ca="1"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 ca="1"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 ca="1"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 ca="1"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ca="1" si="285"/>
        <v>1216.7647659899387</v>
      </c>
      <c r="V3628" s="22">
        <f t="shared" ca="1" si="286"/>
        <v>1.1232691919423268</v>
      </c>
      <c r="X3628" s="33"/>
      <c r="Y3628" s="33"/>
    </row>
    <row r="3629" spans="1:25" hidden="1" x14ac:dyDescent="0.2">
      <c r="A3629" s="93" t="s">
        <v>1931</v>
      </c>
      <c r="B3629" s="94" t="str">
        <f ca="1">IFERROR(VLOOKUP($A3629,HeadJournal!$A$1:$NTR$890,COLUMN(HeadJournal!B$1),0),"")</f>
        <v>720000316216</v>
      </c>
      <c r="C3629" s="94" t="str">
        <f ca="1">IFERROR(VLOOKUP($A3629,HeadJournal!$A$1:$NTR$890,COLUMN(HeadJournal!C$1),0),"")</f>
        <v>iHerb_AV CYG0792</v>
      </c>
      <c r="D3629" s="125" t="str">
        <f ca="1"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 ca="1"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 ca="1"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 ca="1"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ca="1" si="285"/>
        <v>665.59288628715831</v>
      </c>
      <c r="V3629" s="22">
        <f t="shared" ca="1" si="286"/>
        <v>0.24341396822340797</v>
      </c>
      <c r="X3629" s="33"/>
      <c r="Y3629" s="33"/>
    </row>
    <row r="3630" spans="1:25" hidden="1" x14ac:dyDescent="0.2">
      <c r="A3630" s="93" t="s">
        <v>1931</v>
      </c>
      <c r="B3630" s="94" t="str">
        <f ca="1">IFERROR(VLOOKUP($A3630,HeadJournal!$A$1:$NTR$890,COLUMN(HeadJournal!B$1),0),"")</f>
        <v>720000316216</v>
      </c>
      <c r="C3630" s="94" t="str">
        <f ca="1">IFERROR(VLOOKUP($A3630,HeadJournal!$A$1:$NTR$890,COLUMN(HeadJournal!C$1),0),"")</f>
        <v>iHerb_AV CYG0792</v>
      </c>
      <c r="D3630" s="125" t="str">
        <f ca="1"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 ca="1"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 ca="1"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 ca="1"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ca="1" si="285"/>
        <v>641.42135305664624</v>
      </c>
      <c r="V3630" s="22">
        <f t="shared" ca="1" si="286"/>
        <v>1.7887884806425032</v>
      </c>
      <c r="X3630" s="33"/>
      <c r="Y3630" s="33"/>
    </row>
    <row r="3631" spans="1:25" hidden="1" x14ac:dyDescent="0.2">
      <c r="A3631" s="93" t="s">
        <v>1931</v>
      </c>
      <c r="B3631" s="94" t="str">
        <f ca="1">IFERROR(VLOOKUP($A3631,HeadJournal!$A$1:$NTR$890,COLUMN(HeadJournal!B$1),0),"")</f>
        <v>720000316216</v>
      </c>
      <c r="C3631" s="94" t="str">
        <f ca="1">IFERROR(VLOOKUP($A3631,HeadJournal!$A$1:$NTR$890,COLUMN(HeadJournal!C$1),0),"")</f>
        <v>iHerb_AV CYG0792</v>
      </c>
      <c r="D3631" s="125" t="str">
        <f ca="1"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 ca="1"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 ca="1"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 ca="1"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ca="1" si="285"/>
        <v>641.42135305664624</v>
      </c>
      <c r="V3631" s="22">
        <f t="shared" ca="1" si="286"/>
        <v>1.7887884806425032</v>
      </c>
      <c r="X3631" s="33"/>
      <c r="Y3631" s="33"/>
    </row>
    <row r="3632" spans="1:25" hidden="1" x14ac:dyDescent="0.2">
      <c r="A3632" s="93" t="s">
        <v>1931</v>
      </c>
      <c r="B3632" s="94" t="str">
        <f ca="1">IFERROR(VLOOKUP($A3632,HeadJournal!$A$1:$NTR$890,COLUMN(HeadJournal!B$1),0),"")</f>
        <v>720000316216</v>
      </c>
      <c r="C3632" s="94" t="str">
        <f ca="1">IFERROR(VLOOKUP($A3632,HeadJournal!$A$1:$NTR$890,COLUMN(HeadJournal!C$1),0),"")</f>
        <v>iHerb_AV CYG0792</v>
      </c>
      <c r="D3632" s="125" t="str">
        <f ca="1"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 ca="1"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 ca="1"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 ca="1"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ca="1" si="285"/>
        <v>641.42135305664624</v>
      </c>
      <c r="V3632" s="22">
        <f t="shared" ca="1" si="286"/>
        <v>1.7887884806425032</v>
      </c>
      <c r="X3632" s="33"/>
      <c r="Y3632" s="33"/>
    </row>
    <row r="3633" spans="1:25" hidden="1" x14ac:dyDescent="0.2">
      <c r="A3633" s="93" t="s">
        <v>1931</v>
      </c>
      <c r="B3633" s="94" t="str">
        <f ca="1">IFERROR(VLOOKUP($A3633,HeadJournal!$A$1:$NTR$890,COLUMN(HeadJournal!B$1),0),"")</f>
        <v>720000316216</v>
      </c>
      <c r="C3633" s="94" t="str">
        <f ca="1">IFERROR(VLOOKUP($A3633,HeadJournal!$A$1:$NTR$890,COLUMN(HeadJournal!C$1),0),"")</f>
        <v>iHerb_AV CYG0792</v>
      </c>
      <c r="D3633" s="125" t="str">
        <f ca="1"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 ca="1"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 ca="1"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 ca="1"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ca="1" si="285"/>
        <v>1013.214121564779</v>
      </c>
      <c r="V3633" s="22">
        <f t="shared" ca="1" si="286"/>
        <v>1.4752984203363282</v>
      </c>
      <c r="X3633" s="33"/>
      <c r="Y3633" s="33"/>
    </row>
    <row r="3634" spans="1:25" hidden="1" x14ac:dyDescent="0.2">
      <c r="A3634" s="93" t="s">
        <v>1931</v>
      </c>
      <c r="B3634" s="94" t="str">
        <f ca="1">IFERROR(VLOOKUP($A3634,HeadJournal!$A$1:$NTR$890,COLUMN(HeadJournal!B$1),0),"")</f>
        <v>720000316216</v>
      </c>
      <c r="C3634" s="94" t="str">
        <f ca="1">IFERROR(VLOOKUP($A3634,HeadJournal!$A$1:$NTR$890,COLUMN(HeadJournal!C$1),0),"")</f>
        <v>iHerb_AV CYG0792</v>
      </c>
      <c r="D3634" s="125" t="str">
        <f ca="1"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 ca="1"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 ca="1"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 ca="1"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ca="1" si="285"/>
        <v>1331.9653519349417</v>
      </c>
      <c r="V3634" s="22">
        <f t="shared" ca="1" si="286"/>
        <v>1.5344610435816526</v>
      </c>
      <c r="X3634" s="33"/>
      <c r="Y3634" s="33"/>
    </row>
    <row r="3635" spans="1:25" hidden="1" x14ac:dyDescent="0.2">
      <c r="A3635" s="93" t="s">
        <v>1931</v>
      </c>
      <c r="B3635" s="94" t="str">
        <f ca="1">IFERROR(VLOOKUP($A3635,HeadJournal!$A$1:$NTR$890,COLUMN(HeadJournal!B$1),0),"")</f>
        <v>720000316216</v>
      </c>
      <c r="C3635" s="94" t="str">
        <f ca="1">IFERROR(VLOOKUP($A3635,HeadJournal!$A$1:$NTR$890,COLUMN(HeadJournal!C$1),0),"")</f>
        <v>iHerb_AV CYG0792</v>
      </c>
      <c r="D3635" s="125" t="str">
        <f ca="1"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 ca="1"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 ca="1"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 ca="1"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ca="1" si="285"/>
        <v>1062.4050133202472</v>
      </c>
      <c r="V3635" s="22">
        <f t="shared" ca="1" si="286"/>
        <v>1.1331172077641718</v>
      </c>
      <c r="X3635" s="33"/>
      <c r="Y3635" s="33"/>
    </row>
    <row r="3636" spans="1:25" hidden="1" x14ac:dyDescent="0.2">
      <c r="A3636" s="93" t="s">
        <v>1931</v>
      </c>
      <c r="B3636" s="94" t="str">
        <f ca="1">IFERROR(VLOOKUP($A3636,HeadJournal!$A$1:$NTR$890,COLUMN(HeadJournal!B$1),0),"")</f>
        <v>720000316216</v>
      </c>
      <c r="C3636" s="94" t="str">
        <f ca="1">IFERROR(VLOOKUP($A3636,HeadJournal!$A$1:$NTR$890,COLUMN(HeadJournal!C$1),0),"")</f>
        <v>iHerb_AV CYG0792</v>
      </c>
      <c r="D3636" s="125" t="str">
        <f ca="1"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 ca="1"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 ca="1"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 ca="1"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ca="1" si="285"/>
        <v>1262.4050133202472</v>
      </c>
      <c r="V3636" s="22">
        <f t="shared" ca="1" si="286"/>
        <v>1.3464289285405888</v>
      </c>
      <c r="X3636" s="33"/>
      <c r="Y3636" s="33"/>
    </row>
    <row r="3637" spans="1:25" hidden="1" x14ac:dyDescent="0.2">
      <c r="A3637" s="93" t="s">
        <v>1931</v>
      </c>
      <c r="B3637" s="94" t="str">
        <f ca="1">IFERROR(VLOOKUP($A3637,HeadJournal!$A$1:$NTR$890,COLUMN(HeadJournal!B$1),0),"")</f>
        <v>720000316216</v>
      </c>
      <c r="C3637" s="94" t="str">
        <f ca="1">IFERROR(VLOOKUP($A3637,HeadJournal!$A$1:$NTR$890,COLUMN(HeadJournal!C$1),0),"")</f>
        <v>iHerb_AV CYG0792</v>
      </c>
      <c r="D3637" s="125" t="str">
        <f ca="1"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 ca="1"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 ca="1"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 ca="1"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ca="1" si="285"/>
        <v>1094.0144802766877</v>
      </c>
      <c r="V3637" s="22">
        <f t="shared" ca="1" si="286"/>
        <v>1.3573624506954578</v>
      </c>
      <c r="X3637" s="33"/>
      <c r="Y3637" s="33"/>
    </row>
    <row r="3638" spans="1:25" hidden="1" x14ac:dyDescent="0.2">
      <c r="A3638" s="93" t="s">
        <v>1931</v>
      </c>
      <c r="B3638" s="94" t="str">
        <f ca="1">IFERROR(VLOOKUP($A3638,HeadJournal!$A$1:$NTR$890,COLUMN(HeadJournal!B$1),0),"")</f>
        <v>720000316216</v>
      </c>
      <c r="C3638" s="94" t="str">
        <f ca="1">IFERROR(VLOOKUP($A3638,HeadJournal!$A$1:$NTR$890,COLUMN(HeadJournal!C$1),0),"")</f>
        <v>iHerb_AV CYG0792</v>
      </c>
      <c r="D3638" s="125" t="str">
        <f ca="1"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 ca="1"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 ca="1"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 ca="1"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ca="1" si="285"/>
        <v>994.01448027668755</v>
      </c>
      <c r="V3638" s="22">
        <f t="shared" ca="1" si="286"/>
        <v>1.2332907427641178</v>
      </c>
      <c r="X3638" s="33"/>
      <c r="Y3638" s="33"/>
    </row>
    <row r="3639" spans="1:25" hidden="1" x14ac:dyDescent="0.2">
      <c r="A3639" s="93" t="s">
        <v>1931</v>
      </c>
      <c r="B3639" s="94" t="str">
        <f ca="1">IFERROR(VLOOKUP($A3639,HeadJournal!$A$1:$NTR$890,COLUMN(HeadJournal!B$1),0),"")</f>
        <v>720000316216</v>
      </c>
      <c r="C3639" s="94" t="str">
        <f ca="1">IFERROR(VLOOKUP($A3639,HeadJournal!$A$1:$NTR$890,COLUMN(HeadJournal!C$1),0),"")</f>
        <v>iHerb_AV CYG0792</v>
      </c>
      <c r="D3639" s="125" t="str">
        <f ca="1"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 ca="1"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 ca="1"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 ca="1"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ca="1" si="285"/>
        <v>1094.0144802766877</v>
      </c>
      <c r="V3639" s="22">
        <f t="shared" ca="1" si="286"/>
        <v>1.3573624506954578</v>
      </c>
      <c r="X3639" s="33"/>
      <c r="Y3639" s="33"/>
    </row>
    <row r="3640" spans="1:25" hidden="1" x14ac:dyDescent="0.2">
      <c r="A3640" s="93" t="s">
        <v>1931</v>
      </c>
      <c r="B3640" s="94" t="str">
        <f ca="1">IFERROR(VLOOKUP($A3640,HeadJournal!$A$1:$NTR$890,COLUMN(HeadJournal!B$1),0),"")</f>
        <v>720000316216</v>
      </c>
      <c r="C3640" s="94" t="str">
        <f ca="1">IFERROR(VLOOKUP($A3640,HeadJournal!$A$1:$NTR$890,COLUMN(HeadJournal!C$1),0),"")</f>
        <v>iHerb_AV CYG0792</v>
      </c>
      <c r="D3640" s="125" t="str">
        <f ca="1"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 ca="1"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 ca="1"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 ca="1"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ca="1" si="285"/>
        <v>-1388.2676030566452</v>
      </c>
      <c r="V3640" s="22" t="str">
        <f t="shared" ca="1" si="286"/>
        <v/>
      </c>
      <c r="X3640" s="33"/>
      <c r="Y3640" s="33"/>
    </row>
    <row r="3641" spans="1:25" hidden="1" x14ac:dyDescent="0.2">
      <c r="A3641" s="93" t="s">
        <v>1931</v>
      </c>
      <c r="B3641" s="94" t="str">
        <f ca="1">IFERROR(VLOOKUP($A3641,HeadJournal!$A$1:$NTR$890,COLUMN(HeadJournal!B$1),0),"")</f>
        <v>720000316216</v>
      </c>
      <c r="C3641" s="94" t="str">
        <f ca="1">IFERROR(VLOOKUP($A3641,HeadJournal!$A$1:$NTR$890,COLUMN(HeadJournal!C$1),0),"")</f>
        <v>iHerb_AV CYG0792</v>
      </c>
      <c r="D3641" s="125" t="str">
        <f ca="1"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 ca="1"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 ca="1"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 ca="1"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ca="1" si="285"/>
        <v>813.14587563095938</v>
      </c>
      <c r="V3641" s="22">
        <f t="shared" ca="1" si="286"/>
        <v>1.3856013647432699</v>
      </c>
      <c r="X3641" s="33"/>
      <c r="Y3641" s="33"/>
    </row>
    <row r="3642" spans="1:25" hidden="1" x14ac:dyDescent="0.2">
      <c r="A3642" s="93" t="s">
        <v>1931</v>
      </c>
      <c r="B3642" s="94" t="str">
        <f ca="1">IFERROR(VLOOKUP($A3642,HeadJournal!$A$1:$NTR$890,COLUMN(HeadJournal!B$1),0),"")</f>
        <v>720000316216</v>
      </c>
      <c r="C3642" s="94" t="str">
        <f ca="1">IFERROR(VLOOKUP($A3642,HeadJournal!$A$1:$NTR$890,COLUMN(HeadJournal!C$1),0),"")</f>
        <v>iHerb_AV CYG0792</v>
      </c>
      <c r="D3642" s="125" t="str">
        <f ca="1"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 ca="1"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 ca="1"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 ca="1"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ca="1" si="285"/>
        <v>1172.5313337773428</v>
      </c>
      <c r="V3642" s="22">
        <f t="shared" ca="1" si="286"/>
        <v>0.55113917887175479</v>
      </c>
      <c r="X3642" s="33"/>
      <c r="Y3642" s="33"/>
    </row>
    <row r="3643" spans="1:25" hidden="1" x14ac:dyDescent="0.2">
      <c r="A3643" s="93" t="s">
        <v>1931</v>
      </c>
      <c r="B3643" s="94" t="str">
        <f ca="1">IFERROR(VLOOKUP($A3643,HeadJournal!$A$1:$NTR$890,COLUMN(HeadJournal!B$1),0),"")</f>
        <v>720000316216</v>
      </c>
      <c r="C3643" s="94" t="str">
        <f ca="1">IFERROR(VLOOKUP($A3643,HeadJournal!$A$1:$NTR$890,COLUMN(HeadJournal!C$1),0),"")</f>
        <v>iHerb_AV CYG0792</v>
      </c>
      <c r="D3643" s="125" t="str">
        <f ca="1"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 ca="1"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 ca="1"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 ca="1"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ca="1" si="285"/>
        <v>1272.5313337773428</v>
      </c>
      <c r="V3643" s="22">
        <f t="shared" ca="1" si="286"/>
        <v>0.59814339641332315</v>
      </c>
      <c r="X3643" s="33"/>
      <c r="Y3643" s="33"/>
    </row>
    <row r="3644" spans="1:25" hidden="1" x14ac:dyDescent="0.2">
      <c r="A3644" s="93" t="s">
        <v>1931</v>
      </c>
      <c r="B3644" s="94" t="str">
        <f ca="1">IFERROR(VLOOKUP($A3644,HeadJournal!$A$1:$NTR$890,COLUMN(HeadJournal!B$1),0),"")</f>
        <v>720000316216</v>
      </c>
      <c r="C3644" s="94" t="str">
        <f ca="1">IFERROR(VLOOKUP($A3644,HeadJournal!$A$1:$NTR$890,COLUMN(HeadJournal!C$1),0),"")</f>
        <v>iHerb_AV CYG0792</v>
      </c>
      <c r="D3644" s="125" t="str">
        <f ca="1"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 ca="1"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 ca="1"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ca="1" si="285"/>
        <v>-463.4090164049353</v>
      </c>
      <c r="V3644" s="22" t="str">
        <f t="shared" ca="1" si="286"/>
        <v/>
      </c>
      <c r="X3644" s="33"/>
      <c r="Y3644" s="33"/>
    </row>
    <row r="3645" spans="1:25" hidden="1" x14ac:dyDescent="0.2">
      <c r="A3645" s="93" t="s">
        <v>1931</v>
      </c>
      <c r="B3645" s="94" t="str">
        <f ca="1">IFERROR(VLOOKUP($A3645,HeadJournal!$A$1:$NTR$890,COLUMN(HeadJournal!B$1),0),"")</f>
        <v>720000316216</v>
      </c>
      <c r="C3645" s="94" t="str">
        <f ca="1">IFERROR(VLOOKUP($A3645,HeadJournal!$A$1:$NTR$890,COLUMN(HeadJournal!C$1),0),"")</f>
        <v>iHerb_AV CYG0792</v>
      </c>
      <c r="D3645" s="125" t="str">
        <f ca="1"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 ca="1"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 ca="1"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 ca="1"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ca="1" si="285"/>
        <v>1483.1156898485704</v>
      </c>
      <c r="V3645" s="22">
        <f t="shared" ca="1" si="286"/>
        <v>1.3279044896310579</v>
      </c>
      <c r="X3645" s="33"/>
      <c r="Y3645" s="33"/>
    </row>
    <row r="3646" spans="1:25" hidden="1" x14ac:dyDescent="0.2">
      <c r="A3646" s="93" t="s">
        <v>1937</v>
      </c>
      <c r="B3646" s="94" t="str">
        <f ca="1">IFERROR(VLOOKUP($A3646,HeadJournal!$A$1:$NTR$890,COLUMN(HeadJournal!B$1),0),"")</f>
        <v>720000304255</v>
      </c>
      <c r="C3646" s="94" t="str">
        <f ca="1">IFERROR(VLOOKUP($A3646,HeadJournal!$A$1:$NTR$890,COLUMN(HeadJournal!C$1),0),"")</f>
        <v>iHerb_OA CZN6870</v>
      </c>
      <c r="D3646" s="125" t="str">
        <f ca="1"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 ca="1"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 ca="1"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 ca="1"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ca="1" si="285"/>
        <v>637.14511559359153</v>
      </c>
      <c r="V3646" s="22">
        <f t="shared" ca="1" si="286"/>
        <v>0.40768027918061445</v>
      </c>
      <c r="X3646" s="33"/>
      <c r="Y3646" s="33"/>
    </row>
    <row r="3647" spans="1:25" hidden="1" x14ac:dyDescent="0.2">
      <c r="A3647" s="93" t="s">
        <v>1937</v>
      </c>
      <c r="B3647" s="94" t="str">
        <f ca="1">IFERROR(VLOOKUP($A3647,HeadJournal!$A$1:$NTR$890,COLUMN(HeadJournal!B$1),0),"")</f>
        <v>720000304255</v>
      </c>
      <c r="C3647" s="94" t="str">
        <f ca="1">IFERROR(VLOOKUP($A3647,HeadJournal!$A$1:$NTR$890,COLUMN(HeadJournal!C$1),0),"")</f>
        <v>iHerb_OA CZN6870</v>
      </c>
      <c r="D3647" s="125" t="str">
        <f ca="1"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 ca="1"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 ca="1"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 ca="1"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ca="1" si="285"/>
        <v>737.14511559359153</v>
      </c>
      <c r="V3647" s="22">
        <f t="shared" ca="1" si="286"/>
        <v>0.47166574641609693</v>
      </c>
      <c r="X3647" s="33"/>
      <c r="Y3647" s="33"/>
    </row>
    <row r="3648" spans="1:25" hidden="1" x14ac:dyDescent="0.2">
      <c r="A3648" s="93" t="s">
        <v>1937</v>
      </c>
      <c r="B3648" s="94" t="str">
        <f ca="1">IFERROR(VLOOKUP($A3648,HeadJournal!$A$1:$NTR$890,COLUMN(HeadJournal!B$1),0),"")</f>
        <v>720000304255</v>
      </c>
      <c r="C3648" s="94" t="str">
        <f ca="1">IFERROR(VLOOKUP($A3648,HeadJournal!$A$1:$NTR$890,COLUMN(HeadJournal!C$1),0),"")</f>
        <v>iHerb_OA CZN6870</v>
      </c>
      <c r="D3648" s="125" t="str">
        <f ca="1"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 ca="1"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 ca="1"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ca="1" si="285"/>
        <v>737.14511559359153</v>
      </c>
      <c r="V3648" s="22">
        <f t="shared" ca="1" si="286"/>
        <v>0.47166574641609693</v>
      </c>
      <c r="X3648" s="33"/>
      <c r="Y3648" s="33"/>
    </row>
    <row r="3649" spans="1:25" hidden="1" x14ac:dyDescent="0.2">
      <c r="A3649" s="93" t="s">
        <v>1937</v>
      </c>
      <c r="B3649" s="94" t="str">
        <f ca="1">IFERROR(VLOOKUP($A3649,HeadJournal!$A$1:$NTR$890,COLUMN(HeadJournal!B$1),0),"")</f>
        <v>720000304255</v>
      </c>
      <c r="C3649" s="94" t="str">
        <f ca="1">IFERROR(VLOOKUP($A3649,HeadJournal!$A$1:$NTR$890,COLUMN(HeadJournal!C$1),0),"")</f>
        <v>iHerb_OA CZN6870</v>
      </c>
      <c r="D3649" s="125" t="str">
        <f ca="1"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 ca="1"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 ca="1"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 ca="1"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ca="1" si="290">Q3649-P3649</f>
        <v>737.14511559359153</v>
      </c>
      <c r="V3649" s="22">
        <f t="shared" ref="V3649:V3712" ca="1" si="291">IF(Q3649&lt;&gt;0,IFERROR(U3649/P3649,""),"")</f>
        <v>0.47166574641609693</v>
      </c>
      <c r="X3649" s="33"/>
      <c r="Y3649" s="33"/>
    </row>
    <row r="3650" spans="1:25" hidden="1" x14ac:dyDescent="0.2">
      <c r="A3650" s="93" t="s">
        <v>1937</v>
      </c>
      <c r="B3650" s="94" t="str">
        <f ca="1">IFERROR(VLOOKUP($A3650,HeadJournal!$A$1:$NTR$890,COLUMN(HeadJournal!B$1),0),"")</f>
        <v>720000304255</v>
      </c>
      <c r="C3650" s="94" t="str">
        <f ca="1">IFERROR(VLOOKUP($A3650,HeadJournal!$A$1:$NTR$890,COLUMN(HeadJournal!C$1),0),"")</f>
        <v>iHerb_OA CZN6870</v>
      </c>
      <c r="D3650" s="125" t="str">
        <f ca="1"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 ca="1"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 ca="1"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 ca="1"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ca="1" si="290"/>
        <v>365.41353191306587</v>
      </c>
      <c r="V3650" s="22">
        <f t="shared" ca="1" si="291"/>
        <v>0.57582937911466248</v>
      </c>
      <c r="X3650" s="33"/>
      <c r="Y3650" s="33"/>
    </row>
    <row r="3651" spans="1:25" hidden="1" x14ac:dyDescent="0.2">
      <c r="A3651" s="93" t="s">
        <v>1937</v>
      </c>
      <c r="B3651" s="94" t="str">
        <f ca="1">IFERROR(VLOOKUP($A3651,HeadJournal!$A$1:$NTR$890,COLUMN(HeadJournal!B$1),0),"")</f>
        <v>720000304255</v>
      </c>
      <c r="C3651" s="94" t="str">
        <f ca="1">IFERROR(VLOOKUP($A3651,HeadJournal!$A$1:$NTR$890,COLUMN(HeadJournal!C$1),0),"")</f>
        <v>iHerb_OA CZN6870</v>
      </c>
      <c r="D3651" s="125" t="str">
        <f ca="1"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 ca="1"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 ca="1"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 ca="1"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ca="1" si="290"/>
        <v>1015.7215746069924</v>
      </c>
      <c r="V3651" s="22">
        <f t="shared" ca="1" si="291"/>
        <v>0.85767126448319875</v>
      </c>
      <c r="X3651" s="33"/>
      <c r="Y3651" s="33"/>
    </row>
    <row r="3652" spans="1:25" hidden="1" x14ac:dyDescent="0.2">
      <c r="A3652" s="93" t="s">
        <v>1937</v>
      </c>
      <c r="B3652" s="94" t="str">
        <f ca="1">IFERROR(VLOOKUP($A3652,HeadJournal!$A$1:$NTR$890,COLUMN(HeadJournal!B$1),0),"")</f>
        <v>720000304255</v>
      </c>
      <c r="C3652" s="94" t="str">
        <f ca="1">IFERROR(VLOOKUP($A3652,HeadJournal!$A$1:$NTR$890,COLUMN(HeadJournal!C$1),0),"")</f>
        <v>iHerb_OA CZN6870</v>
      </c>
      <c r="D3652" s="125" t="str">
        <f ca="1"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 ca="1"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 ca="1"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 ca="1"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ca="1" si="290"/>
        <v>872.35731036852508</v>
      </c>
      <c r="V3652" s="22">
        <f t="shared" ca="1" si="291"/>
        <v>0.6110473696984442</v>
      </c>
      <c r="X3652" s="33"/>
      <c r="Y3652" s="33"/>
    </row>
    <row r="3653" spans="1:25" hidden="1" x14ac:dyDescent="0.2">
      <c r="A3653" s="93" t="s">
        <v>1937</v>
      </c>
      <c r="B3653" s="94" t="str">
        <f ca="1">IFERROR(VLOOKUP($A3653,HeadJournal!$A$1:$NTR$890,COLUMN(HeadJournal!B$1),0),"")</f>
        <v>720000304255</v>
      </c>
      <c r="C3653" s="94" t="str">
        <f ca="1">IFERROR(VLOOKUP($A3653,HeadJournal!$A$1:$NTR$890,COLUMN(HeadJournal!C$1),0),"")</f>
        <v>iHerb_OA CZN6870</v>
      </c>
      <c r="D3653" s="125" t="str">
        <f ca="1"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 ca="1"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 ca="1"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 ca="1"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ca="1" si="290"/>
        <v>1072.3573103685251</v>
      </c>
      <c r="V3653" s="22">
        <f t="shared" ca="1" si="291"/>
        <v>0.75113844532439589</v>
      </c>
      <c r="X3653" s="33"/>
      <c r="Y3653" s="33"/>
    </row>
    <row r="3654" spans="1:25" hidden="1" x14ac:dyDescent="0.2">
      <c r="A3654" s="93" t="s">
        <v>1937</v>
      </c>
      <c r="B3654" s="94" t="str">
        <f ca="1">IFERROR(VLOOKUP($A3654,HeadJournal!$A$1:$NTR$890,COLUMN(HeadJournal!B$1),0),"")</f>
        <v>720000304255</v>
      </c>
      <c r="C3654" s="94" t="str">
        <f ca="1">IFERROR(VLOOKUP($A3654,HeadJournal!$A$1:$NTR$890,COLUMN(HeadJournal!C$1),0),"")</f>
        <v>iHerb_OA CZN6870</v>
      </c>
      <c r="D3654" s="125" t="str">
        <f ca="1"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 ca="1"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 ca="1"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 ca="1"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ca="1" si="290"/>
        <v>572.35731036852508</v>
      </c>
      <c r="V3654" s="22">
        <f t="shared" ca="1" si="291"/>
        <v>0.40091075625951667</v>
      </c>
      <c r="X3654" s="33"/>
      <c r="Y3654" s="33"/>
    </row>
    <row r="3655" spans="1:25" hidden="1" x14ac:dyDescent="0.2">
      <c r="A3655" s="93" t="s">
        <v>1940</v>
      </c>
      <c r="B3655" s="94" t="str">
        <f ca="1">IFERROR(VLOOKUP($A3655,HeadJournal!$A$1:$NTR$890,COLUMN(HeadJournal!B$1),0),"")</f>
        <v>720000309980</v>
      </c>
      <c r="C3655" s="94" t="str">
        <f ca="1">IFERROR(VLOOKUP($A3655,HeadJournal!$A$1:$NTR$890,COLUMN(HeadJournal!C$1),0),"")</f>
        <v>iHerb_VP DFD1605</v>
      </c>
      <c r="D3655" s="125" t="str">
        <f ca="1"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 ca="1"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 ca="1"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 ca="1"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ca="1" si="290"/>
        <v>740.07195410873055</v>
      </c>
      <c r="V3655" s="22">
        <f t="shared" ca="1" si="291"/>
        <v>0.47442698146111495</v>
      </c>
      <c r="X3655" s="33"/>
      <c r="Y3655" s="33"/>
    </row>
    <row r="3656" spans="1:25" hidden="1" x14ac:dyDescent="0.2">
      <c r="A3656" s="93" t="s">
        <v>1940</v>
      </c>
      <c r="B3656" s="94" t="str">
        <f ca="1">IFERROR(VLOOKUP($A3656,HeadJournal!$A$1:$NTR$890,COLUMN(HeadJournal!B$1),0),"")</f>
        <v>720000309980</v>
      </c>
      <c r="C3656" s="94" t="str">
        <f ca="1">IFERROR(VLOOKUP($A3656,HeadJournal!$A$1:$NTR$890,COLUMN(HeadJournal!C$1),0),"")</f>
        <v>iHerb_VP DFD1605</v>
      </c>
      <c r="D3656" s="125" t="str">
        <f ca="1"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 ca="1"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 ca="1"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 ca="1"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ca="1" si="290"/>
        <v>853.405842782121</v>
      </c>
      <c r="V3656" s="22">
        <f t="shared" ca="1" si="291"/>
        <v>0.95183069832869438</v>
      </c>
      <c r="X3656" s="33"/>
      <c r="Y3656" s="33"/>
    </row>
    <row r="3657" spans="1:25" hidden="1" x14ac:dyDescent="0.2">
      <c r="A3657" s="93" t="s">
        <v>1940</v>
      </c>
      <c r="B3657" s="94" t="str">
        <f ca="1">IFERROR(VLOOKUP($A3657,HeadJournal!$A$1:$NTR$890,COLUMN(HeadJournal!B$1),0),"")</f>
        <v>720000309980</v>
      </c>
      <c r="C3657" s="94" t="str">
        <f ca="1">IFERROR(VLOOKUP($A3657,HeadJournal!$A$1:$NTR$890,COLUMN(HeadJournal!C$1),0),"")</f>
        <v>iHerb_VP DFD1605</v>
      </c>
      <c r="D3657" s="125" t="str">
        <f ca="1"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 ca="1"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 ca="1"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 ca="1"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ca="1" si="290"/>
        <v>853.405842782121</v>
      </c>
      <c r="V3657" s="22">
        <f t="shared" ca="1" si="291"/>
        <v>0.95183069832869438</v>
      </c>
      <c r="X3657" s="33"/>
      <c r="Y3657" s="33"/>
    </row>
    <row r="3658" spans="1:25" hidden="1" x14ac:dyDescent="0.2">
      <c r="A3658" s="93" t="s">
        <v>1940</v>
      </c>
      <c r="B3658" s="94" t="str">
        <f ca="1">IFERROR(VLOOKUP($A3658,HeadJournal!$A$1:$NTR$890,COLUMN(HeadJournal!B$1),0),"")</f>
        <v>720000309980</v>
      </c>
      <c r="C3658" s="94" t="str">
        <f ca="1">IFERROR(VLOOKUP($A3658,HeadJournal!$A$1:$NTR$890,COLUMN(HeadJournal!C$1),0),"")</f>
        <v>iHerb_VP DFD1605</v>
      </c>
      <c r="D3658" s="125" t="str">
        <f ca="1"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 ca="1"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 ca="1"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ca="1" si="290"/>
        <v>640.00932714686405</v>
      </c>
      <c r="V3658" s="22">
        <f t="shared" ca="1" si="291"/>
        <v>0.47059832094596876</v>
      </c>
      <c r="X3658" s="33"/>
      <c r="Y3658" s="33"/>
    </row>
    <row r="3659" spans="1:25" hidden="1" x14ac:dyDescent="0.2">
      <c r="A3659" s="93" t="s">
        <v>1940</v>
      </c>
      <c r="B3659" s="94" t="str">
        <f ca="1">IFERROR(VLOOKUP($A3659,HeadJournal!$A$1:$NTR$890,COLUMN(HeadJournal!B$1),0),"")</f>
        <v>720000309980</v>
      </c>
      <c r="C3659" s="94" t="str">
        <f ca="1">IFERROR(VLOOKUP($A3659,HeadJournal!$A$1:$NTR$890,COLUMN(HeadJournal!C$1),0),"")</f>
        <v>iHerb_VP DFD1605</v>
      </c>
      <c r="D3659" s="125" t="str">
        <f ca="1"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 ca="1"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 ca="1"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 ca="1"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ca="1" si="290"/>
        <v>807.63383168228211</v>
      </c>
      <c r="V3659" s="22">
        <f t="shared" ca="1" si="291"/>
        <v>0.73934350505020352</v>
      </c>
      <c r="X3659" s="33"/>
      <c r="Y3659" s="33"/>
    </row>
    <row r="3660" spans="1:25" hidden="1" x14ac:dyDescent="0.2">
      <c r="A3660" s="93" t="s">
        <v>1940</v>
      </c>
      <c r="B3660" s="94" t="str">
        <f ca="1">IFERROR(VLOOKUP($A3660,HeadJournal!$A$1:$NTR$890,COLUMN(HeadJournal!B$1),0),"")</f>
        <v>720000309980</v>
      </c>
      <c r="C3660" s="94" t="str">
        <f ca="1">IFERROR(VLOOKUP($A3660,HeadJournal!$A$1:$NTR$890,COLUMN(HeadJournal!C$1),0),"")</f>
        <v>iHerb_VP DFD1605</v>
      </c>
      <c r="D3660" s="125" t="str">
        <f ca="1"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 ca="1"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 ca="1"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 ca="1"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ca="1" si="290"/>
        <v>1194.4721671540251</v>
      </c>
      <c r="V3660" s="22">
        <f t="shared" ca="1" si="291"/>
        <v>0.51809054314453984</v>
      </c>
      <c r="X3660" s="33"/>
      <c r="Y3660" s="33"/>
    </row>
    <row r="3661" spans="1:25" hidden="1" x14ac:dyDescent="0.2">
      <c r="A3661" s="93" t="s">
        <v>1940</v>
      </c>
      <c r="B3661" s="94" t="str">
        <f ca="1">IFERROR(VLOOKUP($A3661,HeadJournal!$A$1:$NTR$890,COLUMN(HeadJournal!B$1),0),"")</f>
        <v>720000309980</v>
      </c>
      <c r="C3661" s="94" t="str">
        <f ca="1">IFERROR(VLOOKUP($A3661,HeadJournal!$A$1:$NTR$890,COLUMN(HeadJournal!C$1),0),"")</f>
        <v>iHerb_VP DFD1605</v>
      </c>
      <c r="D3661" s="125" t="str">
        <f ca="1"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 ca="1"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 ca="1"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 ca="1"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ca="1" si="290"/>
        <v>857.12881818046185</v>
      </c>
      <c r="V3661" s="22">
        <f t="shared" ca="1" si="291"/>
        <v>0.74997850310290204</v>
      </c>
      <c r="X3661" s="33"/>
      <c r="Y3661" s="33"/>
    </row>
    <row r="3662" spans="1:25" hidden="1" x14ac:dyDescent="0.2">
      <c r="A3662" s="93" t="s">
        <v>1940</v>
      </c>
      <c r="B3662" s="94" t="str">
        <f ca="1">IFERROR(VLOOKUP($A3662,HeadJournal!$A$1:$NTR$890,COLUMN(HeadJournal!B$1),0),"")</f>
        <v>720000309980</v>
      </c>
      <c r="C3662" s="94" t="str">
        <f ca="1">IFERROR(VLOOKUP($A3662,HeadJournal!$A$1:$NTR$890,COLUMN(HeadJournal!C$1),0),"")</f>
        <v>iHerb_VP DFD1605</v>
      </c>
      <c r="D3662" s="125" t="str">
        <f ca="1"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 ca="1"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 ca="1"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 ca="1"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ca="1" si="290"/>
        <v>857.12881818046185</v>
      </c>
      <c r="V3662" s="22">
        <f t="shared" ca="1" si="291"/>
        <v>0.74997850310290204</v>
      </c>
      <c r="X3662" s="33"/>
      <c r="Y3662" s="33"/>
    </row>
    <row r="3663" spans="1:25" hidden="1" x14ac:dyDescent="0.2">
      <c r="A3663" s="93" t="s">
        <v>1940</v>
      </c>
      <c r="B3663" s="94" t="str">
        <f ca="1">IFERROR(VLOOKUP($A3663,HeadJournal!$A$1:$NTR$890,COLUMN(HeadJournal!B$1),0),"")</f>
        <v>720000309980</v>
      </c>
      <c r="C3663" s="94" t="str">
        <f ca="1">IFERROR(VLOOKUP($A3663,HeadJournal!$A$1:$NTR$890,COLUMN(HeadJournal!C$1),0),"")</f>
        <v>iHerb_VP DFD1605</v>
      </c>
      <c r="D3663" s="125" t="str">
        <f ca="1"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 ca="1"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 ca="1"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 ca="1"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ca="1" si="290"/>
        <v>612.68396670048344</v>
      </c>
      <c r="V3663" s="22">
        <f t="shared" ca="1" si="291"/>
        <v>1.0431929863355696</v>
      </c>
      <c r="X3663" s="33"/>
      <c r="Y3663" s="33"/>
    </row>
    <row r="3664" spans="1:25" hidden="1" x14ac:dyDescent="0.2">
      <c r="A3664" s="93" t="s">
        <v>1940</v>
      </c>
      <c r="B3664" s="94" t="str">
        <f ca="1">IFERROR(VLOOKUP($A3664,HeadJournal!$A$1:$NTR$890,COLUMN(HeadJournal!B$1),0),"")</f>
        <v>720000309980</v>
      </c>
      <c r="C3664" s="94" t="str">
        <f ca="1">IFERROR(VLOOKUP($A3664,HeadJournal!$A$1:$NTR$890,COLUMN(HeadJournal!C$1),0),"")</f>
        <v>iHerb_VP DFD1605</v>
      </c>
      <c r="D3664" s="125" t="str">
        <f ca="1"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 ca="1"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 ca="1"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 ca="1"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ca="1" si="290"/>
        <v>548.30873754251957</v>
      </c>
      <c r="V3664" s="22">
        <f t="shared" ca="1" si="291"/>
        <v>0.43805429820290487</v>
      </c>
      <c r="X3664" s="33"/>
      <c r="Y3664" s="33"/>
    </row>
    <row r="3665" spans="1:25" hidden="1" x14ac:dyDescent="0.2">
      <c r="A3665" s="93" t="s">
        <v>1940</v>
      </c>
      <c r="B3665" s="94" t="str">
        <f ca="1">IFERROR(VLOOKUP($A3665,HeadJournal!$A$1:$NTR$890,COLUMN(HeadJournal!B$1),0),"")</f>
        <v>720000309980</v>
      </c>
      <c r="C3665" s="94" t="str">
        <f ca="1">IFERROR(VLOOKUP($A3665,HeadJournal!$A$1:$NTR$890,COLUMN(HeadJournal!C$1),0),"")</f>
        <v>iHerb_VP DFD1605</v>
      </c>
      <c r="D3665" s="125" t="str">
        <f ca="1"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 ca="1"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 ca="1"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 ca="1"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ca="1" si="290"/>
        <v>1047.6314998955661</v>
      </c>
      <c r="V3665" s="22">
        <f t="shared" ca="1" si="291"/>
        <v>1.3924446594323761</v>
      </c>
      <c r="X3665" s="33"/>
      <c r="Y3665" s="33"/>
    </row>
    <row r="3666" spans="1:25" hidden="1" x14ac:dyDescent="0.2">
      <c r="A3666" s="93" t="s">
        <v>1940</v>
      </c>
      <c r="B3666" s="94" t="str">
        <f ca="1">IFERROR(VLOOKUP($A3666,HeadJournal!$A$1:$NTR$890,COLUMN(HeadJournal!B$1),0),"")</f>
        <v>720000309980</v>
      </c>
      <c r="C3666" s="94" t="str">
        <f ca="1">IFERROR(VLOOKUP($A3666,HeadJournal!$A$1:$NTR$890,COLUMN(HeadJournal!C$1),0),"")</f>
        <v>iHerb_VP DFD1605</v>
      </c>
      <c r="D3666" s="125" t="str">
        <f ca="1"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 ca="1"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 ca="1"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 ca="1"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ca="1" si="290"/>
        <v>947.63149989556609</v>
      </c>
      <c r="V3666" s="22">
        <f t="shared" ca="1" si="291"/>
        <v>1.2595310672416886</v>
      </c>
      <c r="X3666" s="33"/>
      <c r="Y3666" s="33"/>
    </row>
    <row r="3667" spans="1:25" hidden="1" x14ac:dyDescent="0.2">
      <c r="A3667" s="93" t="s">
        <v>1940</v>
      </c>
      <c r="B3667" s="94" t="str">
        <f ca="1">IFERROR(VLOOKUP($A3667,HeadJournal!$A$1:$NTR$890,COLUMN(HeadJournal!B$1),0),"")</f>
        <v>720000309980</v>
      </c>
      <c r="C3667" s="94" t="str">
        <f ca="1">IFERROR(VLOOKUP($A3667,HeadJournal!$A$1:$NTR$890,COLUMN(HeadJournal!C$1),0),"")</f>
        <v>iHerb_VP DFD1605</v>
      </c>
      <c r="D3667" s="125" t="str">
        <f ca="1"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 ca="1"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 ca="1"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 ca="1"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ca="1" si="290"/>
        <v>981.85082741540828</v>
      </c>
      <c r="V3667" s="22">
        <f t="shared" ca="1" si="291"/>
        <v>0.51187407186502742</v>
      </c>
      <c r="X3667" s="33"/>
      <c r="Y3667" s="33"/>
    </row>
    <row r="3668" spans="1:25" hidden="1" x14ac:dyDescent="0.2">
      <c r="A3668" s="93" t="s">
        <v>1940</v>
      </c>
      <c r="B3668" s="94" t="str">
        <f ca="1">IFERROR(VLOOKUP($A3668,HeadJournal!$A$1:$NTR$890,COLUMN(HeadJournal!B$1),0),"")</f>
        <v>720000309980</v>
      </c>
      <c r="C3668" s="94" t="str">
        <f ca="1">IFERROR(VLOOKUP($A3668,HeadJournal!$A$1:$NTR$890,COLUMN(HeadJournal!C$1),0),"")</f>
        <v>iHerb_VP DFD1605</v>
      </c>
      <c r="D3668" s="125" t="str">
        <f ca="1"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 ca="1"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 ca="1"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 ca="1"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ca="1" si="290"/>
        <v>1308.8943665333891</v>
      </c>
      <c r="V3668" s="22">
        <f t="shared" ca="1" si="291"/>
        <v>0.73077452389007236</v>
      </c>
      <c r="X3668" s="33"/>
      <c r="Y3668" s="33"/>
    </row>
    <row r="3669" spans="1:25" hidden="1" x14ac:dyDescent="0.2">
      <c r="A3669" s="93" t="s">
        <v>1944</v>
      </c>
      <c r="B3669" s="94">
        <f ca="1">IFERROR(VLOOKUP($A3669,HeadJournal!$A$1:$NTR$890,COLUMN(HeadJournal!B$1),0),"")</f>
        <v>0</v>
      </c>
      <c r="C3669" s="94" t="str">
        <f ca="1">IFERROR(VLOOKUP($A3669,HeadJournal!$A$1:$NTR$890,COLUMN(HeadJournal!C$1),0),"")</f>
        <v>WBRS</v>
      </c>
      <c r="D3669" s="125" t="str">
        <f ca="1"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 ca="1"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ca="1" si="290"/>
        <v>705</v>
      </c>
      <c r="V3669" s="22">
        <f t="shared" ca="1" si="291"/>
        <v>0.70854271356783916</v>
      </c>
      <c r="X3669" s="33"/>
      <c r="Y3669" s="33"/>
    </row>
    <row r="3670" spans="1:25" hidden="1" x14ac:dyDescent="0.2">
      <c r="A3670" s="93" t="s">
        <v>1945</v>
      </c>
      <c r="B3670" s="94">
        <f ca="1">IFERROR(VLOOKUP($A3670,HeadJournal!$A$1:$NTR$890,COLUMN(HeadJournal!B$1),0),"")</f>
        <v>0</v>
      </c>
      <c r="C3670" s="94" t="str">
        <f ca="1">IFERROR(VLOOKUP($A3670,HeadJournal!$A$1:$NTR$890,COLUMN(HeadJournal!C$1),0),"")</f>
        <v>OZON_OA</v>
      </c>
      <c r="D3670" s="125" t="str">
        <f ca="1"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 ca="1"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 ca="1"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ca="1" si="290"/>
        <v>-859.05999999999983</v>
      </c>
      <c r="V3670" s="22" t="str">
        <f t="shared" ca="1" si="291"/>
        <v/>
      </c>
      <c r="X3670" s="33"/>
      <c r="Y3670" s="33"/>
    </row>
    <row r="3671" spans="1:25" hidden="1" x14ac:dyDescent="0.2">
      <c r="A3671" s="93" t="s">
        <v>1945</v>
      </c>
      <c r="B3671" s="94">
        <f ca="1">IFERROR(VLOOKUP($A3671,HeadJournal!$A$1:$NTR$890,COLUMN(HeadJournal!B$1),0),"")</f>
        <v>0</v>
      </c>
      <c r="C3671" s="94" t="str">
        <f ca="1">IFERROR(VLOOKUP($A3671,HeadJournal!$A$1:$NTR$890,COLUMN(HeadJournal!C$1),0),"")</f>
        <v>OZON_OA</v>
      </c>
      <c r="D3671" s="125" t="str">
        <f ca="1"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 ca="1"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 ca="1"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ca="1" si="290"/>
        <v>370.0200000000001</v>
      </c>
      <c r="V3671" s="22">
        <f t="shared" ca="1" si="291"/>
        <v>0.44581797151738611</v>
      </c>
      <c r="X3671" s="33"/>
      <c r="Y3671" s="33"/>
    </row>
    <row r="3672" spans="1:25" hidden="1" x14ac:dyDescent="0.2">
      <c r="A3672" s="93" t="s">
        <v>1945</v>
      </c>
      <c r="B3672" s="94">
        <f ca="1">IFERROR(VLOOKUP($A3672,HeadJournal!$A$1:$NTR$890,COLUMN(HeadJournal!B$1),0),"")</f>
        <v>0</v>
      </c>
      <c r="C3672" s="94" t="str">
        <f ca="1">IFERROR(VLOOKUP($A3672,HeadJournal!$A$1:$NTR$890,COLUMN(HeadJournal!C$1),0),"")</f>
        <v>OZON_OA</v>
      </c>
      <c r="D3672" s="125" t="str">
        <f ca="1"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 ca="1"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 ca="1"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ca="1" si="290"/>
        <v>482.68000000000006</v>
      </c>
      <c r="V3672" s="22">
        <f t="shared" ca="1" si="291"/>
        <v>0.67289354820721592</v>
      </c>
      <c r="X3672" s="33"/>
      <c r="Y3672" s="33"/>
    </row>
    <row r="3673" spans="1:25" hidden="1" x14ac:dyDescent="0.2">
      <c r="A3673" s="93" t="s">
        <v>1945</v>
      </c>
      <c r="B3673" s="94">
        <f ca="1">IFERROR(VLOOKUP($A3673,HeadJournal!$A$1:$NTR$890,COLUMN(HeadJournal!B$1),0),"")</f>
        <v>0</v>
      </c>
      <c r="C3673" s="94" t="str">
        <f ca="1">IFERROR(VLOOKUP($A3673,HeadJournal!$A$1:$NTR$890,COLUMN(HeadJournal!C$1),0),"")</f>
        <v>OZON_OA</v>
      </c>
      <c r="D3673" s="125" t="str">
        <f ca="1"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 ca="1"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 ca="1"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ca="1" si="290"/>
        <v>482.68000000000006</v>
      </c>
      <c r="V3673" s="22">
        <f t="shared" ca="1" si="291"/>
        <v>0.67289354820721592</v>
      </c>
      <c r="X3673" s="33"/>
      <c r="Y3673" s="33"/>
    </row>
    <row r="3674" spans="1:25" hidden="1" x14ac:dyDescent="0.2">
      <c r="A3674" s="93" t="s">
        <v>1945</v>
      </c>
      <c r="B3674" s="94">
        <f ca="1">IFERROR(VLOOKUP($A3674,HeadJournal!$A$1:$NTR$890,COLUMN(HeadJournal!B$1),0),"")</f>
        <v>0</v>
      </c>
      <c r="C3674" s="94" t="str">
        <f ca="1">IFERROR(VLOOKUP($A3674,HeadJournal!$A$1:$NTR$890,COLUMN(HeadJournal!C$1),0),"")</f>
        <v>OZON_OA</v>
      </c>
      <c r="D3674" s="125" t="str">
        <f ca="1"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 ca="1"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ca="1" si="290"/>
        <v>482.68000000000006</v>
      </c>
      <c r="V3674" s="22">
        <f t="shared" ca="1" si="291"/>
        <v>0.67289354820721592</v>
      </c>
      <c r="X3674" s="33"/>
      <c r="Y3674" s="33"/>
    </row>
    <row r="3675" spans="1:25" hidden="1" x14ac:dyDescent="0.2">
      <c r="A3675" s="93" t="s">
        <v>1956</v>
      </c>
      <c r="B3675" s="94">
        <f ca="1">IFERROR(VLOOKUP($A3675,HeadJournal!$A$1:$NTR$890,COLUMN(HeadJournal!B$1),0),"")</f>
        <v>0</v>
      </c>
      <c r="C3675" s="94" t="str">
        <f ca="1">IFERROR(VLOOKUP($A3675,HeadJournal!$A$1:$NTR$890,COLUMN(HeadJournal!C$1),0),"")</f>
        <v>YAMARKET</v>
      </c>
      <c r="D3675" s="125" t="str">
        <f ca="1"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 ca="1"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 ca="1"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ca="1" si="290"/>
        <v>776</v>
      </c>
      <c r="V3675" s="22">
        <f t="shared" ca="1" si="291"/>
        <v>0.27478753541076489</v>
      </c>
      <c r="X3675" s="33"/>
      <c r="Y3675" s="33"/>
    </row>
    <row r="3676" spans="1:25" hidden="1" x14ac:dyDescent="0.2">
      <c r="A3676" s="93" t="s">
        <v>1956</v>
      </c>
      <c r="B3676" s="94">
        <f ca="1">IFERROR(VLOOKUP($A3676,HeadJournal!$A$1:$NTR$890,COLUMN(HeadJournal!B$1),0),"")</f>
        <v>0</v>
      </c>
      <c r="C3676" s="94" t="str">
        <f ca="1">IFERROR(VLOOKUP($A3676,HeadJournal!$A$1:$NTR$890,COLUMN(HeadJournal!C$1),0),"")</f>
        <v>YAMARKET</v>
      </c>
      <c r="D3676" s="125" t="str">
        <f ca="1"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 ca="1"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 ca="1"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ca="1" si="290"/>
        <v>776</v>
      </c>
      <c r="V3676" s="22">
        <f t="shared" ca="1" si="291"/>
        <v>0.27478753541076489</v>
      </c>
      <c r="X3676" s="33"/>
      <c r="Y3676" s="33"/>
    </row>
    <row r="3677" spans="1:25" hidden="1" x14ac:dyDescent="0.2">
      <c r="A3677" s="93" t="s">
        <v>1956</v>
      </c>
      <c r="B3677" s="94">
        <f ca="1">IFERROR(VLOOKUP($A3677,HeadJournal!$A$1:$NTR$890,COLUMN(HeadJournal!B$1),0),"")</f>
        <v>0</v>
      </c>
      <c r="C3677" s="94" t="str">
        <f ca="1">IFERROR(VLOOKUP($A3677,HeadJournal!$A$1:$NTR$890,COLUMN(HeadJournal!C$1),0),"")</f>
        <v>YAMARKET</v>
      </c>
      <c r="D3677" s="125" t="str">
        <f ca="1"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 ca="1"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ca="1" si="290"/>
        <v>592</v>
      </c>
      <c r="V3677" s="22">
        <f t="shared" ca="1" si="291"/>
        <v>0.19680851063829788</v>
      </c>
      <c r="X3677" s="33"/>
      <c r="Y3677" s="33"/>
    </row>
    <row r="3678" spans="1:25" hidden="1" x14ac:dyDescent="0.2">
      <c r="A3678" s="93" t="s">
        <v>1957</v>
      </c>
      <c r="B3678" s="94">
        <f ca="1">IFERROR(VLOOKUP($A3678,HeadJournal!$A$1:$NTR$890,COLUMN(HeadJournal!B$1),0),"")</f>
        <v>0</v>
      </c>
      <c r="C3678" s="94" t="str">
        <f ca="1">IFERROR(VLOOKUP($A3678,HeadJournal!$A$1:$NTR$890,COLUMN(HeadJournal!C$1),0),"")</f>
        <v>YAMARKET</v>
      </c>
      <c r="D3678" s="125" t="str">
        <f ca="1"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 ca="1"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ca="1" si="290"/>
        <v>455</v>
      </c>
      <c r="V3678" s="22">
        <f t="shared" ca="1" si="291"/>
        <v>0.22249388753056235</v>
      </c>
      <c r="X3678" s="33"/>
      <c r="Y3678" s="33"/>
    </row>
    <row r="3679" spans="1:25" hidden="1" x14ac:dyDescent="0.2">
      <c r="A3679" s="93" t="s">
        <v>1958</v>
      </c>
      <c r="B3679" s="94">
        <f ca="1">IFERROR(VLOOKUP($A3679,HeadJournal!$A$1:$NTR$890,COLUMN(HeadJournal!B$1),0),"")</f>
        <v>0</v>
      </c>
      <c r="C3679" s="94" t="str">
        <f ca="1">IFERROR(VLOOKUP($A3679,HeadJournal!$A$1:$NTR$890,COLUMN(HeadJournal!C$1),0),"")</f>
        <v>YAMARKET</v>
      </c>
      <c r="D3679" s="125" t="str">
        <f ca="1"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 ca="1"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ca="1" si="290"/>
        <v>776</v>
      </c>
      <c r="V3679" s="22">
        <f t="shared" ca="1" si="291"/>
        <v>0.27478753541076489</v>
      </c>
      <c r="X3679" s="33"/>
      <c r="Y3679" s="33"/>
    </row>
    <row r="3680" spans="1:25" hidden="1" x14ac:dyDescent="0.2">
      <c r="A3680" s="93" t="s">
        <v>1960</v>
      </c>
      <c r="B3680" s="94" t="str">
        <f ca="1">IFERROR(VLOOKUP($A3680,HeadJournal!$A$1:$NTR$890,COLUMN(HeadJournal!B$1),0),"")</f>
        <v>720000335875</v>
      </c>
      <c r="C3680" s="94" t="str">
        <f ca="1">IFERROR(VLOOKUP($A3680,HeadJournal!$A$1:$NTR$890,COLUMN(HeadJournal!C$1),0),"")</f>
        <v>iHerb_AV CYG0792</v>
      </c>
      <c r="D3680" s="125" t="str">
        <f ca="1"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 ca="1"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 ca="1"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 ca="1"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ca="1" si="290"/>
        <v>922.49314140604088</v>
      </c>
      <c r="V3680" s="22">
        <f t="shared" ca="1" si="291"/>
        <v>0.62435794192110461</v>
      </c>
      <c r="X3680" s="33"/>
      <c r="Y3680" s="33"/>
    </row>
    <row r="3681" spans="1:25" hidden="1" x14ac:dyDescent="0.2">
      <c r="A3681" s="93" t="s">
        <v>1960</v>
      </c>
      <c r="B3681" s="94" t="str">
        <f ca="1">IFERROR(VLOOKUP($A3681,HeadJournal!$A$1:$NTR$890,COLUMN(HeadJournal!B$1),0),"")</f>
        <v>720000335875</v>
      </c>
      <c r="C3681" s="94" t="str">
        <f ca="1">IFERROR(VLOOKUP($A3681,HeadJournal!$A$1:$NTR$890,COLUMN(HeadJournal!C$1),0),"")</f>
        <v>iHerb_AV CYG0792</v>
      </c>
      <c r="D3681" s="125" t="str">
        <f ca="1"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 ca="1"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 ca="1"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 ca="1"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ca="1" si="290"/>
        <v>878.8638677715403</v>
      </c>
      <c r="V3681" s="22">
        <f t="shared" ca="1" si="291"/>
        <v>0.34181926688176167</v>
      </c>
      <c r="X3681" s="33"/>
      <c r="Y3681" s="33"/>
    </row>
    <row r="3682" spans="1:25" hidden="1" x14ac:dyDescent="0.2">
      <c r="A3682" s="93" t="s">
        <v>1960</v>
      </c>
      <c r="B3682" s="94" t="str">
        <f ca="1">IFERROR(VLOOKUP($A3682,HeadJournal!$A$1:$NTR$890,COLUMN(HeadJournal!B$1),0),"")</f>
        <v>720000335875</v>
      </c>
      <c r="C3682" s="94" t="str">
        <f ca="1">IFERROR(VLOOKUP($A3682,HeadJournal!$A$1:$NTR$890,COLUMN(HeadJournal!C$1),0),"")</f>
        <v>iHerb_AV CYG0792</v>
      </c>
      <c r="D3682" s="125" t="str">
        <f ca="1"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 ca="1"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 ca="1"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 ca="1"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ca="1" si="290"/>
        <v>747.73137271674204</v>
      </c>
      <c r="V3682" s="22">
        <f t="shared" ca="1" si="291"/>
        <v>0.36434381093013646</v>
      </c>
      <c r="X3682" s="33"/>
      <c r="Y3682" s="33"/>
    </row>
    <row r="3683" spans="1:25" hidden="1" x14ac:dyDescent="0.2">
      <c r="A3683" s="93" t="s">
        <v>1960</v>
      </c>
      <c r="B3683" s="94" t="str">
        <f ca="1">IFERROR(VLOOKUP($A3683,HeadJournal!$A$1:$NTR$890,COLUMN(HeadJournal!B$1),0),"")</f>
        <v>720000335875</v>
      </c>
      <c r="C3683" s="94" t="str">
        <f ca="1">IFERROR(VLOOKUP($A3683,HeadJournal!$A$1:$NTR$890,COLUMN(HeadJournal!C$1),0),"")</f>
        <v>iHerb_AV CYG0792</v>
      </c>
      <c r="D3683" s="125" t="str">
        <f ca="1"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 ca="1"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 ca="1"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 ca="1"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ca="1" si="290"/>
        <v>795.26114514835604</v>
      </c>
      <c r="V3683" s="22">
        <f t="shared" ca="1" si="291"/>
        <v>0.56612739257671096</v>
      </c>
      <c r="X3683" s="33"/>
      <c r="Y3683" s="33"/>
    </row>
    <row r="3684" spans="1:25" hidden="1" x14ac:dyDescent="0.2">
      <c r="A3684" s="93" t="s">
        <v>1960</v>
      </c>
      <c r="B3684" s="94" t="str">
        <f ca="1">IFERROR(VLOOKUP($A3684,HeadJournal!$A$1:$NTR$890,COLUMN(HeadJournal!B$1),0),"")</f>
        <v>720000335875</v>
      </c>
      <c r="C3684" s="94" t="str">
        <f ca="1">IFERROR(VLOOKUP($A3684,HeadJournal!$A$1:$NTR$890,COLUMN(HeadJournal!C$1),0),"")</f>
        <v>iHerb_AV CYG0792</v>
      </c>
      <c r="D3684" s="125" t="str">
        <f ca="1"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 ca="1"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 ca="1"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 ca="1"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ca="1" si="290"/>
        <v>795.26114514835604</v>
      </c>
      <c r="V3684" s="22">
        <f t="shared" ca="1" si="291"/>
        <v>0.56612739257671096</v>
      </c>
      <c r="X3684" s="33"/>
      <c r="Y3684" s="33"/>
    </row>
    <row r="3685" spans="1:25" hidden="1" x14ac:dyDescent="0.2">
      <c r="A3685" s="93" t="s">
        <v>1960</v>
      </c>
      <c r="B3685" s="94" t="str">
        <f ca="1">IFERROR(VLOOKUP($A3685,HeadJournal!$A$1:$NTR$890,COLUMN(HeadJournal!B$1),0),"")</f>
        <v>720000335875</v>
      </c>
      <c r="C3685" s="94" t="str">
        <f ca="1">IFERROR(VLOOKUP($A3685,HeadJournal!$A$1:$NTR$890,COLUMN(HeadJournal!C$1),0),"")</f>
        <v>iHerb_AV CYG0792</v>
      </c>
      <c r="D3685" s="125" t="str">
        <f ca="1"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 ca="1"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 ca="1"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 ca="1"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ca="1" si="290"/>
        <v>795.26114514835604</v>
      </c>
      <c r="V3685" s="22">
        <f t="shared" ca="1" si="291"/>
        <v>0.56612739257671096</v>
      </c>
      <c r="X3685" s="33"/>
      <c r="Y3685" s="33"/>
    </row>
    <row r="3686" spans="1:25" hidden="1" x14ac:dyDescent="0.2">
      <c r="A3686" s="93" t="s">
        <v>1960</v>
      </c>
      <c r="B3686" s="94" t="str">
        <f ca="1">IFERROR(VLOOKUP($A3686,HeadJournal!$A$1:$NTR$890,COLUMN(HeadJournal!B$1),0),"")</f>
        <v>720000335875</v>
      </c>
      <c r="C3686" s="94" t="str">
        <f ca="1">IFERROR(VLOOKUP($A3686,HeadJournal!$A$1:$NTR$890,COLUMN(HeadJournal!C$1),0),"")</f>
        <v>iHerb_AV CYG0792</v>
      </c>
      <c r="D3686" s="125" t="str">
        <f ca="1"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 ca="1"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 ca="1"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 ca="1"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ca="1" si="290"/>
        <v>910.58916136505377</v>
      </c>
      <c r="V3686" s="22">
        <f t="shared" ca="1" si="291"/>
        <v>0.8358546923454887</v>
      </c>
      <c r="X3686" s="33"/>
      <c r="Y3686" s="33"/>
    </row>
    <row r="3687" spans="1:25" hidden="1" x14ac:dyDescent="0.2">
      <c r="A3687" s="93" t="s">
        <v>1960</v>
      </c>
      <c r="B3687" s="94" t="str">
        <f ca="1">IFERROR(VLOOKUP($A3687,HeadJournal!$A$1:$NTR$890,COLUMN(HeadJournal!B$1),0),"")</f>
        <v>720000335875</v>
      </c>
      <c r="C3687" s="94" t="str">
        <f ca="1">IFERROR(VLOOKUP($A3687,HeadJournal!$A$1:$NTR$890,COLUMN(HeadJournal!C$1),0),"")</f>
        <v>iHerb_AV CYG0792</v>
      </c>
      <c r="D3687" s="125" t="str">
        <f ca="1"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 ca="1"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 ca="1"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 ca="1"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ca="1" si="290"/>
        <v>810.58916136505377</v>
      </c>
      <c r="V3687" s="22">
        <f t="shared" ca="1" si="291"/>
        <v>0.74406195772821426</v>
      </c>
      <c r="X3687" s="33"/>
      <c r="Y3687" s="33"/>
    </row>
    <row r="3688" spans="1:25" hidden="1" x14ac:dyDescent="0.2">
      <c r="A3688" s="93" t="s">
        <v>1960</v>
      </c>
      <c r="B3688" s="94" t="str">
        <f ca="1">IFERROR(VLOOKUP($A3688,HeadJournal!$A$1:$NTR$890,COLUMN(HeadJournal!B$1),0),"")</f>
        <v>720000335875</v>
      </c>
      <c r="C3688" s="94" t="str">
        <f ca="1">IFERROR(VLOOKUP($A3688,HeadJournal!$A$1:$NTR$890,COLUMN(HeadJournal!C$1),0),"")</f>
        <v>iHerb_AV CYG0792</v>
      </c>
      <c r="D3688" s="125" t="str">
        <f ca="1"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 ca="1"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 ca="1"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 ca="1"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ca="1" si="290"/>
        <v>803.77039383409067</v>
      </c>
      <c r="V3688" s="22">
        <f t="shared" ca="1" si="291"/>
        <v>1.009470619542135</v>
      </c>
      <c r="X3688" s="33"/>
      <c r="Y3688" s="33"/>
    </row>
    <row r="3689" spans="1:25" hidden="1" x14ac:dyDescent="0.2">
      <c r="A3689" s="93" t="s">
        <v>1960</v>
      </c>
      <c r="B3689" s="94" t="str">
        <f ca="1">IFERROR(VLOOKUP($A3689,HeadJournal!$A$1:$NTR$890,COLUMN(HeadJournal!B$1),0),"")</f>
        <v>720000335875</v>
      </c>
      <c r="C3689" s="94" t="str">
        <f ca="1">IFERROR(VLOOKUP($A3689,HeadJournal!$A$1:$NTR$890,COLUMN(HeadJournal!C$1),0),"")</f>
        <v>iHerb_AV CYG0792</v>
      </c>
      <c r="D3689" s="125" t="str">
        <f ca="1"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 ca="1"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 ca="1"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 ca="1"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ca="1" si="290"/>
        <v>736.95438011226952</v>
      </c>
      <c r="V3689" s="22">
        <f t="shared" ca="1" si="291"/>
        <v>0.69324812249365197</v>
      </c>
      <c r="X3689" s="33"/>
      <c r="Y3689" s="33"/>
    </row>
    <row r="3690" spans="1:25" hidden="1" x14ac:dyDescent="0.2">
      <c r="A3690" s="93" t="s">
        <v>1960</v>
      </c>
      <c r="B3690" s="94" t="str">
        <f ca="1">IFERROR(VLOOKUP($A3690,HeadJournal!$A$1:$NTR$890,COLUMN(HeadJournal!B$1),0),"")</f>
        <v>720000335875</v>
      </c>
      <c r="C3690" s="94" t="str">
        <f ca="1">IFERROR(VLOOKUP($A3690,HeadJournal!$A$1:$NTR$890,COLUMN(HeadJournal!C$1),0),"")</f>
        <v>iHerb_AV CYG0792</v>
      </c>
      <c r="D3690" s="125" t="str">
        <f ca="1"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 ca="1"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 ca="1"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 ca="1"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ca="1" si="290"/>
        <v>931.53657898957454</v>
      </c>
      <c r="V3690" s="22">
        <f t="shared" ca="1" si="291"/>
        <v>0.4106465065126097</v>
      </c>
      <c r="X3690" s="33"/>
      <c r="Y3690" s="33"/>
    </row>
    <row r="3691" spans="1:25" hidden="1" x14ac:dyDescent="0.2">
      <c r="A3691" s="93" t="s">
        <v>1960</v>
      </c>
      <c r="B3691" s="94" t="str">
        <f ca="1">IFERROR(VLOOKUP($A3691,HeadJournal!$A$1:$NTR$890,COLUMN(HeadJournal!B$1),0),"")</f>
        <v>720000335875</v>
      </c>
      <c r="C3691" s="94" t="str">
        <f ca="1">IFERROR(VLOOKUP($A3691,HeadJournal!$A$1:$NTR$890,COLUMN(HeadJournal!C$1),0),"")</f>
        <v>iHerb_AV CYG0792</v>
      </c>
      <c r="D3691" s="125" t="str">
        <f ca="1"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 ca="1"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 ca="1"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 ca="1"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ca="1" si="290"/>
        <v>1395.2318403278982</v>
      </c>
      <c r="V3691" s="22">
        <f t="shared" ca="1" si="291"/>
        <v>0.44938358311277266</v>
      </c>
      <c r="X3691" s="33"/>
      <c r="Y3691" s="33"/>
    </row>
    <row r="3692" spans="1:25" hidden="1" x14ac:dyDescent="0.2">
      <c r="A3692" s="93" t="s">
        <v>1963</v>
      </c>
      <c r="B3692" s="94" t="str">
        <f ca="1">IFERROR(VLOOKUP($A3692,HeadJournal!$A$1:$NTR$890,COLUMN(HeadJournal!B$1),0),"")</f>
        <v>722500245507</v>
      </c>
      <c r="C3692" s="94" t="str">
        <f ca="1">IFERROR(VLOOKUP($A3692,HeadJournal!$A$1:$NTR$890,COLUMN(HeadJournal!C$1),0),"")</f>
        <v>iHerb_MH DLE7202</v>
      </c>
      <c r="D3692" s="125" t="str">
        <f ca="1"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 ca="1"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 ca="1"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 ca="1"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ca="1" si="290"/>
        <v>604.14329100282885</v>
      </c>
      <c r="V3692" s="22">
        <f t="shared" ca="1" si="291"/>
        <v>0.24205848389652629</v>
      </c>
      <c r="X3692" s="33"/>
      <c r="Y3692" s="33"/>
    </row>
    <row r="3693" spans="1:25" hidden="1" x14ac:dyDescent="0.2">
      <c r="A3693" s="93" t="s">
        <v>1963</v>
      </c>
      <c r="B3693" s="94" t="str">
        <f ca="1">IFERROR(VLOOKUP($A3693,HeadJournal!$A$1:$NTR$890,COLUMN(HeadJournal!B$1),0),"")</f>
        <v>722500245507</v>
      </c>
      <c r="C3693" s="94" t="str">
        <f ca="1">IFERROR(VLOOKUP($A3693,HeadJournal!$A$1:$NTR$890,COLUMN(HeadJournal!C$1),0),"")</f>
        <v>iHerb_MH DLE7202</v>
      </c>
      <c r="D3693" s="125" t="str">
        <f ca="1"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 ca="1"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 ca="1"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 ca="1"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ca="1" si="290"/>
        <v>604.14329100282885</v>
      </c>
      <c r="V3693" s="22">
        <f t="shared" ca="1" si="291"/>
        <v>0.24205848389652629</v>
      </c>
      <c r="X3693" s="33"/>
      <c r="Y3693" s="33"/>
    </row>
    <row r="3694" spans="1:25" hidden="1" x14ac:dyDescent="0.2">
      <c r="A3694" s="93" t="s">
        <v>1963</v>
      </c>
      <c r="B3694" s="94" t="str">
        <f ca="1">IFERROR(VLOOKUP($A3694,HeadJournal!$A$1:$NTR$890,COLUMN(HeadJournal!B$1),0),"")</f>
        <v>722500245507</v>
      </c>
      <c r="C3694" s="94" t="str">
        <f ca="1">IFERROR(VLOOKUP($A3694,HeadJournal!$A$1:$NTR$890,COLUMN(HeadJournal!C$1),0),"")</f>
        <v>iHerb_MH DLE7202</v>
      </c>
      <c r="D3694" s="125" t="str">
        <f ca="1"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 ca="1"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 ca="1"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ca="1" si="290"/>
        <v>778.69682236706103</v>
      </c>
      <c r="V3694" s="22">
        <f t="shared" ca="1" si="291"/>
        <v>0.3670841728696092</v>
      </c>
      <c r="X3694" s="33"/>
      <c r="Y3694" s="33"/>
    </row>
    <row r="3695" spans="1:25" hidden="1" x14ac:dyDescent="0.2">
      <c r="A3695" s="93" t="s">
        <v>1963</v>
      </c>
      <c r="B3695" s="94" t="str">
        <f ca="1">IFERROR(VLOOKUP($A3695,HeadJournal!$A$1:$NTR$890,COLUMN(HeadJournal!B$1),0),"")</f>
        <v>722500245507</v>
      </c>
      <c r="C3695" s="94" t="str">
        <f ca="1">IFERROR(VLOOKUP($A3695,HeadJournal!$A$1:$NTR$890,COLUMN(HeadJournal!C$1),0),"")</f>
        <v>iHerb_MH DLE7202</v>
      </c>
      <c r="D3695" s="125" t="str">
        <f ca="1"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 ca="1"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 ca="1"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 ca="1"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ca="1" si="290"/>
        <v>709.85848851644994</v>
      </c>
      <c r="V3695" s="22">
        <f t="shared" ca="1" si="291"/>
        <v>0.71692629819433984</v>
      </c>
      <c r="X3695" s="33"/>
      <c r="Y3695" s="33"/>
    </row>
    <row r="3696" spans="1:25" hidden="1" x14ac:dyDescent="0.2">
      <c r="A3696" s="93" t="s">
        <v>1963</v>
      </c>
      <c r="B3696" s="94" t="str">
        <f ca="1">IFERROR(VLOOKUP($A3696,HeadJournal!$A$1:$NTR$890,COLUMN(HeadJournal!B$1),0),"")</f>
        <v>722500245507</v>
      </c>
      <c r="C3696" s="94" t="str">
        <f ca="1">IFERROR(VLOOKUP($A3696,HeadJournal!$A$1:$NTR$890,COLUMN(HeadJournal!C$1),0),"")</f>
        <v>iHerb_MH DLE7202</v>
      </c>
      <c r="D3696" s="125" t="str">
        <f ca="1"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 ca="1"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 ca="1"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 ca="1"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ca="1" si="290"/>
        <v>709.85848851644994</v>
      </c>
      <c r="V3696" s="22">
        <f t="shared" ca="1" si="291"/>
        <v>0.71692629819433984</v>
      </c>
      <c r="X3696" s="33"/>
      <c r="Y3696" s="33"/>
    </row>
    <row r="3697" spans="1:25" hidden="1" x14ac:dyDescent="0.2">
      <c r="A3697" s="93" t="s">
        <v>1963</v>
      </c>
      <c r="B3697" s="94" t="str">
        <f ca="1">IFERROR(VLOOKUP($A3697,HeadJournal!$A$1:$NTR$890,COLUMN(HeadJournal!B$1),0),"")</f>
        <v>722500245507</v>
      </c>
      <c r="C3697" s="94" t="str">
        <f ca="1">IFERROR(VLOOKUP($A3697,HeadJournal!$A$1:$NTR$890,COLUMN(HeadJournal!C$1),0),"")</f>
        <v>iHerb_MH DLE7202</v>
      </c>
      <c r="D3697" s="125" t="str">
        <f ca="1"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 ca="1"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 ca="1"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 ca="1"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ca="1" si="290"/>
        <v>605.8579167528801</v>
      </c>
      <c r="V3697" s="22">
        <f t="shared" ca="1" si="291"/>
        <v>0.60942789462648506</v>
      </c>
      <c r="X3697" s="33"/>
      <c r="Y3697" s="33"/>
    </row>
    <row r="3698" spans="1:25" hidden="1" x14ac:dyDescent="0.2">
      <c r="A3698" s="93" t="s">
        <v>1963</v>
      </c>
      <c r="B3698" s="94" t="str">
        <f ca="1">IFERROR(VLOOKUP($A3698,HeadJournal!$A$1:$NTR$890,COLUMN(HeadJournal!B$1),0),"")</f>
        <v>722500245507</v>
      </c>
      <c r="C3698" s="94" t="str">
        <f ca="1">IFERROR(VLOOKUP($A3698,HeadJournal!$A$1:$NTR$890,COLUMN(HeadJournal!C$1),0),"")</f>
        <v>iHerb_MH DLE7202</v>
      </c>
      <c r="D3698" s="125" t="str">
        <f ca="1"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 ca="1"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 ca="1"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 ca="1"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ca="1" si="290"/>
        <v>748.63535778329697</v>
      </c>
      <c r="V3698" s="22">
        <f t="shared" ca="1" si="291"/>
        <v>0.29342546549240406</v>
      </c>
      <c r="X3698" s="33"/>
      <c r="Y3698" s="33"/>
    </row>
    <row r="3699" spans="1:25" hidden="1" x14ac:dyDescent="0.2">
      <c r="A3699" s="93" t="s">
        <v>1963</v>
      </c>
      <c r="B3699" s="94" t="str">
        <f ca="1">IFERROR(VLOOKUP($A3699,HeadJournal!$A$1:$NTR$890,COLUMN(HeadJournal!B$1),0),"")</f>
        <v>722500245507</v>
      </c>
      <c r="C3699" s="94" t="str">
        <f ca="1">IFERROR(VLOOKUP($A3699,HeadJournal!$A$1:$NTR$890,COLUMN(HeadJournal!C$1),0),"")</f>
        <v>iHerb_MH DLE7202</v>
      </c>
      <c r="D3699" s="125" t="str">
        <f ca="1"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 ca="1"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 ca="1"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 ca="1"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ca="1" si="290"/>
        <v>1228.1896038519908</v>
      </c>
      <c r="V3699" s="22">
        <f t="shared" ca="1" si="291"/>
        <v>0.56551419314980089</v>
      </c>
      <c r="X3699" s="33"/>
      <c r="Y3699" s="33"/>
    </row>
    <row r="3700" spans="1:25" hidden="1" x14ac:dyDescent="0.2">
      <c r="A3700" s="93" t="s">
        <v>1963</v>
      </c>
      <c r="B3700" s="94" t="str">
        <f ca="1">IFERROR(VLOOKUP($A3700,HeadJournal!$A$1:$NTR$890,COLUMN(HeadJournal!B$1),0),"")</f>
        <v>722500245507</v>
      </c>
      <c r="C3700" s="94" t="str">
        <f ca="1">IFERROR(VLOOKUP($A3700,HeadJournal!$A$1:$NTR$890,COLUMN(HeadJournal!C$1),0),"")</f>
        <v>iHerb_MH DLE7202</v>
      </c>
      <c r="D3700" s="125" t="str">
        <f ca="1"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 ca="1"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 ca="1"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 ca="1"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ca="1" si="290"/>
        <v>1828.1896038519908</v>
      </c>
      <c r="V3700" s="22">
        <f t="shared" ca="1" si="291"/>
        <v>0.84178140370564802</v>
      </c>
      <c r="X3700" s="33"/>
      <c r="Y3700" s="33"/>
    </row>
    <row r="3701" spans="1:25" hidden="1" x14ac:dyDescent="0.2">
      <c r="A3701" s="93" t="s">
        <v>1963</v>
      </c>
      <c r="B3701" s="94" t="str">
        <f ca="1">IFERROR(VLOOKUP($A3701,HeadJournal!$A$1:$NTR$890,COLUMN(HeadJournal!B$1),0),"")</f>
        <v>722500245507</v>
      </c>
      <c r="C3701" s="94" t="str">
        <f ca="1">IFERROR(VLOOKUP($A3701,HeadJournal!$A$1:$NTR$890,COLUMN(HeadJournal!C$1),0),"")</f>
        <v>iHerb_MH DLE7202</v>
      </c>
      <c r="D3701" s="125" t="str">
        <f ca="1"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 ca="1"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 ca="1"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 ca="1"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ca="1" si="290"/>
        <v>1223.8319015104494</v>
      </c>
      <c r="V3701" s="22">
        <f t="shared" ca="1" si="291"/>
        <v>1.0405246521157214</v>
      </c>
      <c r="X3701" s="33"/>
      <c r="Y3701" s="33"/>
    </row>
    <row r="3702" spans="1:25" hidden="1" x14ac:dyDescent="0.2">
      <c r="A3702" s="93" t="s">
        <v>1963</v>
      </c>
      <c r="B3702" s="94" t="str">
        <f ca="1">IFERROR(VLOOKUP($A3702,HeadJournal!$A$1:$NTR$890,COLUMN(HeadJournal!B$1),0),"")</f>
        <v>722500245507</v>
      </c>
      <c r="C3702" s="94" t="str">
        <f ca="1">IFERROR(VLOOKUP($A3702,HeadJournal!$A$1:$NTR$890,COLUMN(HeadJournal!C$1),0),"")</f>
        <v>iHerb_MH DLE7202</v>
      </c>
      <c r="D3702" s="125" t="str">
        <f ca="1"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 ca="1"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 ca="1"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 ca="1"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ca="1" si="290"/>
        <v>1323.8319015104494</v>
      </c>
      <c r="V3702" s="22">
        <f t="shared" ca="1" si="291"/>
        <v>1.1255465126205433</v>
      </c>
      <c r="X3702" s="33"/>
      <c r="Y3702" s="33"/>
    </row>
    <row r="3703" spans="1:25" hidden="1" x14ac:dyDescent="0.2">
      <c r="A3703" s="93" t="s">
        <v>1967</v>
      </c>
      <c r="B3703" s="94" t="str">
        <f ca="1">IFERROR(VLOOKUP($A3703,HeadJournal!$A$1:$NTR$890,COLUMN(HeadJournal!B$1),0),"")</f>
        <v>720000322434</v>
      </c>
      <c r="C3703" s="94" t="str">
        <f ca="1">IFERROR(VLOOKUP($A3703,HeadJournal!$A$1:$NTR$890,COLUMN(HeadJournal!C$1),0),"")</f>
        <v>iHerb_OA CZN6870</v>
      </c>
      <c r="D3703" s="125" t="str">
        <f ca="1"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 ca="1"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 ca="1"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ca="1" si="290"/>
        <v>1141.8386185173267</v>
      </c>
      <c r="V3703" s="22">
        <f t="shared" ca="1" si="291"/>
        <v>0.22574183233802345</v>
      </c>
      <c r="X3703" s="33"/>
      <c r="Y3703" s="33"/>
    </row>
    <row r="3704" spans="1:25" hidden="1" x14ac:dyDescent="0.2">
      <c r="A3704" s="93" t="s">
        <v>1967</v>
      </c>
      <c r="B3704" s="94" t="str">
        <f ca="1">IFERROR(VLOOKUP($A3704,HeadJournal!$A$1:$NTR$890,COLUMN(HeadJournal!B$1),0),"")</f>
        <v>720000322434</v>
      </c>
      <c r="C3704" s="94" t="str">
        <f ca="1">IFERROR(VLOOKUP($A3704,HeadJournal!$A$1:$NTR$890,COLUMN(HeadJournal!C$1),0),"")</f>
        <v>iHerb_OA CZN6870</v>
      </c>
      <c r="D3704" s="125" t="str">
        <f ca="1"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 ca="1"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 ca="1"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 ca="1"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ca="1" si="290"/>
        <v>795.53784827069171</v>
      </c>
      <c r="V3704" s="22">
        <f t="shared" ca="1" si="291"/>
        <v>0.56643594652312224</v>
      </c>
      <c r="X3704" s="33"/>
      <c r="Y3704" s="33"/>
    </row>
    <row r="3705" spans="1:25" hidden="1" x14ac:dyDescent="0.2">
      <c r="A3705" s="93" t="s">
        <v>1967</v>
      </c>
      <c r="B3705" s="94" t="str">
        <f ca="1">IFERROR(VLOOKUP($A3705,HeadJournal!$A$1:$NTR$890,COLUMN(HeadJournal!B$1),0),"")</f>
        <v>720000322434</v>
      </c>
      <c r="C3705" s="94" t="str">
        <f ca="1">IFERROR(VLOOKUP($A3705,HeadJournal!$A$1:$NTR$890,COLUMN(HeadJournal!C$1),0),"")</f>
        <v>iHerb_OA CZN6870</v>
      </c>
      <c r="D3705" s="125" t="str">
        <f ca="1"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 ca="1"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 ca="1"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 ca="1"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ca="1" si="290"/>
        <v>895.53784827069171</v>
      </c>
      <c r="V3705" s="22">
        <f t="shared" ca="1" si="291"/>
        <v>0.6376375804559915</v>
      </c>
      <c r="X3705" s="33"/>
      <c r="Y3705" s="33"/>
    </row>
    <row r="3706" spans="1:25" hidden="1" x14ac:dyDescent="0.2">
      <c r="A3706" s="93" t="s">
        <v>1967</v>
      </c>
      <c r="B3706" s="94" t="str">
        <f ca="1">IFERROR(VLOOKUP($A3706,HeadJournal!$A$1:$NTR$890,COLUMN(HeadJournal!B$1),0),"")</f>
        <v>720000322434</v>
      </c>
      <c r="C3706" s="94" t="str">
        <f ca="1">IFERROR(VLOOKUP($A3706,HeadJournal!$A$1:$NTR$890,COLUMN(HeadJournal!C$1),0),"")</f>
        <v>iHerb_OA CZN6870</v>
      </c>
      <c r="D3706" s="125" t="str">
        <f ca="1"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 ca="1"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 ca="1"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 ca="1"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ca="1" si="290"/>
        <v>617.81090141699633</v>
      </c>
      <c r="V3706" s="22">
        <f t="shared" ca="1" si="291"/>
        <v>0.57088996943874715</v>
      </c>
      <c r="X3706" s="33"/>
      <c r="Y3706" s="33"/>
    </row>
    <row r="3707" spans="1:25" hidden="1" x14ac:dyDescent="0.2">
      <c r="A3707" s="93" t="s">
        <v>1967</v>
      </c>
      <c r="B3707" s="94" t="str">
        <f ca="1">IFERROR(VLOOKUP($A3707,HeadJournal!$A$1:$NTR$890,COLUMN(HeadJournal!B$1),0),"")</f>
        <v>720000322434</v>
      </c>
      <c r="C3707" s="94" t="str">
        <f ca="1">IFERROR(VLOOKUP($A3707,HeadJournal!$A$1:$NTR$890,COLUMN(HeadJournal!C$1),0),"")</f>
        <v>iHerb_OA CZN6870</v>
      </c>
      <c r="D3707" s="125" t="str">
        <f ca="1"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 ca="1"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 ca="1"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 ca="1"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ca="1" si="290"/>
        <v>608.41601218307881</v>
      </c>
      <c r="V3707" s="22">
        <f t="shared" ca="1" si="291"/>
        <v>0.87974276863122092</v>
      </c>
      <c r="X3707" s="33"/>
      <c r="Y3707" s="33"/>
    </row>
    <row r="3708" spans="1:25" hidden="1" x14ac:dyDescent="0.2">
      <c r="A3708" s="93" t="s">
        <v>1967</v>
      </c>
      <c r="B3708" s="94" t="str">
        <f ca="1">IFERROR(VLOOKUP($A3708,HeadJournal!$A$1:$NTR$890,COLUMN(HeadJournal!B$1),0),"")</f>
        <v>720000322434</v>
      </c>
      <c r="C3708" s="94" t="str">
        <f ca="1">IFERROR(VLOOKUP($A3708,HeadJournal!$A$1:$NTR$890,COLUMN(HeadJournal!C$1),0),"")</f>
        <v>iHerb_OA CZN6870</v>
      </c>
      <c r="D3708" s="125" t="str">
        <f ca="1"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 ca="1"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 ca="1"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 ca="1"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ca="1" si="290"/>
        <v>608.41601218307881</v>
      </c>
      <c r="V3708" s="22">
        <f t="shared" ca="1" si="291"/>
        <v>0.87974276863122092</v>
      </c>
      <c r="X3708" s="33"/>
      <c r="Y3708" s="33"/>
    </row>
    <row r="3709" spans="1:25" hidden="1" x14ac:dyDescent="0.2">
      <c r="A3709" s="93" t="s">
        <v>1967</v>
      </c>
      <c r="B3709" s="94" t="str">
        <f ca="1">IFERROR(VLOOKUP($A3709,HeadJournal!$A$1:$NTR$890,COLUMN(HeadJournal!B$1),0),"")</f>
        <v>720000322434</v>
      </c>
      <c r="C3709" s="94" t="str">
        <f ca="1">IFERROR(VLOOKUP($A3709,HeadJournal!$A$1:$NTR$890,COLUMN(HeadJournal!C$1),0),"")</f>
        <v>iHerb_OA CZN6870</v>
      </c>
      <c r="D3709" s="125" t="str">
        <f ca="1"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 ca="1"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 ca="1"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 ca="1"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ca="1" si="290"/>
        <v>608.41601218307881</v>
      </c>
      <c r="V3709" s="22">
        <f t="shared" ca="1" si="291"/>
        <v>0.87974276863122092</v>
      </c>
      <c r="X3709" s="33"/>
      <c r="Y3709" s="33"/>
    </row>
    <row r="3710" spans="1:25" hidden="1" x14ac:dyDescent="0.2">
      <c r="A3710" s="93" t="s">
        <v>1967</v>
      </c>
      <c r="B3710" s="94" t="str">
        <f ca="1">IFERROR(VLOOKUP($A3710,HeadJournal!$A$1:$NTR$890,COLUMN(HeadJournal!B$1),0),"")</f>
        <v>720000322434</v>
      </c>
      <c r="C3710" s="94" t="str">
        <f ca="1">IFERROR(VLOOKUP($A3710,HeadJournal!$A$1:$NTR$890,COLUMN(HeadJournal!C$1),0),"")</f>
        <v>iHerb_OA CZN6870</v>
      </c>
      <c r="D3710" s="125" t="str">
        <f ca="1"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 ca="1"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 ca="1"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 ca="1"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ca="1" si="290"/>
        <v>753.54695256451407</v>
      </c>
      <c r="V3710" s="22">
        <f t="shared" ca="1" si="291"/>
        <v>1.1656638568785087</v>
      </c>
      <c r="X3710" s="33"/>
      <c r="Y3710" s="33"/>
    </row>
    <row r="3711" spans="1:25" hidden="1" x14ac:dyDescent="0.2">
      <c r="A3711" s="93" t="s">
        <v>1967</v>
      </c>
      <c r="B3711" s="94" t="str">
        <f ca="1">IFERROR(VLOOKUP($A3711,HeadJournal!$A$1:$NTR$890,COLUMN(HeadJournal!B$1),0),"")</f>
        <v>720000322434</v>
      </c>
      <c r="C3711" s="94" t="str">
        <f ca="1">IFERROR(VLOOKUP($A3711,HeadJournal!$A$1:$NTR$890,COLUMN(HeadJournal!C$1),0),"")</f>
        <v>iHerb_OA CZN6870</v>
      </c>
      <c r="D3711" s="125" t="str">
        <f ca="1"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 ca="1"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 ca="1"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 ca="1"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ca="1" si="290"/>
        <v>1118.8025625513069</v>
      </c>
      <c r="V3711" s="22">
        <f t="shared" ca="1" si="291"/>
        <v>0.59472894247009123</v>
      </c>
      <c r="X3711" s="33"/>
      <c r="Y3711" s="33"/>
    </row>
    <row r="3712" spans="1:25" hidden="1" x14ac:dyDescent="0.2">
      <c r="A3712" s="93" t="s">
        <v>1967</v>
      </c>
      <c r="B3712" s="94" t="str">
        <f ca="1">IFERROR(VLOOKUP($A3712,HeadJournal!$A$1:$NTR$890,COLUMN(HeadJournal!B$1),0),"")</f>
        <v>720000322434</v>
      </c>
      <c r="C3712" s="94" t="str">
        <f ca="1">IFERROR(VLOOKUP($A3712,HeadJournal!$A$1:$NTR$890,COLUMN(HeadJournal!C$1),0),"")</f>
        <v>iHerb_OA CZN6870</v>
      </c>
      <c r="D3712" s="125" t="str">
        <f ca="1"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 ca="1"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 ca="1"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 ca="1"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ca="1" si="290"/>
        <v>1187.0710231288137</v>
      </c>
      <c r="V3712" s="22">
        <f t="shared" ca="1" si="291"/>
        <v>0.90413955670145851</v>
      </c>
      <c r="X3712" s="33"/>
      <c r="Y3712" s="33"/>
    </row>
    <row r="3713" spans="1:25" hidden="1" x14ac:dyDescent="0.2">
      <c r="A3713" s="93" t="s">
        <v>1967</v>
      </c>
      <c r="B3713" s="94" t="str">
        <f ca="1">IFERROR(VLOOKUP($A3713,HeadJournal!$A$1:$NTR$890,COLUMN(HeadJournal!B$1),0),"")</f>
        <v>720000322434</v>
      </c>
      <c r="C3713" s="94" t="str">
        <f ca="1">IFERROR(VLOOKUP($A3713,HeadJournal!$A$1:$NTR$890,COLUMN(HeadJournal!C$1),0),"")</f>
        <v>iHerb_OA CZN6870</v>
      </c>
      <c r="D3713" s="125" t="str">
        <f ca="1"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 ca="1"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 ca="1"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 ca="1"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ca="1" si="295">Q3713-P3713</f>
        <v>964.53095941749575</v>
      </c>
      <c r="V3713" s="22">
        <f t="shared" ref="V3713:V3776" ca="1" si="296">IF(Q3713&lt;&gt;0,IFERROR(U3713/P3713,""),"")</f>
        <v>0.93149183762645171</v>
      </c>
      <c r="X3713" s="33"/>
      <c r="Y3713" s="33"/>
    </row>
    <row r="3714" spans="1:25" hidden="1" x14ac:dyDescent="0.2">
      <c r="A3714" s="93" t="s">
        <v>1967</v>
      </c>
      <c r="B3714" s="94" t="str">
        <f ca="1">IFERROR(VLOOKUP($A3714,HeadJournal!$A$1:$NTR$890,COLUMN(HeadJournal!B$1),0),"")</f>
        <v>720000322434</v>
      </c>
      <c r="C3714" s="94" t="str">
        <f ca="1">IFERROR(VLOOKUP($A3714,HeadJournal!$A$1:$NTR$890,COLUMN(HeadJournal!C$1),0),"")</f>
        <v>iHerb_OA CZN6870</v>
      </c>
      <c r="D3714" s="125" t="str">
        <f ca="1"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 ca="1"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 ca="1"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 ca="1"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ca="1" si="295"/>
        <v>606.10224399471713</v>
      </c>
      <c r="V3714" s="22">
        <f t="shared" ca="1" si="296"/>
        <v>1.2271816112244782</v>
      </c>
      <c r="X3714" s="33"/>
      <c r="Y3714" s="33"/>
    </row>
    <row r="3715" spans="1:25" hidden="1" x14ac:dyDescent="0.2">
      <c r="A3715" s="93" t="s">
        <v>1967</v>
      </c>
      <c r="B3715" s="94" t="str">
        <f ca="1">IFERROR(VLOOKUP($A3715,HeadJournal!$A$1:$NTR$890,COLUMN(HeadJournal!B$1),0),"")</f>
        <v>720000322434</v>
      </c>
      <c r="C3715" s="94" t="str">
        <f ca="1">IFERROR(VLOOKUP($A3715,HeadJournal!$A$1:$NTR$890,COLUMN(HeadJournal!C$1),0),"")</f>
        <v>iHerb_OA CZN6870</v>
      </c>
      <c r="D3715" s="125" t="str">
        <f ca="1"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 ca="1"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 ca="1"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 ca="1"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ca="1" si="295"/>
        <v>-1414.9503280151346</v>
      </c>
      <c r="V3715" s="22" t="str">
        <f t="shared" ca="1" si="296"/>
        <v/>
      </c>
      <c r="X3715" s="33"/>
      <c r="Y3715" s="33"/>
    </row>
    <row r="3716" spans="1:25" hidden="1" x14ac:dyDescent="0.2">
      <c r="A3716" s="93" t="s">
        <v>1972</v>
      </c>
      <c r="B3716" s="94" t="str">
        <f ca="1">IFERROR(VLOOKUP($A3716,HeadJournal!$A$1:$NTR$890,COLUMN(HeadJournal!B$1),0),"")</f>
        <v>720000332521</v>
      </c>
      <c r="C3716" s="94" t="str">
        <f ca="1">IFERROR(VLOOKUP($A3716,HeadJournal!$A$1:$NTR$890,COLUMN(HeadJournal!C$1),0),"")</f>
        <v>iHerb_VP DFD1605</v>
      </c>
      <c r="D3716" s="125" t="str">
        <f ca="1"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 ca="1"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 ca="1"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 ca="1"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ca="1" si="295"/>
        <v>655.93610964841605</v>
      </c>
      <c r="V3716" s="22">
        <f t="shared" ca="1" si="296"/>
        <v>0.33740460532384559</v>
      </c>
      <c r="X3716" s="33"/>
      <c r="Y3716" s="33"/>
    </row>
    <row r="3717" spans="1:25" hidden="1" x14ac:dyDescent="0.2">
      <c r="A3717" s="93" t="s">
        <v>1972</v>
      </c>
      <c r="B3717" s="94" t="str">
        <f ca="1">IFERROR(VLOOKUP($A3717,HeadJournal!$A$1:$NTR$890,COLUMN(HeadJournal!B$1),0),"")</f>
        <v>720000332521</v>
      </c>
      <c r="C3717" s="94" t="str">
        <f ca="1">IFERROR(VLOOKUP($A3717,HeadJournal!$A$1:$NTR$890,COLUMN(HeadJournal!C$1),0),"")</f>
        <v>iHerb_VP DFD1605</v>
      </c>
      <c r="D3717" s="125" t="str">
        <f ca="1"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 ca="1"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 ca="1"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 ca="1"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ca="1" si="295"/>
        <v>768.88847276700176</v>
      </c>
      <c r="V3717" s="22">
        <f t="shared" ca="1" si="296"/>
        <v>0.37855551625688694</v>
      </c>
      <c r="X3717" s="33"/>
      <c r="Y3717" s="33"/>
    </row>
    <row r="3718" spans="1:25" hidden="1" x14ac:dyDescent="0.2">
      <c r="A3718" s="93" t="s">
        <v>1972</v>
      </c>
      <c r="B3718" s="94" t="str">
        <f ca="1">IFERROR(VLOOKUP($A3718,HeadJournal!$A$1:$NTR$890,COLUMN(HeadJournal!B$1),0),"")</f>
        <v>720000332521</v>
      </c>
      <c r="C3718" s="94" t="str">
        <f ca="1">IFERROR(VLOOKUP($A3718,HeadJournal!$A$1:$NTR$890,COLUMN(HeadJournal!C$1),0),"")</f>
        <v>iHerb_VP DFD1605</v>
      </c>
      <c r="D3718" s="125" t="str">
        <f ca="1"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 ca="1"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 ca="1"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 ca="1"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ca="1" si="295"/>
        <v>760.43800512241887</v>
      </c>
      <c r="V3718" s="22">
        <f t="shared" ca="1" si="296"/>
        <v>0.52824262367879871</v>
      </c>
      <c r="X3718" s="33"/>
      <c r="Y3718" s="33"/>
    </row>
    <row r="3719" spans="1:25" hidden="1" x14ac:dyDescent="0.2">
      <c r="A3719" s="93" t="s">
        <v>1972</v>
      </c>
      <c r="B3719" s="94" t="str">
        <f ca="1">IFERROR(VLOOKUP($A3719,HeadJournal!$A$1:$NTR$890,COLUMN(HeadJournal!B$1),0),"")</f>
        <v>720000332521</v>
      </c>
      <c r="C3719" s="94" t="str">
        <f ca="1">IFERROR(VLOOKUP($A3719,HeadJournal!$A$1:$NTR$890,COLUMN(HeadJournal!C$1),0),"")</f>
        <v>iHerb_VP DFD1605</v>
      </c>
      <c r="D3719" s="125" t="str">
        <f ca="1"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 ca="1"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 ca="1"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 ca="1"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ca="1" si="295"/>
        <v>728.58763509035896</v>
      </c>
      <c r="V3719" s="22">
        <f t="shared" ca="1" si="296"/>
        <v>0.83609972090068752</v>
      </c>
      <c r="X3719" s="33"/>
      <c r="Y3719" s="33"/>
    </row>
    <row r="3720" spans="1:25" hidden="1" x14ac:dyDescent="0.2">
      <c r="A3720" s="93" t="s">
        <v>1972</v>
      </c>
      <c r="B3720" s="94" t="str">
        <f ca="1">IFERROR(VLOOKUP($A3720,HeadJournal!$A$1:$NTR$890,COLUMN(HeadJournal!B$1),0),"")</f>
        <v>720000332521</v>
      </c>
      <c r="C3720" s="94" t="str">
        <f ca="1">IFERROR(VLOOKUP($A3720,HeadJournal!$A$1:$NTR$890,COLUMN(HeadJournal!C$1),0),"")</f>
        <v>iHerb_VP DFD1605</v>
      </c>
      <c r="D3720" s="125" t="str">
        <f ca="1"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 ca="1"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 ca="1"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 ca="1"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ca="1" si="295"/>
        <v>733.61495131314223</v>
      </c>
      <c r="V3720" s="22">
        <f t="shared" ca="1" si="296"/>
        <v>0.44024335905512618</v>
      </c>
      <c r="X3720" s="33"/>
      <c r="Y3720" s="33"/>
    </row>
    <row r="3721" spans="1:25" hidden="1" x14ac:dyDescent="0.2">
      <c r="A3721" s="93" t="s">
        <v>1972</v>
      </c>
      <c r="B3721" s="94" t="str">
        <f ca="1">IFERROR(VLOOKUP($A3721,HeadJournal!$A$1:$NTR$890,COLUMN(HeadJournal!B$1),0),"")</f>
        <v>720000332521</v>
      </c>
      <c r="C3721" s="94" t="str">
        <f ca="1">IFERROR(VLOOKUP($A3721,HeadJournal!$A$1:$NTR$890,COLUMN(HeadJournal!C$1),0),"")</f>
        <v>iHerb_VP DFD1605</v>
      </c>
      <c r="D3721" s="125" t="str">
        <f ca="1"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 ca="1"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 ca="1"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ca="1" si="295"/>
        <v>733.61495131314223</v>
      </c>
      <c r="V3721" s="22">
        <f t="shared" ca="1" si="296"/>
        <v>0.44024335905512618</v>
      </c>
      <c r="X3721" s="33"/>
      <c r="Y3721" s="33"/>
    </row>
    <row r="3722" spans="1:25" hidden="1" x14ac:dyDescent="0.2">
      <c r="A3722" s="93" t="s">
        <v>1972</v>
      </c>
      <c r="B3722" s="94" t="str">
        <f ca="1">IFERROR(VLOOKUP($A3722,HeadJournal!$A$1:$NTR$890,COLUMN(HeadJournal!B$1),0),"")</f>
        <v>720000332521</v>
      </c>
      <c r="C3722" s="94" t="str">
        <f ca="1">IFERROR(VLOOKUP($A3722,HeadJournal!$A$1:$NTR$890,COLUMN(HeadJournal!C$1),0),"")</f>
        <v>iHerb_VP DFD1605</v>
      </c>
      <c r="D3722" s="125" t="str">
        <f ca="1"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 ca="1"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 ca="1"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 ca="1"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ca="1" si="295"/>
        <v>1033.6149513131422</v>
      </c>
      <c r="V3722" s="22">
        <f t="shared" ca="1" si="296"/>
        <v>0.62027377893701696</v>
      </c>
      <c r="X3722" s="33"/>
      <c r="Y3722" s="33"/>
    </row>
    <row r="3723" spans="1:25" hidden="1" x14ac:dyDescent="0.2">
      <c r="A3723" s="93" t="s">
        <v>1972</v>
      </c>
      <c r="B3723" s="94" t="str">
        <f ca="1">IFERROR(VLOOKUP($A3723,HeadJournal!$A$1:$NTR$890,COLUMN(HeadJournal!B$1),0),"")</f>
        <v>720000332521</v>
      </c>
      <c r="C3723" s="94" t="str">
        <f ca="1">IFERROR(VLOOKUP($A3723,HeadJournal!$A$1:$NTR$890,COLUMN(HeadJournal!C$1),0),"")</f>
        <v>iHerb_VP DFD1605</v>
      </c>
      <c r="D3723" s="125" t="str">
        <f ca="1"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 ca="1"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 ca="1"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 ca="1"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ca="1" si="295"/>
        <v>823.90765461286333</v>
      </c>
      <c r="V3723" s="22">
        <f t="shared" ca="1" si="296"/>
        <v>0.94043471438936788</v>
      </c>
      <c r="X3723" s="33"/>
      <c r="Y3723" s="33"/>
    </row>
    <row r="3724" spans="1:25" hidden="1" x14ac:dyDescent="0.2">
      <c r="A3724" s="93" t="s">
        <v>1972</v>
      </c>
      <c r="B3724" s="94" t="str">
        <f ca="1">IFERROR(VLOOKUP($A3724,HeadJournal!$A$1:$NTR$890,COLUMN(HeadJournal!B$1),0),"")</f>
        <v>720000332521</v>
      </c>
      <c r="C3724" s="94" t="str">
        <f ca="1">IFERROR(VLOOKUP($A3724,HeadJournal!$A$1:$NTR$890,COLUMN(HeadJournal!C$1),0),"")</f>
        <v>iHerb_VP DFD1605</v>
      </c>
      <c r="D3724" s="125" t="str">
        <f ca="1"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 ca="1"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 ca="1"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 ca="1"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ca="1" si="295"/>
        <v>-1234.5788499632831</v>
      </c>
      <c r="V3724" s="22" t="str">
        <f t="shared" ca="1" si="296"/>
        <v/>
      </c>
      <c r="X3724" s="33"/>
      <c r="Y3724" s="33"/>
    </row>
    <row r="3725" spans="1:25" hidden="1" x14ac:dyDescent="0.2">
      <c r="A3725" s="93" t="s">
        <v>1972</v>
      </c>
      <c r="B3725" s="94" t="str">
        <f ca="1">IFERROR(VLOOKUP($A3725,HeadJournal!$A$1:$NTR$890,COLUMN(HeadJournal!B$1),0),"")</f>
        <v>720000332521</v>
      </c>
      <c r="C3725" s="94" t="str">
        <f ca="1">IFERROR(VLOOKUP($A3725,HeadJournal!$A$1:$NTR$890,COLUMN(HeadJournal!C$1),0),"")</f>
        <v>iHerb_VP DFD1605</v>
      </c>
      <c r="D3725" s="125" t="str">
        <f ca="1"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 ca="1"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 ca="1"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 ca="1"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ca="1" si="295"/>
        <v>821.2777513298588</v>
      </c>
      <c r="V3725" s="22">
        <f t="shared" ca="1" si="296"/>
        <v>0.59568034977460438</v>
      </c>
      <c r="X3725" s="33"/>
      <c r="Y3725" s="33"/>
    </row>
    <row r="3726" spans="1:25" hidden="1" x14ac:dyDescent="0.2">
      <c r="A3726" s="93" t="s">
        <v>1972</v>
      </c>
      <c r="B3726" s="94" t="str">
        <f ca="1">IFERROR(VLOOKUP($A3726,HeadJournal!$A$1:$NTR$890,COLUMN(HeadJournal!B$1),0),"")</f>
        <v>720000332521</v>
      </c>
      <c r="C3726" s="94" t="str">
        <f ca="1">IFERROR(VLOOKUP($A3726,HeadJournal!$A$1:$NTR$890,COLUMN(HeadJournal!C$1),0),"")</f>
        <v>iHerb_VP DFD1605</v>
      </c>
      <c r="D3726" s="125" t="str">
        <f ca="1"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 ca="1"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 ca="1"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 ca="1"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ca="1" si="295"/>
        <v>821.2777513298588</v>
      </c>
      <c r="V3726" s="22">
        <f t="shared" ca="1" si="296"/>
        <v>0.59568034977460438</v>
      </c>
      <c r="X3726" s="33"/>
      <c r="Y3726" s="33"/>
    </row>
    <row r="3727" spans="1:25" hidden="1" x14ac:dyDescent="0.2">
      <c r="A3727" s="93" t="s">
        <v>1972</v>
      </c>
      <c r="B3727" s="94" t="str">
        <f ca="1">IFERROR(VLOOKUP($A3727,HeadJournal!$A$1:$NTR$890,COLUMN(HeadJournal!B$1),0),"")</f>
        <v>720000332521</v>
      </c>
      <c r="C3727" s="94" t="str">
        <f ca="1">IFERROR(VLOOKUP($A3727,HeadJournal!$A$1:$NTR$890,COLUMN(HeadJournal!C$1),0),"")</f>
        <v>iHerb_VP DFD1605</v>
      </c>
      <c r="D3727" s="125" t="str">
        <f ca="1"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 ca="1"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 ca="1"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 ca="1"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ca="1" si="295"/>
        <v>633.59728278974808</v>
      </c>
      <c r="V3727" s="22">
        <f t="shared" ca="1" si="296"/>
        <v>0.50031263687233263</v>
      </c>
      <c r="X3727" s="33"/>
      <c r="Y3727" s="33"/>
    </row>
    <row r="3728" spans="1:25" hidden="1" x14ac:dyDescent="0.2">
      <c r="A3728" s="93" t="s">
        <v>1975</v>
      </c>
      <c r="B3728" s="94">
        <f ca="1">IFERROR(VLOOKUP($A3728,HeadJournal!$A$1:$NTR$890,COLUMN(HeadJournal!B$1),0),"")</f>
        <v>0</v>
      </c>
      <c r="C3728" s="94" t="str">
        <f ca="1">IFERROR(VLOOKUP($A3728,HeadJournal!$A$1:$NTR$890,COLUMN(HeadJournal!C$1),0),"")</f>
        <v>WBRS</v>
      </c>
      <c r="D3728" s="125" t="str">
        <f ca="1"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 ca="1"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 ca="1"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ca="1" si="295"/>
        <v>800</v>
      </c>
      <c r="V3728" s="22">
        <f t="shared" ca="1" si="296"/>
        <v>0.5714285714285714</v>
      </c>
      <c r="X3728" s="33"/>
      <c r="Y3728" s="33"/>
    </row>
    <row r="3729" spans="1:25" hidden="1" x14ac:dyDescent="0.2">
      <c r="A3729" s="93" t="s">
        <v>1975</v>
      </c>
      <c r="B3729" s="94">
        <f ca="1">IFERROR(VLOOKUP($A3729,HeadJournal!$A$1:$NTR$890,COLUMN(HeadJournal!B$1),0),"")</f>
        <v>0</v>
      </c>
      <c r="C3729" s="94" t="str">
        <f ca="1">IFERROR(VLOOKUP($A3729,HeadJournal!$A$1:$NTR$890,COLUMN(HeadJournal!C$1),0),"")</f>
        <v>WBRS</v>
      </c>
      <c r="D3729" s="125" t="str">
        <f ca="1"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 ca="1"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 ca="1"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ca="1" si="295"/>
        <v>800</v>
      </c>
      <c r="V3729" s="22">
        <f t="shared" ca="1" si="296"/>
        <v>0.5714285714285714</v>
      </c>
      <c r="X3729" s="33"/>
      <c r="Y3729" s="33"/>
    </row>
    <row r="3730" spans="1:25" hidden="1" x14ac:dyDescent="0.2">
      <c r="A3730" s="93" t="s">
        <v>1975</v>
      </c>
      <c r="B3730" s="94">
        <f ca="1">IFERROR(VLOOKUP($A3730,HeadJournal!$A$1:$NTR$890,COLUMN(HeadJournal!B$1),0),"")</f>
        <v>0</v>
      </c>
      <c r="C3730" s="94" t="str">
        <f ca="1">IFERROR(VLOOKUP($A3730,HeadJournal!$A$1:$NTR$890,COLUMN(HeadJournal!C$1),0),"")</f>
        <v>WBRS</v>
      </c>
      <c r="D3730" s="125" t="str">
        <f ca="1"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 ca="1"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ca="1" si="295"/>
        <v>800</v>
      </c>
      <c r="V3730" s="22">
        <f t="shared" ca="1" si="296"/>
        <v>0.5714285714285714</v>
      </c>
      <c r="X3730" s="33"/>
      <c r="Y3730" s="33"/>
    </row>
    <row r="3731" spans="1:25" hidden="1" x14ac:dyDescent="0.2">
      <c r="A3731" s="93" t="s">
        <v>1975</v>
      </c>
      <c r="B3731" s="94">
        <f ca="1">IFERROR(VLOOKUP($A3731,HeadJournal!$A$1:$NTR$890,COLUMN(HeadJournal!B$1),0),"")</f>
        <v>0</v>
      </c>
      <c r="C3731" s="94" t="str">
        <f ca="1">IFERROR(VLOOKUP($A3731,HeadJournal!$A$1:$NTR$890,COLUMN(HeadJournal!C$1),0),"")</f>
        <v>WBRS</v>
      </c>
      <c r="D3731" s="125" t="str">
        <f ca="1"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 ca="1"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 ca="1"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ca="1" si="295"/>
        <v>955</v>
      </c>
      <c r="V3731" s="22">
        <f t="shared" ca="1" si="296"/>
        <v>0.40724946695095948</v>
      </c>
      <c r="X3731" s="33"/>
      <c r="Y3731" s="33"/>
    </row>
    <row r="3732" spans="1:25" hidden="1" x14ac:dyDescent="0.2">
      <c r="A3732" s="93" t="s">
        <v>1975</v>
      </c>
      <c r="B3732" s="94">
        <f ca="1">IFERROR(VLOOKUP($A3732,HeadJournal!$A$1:$NTR$890,COLUMN(HeadJournal!B$1),0),"")</f>
        <v>0</v>
      </c>
      <c r="C3732" s="94" t="str">
        <f ca="1">IFERROR(VLOOKUP($A3732,HeadJournal!$A$1:$NTR$890,COLUMN(HeadJournal!C$1),0),"")</f>
        <v>WBRS</v>
      </c>
      <c r="D3732" s="125" t="str">
        <f ca="1"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 ca="1"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 ca="1"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ca="1" si="295"/>
        <v>1219</v>
      </c>
      <c r="V3732" s="22">
        <f t="shared" ca="1" si="296"/>
        <v>1.560819462227913</v>
      </c>
      <c r="X3732" s="33"/>
      <c r="Y3732" s="33"/>
    </row>
    <row r="3733" spans="1:25" hidden="1" x14ac:dyDescent="0.2">
      <c r="A3733" s="93" t="s">
        <v>1977</v>
      </c>
      <c r="B3733" s="94">
        <f ca="1">IFERROR(VLOOKUP($A3733,HeadJournal!$A$1:$NTR$890,COLUMN(HeadJournal!B$1),0),"")</f>
        <v>0</v>
      </c>
      <c r="C3733" s="94" t="str">
        <f ca="1">IFERROR(VLOOKUP($A3733,HeadJournal!$A$1:$NTR$890,COLUMN(HeadJournal!C$1),0),"")</f>
        <v>WBRS</v>
      </c>
      <c r="D3733" s="125" t="str">
        <f ca="1"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 ca="1"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 ca="1"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ca="1" si="295"/>
        <v>1219</v>
      </c>
      <c r="V3733" s="22">
        <f t="shared" ca="1" si="296"/>
        <v>1.560819462227913</v>
      </c>
      <c r="X3733" s="33"/>
      <c r="Y3733" s="33"/>
    </row>
    <row r="3734" spans="1:25" hidden="1" x14ac:dyDescent="0.2">
      <c r="A3734" s="93" t="s">
        <v>1977</v>
      </c>
      <c r="B3734" s="94">
        <f ca="1">IFERROR(VLOOKUP($A3734,HeadJournal!$A$1:$NTR$890,COLUMN(HeadJournal!B$1),0),"")</f>
        <v>0</v>
      </c>
      <c r="C3734" s="94" t="str">
        <f ca="1">IFERROR(VLOOKUP($A3734,HeadJournal!$A$1:$NTR$890,COLUMN(HeadJournal!C$1),0),"")</f>
        <v>WBRS</v>
      </c>
      <c r="D3734" s="125" t="str">
        <f ca="1"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 ca="1"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 ca="1"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ca="1" si="295"/>
        <v>1407</v>
      </c>
      <c r="V3734" s="22">
        <f t="shared" ca="1" si="296"/>
        <v>0.67224080267558528</v>
      </c>
      <c r="X3734" s="33"/>
      <c r="Y3734" s="33"/>
    </row>
    <row r="3735" spans="1:25" hidden="1" x14ac:dyDescent="0.2">
      <c r="A3735" s="93" t="s">
        <v>1977</v>
      </c>
      <c r="B3735" s="94">
        <f ca="1">IFERROR(VLOOKUP($A3735,HeadJournal!$A$1:$NTR$890,COLUMN(HeadJournal!B$1),0),"")</f>
        <v>0</v>
      </c>
      <c r="C3735" s="94" t="str">
        <f ca="1">IFERROR(VLOOKUP($A3735,HeadJournal!$A$1:$NTR$890,COLUMN(HeadJournal!C$1),0),"")</f>
        <v>WBRS</v>
      </c>
      <c r="D3735" s="125" t="str">
        <f ca="1"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 ca="1"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 ca="1"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ca="1" si="295"/>
        <v>907</v>
      </c>
      <c r="V3735" s="22">
        <f t="shared" ca="1" si="296"/>
        <v>0.43334925943621594</v>
      </c>
      <c r="X3735" s="33"/>
      <c r="Y3735" s="33"/>
    </row>
    <row r="3736" spans="1:25" hidden="1" x14ac:dyDescent="0.2">
      <c r="A3736" s="93" t="s">
        <v>1977</v>
      </c>
      <c r="B3736" s="94">
        <f ca="1">IFERROR(VLOOKUP($A3736,HeadJournal!$A$1:$NTR$890,COLUMN(HeadJournal!B$1),0),"")</f>
        <v>0</v>
      </c>
      <c r="C3736" s="94" t="str">
        <f ca="1">IFERROR(VLOOKUP($A3736,HeadJournal!$A$1:$NTR$890,COLUMN(HeadJournal!C$1),0),"")</f>
        <v>WBRS</v>
      </c>
      <c r="D3736" s="125" t="str">
        <f ca="1"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 ca="1"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 ca="1"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ca="1" si="295"/>
        <v>389</v>
      </c>
      <c r="V3736" s="22">
        <f t="shared" ca="1" si="296"/>
        <v>0.32122213047068537</v>
      </c>
      <c r="X3736" s="33"/>
      <c r="Y3736" s="33"/>
    </row>
    <row r="3737" spans="1:25" hidden="1" x14ac:dyDescent="0.2">
      <c r="A3737" s="93" t="s">
        <v>1980</v>
      </c>
      <c r="B3737" s="94" t="str">
        <f ca="1">IFERROR(VLOOKUP($A3737,HeadJournal!$A$1:$NTR$890,COLUMN(HeadJournal!B$1),0),"")</f>
        <v>720000339938</v>
      </c>
      <c r="C3737" s="94" t="str">
        <f ca="1">IFERROR(VLOOKUP($A3737,HeadJournal!$A$1:$NTR$890,COLUMN(HeadJournal!C$1),0),"")</f>
        <v>iHerb_VP DFD1605</v>
      </c>
      <c r="D3737" s="125" t="str">
        <f ca="1"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 ca="1"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 ca="1"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 ca="1"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ca="1" si="295"/>
        <v>737.97645721125105</v>
      </c>
      <c r="V3737" s="22">
        <f t="shared" ca="1" si="296"/>
        <v>0.76710852114073835</v>
      </c>
      <c r="X3737" s="33"/>
      <c r="Y3737" s="33"/>
    </row>
    <row r="3738" spans="1:25" hidden="1" x14ac:dyDescent="0.2">
      <c r="A3738" s="93" t="s">
        <v>1980</v>
      </c>
      <c r="B3738" s="94" t="str">
        <f ca="1">IFERROR(VLOOKUP($A3738,HeadJournal!$A$1:$NTR$890,COLUMN(HeadJournal!B$1),0),"")</f>
        <v>720000339938</v>
      </c>
      <c r="C3738" s="94" t="str">
        <f ca="1">IFERROR(VLOOKUP($A3738,HeadJournal!$A$1:$NTR$890,COLUMN(HeadJournal!C$1),0),"")</f>
        <v>iHerb_VP DFD1605</v>
      </c>
      <c r="D3738" s="125" t="str">
        <f ca="1"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 ca="1"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 ca="1"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 ca="1"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ca="1" si="295"/>
        <v>1104.043061789348</v>
      </c>
      <c r="V3738" s="22">
        <f t="shared" ca="1" si="296"/>
        <v>0.36851099149934458</v>
      </c>
      <c r="X3738" s="33"/>
      <c r="Y3738" s="33"/>
    </row>
    <row r="3739" spans="1:25" hidden="1" x14ac:dyDescent="0.2">
      <c r="A3739" s="93" t="s">
        <v>1980</v>
      </c>
      <c r="B3739" s="94" t="str">
        <f ca="1">IFERROR(VLOOKUP($A3739,HeadJournal!$A$1:$NTR$890,COLUMN(HeadJournal!B$1),0),"")</f>
        <v>720000339938</v>
      </c>
      <c r="C3739" s="94" t="str">
        <f ca="1">IFERROR(VLOOKUP($A3739,HeadJournal!$A$1:$NTR$890,COLUMN(HeadJournal!C$1),0),"")</f>
        <v>iHerb_VP DFD1605</v>
      </c>
      <c r="D3739" s="125" t="str">
        <f ca="1"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 ca="1"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 ca="1"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ca="1" si="295"/>
        <v>507.58493230101749</v>
      </c>
      <c r="V3739" s="22">
        <f t="shared" ca="1" si="296"/>
        <v>1.0308070682583346</v>
      </c>
      <c r="X3739" s="33"/>
      <c r="Y3739" s="33"/>
    </row>
    <row r="3740" spans="1:25" hidden="1" x14ac:dyDescent="0.2">
      <c r="A3740" s="93" t="s">
        <v>1980</v>
      </c>
      <c r="B3740" s="94" t="str">
        <f ca="1">IFERROR(VLOOKUP($A3740,HeadJournal!$A$1:$NTR$890,COLUMN(HeadJournal!B$1),0),"")</f>
        <v>720000339938</v>
      </c>
      <c r="C3740" s="94" t="str">
        <f ca="1">IFERROR(VLOOKUP($A3740,HeadJournal!$A$1:$NTR$890,COLUMN(HeadJournal!C$1),0),"")</f>
        <v>iHerb_VP DFD1605</v>
      </c>
      <c r="D3740" s="125" t="str">
        <f ca="1"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 ca="1"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 ca="1"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 ca="1"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ca="1" si="295"/>
        <v>507.58493230101749</v>
      </c>
      <c r="V3740" s="22">
        <f t="shared" ca="1" si="296"/>
        <v>1.0308070682583346</v>
      </c>
      <c r="X3740" s="33"/>
      <c r="Y3740" s="33"/>
    </row>
    <row r="3741" spans="1:25" hidden="1" x14ac:dyDescent="0.2">
      <c r="A3741" s="93" t="s">
        <v>1980</v>
      </c>
      <c r="B3741" s="94" t="str">
        <f ca="1">IFERROR(VLOOKUP($A3741,HeadJournal!$A$1:$NTR$890,COLUMN(HeadJournal!B$1),0),"")</f>
        <v>720000339938</v>
      </c>
      <c r="C3741" s="94" t="str">
        <f ca="1">IFERROR(VLOOKUP($A3741,HeadJournal!$A$1:$NTR$890,COLUMN(HeadJournal!C$1),0),"")</f>
        <v>iHerb_VP DFD1605</v>
      </c>
      <c r="D3741" s="125" t="str">
        <f ca="1"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 ca="1"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 ca="1"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 ca="1"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ca="1" si="295"/>
        <v>1154.915580490725</v>
      </c>
      <c r="V3741" s="22">
        <f t="shared" ca="1" si="296"/>
        <v>0.42072133457272087</v>
      </c>
      <c r="X3741" s="33"/>
      <c r="Y3741" s="33"/>
    </row>
    <row r="3742" spans="1:25" hidden="1" x14ac:dyDescent="0.2">
      <c r="A3742" s="93" t="s">
        <v>1980</v>
      </c>
      <c r="B3742" s="94" t="str">
        <f ca="1">IFERROR(VLOOKUP($A3742,HeadJournal!$A$1:$NTR$890,COLUMN(HeadJournal!B$1),0),"")</f>
        <v>720000339938</v>
      </c>
      <c r="C3742" s="94" t="str">
        <f ca="1">IFERROR(VLOOKUP($A3742,HeadJournal!$A$1:$NTR$890,COLUMN(HeadJournal!C$1),0),"")</f>
        <v>iHerb_VP DFD1605</v>
      </c>
      <c r="D3742" s="125" t="str">
        <f ca="1"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 ca="1"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 ca="1"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 ca="1"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ca="1" si="295"/>
        <v>1154.915580490725</v>
      </c>
      <c r="V3742" s="22">
        <f t="shared" ca="1" si="296"/>
        <v>0.42072133457272087</v>
      </c>
      <c r="X3742" s="33"/>
      <c r="Y3742" s="33"/>
    </row>
    <row r="3743" spans="1:25" hidden="1" x14ac:dyDescent="0.2">
      <c r="A3743" s="93" t="s">
        <v>1980</v>
      </c>
      <c r="B3743" s="94" t="str">
        <f ca="1">IFERROR(VLOOKUP($A3743,HeadJournal!$A$1:$NTR$890,COLUMN(HeadJournal!B$1),0),"")</f>
        <v>720000339938</v>
      </c>
      <c r="C3743" s="94" t="str">
        <f ca="1">IFERROR(VLOOKUP($A3743,HeadJournal!$A$1:$NTR$890,COLUMN(HeadJournal!C$1),0),"")</f>
        <v>iHerb_VP DFD1605</v>
      </c>
      <c r="D3743" s="125" t="str">
        <f ca="1"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 ca="1"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 ca="1"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 ca="1"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ca="1" si="295"/>
        <v>806.64850725613451</v>
      </c>
      <c r="V3743" s="22">
        <f t="shared" ca="1" si="296"/>
        <v>0.50625898361385913</v>
      </c>
      <c r="X3743" s="33"/>
      <c r="Y3743" s="33"/>
    </row>
    <row r="3744" spans="1:25" hidden="1" x14ac:dyDescent="0.2">
      <c r="A3744" s="93" t="s">
        <v>1980</v>
      </c>
      <c r="B3744" s="94" t="str">
        <f ca="1">IFERROR(VLOOKUP($A3744,HeadJournal!$A$1:$NTR$890,COLUMN(HeadJournal!B$1),0),"")</f>
        <v>720000339938</v>
      </c>
      <c r="C3744" s="94" t="str">
        <f ca="1">IFERROR(VLOOKUP($A3744,HeadJournal!$A$1:$NTR$890,COLUMN(HeadJournal!C$1),0),"")</f>
        <v>iHerb_VP DFD1605</v>
      </c>
      <c r="D3744" s="125" t="str">
        <f ca="1"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 ca="1"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 ca="1"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 ca="1"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ca="1" si="295"/>
        <v>770.99764886295657</v>
      </c>
      <c r="V3744" s="22">
        <f t="shared" ca="1" si="296"/>
        <v>0.58013264476418758</v>
      </c>
      <c r="X3744" s="33"/>
      <c r="Y3744" s="33"/>
    </row>
    <row r="3745" spans="1:25" hidden="1" x14ac:dyDescent="0.2">
      <c r="A3745" s="93" t="s">
        <v>1980</v>
      </c>
      <c r="B3745" s="94" t="str">
        <f ca="1">IFERROR(VLOOKUP($A3745,HeadJournal!$A$1:$NTR$890,COLUMN(HeadJournal!B$1),0),"")</f>
        <v>720000339938</v>
      </c>
      <c r="C3745" s="94" t="str">
        <f ca="1">IFERROR(VLOOKUP($A3745,HeadJournal!$A$1:$NTR$890,COLUMN(HeadJournal!C$1),0),"")</f>
        <v>iHerb_VP DFD1605</v>
      </c>
      <c r="D3745" s="125" t="str">
        <f ca="1"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 ca="1"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 ca="1"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 ca="1"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ca="1" si="295"/>
        <v>1377.8466326301641</v>
      </c>
      <c r="V3745" s="22">
        <f t="shared" ca="1" si="296"/>
        <v>0.26899753556923889</v>
      </c>
      <c r="X3745" s="33"/>
      <c r="Y3745" s="33"/>
    </row>
    <row r="3746" spans="1:25" hidden="1" x14ac:dyDescent="0.2">
      <c r="A3746" s="93" t="s">
        <v>1982</v>
      </c>
      <c r="B3746" s="94" t="str">
        <f ca="1">IFERROR(VLOOKUP($A3746,HeadJournal!$A$1:$NTR$890,COLUMN(HeadJournal!B$1),0),"")</f>
        <v>720000342714</v>
      </c>
      <c r="C3746" s="94" t="str">
        <f ca="1">IFERROR(VLOOKUP($A3746,HeadJournal!$A$1:$NTR$890,COLUMN(HeadJournal!C$1),0),"")</f>
        <v>iHerb_AV CYG0792</v>
      </c>
      <c r="D3746" s="125" t="str">
        <f ca="1"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 ca="1"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 ca="1"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 ca="1"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ca="1" si="295"/>
        <v>674.94029953788709</v>
      </c>
      <c r="V3746" s="22">
        <f t="shared" ca="1" si="296"/>
        <v>0.93087548391907249</v>
      </c>
      <c r="X3746" s="33"/>
      <c r="Y3746" s="33"/>
    </row>
    <row r="3747" spans="1:25" hidden="1" x14ac:dyDescent="0.2">
      <c r="A3747" s="93" t="s">
        <v>1982</v>
      </c>
      <c r="B3747" s="94" t="str">
        <f ca="1">IFERROR(VLOOKUP($A3747,HeadJournal!$A$1:$NTR$890,COLUMN(HeadJournal!B$1),0),"")</f>
        <v>720000342714</v>
      </c>
      <c r="C3747" s="94" t="str">
        <f ca="1">IFERROR(VLOOKUP($A3747,HeadJournal!$A$1:$NTR$890,COLUMN(HeadJournal!C$1),0),"")</f>
        <v>iHerb_AV CYG0792</v>
      </c>
      <c r="D3747" s="125" t="str">
        <f ca="1"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 ca="1"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 ca="1"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 ca="1"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ca="1" si="295"/>
        <v>606.38255627934518</v>
      </c>
      <c r="V3747" s="22">
        <f t="shared" ca="1" si="296"/>
        <v>0.46874952036460643</v>
      </c>
      <c r="X3747" s="33"/>
      <c r="Y3747" s="33"/>
    </row>
    <row r="3748" spans="1:25" hidden="1" x14ac:dyDescent="0.2">
      <c r="A3748" s="93" t="s">
        <v>1982</v>
      </c>
      <c r="B3748" s="94" t="str">
        <f ca="1">IFERROR(VLOOKUP($A3748,HeadJournal!$A$1:$NTR$890,COLUMN(HeadJournal!B$1),0),"")</f>
        <v>720000342714</v>
      </c>
      <c r="C3748" s="94" t="str">
        <f ca="1">IFERROR(VLOOKUP($A3748,HeadJournal!$A$1:$NTR$890,COLUMN(HeadJournal!C$1),0),"")</f>
        <v>iHerb_AV CYG0792</v>
      </c>
      <c r="D3748" s="125" t="str">
        <f ca="1"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 ca="1"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 ca="1"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ca="1" si="295"/>
        <v>707.41546536013107</v>
      </c>
      <c r="V3748" s="22">
        <f t="shared" ca="1" si="296"/>
        <v>0.59317846644200622</v>
      </c>
      <c r="X3748" s="33"/>
      <c r="Y3748" s="33"/>
    </row>
    <row r="3749" spans="1:25" hidden="1" x14ac:dyDescent="0.2">
      <c r="A3749" s="93" t="s">
        <v>1982</v>
      </c>
      <c r="B3749" s="94" t="str">
        <f ca="1">IFERROR(VLOOKUP($A3749,HeadJournal!$A$1:$NTR$890,COLUMN(HeadJournal!B$1),0),"")</f>
        <v>720000342714</v>
      </c>
      <c r="C3749" s="94" t="str">
        <f ca="1">IFERROR(VLOOKUP($A3749,HeadJournal!$A$1:$NTR$890,COLUMN(HeadJournal!C$1),0),"")</f>
        <v>iHerb_AV CYG0792</v>
      </c>
      <c r="D3749" s="125" t="str">
        <f ca="1"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 ca="1"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 ca="1"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 ca="1"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ca="1" si="295"/>
        <v>566.2107328842103</v>
      </c>
      <c r="V3749" s="22">
        <f t="shared" ca="1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 ca="1">IFERROR(VLOOKUP($A3750,HeadJournal!$A$1:$NTR$890,COLUMN(HeadJournal!B$1),0),"")</f>
        <v>720000342714</v>
      </c>
      <c r="C3750" s="94" t="str">
        <f ca="1">IFERROR(VLOOKUP($A3750,HeadJournal!$A$1:$NTR$890,COLUMN(HeadJournal!C$1),0),"")</f>
        <v>iHerb_AV CYG0792</v>
      </c>
      <c r="D3750" s="125" t="str">
        <f ca="1"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 ca="1"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 ca="1"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 ca="1"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ca="1" si="295"/>
        <v>995.52924076239174</v>
      </c>
      <c r="V3750" s="22">
        <f t="shared" ca="1" si="296"/>
        <v>0.8265283595531453</v>
      </c>
      <c r="X3750" s="33"/>
      <c r="Y3750" s="33"/>
    </row>
    <row r="3751" spans="1:25" hidden="1" x14ac:dyDescent="0.2">
      <c r="A3751" s="93" t="s">
        <v>1982</v>
      </c>
      <c r="B3751" s="94" t="str">
        <f ca="1">IFERROR(VLOOKUP($A3751,HeadJournal!$A$1:$NTR$890,COLUMN(HeadJournal!B$1),0),"")</f>
        <v>720000342714</v>
      </c>
      <c r="C3751" s="94" t="str">
        <f ca="1">IFERROR(VLOOKUP($A3751,HeadJournal!$A$1:$NTR$890,COLUMN(HeadJournal!C$1),0),"")</f>
        <v>iHerb_AV CYG0792</v>
      </c>
      <c r="D3751" s="125" t="str">
        <f ca="1"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 ca="1"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 ca="1"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 ca="1"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ca="1" si="295"/>
        <v>510.68375405972165</v>
      </c>
      <c r="V3751" s="22">
        <f t="shared" ca="1" si="296"/>
        <v>1.0436680946049177</v>
      </c>
      <c r="X3751" s="33"/>
      <c r="Y3751" s="33"/>
    </row>
    <row r="3752" spans="1:25" hidden="1" x14ac:dyDescent="0.2">
      <c r="A3752" s="93" t="s">
        <v>1982</v>
      </c>
      <c r="B3752" s="94" t="str">
        <f ca="1">IFERROR(VLOOKUP($A3752,HeadJournal!$A$1:$NTR$890,COLUMN(HeadJournal!B$1),0),"")</f>
        <v>720000342714</v>
      </c>
      <c r="C3752" s="94" t="str">
        <f ca="1">IFERROR(VLOOKUP($A3752,HeadJournal!$A$1:$NTR$890,COLUMN(HeadJournal!C$1),0),"")</f>
        <v>iHerb_AV CYG0792</v>
      </c>
      <c r="D3752" s="125" t="str">
        <f ca="1"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 ca="1"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 ca="1"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 ca="1"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ca="1" si="295"/>
        <v>1073.9497808214087</v>
      </c>
      <c r="V3752" s="22">
        <f t="shared" ca="1" si="296"/>
        <v>1.4791673529641101</v>
      </c>
      <c r="X3752" s="33"/>
      <c r="Y3752" s="33"/>
    </row>
    <row r="3753" spans="1:25" hidden="1" x14ac:dyDescent="0.2">
      <c r="A3753" s="93" t="s">
        <v>1982</v>
      </c>
      <c r="B3753" s="94" t="str">
        <f ca="1">IFERROR(VLOOKUP($A3753,HeadJournal!$A$1:$NTR$890,COLUMN(HeadJournal!B$1),0),"")</f>
        <v>720000342714</v>
      </c>
      <c r="C3753" s="94" t="str">
        <f ca="1">IFERROR(VLOOKUP($A3753,HeadJournal!$A$1:$NTR$890,COLUMN(HeadJournal!C$1),0),"")</f>
        <v>iHerb_AV CYG0792</v>
      </c>
      <c r="D3753" s="125" t="str">
        <f ca="1"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 ca="1"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 ca="1"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 ca="1"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ca="1" si="295"/>
        <v>1483.6161661377405</v>
      </c>
      <c r="V3753" s="22">
        <f t="shared" ca="1" si="296"/>
        <v>0.41024853397634348</v>
      </c>
      <c r="X3753" s="33"/>
      <c r="Y3753" s="33"/>
    </row>
    <row r="3754" spans="1:25" hidden="1" x14ac:dyDescent="0.2">
      <c r="A3754" s="93" t="s">
        <v>1982</v>
      </c>
      <c r="B3754" s="94" t="str">
        <f ca="1">IFERROR(VLOOKUP($A3754,HeadJournal!$A$1:$NTR$890,COLUMN(HeadJournal!B$1),0),"")</f>
        <v>720000342714</v>
      </c>
      <c r="C3754" s="94" t="str">
        <f ca="1">IFERROR(VLOOKUP($A3754,HeadJournal!$A$1:$NTR$890,COLUMN(HeadJournal!C$1),0),"")</f>
        <v>iHerb_AV CYG0792</v>
      </c>
      <c r="D3754" s="125" t="str">
        <f ca="1"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 ca="1"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 ca="1"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 ca="1"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ca="1" si="295"/>
        <v>801.5571337898773</v>
      </c>
      <c r="V3754" s="22">
        <f t="shared" ca="1" si="296"/>
        <v>0.80280721202648087</v>
      </c>
      <c r="X3754" s="33"/>
      <c r="Y3754" s="33"/>
    </row>
    <row r="3755" spans="1:25" hidden="1" x14ac:dyDescent="0.2">
      <c r="A3755" s="93" t="s">
        <v>1982</v>
      </c>
      <c r="B3755" s="94" t="str">
        <f ca="1">IFERROR(VLOOKUP($A3755,HeadJournal!$A$1:$NTR$890,COLUMN(HeadJournal!B$1),0),"")</f>
        <v>720000342714</v>
      </c>
      <c r="C3755" s="94" t="str">
        <f ca="1">IFERROR(VLOOKUP($A3755,HeadJournal!$A$1:$NTR$890,COLUMN(HeadJournal!C$1),0),"")</f>
        <v>iHerb_AV CYG0792</v>
      </c>
      <c r="D3755" s="125" t="str">
        <f ca="1"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 ca="1"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 ca="1"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 ca="1"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ca="1" si="295"/>
        <v>-1.2348978361842455E-3</v>
      </c>
      <c r="V3755" s="22">
        <f t="shared" ca="1" si="296"/>
        <v>-3.1222597698616541E-7</v>
      </c>
      <c r="X3755" s="33"/>
      <c r="Y3755" s="33"/>
    </row>
    <row r="3756" spans="1:25" hidden="1" x14ac:dyDescent="0.2">
      <c r="A3756" s="93" t="s">
        <v>1982</v>
      </c>
      <c r="B3756" s="94" t="str">
        <f ca="1">IFERROR(VLOOKUP($A3756,HeadJournal!$A$1:$NTR$890,COLUMN(HeadJournal!B$1),0),"")</f>
        <v>720000342714</v>
      </c>
      <c r="C3756" s="94" t="str">
        <f ca="1">IFERROR(VLOOKUP($A3756,HeadJournal!$A$1:$NTR$890,COLUMN(HeadJournal!C$1),0),"")</f>
        <v>iHerb_AV CYG0792</v>
      </c>
      <c r="D3756" s="125" t="str">
        <f ca="1"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 ca="1"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 ca="1"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 ca="1"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ca="1" si="295"/>
        <v>666.02563108958248</v>
      </c>
      <c r="V3756" s="22">
        <f t="shared" ca="1" si="296"/>
        <v>0.90742355496458993</v>
      </c>
      <c r="X3756" s="33"/>
      <c r="Y3756" s="33"/>
    </row>
    <row r="3757" spans="1:25" hidden="1" x14ac:dyDescent="0.2">
      <c r="A3757" s="93" t="s">
        <v>1982</v>
      </c>
      <c r="B3757" s="94" t="str">
        <f ca="1">IFERROR(VLOOKUP($A3757,HeadJournal!$A$1:$NTR$890,COLUMN(HeadJournal!B$1),0),"")</f>
        <v>720000342714</v>
      </c>
      <c r="C3757" s="94" t="str">
        <f ca="1">IFERROR(VLOOKUP($A3757,HeadJournal!$A$1:$NTR$890,COLUMN(HeadJournal!C$1),0),"")</f>
        <v>iHerb_AV CYG0792</v>
      </c>
      <c r="D3757" s="125" t="str">
        <f ca="1"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 ca="1"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 ca="1"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 ca="1"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ca="1" si="295"/>
        <v>-221.87619249113828</v>
      </c>
      <c r="V3757" s="22" t="str">
        <f t="shared" ca="1" si="296"/>
        <v/>
      </c>
      <c r="X3757" s="33"/>
      <c r="Y3757" s="33"/>
    </row>
    <row r="3758" spans="1:25" hidden="1" x14ac:dyDescent="0.2">
      <c r="A3758" s="93" t="s">
        <v>1986</v>
      </c>
      <c r="B3758" s="94" t="str">
        <f ca="1">IFERROR(VLOOKUP($A3758,HeadJournal!$A$1:$NTR$890,COLUMN(HeadJournal!B$1),0),"")</f>
        <v>720000349789</v>
      </c>
      <c r="C3758" s="94" t="str">
        <f ca="1">IFERROR(VLOOKUP($A3758,HeadJournal!$A$1:$NTR$890,COLUMN(HeadJournal!C$1),0),"")</f>
        <v>iHerb_AV CYG0792</v>
      </c>
      <c r="D3758" s="125" t="str">
        <f ca="1"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 ca="1"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 ca="1"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 ca="1"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ca="1" si="295"/>
        <v>860.87867611228808</v>
      </c>
      <c r="V3758" s="22">
        <f t="shared" ca="1" si="296"/>
        <v>0.6428683202601847</v>
      </c>
      <c r="X3758" s="33"/>
      <c r="Y3758" s="33"/>
    </row>
    <row r="3759" spans="1:25" hidden="1" x14ac:dyDescent="0.2">
      <c r="A3759" s="93" t="s">
        <v>1986</v>
      </c>
      <c r="B3759" s="94" t="str">
        <f ca="1">IFERROR(VLOOKUP($A3759,HeadJournal!$A$1:$NTR$890,COLUMN(HeadJournal!B$1),0),"")</f>
        <v>720000349789</v>
      </c>
      <c r="C3759" s="94" t="str">
        <f ca="1">IFERROR(VLOOKUP($A3759,HeadJournal!$A$1:$NTR$890,COLUMN(HeadJournal!C$1),0),"")</f>
        <v>iHerb_AV CYG0792</v>
      </c>
      <c r="D3759" s="125" t="str">
        <f ca="1"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 ca="1"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 ca="1"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 ca="1"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ca="1" si="295"/>
        <v>1039.3609845074152</v>
      </c>
      <c r="V3759" s="22">
        <f t="shared" ca="1" si="296"/>
        <v>0.48104332887391676</v>
      </c>
      <c r="X3759" s="33"/>
      <c r="Y3759" s="33"/>
    </row>
    <row r="3760" spans="1:25" hidden="1" x14ac:dyDescent="0.2">
      <c r="A3760" s="93" t="s">
        <v>1986</v>
      </c>
      <c r="B3760" s="94" t="str">
        <f ca="1">IFERROR(VLOOKUP($A3760,HeadJournal!$A$1:$NTR$890,COLUMN(HeadJournal!B$1),0),"")</f>
        <v>720000349789</v>
      </c>
      <c r="C3760" s="94" t="str">
        <f ca="1">IFERROR(VLOOKUP($A3760,HeadJournal!$A$1:$NTR$890,COLUMN(HeadJournal!C$1),0),"")</f>
        <v>iHerb_AV CYG0792</v>
      </c>
      <c r="D3760" s="125" t="str">
        <f ca="1"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 ca="1"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 ca="1"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 ca="1"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ca="1" si="295"/>
        <v>1039.3609845074152</v>
      </c>
      <c r="V3760" s="22">
        <f t="shared" ca="1" si="296"/>
        <v>0.48104332887391676</v>
      </c>
      <c r="X3760" s="33"/>
      <c r="Y3760" s="33"/>
    </row>
    <row r="3761" spans="1:25" hidden="1" x14ac:dyDescent="0.2">
      <c r="A3761" s="93" t="s">
        <v>1986</v>
      </c>
      <c r="B3761" s="94" t="str">
        <f ca="1">IFERROR(VLOOKUP($A3761,HeadJournal!$A$1:$NTR$890,COLUMN(HeadJournal!B$1),0),"")</f>
        <v>720000349789</v>
      </c>
      <c r="C3761" s="94" t="str">
        <f ca="1">IFERROR(VLOOKUP($A3761,HeadJournal!$A$1:$NTR$890,COLUMN(HeadJournal!C$1),0),"")</f>
        <v>iHerb_AV CYG0792</v>
      </c>
      <c r="D3761" s="125" t="str">
        <f ca="1"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 ca="1"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 ca="1"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 ca="1"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ca="1" si="295"/>
        <v>563.67993829449165</v>
      </c>
      <c r="V3761" s="22">
        <f t="shared" ca="1" si="296"/>
        <v>0.88584341782919485</v>
      </c>
      <c r="X3761" s="33"/>
      <c r="Y3761" s="33"/>
    </row>
    <row r="3762" spans="1:25" hidden="1" x14ac:dyDescent="0.2">
      <c r="A3762" s="93" t="s">
        <v>1986</v>
      </c>
      <c r="B3762" s="94" t="str">
        <f ca="1">IFERROR(VLOOKUP($A3762,HeadJournal!$A$1:$NTR$890,COLUMN(HeadJournal!B$1),0),"")</f>
        <v>720000349789</v>
      </c>
      <c r="C3762" s="94" t="str">
        <f ca="1">IFERROR(VLOOKUP($A3762,HeadJournal!$A$1:$NTR$890,COLUMN(HeadJournal!C$1),0),"")</f>
        <v>iHerb_AV CYG0792</v>
      </c>
      <c r="D3762" s="125" t="str">
        <f ca="1"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 ca="1"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 ca="1"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 ca="1"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ca="1" si="295"/>
        <v>833.88330879237299</v>
      </c>
      <c r="V3762" s="22">
        <f t="shared" ca="1" si="296"/>
        <v>1.0884546941248934</v>
      </c>
      <c r="X3762" s="33"/>
      <c r="Y3762" s="33"/>
    </row>
    <row r="3763" spans="1:25" hidden="1" x14ac:dyDescent="0.2">
      <c r="A3763" s="93" t="s">
        <v>1986</v>
      </c>
      <c r="B3763" s="94" t="str">
        <f ca="1">IFERROR(VLOOKUP($A3763,HeadJournal!$A$1:$NTR$890,COLUMN(HeadJournal!B$1),0),"")</f>
        <v>720000349789</v>
      </c>
      <c r="C3763" s="94" t="str">
        <f ca="1">IFERROR(VLOOKUP($A3763,HeadJournal!$A$1:$NTR$890,COLUMN(HeadJournal!C$1),0),"")</f>
        <v>iHerb_AV CYG0792</v>
      </c>
      <c r="D3763" s="125" t="str">
        <f ca="1"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 ca="1"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 ca="1"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 ca="1"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ca="1" si="295"/>
        <v>964.54330614406786</v>
      </c>
      <c r="V3763" s="22">
        <f t="shared" ca="1" si="296"/>
        <v>0.84947608426046239</v>
      </c>
      <c r="X3763" s="33"/>
      <c r="Y3763" s="33"/>
    </row>
    <row r="3764" spans="1:25" hidden="1" x14ac:dyDescent="0.2">
      <c r="A3764" s="93" t="s">
        <v>1986</v>
      </c>
      <c r="B3764" s="94" t="str">
        <f ca="1">IFERROR(VLOOKUP($A3764,HeadJournal!$A$1:$NTR$890,COLUMN(HeadJournal!B$1),0),"")</f>
        <v>720000349789</v>
      </c>
      <c r="C3764" s="94" t="str">
        <f ca="1">IFERROR(VLOOKUP($A3764,HeadJournal!$A$1:$NTR$890,COLUMN(HeadJournal!C$1),0),"")</f>
        <v>iHerb_AV CYG0792</v>
      </c>
      <c r="D3764" s="125" t="str">
        <f ca="1"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 ca="1"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 ca="1"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 ca="1"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ca="1" si="295"/>
        <v>869.01376403601716</v>
      </c>
      <c r="V3764" s="22">
        <f t="shared" ca="1" si="296"/>
        <v>0.84289560201885749</v>
      </c>
      <c r="X3764" s="33"/>
      <c r="Y3764" s="33"/>
    </row>
    <row r="3765" spans="1:25" hidden="1" x14ac:dyDescent="0.2">
      <c r="A3765" s="93" t="s">
        <v>1986</v>
      </c>
      <c r="B3765" s="94" t="str">
        <f ca="1">IFERROR(VLOOKUP($A3765,HeadJournal!$A$1:$NTR$890,COLUMN(HeadJournal!B$1),0),"")</f>
        <v>720000349789</v>
      </c>
      <c r="C3765" s="94" t="str">
        <f ca="1">IFERROR(VLOOKUP($A3765,HeadJournal!$A$1:$NTR$890,COLUMN(HeadJournal!C$1),0),"")</f>
        <v>iHerb_AV CYG0792</v>
      </c>
      <c r="D3765" s="125" t="str">
        <f ca="1"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 ca="1"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 ca="1"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 ca="1"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ca="1" si="295"/>
        <v>869.01376403601716</v>
      </c>
      <c r="V3765" s="22">
        <f t="shared" ca="1" si="296"/>
        <v>0.84289560201885749</v>
      </c>
      <c r="X3765" s="33"/>
      <c r="Y3765" s="33"/>
    </row>
    <row r="3766" spans="1:25" hidden="1" x14ac:dyDescent="0.2">
      <c r="A3766" s="93" t="s">
        <v>1986</v>
      </c>
      <c r="B3766" s="94" t="str">
        <f ca="1">IFERROR(VLOOKUP($A3766,HeadJournal!$A$1:$NTR$890,COLUMN(HeadJournal!B$1),0),"")</f>
        <v>720000349789</v>
      </c>
      <c r="C3766" s="94" t="str">
        <f ca="1">IFERROR(VLOOKUP($A3766,HeadJournal!$A$1:$NTR$890,COLUMN(HeadJournal!C$1),0),"")</f>
        <v>iHerb_AV CYG0792</v>
      </c>
      <c r="D3766" s="125" t="str">
        <f ca="1"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 ca="1"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 ca="1"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 ca="1"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ca="1" si="295"/>
        <v>1320.0881565148306</v>
      </c>
      <c r="V3766" s="22">
        <f t="shared" ca="1" si="296"/>
        <v>0.6346846673572698</v>
      </c>
      <c r="X3766" s="33"/>
      <c r="Y3766" s="33"/>
    </row>
    <row r="3767" spans="1:25" hidden="1" x14ac:dyDescent="0.2">
      <c r="A3767" s="93" t="s">
        <v>1986</v>
      </c>
      <c r="B3767" s="94" t="str">
        <f ca="1">IFERROR(VLOOKUP($A3767,HeadJournal!$A$1:$NTR$890,COLUMN(HeadJournal!B$1),0),"")</f>
        <v>720000349789</v>
      </c>
      <c r="C3767" s="94" t="str">
        <f ca="1">IFERROR(VLOOKUP($A3767,HeadJournal!$A$1:$NTR$890,COLUMN(HeadJournal!C$1),0),"")</f>
        <v>iHerb_AV CYG0792</v>
      </c>
      <c r="D3767" s="125" t="str">
        <f ca="1"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 ca="1"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 ca="1"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 ca="1"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ca="1" si="295"/>
        <v>756.10124894067803</v>
      </c>
      <c r="V3767" s="22">
        <f t="shared" ca="1" si="296"/>
        <v>0.66098616528821352</v>
      </c>
      <c r="X3767" s="33"/>
      <c r="Y3767" s="33"/>
    </row>
    <row r="3768" spans="1:25" hidden="1" x14ac:dyDescent="0.2">
      <c r="A3768" s="93" t="s">
        <v>1986</v>
      </c>
      <c r="B3768" s="94" t="str">
        <f ca="1">IFERROR(VLOOKUP($A3768,HeadJournal!$A$1:$NTR$890,COLUMN(HeadJournal!B$1),0),"")</f>
        <v>720000349789</v>
      </c>
      <c r="C3768" s="94" t="str">
        <f ca="1">IFERROR(VLOOKUP($A3768,HeadJournal!$A$1:$NTR$890,COLUMN(HeadJournal!C$1),0),"")</f>
        <v>iHerb_AV CYG0792</v>
      </c>
      <c r="D3768" s="125" t="str">
        <f ca="1"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 ca="1"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 ca="1"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 ca="1"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ca="1" si="295"/>
        <v>854.24016393008469</v>
      </c>
      <c r="V3768" s="22">
        <f t="shared" ca="1" si="296"/>
        <v>0.81686074992171875</v>
      </c>
      <c r="X3768" s="33"/>
      <c r="Y3768" s="33"/>
    </row>
    <row r="3769" spans="1:25" hidden="1" x14ac:dyDescent="0.2">
      <c r="A3769" s="93" t="s">
        <v>1986</v>
      </c>
      <c r="B3769" s="94" t="str">
        <f ca="1">IFERROR(VLOOKUP($A3769,HeadJournal!$A$1:$NTR$890,COLUMN(HeadJournal!B$1),0),"")</f>
        <v>720000349789</v>
      </c>
      <c r="C3769" s="94" t="str">
        <f ca="1">IFERROR(VLOOKUP($A3769,HeadJournal!$A$1:$NTR$890,COLUMN(HeadJournal!C$1),0),"")</f>
        <v>iHerb_AV CYG0792</v>
      </c>
      <c r="D3769" s="125" t="str">
        <f ca="1"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 ca="1"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 ca="1"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 ca="1"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ca="1" si="295"/>
        <v>851.63079104872895</v>
      </c>
      <c r="V3769" s="22">
        <f t="shared" ca="1" si="296"/>
        <v>0.68219464637722538</v>
      </c>
      <c r="X3769" s="33"/>
      <c r="Y3769" s="33"/>
    </row>
    <row r="3770" spans="1:25" hidden="1" x14ac:dyDescent="0.2">
      <c r="A3770" s="93" t="s">
        <v>1986</v>
      </c>
      <c r="B3770" s="94" t="str">
        <f ca="1">IFERROR(VLOOKUP($A3770,HeadJournal!$A$1:$NTR$890,COLUMN(HeadJournal!B$1),0),"")</f>
        <v>720000349789</v>
      </c>
      <c r="C3770" s="94" t="str">
        <f ca="1">IFERROR(VLOOKUP($A3770,HeadJournal!$A$1:$NTR$890,COLUMN(HeadJournal!C$1),0),"")</f>
        <v>iHerb_AV CYG0792</v>
      </c>
      <c r="D3770" s="125" t="str">
        <f ca="1"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 ca="1"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 ca="1"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 ca="1"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ca="1" si="295"/>
        <v>976.70753336864368</v>
      </c>
      <c r="V3770" s="22">
        <f t="shared" ca="1" si="296"/>
        <v>0.7380889395184137</v>
      </c>
      <c r="X3770" s="33"/>
      <c r="Y3770" s="33"/>
    </row>
    <row r="3771" spans="1:25" hidden="1" x14ac:dyDescent="0.2">
      <c r="A3771" s="93" t="s">
        <v>1986</v>
      </c>
      <c r="B3771" s="94" t="str">
        <f ca="1">IFERROR(VLOOKUP($A3771,HeadJournal!$A$1:$NTR$890,COLUMN(HeadJournal!B$1),0),"")</f>
        <v>720000349789</v>
      </c>
      <c r="C3771" s="94" t="str">
        <f ca="1">IFERROR(VLOOKUP($A3771,HeadJournal!$A$1:$NTR$890,COLUMN(HeadJournal!C$1),0),"")</f>
        <v>iHerb_AV CYG0792</v>
      </c>
      <c r="D3771" s="125" t="str">
        <f ca="1"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 ca="1"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 ca="1"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 ca="1"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ca="1" si="295"/>
        <v>955.60239036016947</v>
      </c>
      <c r="V3771" s="22">
        <f t="shared" ca="1" si="296"/>
        <v>0.7108033988666338</v>
      </c>
      <c r="X3771" s="33"/>
      <c r="Y3771" s="33"/>
    </row>
    <row r="3772" spans="1:25" hidden="1" x14ac:dyDescent="0.2">
      <c r="A3772" s="93" t="s">
        <v>1986</v>
      </c>
      <c r="B3772" s="94" t="str">
        <f ca="1">IFERROR(VLOOKUP($A3772,HeadJournal!$A$1:$NTR$890,COLUMN(HeadJournal!B$1),0),"")</f>
        <v>720000349789</v>
      </c>
      <c r="C3772" s="94" t="str">
        <f ca="1">IFERROR(VLOOKUP($A3772,HeadJournal!$A$1:$NTR$890,COLUMN(HeadJournal!C$1),0),"")</f>
        <v>iHerb_AV CYG0792</v>
      </c>
      <c r="D3772" s="125" t="str">
        <f ca="1"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 ca="1"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 ca="1"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 ca="1"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ca="1" si="295"/>
        <v>1922.6399894067797</v>
      </c>
      <c r="V3772" s="22">
        <f t="shared" ca="1" si="296"/>
        <v>1.3014024852579849</v>
      </c>
      <c r="X3772" s="33"/>
      <c r="Y3772" s="33"/>
    </row>
    <row r="3773" spans="1:25" hidden="1" x14ac:dyDescent="0.2">
      <c r="A3773" s="93" t="s">
        <v>1989</v>
      </c>
      <c r="B3773" s="94">
        <f ca="1">IFERROR(VLOOKUP($A3773,HeadJournal!$A$1:$NTR$890,COLUMN(HeadJournal!B$1),0),"")</f>
        <v>0</v>
      </c>
      <c r="C3773" s="94" t="str">
        <f ca="1">IFERROR(VLOOKUP($A3773,HeadJournal!$A$1:$NTR$890,COLUMN(HeadJournal!C$1),0),"")</f>
        <v>WBRS</v>
      </c>
      <c r="D3773" s="125" t="str">
        <f ca="1"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 ca="1"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ca="1" si="295"/>
        <v>923</v>
      </c>
      <c r="V3773" s="22">
        <f t="shared" ca="1" si="296"/>
        <v>0.4443909484833895</v>
      </c>
      <c r="X3773" s="33"/>
      <c r="Y3773" s="33"/>
    </row>
    <row r="3774" spans="1:25" hidden="1" x14ac:dyDescent="0.2">
      <c r="A3774" s="93" t="s">
        <v>1989</v>
      </c>
      <c r="B3774" s="94">
        <f ca="1">IFERROR(VLOOKUP($A3774,HeadJournal!$A$1:$NTR$890,COLUMN(HeadJournal!B$1),0),"")</f>
        <v>0</v>
      </c>
      <c r="C3774" s="94" t="str">
        <f ca="1">IFERROR(VLOOKUP($A3774,HeadJournal!$A$1:$NTR$890,COLUMN(HeadJournal!C$1),0),"")</f>
        <v>WBRS</v>
      </c>
      <c r="D3774" s="125" t="str">
        <f ca="1"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 ca="1"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 ca="1"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ca="1" si="295"/>
        <v>923</v>
      </c>
      <c r="V3774" s="22">
        <f t="shared" ca="1" si="296"/>
        <v>0.4443909484833895</v>
      </c>
      <c r="X3774" s="33"/>
      <c r="Y3774" s="33"/>
    </row>
    <row r="3775" spans="1:25" hidden="1" x14ac:dyDescent="0.2">
      <c r="A3775" s="93" t="s">
        <v>1989</v>
      </c>
      <c r="B3775" s="94">
        <f ca="1">IFERROR(VLOOKUP($A3775,HeadJournal!$A$1:$NTR$890,COLUMN(HeadJournal!B$1),0),"")</f>
        <v>0</v>
      </c>
      <c r="C3775" s="94" t="str">
        <f ca="1">IFERROR(VLOOKUP($A3775,HeadJournal!$A$1:$NTR$890,COLUMN(HeadJournal!C$1),0),"")</f>
        <v>WBRS</v>
      </c>
      <c r="D3775" s="125" t="str">
        <f ca="1"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 ca="1"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 ca="1"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ca="1" si="295"/>
        <v>823</v>
      </c>
      <c r="V3775" s="22">
        <f t="shared" ca="1" si="296"/>
        <v>0.39624458353394321</v>
      </c>
      <c r="X3775" s="33"/>
      <c r="Y3775" s="33"/>
    </row>
    <row r="3776" spans="1:25" hidden="1" x14ac:dyDescent="0.2">
      <c r="A3776" s="93" t="s">
        <v>1989</v>
      </c>
      <c r="B3776" s="94">
        <f ca="1">IFERROR(VLOOKUP($A3776,HeadJournal!$A$1:$NTR$890,COLUMN(HeadJournal!B$1),0),"")</f>
        <v>0</v>
      </c>
      <c r="C3776" s="94" t="str">
        <f ca="1">IFERROR(VLOOKUP($A3776,HeadJournal!$A$1:$NTR$890,COLUMN(HeadJournal!C$1),0),"")</f>
        <v>WBRS</v>
      </c>
      <c r="D3776" s="125" t="str">
        <f ca="1"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 ca="1"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 ca="1"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ca="1" si="295"/>
        <v>793</v>
      </c>
      <c r="V3776" s="22">
        <f t="shared" ca="1" si="296"/>
        <v>0.30418105101649406</v>
      </c>
      <c r="X3776" s="33"/>
      <c r="Y3776" s="33"/>
    </row>
    <row r="3777" spans="1:25" hidden="1" x14ac:dyDescent="0.2">
      <c r="A3777" s="93" t="s">
        <v>1989</v>
      </c>
      <c r="B3777" s="94">
        <f ca="1">IFERROR(VLOOKUP($A3777,HeadJournal!$A$1:$NTR$890,COLUMN(HeadJournal!B$1),0),"")</f>
        <v>0</v>
      </c>
      <c r="C3777" s="94" t="str">
        <f ca="1">IFERROR(VLOOKUP($A3777,HeadJournal!$A$1:$NTR$890,COLUMN(HeadJournal!C$1),0),"")</f>
        <v>WBRS</v>
      </c>
      <c r="D3777" s="125" t="str">
        <f ca="1"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 ca="1"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 ca="1"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ca="1" si="300">Q3777-P3777</f>
        <v>793</v>
      </c>
      <c r="V3777" s="22">
        <f t="shared" ref="V3777:V3840" ca="1" si="301">IF(Q3777&lt;&gt;0,IFERROR(U3777/P3777,""),"")</f>
        <v>0.30418105101649406</v>
      </c>
      <c r="X3777" s="33"/>
      <c r="Y3777" s="33"/>
    </row>
    <row r="3778" spans="1:25" hidden="1" x14ac:dyDescent="0.2">
      <c r="A3778" s="93" t="s">
        <v>1990</v>
      </c>
      <c r="B3778" s="94">
        <f ca="1">IFERROR(VLOOKUP($A3778,HeadJournal!$A$1:$NTR$890,COLUMN(HeadJournal!B$1),0),"")</f>
        <v>0</v>
      </c>
      <c r="C3778" s="94" t="str">
        <f ca="1">IFERROR(VLOOKUP($A3778,HeadJournal!$A$1:$NTR$890,COLUMN(HeadJournal!C$1),0),"")</f>
        <v>OZON_OA</v>
      </c>
      <c r="D3778" s="125" t="str">
        <f ca="1"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 ca="1"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ca="1" si="300"/>
        <v>941</v>
      </c>
      <c r="V3778" s="22">
        <f t="shared" ca="1" si="301"/>
        <v>0.36772176631496678</v>
      </c>
      <c r="X3778" s="33"/>
      <c r="Y3778" s="33"/>
    </row>
    <row r="3779" spans="1:25" hidden="1" x14ac:dyDescent="0.2">
      <c r="A3779" s="93" t="s">
        <v>1991</v>
      </c>
      <c r="B3779" s="94">
        <f ca="1">IFERROR(VLOOKUP($A3779,HeadJournal!$A$1:$NTR$890,COLUMN(HeadJournal!B$1),0),"")</f>
        <v>0</v>
      </c>
      <c r="C3779" s="94" t="str">
        <f ca="1">IFERROR(VLOOKUP($A3779,HeadJournal!$A$1:$NTR$890,COLUMN(HeadJournal!C$1),0),"")</f>
        <v>OZON_OA</v>
      </c>
      <c r="D3779" s="125" t="str">
        <f ca="1"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 ca="1"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ca="1" si="300"/>
        <v>791</v>
      </c>
      <c r="V3779" s="22">
        <f t="shared" ca="1" si="301"/>
        <v>0.78394449950445988</v>
      </c>
      <c r="X3779" s="33"/>
      <c r="Y3779" s="33"/>
    </row>
    <row r="3780" spans="1:25" hidden="1" x14ac:dyDescent="0.2">
      <c r="A3780" s="93" t="s">
        <v>1994</v>
      </c>
      <c r="B3780" s="94">
        <f ca="1">IFERROR(VLOOKUP($A3780,HeadJournal!$A$1:$NTR$890,COLUMN(HeadJournal!B$1),0),"")</f>
        <v>0</v>
      </c>
      <c r="C3780" s="94" t="str">
        <f ca="1">IFERROR(VLOOKUP($A3780,HeadJournal!$A$1:$NTR$890,COLUMN(HeadJournal!C$1),0),"")</f>
        <v>OZON_AV</v>
      </c>
      <c r="D3780" s="125" t="str">
        <f ca="1"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 ca="1"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 ca="1"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ca="1" si="300"/>
        <v>960</v>
      </c>
      <c r="V3780" s="22">
        <f t="shared" ca="1" si="301"/>
        <v>0.42857142857142855</v>
      </c>
      <c r="X3780" s="33"/>
      <c r="Y3780" s="33"/>
    </row>
    <row r="3781" spans="1:25" hidden="1" x14ac:dyDescent="0.2">
      <c r="A3781" s="93" t="s">
        <v>1994</v>
      </c>
      <c r="B3781" s="94">
        <f ca="1">IFERROR(VLOOKUP($A3781,HeadJournal!$A$1:$NTR$890,COLUMN(HeadJournal!B$1),0),"")</f>
        <v>0</v>
      </c>
      <c r="C3781" s="94" t="str">
        <f ca="1">IFERROR(VLOOKUP($A3781,HeadJournal!$A$1:$NTR$890,COLUMN(HeadJournal!C$1),0),"")</f>
        <v>OZON_AV</v>
      </c>
      <c r="D3781" s="125" t="str">
        <f ca="1"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 ca="1"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 ca="1"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ca="1" si="300"/>
        <v>860</v>
      </c>
      <c r="V3781" s="22">
        <f t="shared" ca="1" si="301"/>
        <v>0.38392857142857145</v>
      </c>
      <c r="X3781" s="33"/>
      <c r="Y3781" s="33"/>
    </row>
    <row r="3782" spans="1:25" hidden="1" x14ac:dyDescent="0.2">
      <c r="A3782" s="93" t="s">
        <v>1994</v>
      </c>
      <c r="B3782" s="94">
        <f ca="1">IFERROR(VLOOKUP($A3782,HeadJournal!$A$1:$NTR$890,COLUMN(HeadJournal!B$1),0),"")</f>
        <v>0</v>
      </c>
      <c r="C3782" s="94" t="str">
        <f ca="1">IFERROR(VLOOKUP($A3782,HeadJournal!$A$1:$NTR$890,COLUMN(HeadJournal!C$1),0),"")</f>
        <v>OZON_AV</v>
      </c>
      <c r="D3782" s="125" t="str">
        <f ca="1"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 ca="1"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ca="1" si="300"/>
        <v>1060</v>
      </c>
      <c r="V3782" s="22">
        <f t="shared" ca="1" si="301"/>
        <v>0.4732142857142857</v>
      </c>
      <c r="X3782" s="33"/>
      <c r="Y3782" s="33"/>
    </row>
    <row r="3783" spans="1:25" hidden="1" x14ac:dyDescent="0.2">
      <c r="A3783" s="93" t="s">
        <v>1996</v>
      </c>
      <c r="B3783" s="94">
        <f ca="1">IFERROR(VLOOKUP($A3783,HeadJournal!$A$1:$NTR$890,COLUMN(HeadJournal!B$1),0),"")</f>
        <v>0</v>
      </c>
      <c r="C3783" s="94" t="str">
        <f ca="1">IFERROR(VLOOKUP($A3783,HeadJournal!$A$1:$NTR$890,COLUMN(HeadJournal!C$1),0),"")</f>
        <v>WBRS</v>
      </c>
      <c r="D3783" s="125" t="str">
        <f ca="1"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 ca="1"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 ca="1"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ca="1" si="300"/>
        <v>945</v>
      </c>
      <c r="V3783" s="22">
        <f t="shared" ca="1" si="301"/>
        <v>0.38492871690427699</v>
      </c>
      <c r="X3783" s="33"/>
      <c r="Y3783" s="33"/>
    </row>
    <row r="3784" spans="1:25" hidden="1" x14ac:dyDescent="0.2">
      <c r="A3784" s="93" t="s">
        <v>1996</v>
      </c>
      <c r="B3784" s="94">
        <f ca="1">IFERROR(VLOOKUP($A3784,HeadJournal!$A$1:$NTR$890,COLUMN(HeadJournal!B$1),0),"")</f>
        <v>0</v>
      </c>
      <c r="C3784" s="94" t="str">
        <f ca="1">IFERROR(VLOOKUP($A3784,HeadJournal!$A$1:$NTR$890,COLUMN(HeadJournal!C$1),0),"")</f>
        <v>WBRS</v>
      </c>
      <c r="D3784" s="125" t="str">
        <f ca="1"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 ca="1"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 ca="1"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ca="1" si="300"/>
        <v>945</v>
      </c>
      <c r="V3784" s="22">
        <f t="shared" ca="1" si="301"/>
        <v>0.38492871690427699</v>
      </c>
      <c r="X3784" s="33"/>
      <c r="Y3784" s="33"/>
    </row>
    <row r="3785" spans="1:25" hidden="1" x14ac:dyDescent="0.2">
      <c r="A3785" s="93" t="s">
        <v>1996</v>
      </c>
      <c r="B3785" s="94">
        <f ca="1">IFERROR(VLOOKUP($A3785,HeadJournal!$A$1:$NTR$890,COLUMN(HeadJournal!B$1),0),"")</f>
        <v>0</v>
      </c>
      <c r="C3785" s="94" t="str">
        <f ca="1">IFERROR(VLOOKUP($A3785,HeadJournal!$A$1:$NTR$890,COLUMN(HeadJournal!C$1),0),"")</f>
        <v>WBRS</v>
      </c>
      <c r="D3785" s="125" t="str">
        <f ca="1"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 ca="1"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 ca="1"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ca="1" si="300"/>
        <v>921</v>
      </c>
      <c r="V3785" s="22">
        <f t="shared" ca="1" si="301"/>
        <v>0.35711516091508338</v>
      </c>
      <c r="X3785" s="33"/>
      <c r="Y3785" s="33"/>
    </row>
    <row r="3786" spans="1:25" hidden="1" x14ac:dyDescent="0.2">
      <c r="A3786" s="93" t="s">
        <v>1996</v>
      </c>
      <c r="B3786" s="94">
        <f ca="1">IFERROR(VLOOKUP($A3786,HeadJournal!$A$1:$NTR$890,COLUMN(HeadJournal!B$1),0),"")</f>
        <v>0</v>
      </c>
      <c r="C3786" s="94" t="str">
        <f ca="1">IFERROR(VLOOKUP($A3786,HeadJournal!$A$1:$NTR$890,COLUMN(HeadJournal!C$1),0),"")</f>
        <v>WBRS</v>
      </c>
      <c r="D3786" s="125" t="str">
        <f ca="1"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 ca="1"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 ca="1"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ca="1" si="300"/>
        <v>921</v>
      </c>
      <c r="V3786" s="22">
        <f t="shared" ca="1" si="301"/>
        <v>0.35711516091508338</v>
      </c>
      <c r="X3786" s="33"/>
      <c r="Y3786" s="33"/>
    </row>
    <row r="3787" spans="1:25" hidden="1" x14ac:dyDescent="0.2">
      <c r="A3787" s="93" t="s">
        <v>1996</v>
      </c>
      <c r="B3787" s="94">
        <f ca="1">IFERROR(VLOOKUP($A3787,HeadJournal!$A$1:$NTR$890,COLUMN(HeadJournal!B$1),0),"")</f>
        <v>0</v>
      </c>
      <c r="C3787" s="94" t="str">
        <f ca="1">IFERROR(VLOOKUP($A3787,HeadJournal!$A$1:$NTR$890,COLUMN(HeadJournal!C$1),0),"")</f>
        <v>WBRS</v>
      </c>
      <c r="D3787" s="125" t="str">
        <f ca="1"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 ca="1"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 ca="1"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ca="1" si="300"/>
        <v>1000</v>
      </c>
      <c r="V3787" s="22">
        <f t="shared" ca="1" si="301"/>
        <v>0.16949152542372881</v>
      </c>
      <c r="X3787" s="33"/>
      <c r="Y3787" s="33"/>
    </row>
    <row r="3788" spans="1:25" hidden="1" x14ac:dyDescent="0.2">
      <c r="A3788" s="93" t="s">
        <v>1996</v>
      </c>
      <c r="B3788" s="94">
        <f ca="1">IFERROR(VLOOKUP($A3788,HeadJournal!$A$1:$NTR$890,COLUMN(HeadJournal!B$1),0),"")</f>
        <v>0</v>
      </c>
      <c r="C3788" s="94" t="str">
        <f ca="1">IFERROR(VLOOKUP($A3788,HeadJournal!$A$1:$NTR$890,COLUMN(HeadJournal!C$1),0),"")</f>
        <v>WBRS</v>
      </c>
      <c r="D3788" s="125" t="str">
        <f ca="1"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 ca="1"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 ca="1"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ca="1" si="300"/>
        <v>1000</v>
      </c>
      <c r="V3788" s="22">
        <f t="shared" ca="1" si="301"/>
        <v>0.16949152542372881</v>
      </c>
      <c r="X3788" s="33"/>
      <c r="Y3788" s="33"/>
    </row>
    <row r="3789" spans="1:25" hidden="1" x14ac:dyDescent="0.2">
      <c r="A3789" s="93" t="s">
        <v>1996</v>
      </c>
      <c r="B3789" s="94">
        <f ca="1">IFERROR(VLOOKUP($A3789,HeadJournal!$A$1:$NTR$890,COLUMN(HeadJournal!B$1),0),"")</f>
        <v>0</v>
      </c>
      <c r="C3789" s="94" t="str">
        <f ca="1">IFERROR(VLOOKUP($A3789,HeadJournal!$A$1:$NTR$890,COLUMN(HeadJournal!C$1),0),"")</f>
        <v>WBRS</v>
      </c>
      <c r="D3789" s="125" t="str">
        <f ca="1"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 ca="1"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ca="1" si="300"/>
        <v>1000</v>
      </c>
      <c r="V3789" s="22">
        <f t="shared" ca="1" si="301"/>
        <v>0.16949152542372881</v>
      </c>
      <c r="X3789" s="33"/>
      <c r="Y3789" s="33"/>
    </row>
    <row r="3790" spans="1:25" hidden="1" x14ac:dyDescent="0.2">
      <c r="A3790" s="93" t="s">
        <v>1999</v>
      </c>
      <c r="B3790" s="94">
        <f ca="1">IFERROR(VLOOKUP($A3790,HeadJournal!$A$1:$NTR$890,COLUMN(HeadJournal!B$1),0),"")</f>
        <v>0</v>
      </c>
      <c r="C3790" s="94" t="str">
        <f ca="1">IFERROR(VLOOKUP($A3790,HeadJournal!$A$1:$NTR$890,COLUMN(HeadJournal!C$1),0),"")</f>
        <v>OZON_OA</v>
      </c>
      <c r="D3790" s="125" t="str">
        <f ca="1"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 ca="1"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ca="1" si="300"/>
        <v>496</v>
      </c>
      <c r="V3790" s="22">
        <f t="shared" ca="1" si="301"/>
        <v>0.24750499001996007</v>
      </c>
      <c r="X3790" s="33"/>
      <c r="Y3790" s="33"/>
    </row>
    <row r="3791" spans="1:25" hidden="1" x14ac:dyDescent="0.2">
      <c r="A3791" s="93" t="s">
        <v>1999</v>
      </c>
      <c r="B3791" s="94">
        <f ca="1">IFERROR(VLOOKUP($A3791,HeadJournal!$A$1:$NTR$890,COLUMN(HeadJournal!B$1),0),"")</f>
        <v>0</v>
      </c>
      <c r="C3791" s="94" t="str">
        <f ca="1">IFERROR(VLOOKUP($A3791,HeadJournal!$A$1:$NTR$890,COLUMN(HeadJournal!C$1),0),"")</f>
        <v>OZON_OA</v>
      </c>
      <c r="D3791" s="125" t="str">
        <f ca="1"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 ca="1"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 ca="1"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ca="1" si="300"/>
        <v>357</v>
      </c>
      <c r="V3791" s="22">
        <f t="shared" ca="1" si="301"/>
        <v>0.17474302496328928</v>
      </c>
      <c r="X3791" s="33"/>
      <c r="Y3791" s="33"/>
    </row>
    <row r="3792" spans="1:25" hidden="1" x14ac:dyDescent="0.2">
      <c r="A3792" s="93" t="s">
        <v>2000</v>
      </c>
      <c r="B3792" s="94">
        <f ca="1">IFERROR(VLOOKUP($A3792,HeadJournal!$A$1:$NTR$890,COLUMN(HeadJournal!B$1),0),"")</f>
        <v>0</v>
      </c>
      <c r="C3792" s="94" t="str">
        <f ca="1">IFERROR(VLOOKUP($A3792,HeadJournal!$A$1:$NTR$890,COLUMN(HeadJournal!C$1),0),"")</f>
        <v>WBRS</v>
      </c>
      <c r="D3792" s="125" t="str">
        <f ca="1"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 ca="1"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 ca="1"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ca="1" si="300"/>
        <v>465.00000000000045</v>
      </c>
      <c r="V3792" s="22">
        <f t="shared" ca="1" si="301"/>
        <v>0.15321252059308091</v>
      </c>
      <c r="X3792" s="33"/>
      <c r="Y3792" s="33"/>
    </row>
    <row r="3793" spans="1:25" hidden="1" x14ac:dyDescent="0.2">
      <c r="A3793" s="93" t="s">
        <v>2000</v>
      </c>
      <c r="B3793" s="94">
        <f ca="1">IFERROR(VLOOKUP($A3793,HeadJournal!$A$1:$NTR$890,COLUMN(HeadJournal!B$1),0),"")</f>
        <v>0</v>
      </c>
      <c r="C3793" s="94" t="str">
        <f ca="1">IFERROR(VLOOKUP($A3793,HeadJournal!$A$1:$NTR$890,COLUMN(HeadJournal!C$1),0),"")</f>
        <v>WBRS</v>
      </c>
      <c r="D3793" s="125" t="str">
        <f ca="1"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 ca="1"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 ca="1"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ca="1" si="300"/>
        <v>1423.0000000000005</v>
      </c>
      <c r="V3793" s="22">
        <f t="shared" ca="1" si="301"/>
        <v>0.68512277323062143</v>
      </c>
      <c r="X3793" s="33"/>
      <c r="Y3793" s="33"/>
    </row>
    <row r="3794" spans="1:25" hidden="1" x14ac:dyDescent="0.2">
      <c r="A3794" s="93" t="s">
        <v>2000</v>
      </c>
      <c r="B3794" s="94">
        <f ca="1">IFERROR(VLOOKUP($A3794,HeadJournal!$A$1:$NTR$890,COLUMN(HeadJournal!B$1),0),"")</f>
        <v>0</v>
      </c>
      <c r="C3794" s="94" t="str">
        <f ca="1">IFERROR(VLOOKUP($A3794,HeadJournal!$A$1:$NTR$890,COLUMN(HeadJournal!C$1),0),"")</f>
        <v>WBRS</v>
      </c>
      <c r="D3794" s="125" t="str">
        <f ca="1"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 ca="1"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 ca="1"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ca="1" si="300"/>
        <v>0</v>
      </c>
      <c r="V3794" s="22">
        <f t="shared" ca="1" si="301"/>
        <v>0</v>
      </c>
      <c r="X3794" s="33"/>
      <c r="Y3794" s="33"/>
    </row>
    <row r="3795" spans="1:25" hidden="1" x14ac:dyDescent="0.2">
      <c r="A3795" s="93" t="s">
        <v>2000</v>
      </c>
      <c r="B3795" s="94">
        <f ca="1">IFERROR(VLOOKUP($A3795,HeadJournal!$A$1:$NTR$890,COLUMN(HeadJournal!B$1),0),"")</f>
        <v>0</v>
      </c>
      <c r="C3795" s="94" t="str">
        <f ca="1">IFERROR(VLOOKUP($A3795,HeadJournal!$A$1:$NTR$890,COLUMN(HeadJournal!C$1),0),"")</f>
        <v>WBRS</v>
      </c>
      <c r="D3795" s="125" t="str">
        <f ca="1"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 ca="1"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 ca="1"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ca="1" si="300"/>
        <v>0</v>
      </c>
      <c r="V3795" s="22">
        <f t="shared" ca="1" si="301"/>
        <v>0</v>
      </c>
      <c r="X3795" s="33"/>
      <c r="Y3795" s="33"/>
    </row>
    <row r="3796" spans="1:25" hidden="1" x14ac:dyDescent="0.2">
      <c r="A3796" s="93" t="s">
        <v>2000</v>
      </c>
      <c r="B3796" s="94">
        <f ca="1">IFERROR(VLOOKUP($A3796,HeadJournal!$A$1:$NTR$890,COLUMN(HeadJournal!B$1),0),"")</f>
        <v>0</v>
      </c>
      <c r="C3796" s="94" t="str">
        <f ca="1">IFERROR(VLOOKUP($A3796,HeadJournal!$A$1:$NTR$890,COLUMN(HeadJournal!C$1),0),"")</f>
        <v>WBRS</v>
      </c>
      <c r="D3796" s="125" t="str">
        <f ca="1"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 ca="1"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 ca="1"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ca="1" si="300"/>
        <v>497.66666666666697</v>
      </c>
      <c r="V3796" s="22">
        <f t="shared" ca="1" si="301"/>
        <v>0.29234384178578443</v>
      </c>
      <c r="X3796" s="33"/>
      <c r="Y3796" s="33"/>
    </row>
    <row r="3797" spans="1:25" hidden="1" x14ac:dyDescent="0.2">
      <c r="A3797" s="93" t="s">
        <v>2000</v>
      </c>
      <c r="B3797" s="94">
        <f ca="1">IFERROR(VLOOKUP($A3797,HeadJournal!$A$1:$NTR$890,COLUMN(HeadJournal!B$1),0),"")</f>
        <v>0</v>
      </c>
      <c r="C3797" s="94" t="str">
        <f ca="1">IFERROR(VLOOKUP($A3797,HeadJournal!$A$1:$NTR$890,COLUMN(HeadJournal!C$1),0),"")</f>
        <v>WBRS</v>
      </c>
      <c r="D3797" s="125" t="str">
        <f ca="1"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 ca="1"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 ca="1"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ca="1" si="300"/>
        <v>497.66666666666697</v>
      </c>
      <c r="V3797" s="22">
        <f t="shared" ca="1" si="301"/>
        <v>0.29234384178578443</v>
      </c>
      <c r="X3797" s="33"/>
      <c r="Y3797" s="33"/>
    </row>
    <row r="3798" spans="1:25" hidden="1" x14ac:dyDescent="0.2">
      <c r="A3798" s="93" t="s">
        <v>2000</v>
      </c>
      <c r="B3798" s="94">
        <f ca="1">IFERROR(VLOOKUP($A3798,HeadJournal!$A$1:$NTR$890,COLUMN(HeadJournal!B$1),0),"")</f>
        <v>0</v>
      </c>
      <c r="C3798" s="94" t="str">
        <f ca="1">IFERROR(VLOOKUP($A3798,HeadJournal!$A$1:$NTR$890,COLUMN(HeadJournal!C$1),0),"")</f>
        <v>WBRS</v>
      </c>
      <c r="D3798" s="125" t="str">
        <f ca="1"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 ca="1"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 ca="1"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ca="1" si="300"/>
        <v>-1702.333333333333</v>
      </c>
      <c r="V3798" s="22" t="str">
        <f t="shared" ca="1" si="301"/>
        <v/>
      </c>
      <c r="X3798" s="33"/>
      <c r="Y3798" s="33"/>
    </row>
    <row r="3799" spans="1:25" hidden="1" x14ac:dyDescent="0.2">
      <c r="A3799" s="93" t="s">
        <v>2001</v>
      </c>
      <c r="B3799" s="94">
        <f ca="1">IFERROR(VLOOKUP($A3799,HeadJournal!$A$1:$NTR$890,COLUMN(HeadJournal!B$1),0),"")</f>
        <v>0</v>
      </c>
      <c r="C3799" s="94" t="str">
        <f ca="1">IFERROR(VLOOKUP($A3799,HeadJournal!$A$1:$NTR$890,COLUMN(HeadJournal!C$1),0),"")</f>
        <v>OZON_OA</v>
      </c>
      <c r="D3799" s="125" t="str">
        <f ca="1"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 ca="1"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 ca="1"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ca="1" si="300"/>
        <v>631</v>
      </c>
      <c r="V3799" s="22">
        <f t="shared" ca="1" si="301"/>
        <v>0.22788010111953774</v>
      </c>
      <c r="X3799" s="33"/>
      <c r="Y3799" s="33"/>
    </row>
    <row r="3800" spans="1:25" hidden="1" x14ac:dyDescent="0.2">
      <c r="A3800" s="93" t="s">
        <v>2001</v>
      </c>
      <c r="B3800" s="94">
        <f ca="1">IFERROR(VLOOKUP($A3800,HeadJournal!$A$1:$NTR$890,COLUMN(HeadJournal!B$1),0),"")</f>
        <v>0</v>
      </c>
      <c r="C3800" s="94" t="str">
        <f ca="1">IFERROR(VLOOKUP($A3800,HeadJournal!$A$1:$NTR$890,COLUMN(HeadJournal!C$1),0),"")</f>
        <v>OZON_OA</v>
      </c>
      <c r="D3800" s="125" t="str">
        <f ca="1"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 ca="1"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 ca="1"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ca="1" si="300"/>
        <v>731</v>
      </c>
      <c r="V3800" s="22">
        <f t="shared" ca="1" si="301"/>
        <v>0.26399422174070064</v>
      </c>
      <c r="X3800" s="33"/>
      <c r="Y3800" s="33"/>
    </row>
    <row r="3801" spans="1:25" hidden="1" x14ac:dyDescent="0.2">
      <c r="A3801" s="93" t="s">
        <v>2003</v>
      </c>
      <c r="B3801" s="94">
        <f ca="1">IFERROR(VLOOKUP($A3801,HeadJournal!$A$1:$NTR$890,COLUMN(HeadJournal!B$1),0),"")</f>
        <v>0</v>
      </c>
      <c r="C3801" s="94" t="str">
        <f ca="1">IFERROR(VLOOKUP($A3801,HeadJournal!$A$1:$NTR$890,COLUMN(HeadJournal!C$1),0),"")</f>
        <v>OZON_OA</v>
      </c>
      <c r="D3801" s="125" t="str">
        <f ca="1"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 ca="1"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ca="1" si="300"/>
        <v>1086</v>
      </c>
      <c r="V3801" s="22">
        <f t="shared" ca="1" si="301"/>
        <v>1.3341523341523343</v>
      </c>
      <c r="X3801" s="33"/>
      <c r="Y3801" s="33"/>
    </row>
    <row r="3802" spans="1:25" hidden="1" x14ac:dyDescent="0.2">
      <c r="A3802" s="93" t="s">
        <v>2002</v>
      </c>
      <c r="B3802" s="94">
        <f ca="1">IFERROR(VLOOKUP($A3802,HeadJournal!$A$1:$NTR$890,COLUMN(HeadJournal!B$1),0),"")</f>
        <v>0</v>
      </c>
      <c r="C3802" s="94" t="str">
        <f ca="1">IFERROR(VLOOKUP($A3802,HeadJournal!$A$1:$NTR$890,COLUMN(HeadJournal!C$1),0),"")</f>
        <v>OZON_OA</v>
      </c>
      <c r="D3802" s="125" t="str">
        <f ca="1"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 ca="1"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ca="1" si="300"/>
        <v>1086</v>
      </c>
      <c r="V3802" s="22">
        <f t="shared" ca="1" si="301"/>
        <v>1.3341523341523343</v>
      </c>
      <c r="X3802" s="33"/>
      <c r="Y3802" s="33"/>
    </row>
    <row r="3803" spans="1:25" hidden="1" x14ac:dyDescent="0.2">
      <c r="A3803" s="93" t="s">
        <v>2032</v>
      </c>
      <c r="B3803" s="94" t="str">
        <f ca="1">IFERROR(VLOOKUP($A3803,HeadJournal!$A$1:$NTR$890,COLUMN(HeadJournal!B$1),0),"")</f>
        <v>720000361325</v>
      </c>
      <c r="C3803" s="94" t="str">
        <f ca="1">IFERROR(VLOOKUP($A3803,HeadJournal!$A$1:$NTR$890,COLUMN(HeadJournal!C$1),0),"")</f>
        <v>iHerb_OA CZN6870</v>
      </c>
      <c r="D3803" s="125" t="str">
        <f ca="1"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 ca="1"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 ca="1"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 ca="1"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ca="1" si="300"/>
        <v>1260.5963134495198</v>
      </c>
      <c r="V3803" s="22">
        <f t="shared" ca="1" si="301"/>
        <v>0.87577677147022537</v>
      </c>
      <c r="X3803" s="33"/>
      <c r="Y3803" s="33"/>
    </row>
    <row r="3804" spans="1:25" hidden="1" x14ac:dyDescent="0.2">
      <c r="A3804" s="93" t="s">
        <v>2032</v>
      </c>
      <c r="B3804" s="94" t="str">
        <f ca="1">IFERROR(VLOOKUP($A3804,HeadJournal!$A$1:$NTR$890,COLUMN(HeadJournal!B$1),0),"")</f>
        <v>720000361325</v>
      </c>
      <c r="C3804" s="94" t="str">
        <f ca="1">IFERROR(VLOOKUP($A3804,HeadJournal!$A$1:$NTR$890,COLUMN(HeadJournal!C$1),0),"")</f>
        <v>iHerb_OA CZN6870</v>
      </c>
      <c r="D3804" s="125" t="str">
        <f ca="1"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 ca="1"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 ca="1"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 ca="1"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ca="1" si="300"/>
        <v>914.36056094710625</v>
      </c>
      <c r="V3804" s="22">
        <f t="shared" ca="1" si="301"/>
        <v>1.1638424899460098</v>
      </c>
      <c r="X3804" s="33"/>
      <c r="Y3804" s="33"/>
    </row>
    <row r="3805" spans="1:25" hidden="1" x14ac:dyDescent="0.2">
      <c r="A3805" s="93" t="s">
        <v>2032</v>
      </c>
      <c r="B3805" s="94" t="str">
        <f ca="1">IFERROR(VLOOKUP($A3805,HeadJournal!$A$1:$NTR$890,COLUMN(HeadJournal!B$1),0),"")</f>
        <v>720000361325</v>
      </c>
      <c r="C3805" s="94" t="str">
        <f ca="1">IFERROR(VLOOKUP($A3805,HeadJournal!$A$1:$NTR$890,COLUMN(HeadJournal!C$1),0),"")</f>
        <v>iHerb_OA CZN6870</v>
      </c>
      <c r="D3805" s="125" t="str">
        <f ca="1"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 ca="1"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 ca="1"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 ca="1"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ca="1" si="300"/>
        <v>1159.8120283522178</v>
      </c>
      <c r="V3805" s="22">
        <f t="shared" ca="1" si="301"/>
        <v>0.93519051536294739</v>
      </c>
      <c r="X3805" s="33"/>
      <c r="Y3805" s="33"/>
    </row>
    <row r="3806" spans="1:25" hidden="1" x14ac:dyDescent="0.2">
      <c r="A3806" s="93" t="s">
        <v>2032</v>
      </c>
      <c r="B3806" s="94" t="str">
        <f ca="1">IFERROR(VLOOKUP($A3806,HeadJournal!$A$1:$NTR$890,COLUMN(HeadJournal!B$1),0),"")</f>
        <v>720000361325</v>
      </c>
      <c r="C3806" s="94" t="str">
        <f ca="1">IFERROR(VLOOKUP($A3806,HeadJournal!$A$1:$NTR$890,COLUMN(HeadJournal!C$1),0),"")</f>
        <v>iHerb_OA CZN6870</v>
      </c>
      <c r="D3806" s="125" t="str">
        <f ca="1"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 ca="1"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 ca="1"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 ca="1"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ca="1" si="300"/>
        <v>2590.600934911844</v>
      </c>
      <c r="V3806" s="22">
        <f t="shared" ca="1" si="301"/>
        <v>1.9784655449845081</v>
      </c>
      <c r="X3806" s="33"/>
      <c r="Y3806" s="33"/>
    </row>
    <row r="3807" spans="1:25" hidden="1" x14ac:dyDescent="0.2">
      <c r="A3807" s="93" t="s">
        <v>2032</v>
      </c>
      <c r="B3807" s="94" t="str">
        <f ca="1">IFERROR(VLOOKUP($A3807,HeadJournal!$A$1:$NTR$890,COLUMN(HeadJournal!B$1),0),"")</f>
        <v>720000361325</v>
      </c>
      <c r="C3807" s="94" t="str">
        <f ca="1">IFERROR(VLOOKUP($A3807,HeadJournal!$A$1:$NTR$890,COLUMN(HeadJournal!C$1),0),"")</f>
        <v>iHerb_OA CZN6870</v>
      </c>
      <c r="D3807" s="125" t="str">
        <f ca="1"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 ca="1"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 ca="1"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ca="1" si="300"/>
        <v>2021.4946267974192</v>
      </c>
      <c r="V3807" s="22">
        <f t="shared" ca="1" si="301"/>
        <v>0.81561034672495425</v>
      </c>
      <c r="X3807" s="33"/>
      <c r="Y3807" s="33"/>
    </row>
    <row r="3808" spans="1:25" hidden="1" x14ac:dyDescent="0.2">
      <c r="A3808" s="93" t="s">
        <v>2032</v>
      </c>
      <c r="B3808" s="94" t="str">
        <f ca="1">IFERROR(VLOOKUP($A3808,HeadJournal!$A$1:$NTR$890,COLUMN(HeadJournal!B$1),0),"")</f>
        <v>720000361325</v>
      </c>
      <c r="C3808" s="94" t="str">
        <f ca="1">IFERROR(VLOOKUP($A3808,HeadJournal!$A$1:$NTR$890,COLUMN(HeadJournal!C$1),0),"")</f>
        <v>iHerb_OA CZN6870</v>
      </c>
      <c r="D3808" s="125" t="str">
        <f ca="1"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 ca="1"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 ca="1"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 ca="1"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ca="1" si="300"/>
        <v>1145.5562527310606</v>
      </c>
      <c r="V3808" s="22">
        <f t="shared" ca="1" si="301"/>
        <v>0.73695574686683341</v>
      </c>
      <c r="X3808" s="33"/>
      <c r="Y3808" s="33"/>
    </row>
    <row r="3809" spans="1:25" hidden="1" x14ac:dyDescent="0.2">
      <c r="A3809" s="93" t="s">
        <v>2032</v>
      </c>
      <c r="B3809" s="94" t="str">
        <f ca="1">IFERROR(VLOOKUP($A3809,HeadJournal!$A$1:$NTR$890,COLUMN(HeadJournal!B$1),0),"")</f>
        <v>720000361325</v>
      </c>
      <c r="C3809" s="94" t="str">
        <f ca="1">IFERROR(VLOOKUP($A3809,HeadJournal!$A$1:$NTR$890,COLUMN(HeadJournal!C$1),0),"")</f>
        <v>iHerb_OA CZN6870</v>
      </c>
      <c r="D3809" s="125" t="str">
        <f ca="1"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 ca="1"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 ca="1"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 ca="1"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ca="1" si="300"/>
        <v>1345.5562527310606</v>
      </c>
      <c r="V3809" s="22">
        <f t="shared" ca="1" si="301"/>
        <v>0.8656191355236359</v>
      </c>
      <c r="X3809" s="33"/>
      <c r="Y3809" s="33"/>
    </row>
    <row r="3810" spans="1:25" hidden="1" x14ac:dyDescent="0.2">
      <c r="A3810" s="93" t="s">
        <v>2032</v>
      </c>
      <c r="B3810" s="94" t="str">
        <f ca="1">IFERROR(VLOOKUP($A3810,HeadJournal!$A$1:$NTR$890,COLUMN(HeadJournal!B$1),0),"")</f>
        <v>720000361325</v>
      </c>
      <c r="C3810" s="94" t="str">
        <f ca="1">IFERROR(VLOOKUP($A3810,HeadJournal!$A$1:$NTR$890,COLUMN(HeadJournal!C$1),0),"")</f>
        <v>iHerb_OA CZN6870</v>
      </c>
      <c r="D3810" s="125" t="str">
        <f ca="1"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 ca="1"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 ca="1"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 ca="1"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ca="1" si="300"/>
        <v>1340.39754229968</v>
      </c>
      <c r="V3810" s="22">
        <f t="shared" ca="1" si="301"/>
        <v>1.3968258746563995</v>
      </c>
      <c r="X3810" s="33"/>
      <c r="Y3810" s="33"/>
    </row>
    <row r="3811" spans="1:25" hidden="1" x14ac:dyDescent="0.2">
      <c r="A3811" s="93" t="s">
        <v>2032</v>
      </c>
      <c r="B3811" s="94" t="str">
        <f ca="1">IFERROR(VLOOKUP($A3811,HeadJournal!$A$1:$NTR$890,COLUMN(HeadJournal!B$1),0),"")</f>
        <v>720000361325</v>
      </c>
      <c r="C3811" s="94" t="str">
        <f ca="1">IFERROR(VLOOKUP($A3811,HeadJournal!$A$1:$NTR$890,COLUMN(HeadJournal!C$1),0),"")</f>
        <v>iHerb_OA CZN6870</v>
      </c>
      <c r="D3811" s="125" t="str">
        <f ca="1"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 ca="1"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 ca="1"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 ca="1"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ca="1" si="300"/>
        <v>1356.5531733651746</v>
      </c>
      <c r="V3811" s="22">
        <f t="shared" ca="1" si="301"/>
        <v>0.73587865609421177</v>
      </c>
      <c r="X3811" s="33"/>
      <c r="Y3811" s="33"/>
    </row>
    <row r="3812" spans="1:25" hidden="1" x14ac:dyDescent="0.2">
      <c r="A3812" s="93" t="s">
        <v>2032</v>
      </c>
      <c r="B3812" s="94" t="str">
        <f ca="1">IFERROR(VLOOKUP($A3812,HeadJournal!$A$1:$NTR$890,COLUMN(HeadJournal!B$1),0),"")</f>
        <v>720000361325</v>
      </c>
      <c r="C3812" s="94" t="str">
        <f ca="1">IFERROR(VLOOKUP($A3812,HeadJournal!$A$1:$NTR$890,COLUMN(HeadJournal!C$1),0),"")</f>
        <v>iHerb_OA CZN6870</v>
      </c>
      <c r="D3812" s="125" t="str">
        <f ca="1"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 ca="1"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 ca="1"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 ca="1"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ca="1" si="300"/>
        <v>1248.1209652710738</v>
      </c>
      <c r="V3812" s="22">
        <f t="shared" ca="1" si="301"/>
        <v>0.99699805703778233</v>
      </c>
      <c r="X3812" s="33"/>
      <c r="Y3812" s="33"/>
    </row>
    <row r="3813" spans="1:25" hidden="1" x14ac:dyDescent="0.2">
      <c r="A3813" s="93" t="s">
        <v>2032</v>
      </c>
      <c r="B3813" s="94" t="str">
        <f ca="1">IFERROR(VLOOKUP($A3813,HeadJournal!$A$1:$NTR$890,COLUMN(HeadJournal!B$1),0),"")</f>
        <v>720000361325</v>
      </c>
      <c r="C3813" s="94" t="str">
        <f ca="1">IFERROR(VLOOKUP($A3813,HeadJournal!$A$1:$NTR$890,COLUMN(HeadJournal!C$1),0),"")</f>
        <v>iHerb_OA CZN6870</v>
      </c>
      <c r="D3813" s="125" t="str">
        <f ca="1"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 ca="1"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 ca="1"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 ca="1"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ca="1" si="300"/>
        <v>1248.1209652710738</v>
      </c>
      <c r="V3813" s="22">
        <f t="shared" ca="1" si="301"/>
        <v>0.99699805703778233</v>
      </c>
      <c r="X3813" s="33"/>
      <c r="Y3813" s="33"/>
    </row>
    <row r="3814" spans="1:25" hidden="1" x14ac:dyDescent="0.2">
      <c r="A3814" s="93" t="s">
        <v>2032</v>
      </c>
      <c r="B3814" s="94" t="str">
        <f ca="1">IFERROR(VLOOKUP($A3814,HeadJournal!$A$1:$NTR$890,COLUMN(HeadJournal!B$1),0),"")</f>
        <v>720000361325</v>
      </c>
      <c r="C3814" s="94" t="str">
        <f ca="1">IFERROR(VLOOKUP($A3814,HeadJournal!$A$1:$NTR$890,COLUMN(HeadJournal!C$1),0),"")</f>
        <v>iHerb_OA CZN6870</v>
      </c>
      <c r="D3814" s="125" t="str">
        <f ca="1"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 ca="1"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 ca="1"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 ca="1"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ca="1" si="300"/>
        <v>1308.4468507697777</v>
      </c>
      <c r="V3814" s="22">
        <f t="shared" ca="1" si="301"/>
        <v>1.0981019618093177</v>
      </c>
      <c r="X3814" s="33"/>
      <c r="Y3814" s="33"/>
    </row>
    <row r="3815" spans="1:25" hidden="1" x14ac:dyDescent="0.2">
      <c r="A3815" s="93" t="s">
        <v>2032</v>
      </c>
      <c r="B3815" s="94" t="str">
        <f ca="1">IFERROR(VLOOKUP($A3815,HeadJournal!$A$1:$NTR$890,COLUMN(HeadJournal!B$1),0),"")</f>
        <v>720000361325</v>
      </c>
      <c r="C3815" s="94" t="str">
        <f ca="1">IFERROR(VLOOKUP($A3815,HeadJournal!$A$1:$NTR$890,COLUMN(HeadJournal!C$1),0),"")</f>
        <v>iHerb_OA CZN6870</v>
      </c>
      <c r="D3815" s="125" t="str">
        <f ca="1"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 ca="1"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 ca="1"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 ca="1"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ca="1" si="300"/>
        <v>636.02311696560139</v>
      </c>
      <c r="V3815" s="22">
        <f t="shared" ca="1" si="301"/>
        <v>1.1277467855483156</v>
      </c>
      <c r="X3815" s="33"/>
      <c r="Y3815" s="33"/>
    </row>
    <row r="3816" spans="1:25" hidden="1" x14ac:dyDescent="0.2">
      <c r="A3816" s="93" t="s">
        <v>2032</v>
      </c>
      <c r="B3816" s="94" t="str">
        <f ca="1">IFERROR(VLOOKUP($A3816,HeadJournal!$A$1:$NTR$890,COLUMN(HeadJournal!B$1),0),"")</f>
        <v>720000361325</v>
      </c>
      <c r="C3816" s="94" t="str">
        <f ca="1">IFERROR(VLOOKUP($A3816,HeadJournal!$A$1:$NTR$890,COLUMN(HeadJournal!C$1),0),"")</f>
        <v>iHerb_OA CZN6870</v>
      </c>
      <c r="D3816" s="125" t="str">
        <f ca="1"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 ca="1"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 ca="1"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 ca="1"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ca="1" si="300"/>
        <v>917.01541613739141</v>
      </c>
      <c r="V3816" s="22">
        <f t="shared" ca="1" si="301"/>
        <v>0.93288890913630274</v>
      </c>
      <c r="X3816" s="33"/>
      <c r="Y3816" s="33"/>
    </row>
    <row r="3817" spans="1:25" hidden="1" x14ac:dyDescent="0.2">
      <c r="A3817" s="93" t="s">
        <v>2053</v>
      </c>
      <c r="B3817" s="94" t="str">
        <f ca="1">IFERROR(VLOOKUP($A3817,HeadJournal!$A$1:$NTR$890,COLUMN(HeadJournal!B$1),0),"")</f>
        <v>720000375908</v>
      </c>
      <c r="C3817" s="94" t="str">
        <f ca="1">IFERROR(VLOOKUP($A3817,HeadJournal!$A$1:$NTR$890,COLUMN(HeadJournal!C$1),0),"")</f>
        <v>iHerb_OA CZN6870</v>
      </c>
      <c r="D3817" s="125" t="str">
        <f ca="1"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 ca="1"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 ca="1"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 ca="1"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ca="1" si="300"/>
        <v>718.47916109916923</v>
      </c>
      <c r="V3817" s="22">
        <f t="shared" ca="1" si="301"/>
        <v>0.31491238162230034</v>
      </c>
      <c r="X3817" s="33"/>
      <c r="Y3817" s="33"/>
    </row>
    <row r="3818" spans="1:25" hidden="1" x14ac:dyDescent="0.2">
      <c r="A3818" s="93" t="s">
        <v>2053</v>
      </c>
      <c r="B3818" s="94" t="str">
        <f ca="1">IFERROR(VLOOKUP($A3818,HeadJournal!$A$1:$NTR$890,COLUMN(HeadJournal!B$1),0),"")</f>
        <v>720000375908</v>
      </c>
      <c r="C3818" s="94" t="str">
        <f ca="1">IFERROR(VLOOKUP($A3818,HeadJournal!$A$1:$NTR$890,COLUMN(HeadJournal!C$1),0),"")</f>
        <v>iHerb_OA CZN6870</v>
      </c>
      <c r="D3818" s="125" t="str">
        <f ca="1"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 ca="1"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 ca="1"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 ca="1"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ca="1" si="300"/>
        <v>718.47916109916923</v>
      </c>
      <c r="V3818" s="22">
        <f t="shared" ca="1" si="301"/>
        <v>0.31491238162230034</v>
      </c>
      <c r="X3818" s="33"/>
      <c r="Y3818" s="33"/>
    </row>
    <row r="3819" spans="1:25" hidden="1" x14ac:dyDescent="0.2">
      <c r="A3819" s="93" t="s">
        <v>2053</v>
      </c>
      <c r="B3819" s="94" t="str">
        <f ca="1">IFERROR(VLOOKUP($A3819,HeadJournal!$A$1:$NTR$890,COLUMN(HeadJournal!B$1),0),"")</f>
        <v>720000375908</v>
      </c>
      <c r="C3819" s="94" t="str">
        <f ca="1">IFERROR(VLOOKUP($A3819,HeadJournal!$A$1:$NTR$890,COLUMN(HeadJournal!C$1),0),"")</f>
        <v>iHerb_OA CZN6870</v>
      </c>
      <c r="D3819" s="125" t="str">
        <f ca="1"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 ca="1"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 ca="1"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 ca="1"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ca="1" si="300"/>
        <v>718.47916109916923</v>
      </c>
      <c r="V3819" s="22">
        <f t="shared" ca="1" si="301"/>
        <v>0.31491238162230034</v>
      </c>
      <c r="X3819" s="33"/>
      <c r="Y3819" s="33"/>
    </row>
    <row r="3820" spans="1:25" hidden="1" x14ac:dyDescent="0.2">
      <c r="A3820" s="93" t="s">
        <v>2053</v>
      </c>
      <c r="B3820" s="94" t="str">
        <f ca="1">IFERROR(VLOOKUP($A3820,HeadJournal!$A$1:$NTR$890,COLUMN(HeadJournal!B$1),0),"")</f>
        <v>720000375908</v>
      </c>
      <c r="C3820" s="94" t="str">
        <f ca="1">IFERROR(VLOOKUP($A3820,HeadJournal!$A$1:$NTR$890,COLUMN(HeadJournal!C$1),0),"")</f>
        <v>iHerb_OA CZN6870</v>
      </c>
      <c r="D3820" s="125" t="str">
        <f ca="1"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 ca="1"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 ca="1"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ca="1" si="300"/>
        <v>710.12590629175611</v>
      </c>
      <c r="V3820" s="22">
        <f t="shared" ca="1" si="301"/>
        <v>0.39674629002564316</v>
      </c>
      <c r="X3820" s="33"/>
      <c r="Y3820" s="33"/>
    </row>
    <row r="3821" spans="1:25" hidden="1" x14ac:dyDescent="0.2">
      <c r="A3821" s="93" t="s">
        <v>2053</v>
      </c>
      <c r="B3821" s="94" t="str">
        <f ca="1">IFERROR(VLOOKUP($A3821,HeadJournal!$A$1:$NTR$890,COLUMN(HeadJournal!B$1),0),"")</f>
        <v>720000375908</v>
      </c>
      <c r="C3821" s="94" t="str">
        <f ca="1">IFERROR(VLOOKUP($A3821,HeadJournal!$A$1:$NTR$890,COLUMN(HeadJournal!C$1),0),"")</f>
        <v>iHerb_OA CZN6870</v>
      </c>
      <c r="D3821" s="125" t="str">
        <f ca="1"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 ca="1"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 ca="1"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 ca="1"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ca="1" si="300"/>
        <v>783.06858333817468</v>
      </c>
      <c r="V3821" s="22">
        <f t="shared" ca="1" si="301"/>
        <v>0.51621884466036261</v>
      </c>
      <c r="X3821" s="33"/>
      <c r="Y3821" s="33"/>
    </row>
    <row r="3822" spans="1:25" hidden="1" x14ac:dyDescent="0.2">
      <c r="A3822" s="93" t="s">
        <v>2053</v>
      </c>
      <c r="B3822" s="94" t="str">
        <f ca="1">IFERROR(VLOOKUP($A3822,HeadJournal!$A$1:$NTR$890,COLUMN(HeadJournal!B$1),0),"")</f>
        <v>720000375908</v>
      </c>
      <c r="C3822" s="94" t="str">
        <f ca="1">IFERROR(VLOOKUP($A3822,HeadJournal!$A$1:$NTR$890,COLUMN(HeadJournal!C$1),0),"")</f>
        <v>iHerb_OA CZN6870</v>
      </c>
      <c r="D3822" s="125" t="str">
        <f ca="1"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 ca="1"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 ca="1"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 ca="1"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ca="1" si="300"/>
        <v>512.97029977342709</v>
      </c>
      <c r="V3822" s="22">
        <f t="shared" ca="1" si="301"/>
        <v>0.39856912368309927</v>
      </c>
      <c r="X3822" s="33"/>
      <c r="Y3822" s="33"/>
    </row>
    <row r="3823" spans="1:25" hidden="1" x14ac:dyDescent="0.2">
      <c r="A3823" s="93" t="s">
        <v>2053</v>
      </c>
      <c r="B3823" s="94" t="str">
        <f ca="1">IFERROR(VLOOKUP($A3823,HeadJournal!$A$1:$NTR$890,COLUMN(HeadJournal!B$1),0),"")</f>
        <v>720000375908</v>
      </c>
      <c r="C3823" s="94" t="str">
        <f ca="1">IFERROR(VLOOKUP($A3823,HeadJournal!$A$1:$NTR$890,COLUMN(HeadJournal!C$1),0),"")</f>
        <v>iHerb_OA CZN6870</v>
      </c>
      <c r="D3823" s="125" t="str">
        <f ca="1"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 ca="1"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 ca="1"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 ca="1"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ca="1" si="300"/>
        <v>553.94570150467666</v>
      </c>
      <c r="V3823" s="22">
        <f t="shared" ca="1" si="301"/>
        <v>0.33652942190974178</v>
      </c>
      <c r="X3823" s="33"/>
      <c r="Y3823" s="33"/>
    </row>
    <row r="3824" spans="1:25" hidden="1" x14ac:dyDescent="0.2">
      <c r="A3824" s="93" t="s">
        <v>2053</v>
      </c>
      <c r="B3824" s="94" t="str">
        <f ca="1">IFERROR(VLOOKUP($A3824,HeadJournal!$A$1:$NTR$890,COLUMN(HeadJournal!B$1),0),"")</f>
        <v>720000375908</v>
      </c>
      <c r="C3824" s="94" t="str">
        <f ca="1">IFERROR(VLOOKUP($A3824,HeadJournal!$A$1:$NTR$890,COLUMN(HeadJournal!C$1),0),"")</f>
        <v>iHerb_OA CZN6870</v>
      </c>
      <c r="D3824" s="125" t="str">
        <f ca="1"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 ca="1"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 ca="1"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 ca="1"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ca="1" si="300"/>
        <v>1518.8630877824899</v>
      </c>
      <c r="V3824" s="22">
        <f t="shared" ca="1" si="301"/>
        <v>0.5664996370984543</v>
      </c>
      <c r="X3824" s="33"/>
      <c r="Y3824" s="33"/>
    </row>
    <row r="3825" spans="1:25" hidden="1" x14ac:dyDescent="0.2">
      <c r="A3825" s="93" t="s">
        <v>2053</v>
      </c>
      <c r="B3825" s="94" t="str">
        <f ca="1">IFERROR(VLOOKUP($A3825,HeadJournal!$A$1:$NTR$890,COLUMN(HeadJournal!B$1),0),"")</f>
        <v>720000375908</v>
      </c>
      <c r="C3825" s="94" t="str">
        <f ca="1">IFERROR(VLOOKUP($A3825,HeadJournal!$A$1:$NTR$890,COLUMN(HeadJournal!C$1),0),"")</f>
        <v>iHerb_OA CZN6870</v>
      </c>
      <c r="D3825" s="125" t="str">
        <f ca="1"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 ca="1"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 ca="1"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 ca="1"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ca="1" si="300"/>
        <v>942.05918143263807</v>
      </c>
      <c r="V3825" s="22">
        <f t="shared" ca="1" si="301"/>
        <v>1.242919180963616</v>
      </c>
      <c r="X3825" s="33"/>
      <c r="Y3825" s="33"/>
    </row>
    <row r="3826" spans="1:25" hidden="1" x14ac:dyDescent="0.2">
      <c r="A3826" s="93" t="s">
        <v>2053</v>
      </c>
      <c r="B3826" s="94" t="str">
        <f ca="1">IFERROR(VLOOKUP($A3826,HeadJournal!$A$1:$NTR$890,COLUMN(HeadJournal!B$1),0),"")</f>
        <v>720000375908</v>
      </c>
      <c r="C3826" s="94" t="str">
        <f ca="1">IFERROR(VLOOKUP($A3826,HeadJournal!$A$1:$NTR$890,COLUMN(HeadJournal!C$1),0),"")</f>
        <v>iHerb_OA CZN6870</v>
      </c>
      <c r="D3826" s="125" t="str">
        <f ca="1"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 ca="1"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 ca="1"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 ca="1"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ca="1" si="300"/>
        <v>753.6747565793296</v>
      </c>
      <c r="V3826" s="22">
        <f t="shared" ca="1" si="301"/>
        <v>0.48739730518277258</v>
      </c>
      <c r="X3826" s="33"/>
      <c r="Y3826" s="33"/>
    </row>
    <row r="3827" spans="1:25" hidden="1" x14ac:dyDescent="0.2">
      <c r="A3827" s="93" t="s">
        <v>2062</v>
      </c>
      <c r="B3827" s="94" t="str">
        <f ca="1">IFERROR(VLOOKUP($A3827,HeadJournal!$A$1:$NTR$890,COLUMN(HeadJournal!B$1),0),"")</f>
        <v>720000391840</v>
      </c>
      <c r="C3827" s="94" t="str">
        <f ca="1">IFERROR(VLOOKUP($A3827,HeadJournal!$A$1:$NTR$890,COLUMN(HeadJournal!C$1),0),"")</f>
        <v>iHerb_OA CZN6870</v>
      </c>
      <c r="D3827" s="125" t="str">
        <f ca="1"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 ca="1"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 ca="1"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ca="1" si="300"/>
        <v>325.97971843503092</v>
      </c>
      <c r="V3827" s="22">
        <f t="shared" ca="1" si="301"/>
        <v>6.4244859173974309E-2</v>
      </c>
      <c r="X3827" s="33"/>
      <c r="Y3827" s="33"/>
    </row>
    <row r="3828" spans="1:25" hidden="1" x14ac:dyDescent="0.2">
      <c r="A3828" s="93" t="s">
        <v>2062</v>
      </c>
      <c r="B3828" s="94" t="str">
        <f ca="1">IFERROR(VLOOKUP($A3828,HeadJournal!$A$1:$NTR$890,COLUMN(HeadJournal!B$1),0),"")</f>
        <v>720000391840</v>
      </c>
      <c r="C3828" s="94" t="str">
        <f ca="1">IFERROR(VLOOKUP($A3828,HeadJournal!$A$1:$NTR$890,COLUMN(HeadJournal!C$1),0),"")</f>
        <v>iHerb_OA CZN6870</v>
      </c>
      <c r="D3828" s="125" t="str">
        <f ca="1"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 ca="1"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 ca="1"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 ca="1"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ca="1" si="300"/>
        <v>325.97971843503092</v>
      </c>
      <c r="V3828" s="22">
        <f t="shared" ca="1" si="301"/>
        <v>6.4244859173974309E-2</v>
      </c>
      <c r="X3828" s="33"/>
      <c r="Y3828" s="33"/>
    </row>
    <row r="3829" spans="1:25" hidden="1" x14ac:dyDescent="0.2">
      <c r="A3829" s="93" t="s">
        <v>2062</v>
      </c>
      <c r="B3829" s="94" t="str">
        <f ca="1">IFERROR(VLOOKUP($A3829,HeadJournal!$A$1:$NTR$890,COLUMN(HeadJournal!B$1),0),"")</f>
        <v>720000391840</v>
      </c>
      <c r="C3829" s="94" t="str">
        <f ca="1">IFERROR(VLOOKUP($A3829,HeadJournal!$A$1:$NTR$890,COLUMN(HeadJournal!C$1),0),"")</f>
        <v>iHerb_OA CZN6870</v>
      </c>
      <c r="D3829" s="125" t="str">
        <f ca="1"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 ca="1"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 ca="1"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 ca="1"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ca="1" si="300"/>
        <v>816.76287462885489</v>
      </c>
      <c r="V3829" s="22">
        <f t="shared" ca="1" si="301"/>
        <v>0.55066237262937934</v>
      </c>
      <c r="X3829" s="33"/>
      <c r="Y3829" s="33"/>
    </row>
    <row r="3830" spans="1:25" hidden="1" x14ac:dyDescent="0.2">
      <c r="A3830" s="93" t="s">
        <v>2062</v>
      </c>
      <c r="B3830" s="94" t="str">
        <f ca="1">IFERROR(VLOOKUP($A3830,HeadJournal!$A$1:$NTR$890,COLUMN(HeadJournal!B$1),0),"")</f>
        <v>720000391840</v>
      </c>
      <c r="C3830" s="94" t="str">
        <f ca="1">IFERROR(VLOOKUP($A3830,HeadJournal!$A$1:$NTR$890,COLUMN(HeadJournal!C$1),0),"")</f>
        <v>iHerb_OA CZN6870</v>
      </c>
      <c r="D3830" s="125" t="str">
        <f ca="1"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 ca="1"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 ca="1"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 ca="1"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ca="1" si="300"/>
        <v>916.76287462885489</v>
      </c>
      <c r="V3830" s="22">
        <f t="shared" ca="1" si="301"/>
        <v>0.61808247578717834</v>
      </c>
      <c r="X3830" s="33"/>
      <c r="Y3830" s="33"/>
    </row>
    <row r="3831" spans="1:25" hidden="1" x14ac:dyDescent="0.2">
      <c r="A3831" s="93" t="s">
        <v>2062</v>
      </c>
      <c r="B3831" s="94" t="str">
        <f ca="1">IFERROR(VLOOKUP($A3831,HeadJournal!$A$1:$NTR$890,COLUMN(HeadJournal!B$1),0),"")</f>
        <v>720000391840</v>
      </c>
      <c r="C3831" s="94" t="str">
        <f ca="1">IFERROR(VLOOKUP($A3831,HeadJournal!$A$1:$NTR$890,COLUMN(HeadJournal!C$1),0),"")</f>
        <v>iHerb_OA CZN6870</v>
      </c>
      <c r="D3831" s="125" t="str">
        <f ca="1"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 ca="1"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 ca="1"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 ca="1"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ca="1" si="300"/>
        <v>1006.5512670423554</v>
      </c>
      <c r="V3831" s="22">
        <f t="shared" ca="1" si="301"/>
        <v>0.48081008681798004</v>
      </c>
      <c r="X3831" s="33"/>
      <c r="Y3831" s="33"/>
    </row>
    <row r="3832" spans="1:25" hidden="1" x14ac:dyDescent="0.2">
      <c r="A3832" s="93" t="s">
        <v>2062</v>
      </c>
      <c r="B3832" s="94" t="str">
        <f ca="1">IFERROR(VLOOKUP($A3832,HeadJournal!$A$1:$NTR$890,COLUMN(HeadJournal!B$1),0),"")</f>
        <v>720000391840</v>
      </c>
      <c r="C3832" s="94" t="str">
        <f ca="1">IFERROR(VLOOKUP($A3832,HeadJournal!$A$1:$NTR$890,COLUMN(HeadJournal!C$1),0),"")</f>
        <v>iHerb_OA CZN6870</v>
      </c>
      <c r="D3832" s="125" t="str">
        <f ca="1"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 ca="1"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 ca="1"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 ca="1"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ca="1" si="300"/>
        <v>2190.2702134965357</v>
      </c>
      <c r="V3832" s="22">
        <f t="shared" ca="1" si="301"/>
        <v>1.5536808787512648</v>
      </c>
      <c r="X3832" s="33"/>
      <c r="Y3832" s="33"/>
    </row>
    <row r="3833" spans="1:25" hidden="1" x14ac:dyDescent="0.2">
      <c r="A3833" s="93" t="s">
        <v>2080</v>
      </c>
      <c r="B3833" s="94" t="str">
        <f ca="1">IFERROR(VLOOKUP($A3833,HeadJournal!$A$1:$NTR$890,COLUMN(HeadJournal!B$1),0),"")</f>
        <v>720000391840</v>
      </c>
      <c r="C3833" s="94" t="str">
        <f ca="1">IFERROR(VLOOKUP($A3833,HeadJournal!$A$1:$NTR$890,COLUMN(HeadJournal!C$1),0),"")</f>
        <v>iHerb_MH DLE7202</v>
      </c>
      <c r="D3833" s="125" t="str">
        <f ca="1"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 ca="1"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 ca="1"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 ca="1"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ca="1" si="300"/>
        <v>1320.7538426110186</v>
      </c>
      <c r="V3833" s="22">
        <f t="shared" ca="1" si="301"/>
        <v>0.62029175820169702</v>
      </c>
      <c r="X3833" s="33"/>
      <c r="Y3833" s="33"/>
    </row>
    <row r="3834" spans="1:25" hidden="1" x14ac:dyDescent="0.2">
      <c r="A3834" s="93" t="s">
        <v>2080</v>
      </c>
      <c r="B3834" s="94" t="str">
        <f ca="1">IFERROR(VLOOKUP($A3834,HeadJournal!$A$1:$NTR$890,COLUMN(HeadJournal!B$1),0),"")</f>
        <v>720000391840</v>
      </c>
      <c r="C3834" s="94" t="str">
        <f ca="1">IFERROR(VLOOKUP($A3834,HeadJournal!$A$1:$NTR$890,COLUMN(HeadJournal!C$1),0),"")</f>
        <v>iHerb_MH DLE7202</v>
      </c>
      <c r="D3834" s="125" t="str">
        <f ca="1"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 ca="1"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 ca="1"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 ca="1"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ca="1" si="300"/>
        <v>-807.03718200943888</v>
      </c>
      <c r="V3834" s="22" t="str">
        <f t="shared" ca="1" si="301"/>
        <v/>
      </c>
      <c r="X3834" s="33"/>
      <c r="Y3834" s="33"/>
    </row>
    <row r="3835" spans="1:25" hidden="1" x14ac:dyDescent="0.2">
      <c r="A3835" s="93" t="s">
        <v>2080</v>
      </c>
      <c r="B3835" s="94" t="str">
        <f ca="1">IFERROR(VLOOKUP($A3835,HeadJournal!$A$1:$NTR$890,COLUMN(HeadJournal!B$1),0),"")</f>
        <v>720000391840</v>
      </c>
      <c r="C3835" s="94" t="str">
        <f ca="1">IFERROR(VLOOKUP($A3835,HeadJournal!$A$1:$NTR$890,COLUMN(HeadJournal!C$1),0),"")</f>
        <v>iHerb_MH DLE7202</v>
      </c>
      <c r="D3835" s="125" t="str">
        <f ca="1"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 ca="1"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 ca="1"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 ca="1"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ca="1" si="300"/>
        <v>1435.3045284869495</v>
      </c>
      <c r="V3835" s="22">
        <f t="shared" ca="1" si="301"/>
        <v>0.58234558592580654</v>
      </c>
      <c r="X3835" s="33"/>
      <c r="Y3835" s="33"/>
    </row>
    <row r="3836" spans="1:25" hidden="1" x14ac:dyDescent="0.2">
      <c r="A3836" s="93" t="s">
        <v>2080</v>
      </c>
      <c r="B3836" s="94" t="str">
        <f ca="1">IFERROR(VLOOKUP($A3836,HeadJournal!$A$1:$NTR$890,COLUMN(HeadJournal!B$1),0),"")</f>
        <v>720000391840</v>
      </c>
      <c r="C3836" s="94" t="str">
        <f ca="1">IFERROR(VLOOKUP($A3836,HeadJournal!$A$1:$NTR$890,COLUMN(HeadJournal!C$1),0),"")</f>
        <v>iHerb_MH DLE7202</v>
      </c>
      <c r="D3836" s="125" t="str">
        <f ca="1"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 ca="1"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 ca="1"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 ca="1"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ca="1" si="300"/>
        <v>1635.3045284869495</v>
      </c>
      <c r="V3836" s="22">
        <f t="shared" ca="1" si="301"/>
        <v>0.66349151340918122</v>
      </c>
      <c r="X3836" s="33"/>
      <c r="Y3836" s="33"/>
    </row>
    <row r="3837" spans="1:25" hidden="1" x14ac:dyDescent="0.2">
      <c r="A3837" s="93" t="s">
        <v>2080</v>
      </c>
      <c r="B3837" s="94" t="str">
        <f ca="1">IFERROR(VLOOKUP($A3837,HeadJournal!$A$1:$NTR$890,COLUMN(HeadJournal!B$1),0),"")</f>
        <v>720000391840</v>
      </c>
      <c r="C3837" s="94" t="str">
        <f ca="1">IFERROR(VLOOKUP($A3837,HeadJournal!$A$1:$NTR$890,COLUMN(HeadJournal!C$1),0),"")</f>
        <v>iHerb_MH DLE7202</v>
      </c>
      <c r="D3837" s="125" t="str">
        <f ca="1"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 ca="1"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 ca="1"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 ca="1"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ca="1" si="300"/>
        <v>1272.2138391994083</v>
      </c>
      <c r="V3837" s="22">
        <f t="shared" ca="1" si="301"/>
        <v>0.78156079086806907</v>
      </c>
      <c r="X3837" s="33"/>
      <c r="Y3837" s="33"/>
    </row>
    <row r="3838" spans="1:25" hidden="1" x14ac:dyDescent="0.2">
      <c r="A3838" s="93" t="s">
        <v>2080</v>
      </c>
      <c r="B3838" s="94" t="str">
        <f ca="1">IFERROR(VLOOKUP($A3838,HeadJournal!$A$1:$NTR$890,COLUMN(HeadJournal!B$1),0),"")</f>
        <v>720000391840</v>
      </c>
      <c r="C3838" s="94" t="str">
        <f ca="1">IFERROR(VLOOKUP($A3838,HeadJournal!$A$1:$NTR$890,COLUMN(HeadJournal!C$1),0),"")</f>
        <v>iHerb_MH DLE7202</v>
      </c>
      <c r="D3838" s="125" t="str">
        <f ca="1"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 ca="1"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 ca="1"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ca="1" si="300"/>
        <v>1417.2668857678964</v>
      </c>
      <c r="V3838" s="22">
        <f t="shared" ca="1" si="301"/>
        <v>0.89545538222691023</v>
      </c>
      <c r="X3838" s="33"/>
      <c r="Y3838" s="33"/>
    </row>
    <row r="3839" spans="1:25" hidden="1" x14ac:dyDescent="0.2">
      <c r="A3839" s="93" t="s">
        <v>2080</v>
      </c>
      <c r="B3839" s="94" t="str">
        <f ca="1">IFERROR(VLOOKUP($A3839,HeadJournal!$A$1:$NTR$890,COLUMN(HeadJournal!B$1),0),"")</f>
        <v>720000391840</v>
      </c>
      <c r="C3839" s="94" t="str">
        <f ca="1">IFERROR(VLOOKUP($A3839,HeadJournal!$A$1:$NTR$890,COLUMN(HeadJournal!C$1),0),"")</f>
        <v>iHerb_MH DLE7202</v>
      </c>
      <c r="D3839" s="125" t="str">
        <f ca="1"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 ca="1"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 ca="1"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 ca="1"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ca="1" si="300"/>
        <v>1005.3143844885421</v>
      </c>
      <c r="V3839" s="22">
        <f t="shared" ca="1" si="301"/>
        <v>0.72081792004420597</v>
      </c>
      <c r="X3839" s="33"/>
      <c r="Y3839" s="33"/>
    </row>
    <row r="3840" spans="1:25" hidden="1" x14ac:dyDescent="0.2">
      <c r="A3840" s="93" t="s">
        <v>2080</v>
      </c>
      <c r="B3840" s="94" t="str">
        <f ca="1">IFERROR(VLOOKUP($A3840,HeadJournal!$A$1:$NTR$890,COLUMN(HeadJournal!B$1),0),"")</f>
        <v>720000391840</v>
      </c>
      <c r="C3840" s="94" t="str">
        <f ca="1">IFERROR(VLOOKUP($A3840,HeadJournal!$A$1:$NTR$890,COLUMN(HeadJournal!C$1),0),"")</f>
        <v>iHerb_MH DLE7202</v>
      </c>
      <c r="D3840" s="125" t="str">
        <f ca="1"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 ca="1"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 ca="1"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 ca="1"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ca="1" si="300"/>
        <v>1397.0982558139528</v>
      </c>
      <c r="V3840" s="22">
        <f t="shared" ca="1" si="301"/>
        <v>0.69753709080807413</v>
      </c>
      <c r="X3840" s="33"/>
      <c r="Y3840" s="33"/>
    </row>
    <row r="3841" spans="1:25" hidden="1" x14ac:dyDescent="0.2">
      <c r="A3841" s="93" t="s">
        <v>2080</v>
      </c>
      <c r="B3841" s="94" t="str">
        <f ca="1">IFERROR(VLOOKUP($A3841,HeadJournal!$A$1:$NTR$890,COLUMN(HeadJournal!B$1),0),"")</f>
        <v>720000391840</v>
      </c>
      <c r="C3841" s="94" t="str">
        <f ca="1">IFERROR(VLOOKUP($A3841,HeadJournal!$A$1:$NTR$890,COLUMN(HeadJournal!C$1),0),"")</f>
        <v>iHerb_MH DLE7202</v>
      </c>
      <c r="D3841" s="125" t="str">
        <f ca="1"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 ca="1"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 ca="1"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 ca="1"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ca="1" si="304">Q3841-P3841</f>
        <v>1133.7173921078065</v>
      </c>
      <c r="V3841" s="22">
        <f t="shared" ref="V3841:V3904" ca="1" si="305">IF(Q3841&lt;&gt;0,IFERROR(U3841/P3841,""),"")</f>
        <v>0.82978249562645567</v>
      </c>
      <c r="X3841" s="33"/>
      <c r="Y3841" s="33"/>
    </row>
    <row r="3842" spans="1:25" hidden="1" x14ac:dyDescent="0.2">
      <c r="A3842" s="93" t="s">
        <v>2080</v>
      </c>
      <c r="B3842" s="94" t="str">
        <f ca="1">IFERROR(VLOOKUP($A3842,HeadJournal!$A$1:$NTR$890,COLUMN(HeadJournal!B$1),0),"")</f>
        <v>720000391840</v>
      </c>
      <c r="C3842" s="94" t="str">
        <f ca="1">IFERROR(VLOOKUP($A3842,HeadJournal!$A$1:$NTR$890,COLUMN(HeadJournal!C$1),0),"")</f>
        <v>iHerb_MH DLE7202</v>
      </c>
      <c r="D3842" s="125" t="str">
        <f ca="1"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 ca="1"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 ca="1"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 ca="1"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ca="1" si="304"/>
        <v>1215.1085250469091</v>
      </c>
      <c r="V3842" s="22">
        <f t="shared" ca="1" si="305"/>
        <v>0.87740342620570133</v>
      </c>
      <c r="X3842" s="33"/>
      <c r="Y3842" s="33"/>
    </row>
    <row r="3843" spans="1:25" hidden="1" x14ac:dyDescent="0.2">
      <c r="A3843" s="93" t="s">
        <v>2090</v>
      </c>
      <c r="B3843" s="94" t="str">
        <f ca="1">IFERROR(VLOOKUP($A3843,HeadJournal!$A$1:$NTR$890,COLUMN(HeadJournal!B$1),0),"")</f>
        <v>720000386609</v>
      </c>
      <c r="C3843" s="94" t="str">
        <f ca="1">IFERROR(VLOOKUP($A3843,HeadJournal!$A$1:$NTR$890,COLUMN(HeadJournal!C$1),0),"")</f>
        <v>iHerb_AV CYG0792</v>
      </c>
      <c r="D3843" s="125" t="str">
        <f ca="1"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 ca="1"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 ca="1"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ca="1" si="304"/>
        <v>779.03203040283734</v>
      </c>
      <c r="V3843" s="22">
        <f t="shared" ca="1" si="305"/>
        <v>1.0805362557758533</v>
      </c>
      <c r="X3843" s="33"/>
      <c r="Y3843" s="33"/>
    </row>
    <row r="3844" spans="1:25" hidden="1" x14ac:dyDescent="0.2">
      <c r="A3844" s="93" t="s">
        <v>2090</v>
      </c>
      <c r="B3844" s="94" t="str">
        <f ca="1">IFERROR(VLOOKUP($A3844,HeadJournal!$A$1:$NTR$890,COLUMN(HeadJournal!B$1),0),"")</f>
        <v>720000386609</v>
      </c>
      <c r="C3844" s="94" t="str">
        <f ca="1">IFERROR(VLOOKUP($A3844,HeadJournal!$A$1:$NTR$890,COLUMN(HeadJournal!C$1),0),"")</f>
        <v>iHerb_AV CYG0792</v>
      </c>
      <c r="D3844" s="125" t="str">
        <f ca="1"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 ca="1"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 ca="1"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ca="1" si="304"/>
        <v>979.03203040283734</v>
      </c>
      <c r="V3844" s="22">
        <f t="shared" ca="1" si="305"/>
        <v>1.3579410898793003</v>
      </c>
      <c r="X3844" s="33"/>
      <c r="Y3844" s="33"/>
    </row>
    <row r="3845" spans="1:25" hidden="1" x14ac:dyDescent="0.2">
      <c r="A3845" s="93" t="s">
        <v>2090</v>
      </c>
      <c r="B3845" s="94" t="str">
        <f ca="1">IFERROR(VLOOKUP($A3845,HeadJournal!$A$1:$NTR$890,COLUMN(HeadJournal!B$1),0),"")</f>
        <v>720000386609</v>
      </c>
      <c r="C3845" s="94" t="str">
        <f ca="1">IFERROR(VLOOKUP($A3845,HeadJournal!$A$1:$NTR$890,COLUMN(HeadJournal!C$1),0),"")</f>
        <v>iHerb_AV CYG0792</v>
      </c>
      <c r="D3845" s="125" t="str">
        <f ca="1"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 ca="1"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 ca="1"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ca="1" si="304"/>
        <v>2185.4158912254015</v>
      </c>
      <c r="V3845" s="22">
        <f t="shared" ca="1" si="305"/>
        <v>0.51853654709973673</v>
      </c>
      <c r="X3845" s="33"/>
      <c r="Y3845" s="33"/>
    </row>
    <row r="3846" spans="1:25" hidden="1" x14ac:dyDescent="0.2">
      <c r="A3846" s="93" t="s">
        <v>2090</v>
      </c>
      <c r="B3846" s="94" t="str">
        <f ca="1">IFERROR(VLOOKUP($A3846,HeadJournal!$A$1:$NTR$890,COLUMN(HeadJournal!B$1),0),"")</f>
        <v>720000386609</v>
      </c>
      <c r="C3846" s="94" t="str">
        <f ca="1">IFERROR(VLOOKUP($A3846,HeadJournal!$A$1:$NTR$890,COLUMN(HeadJournal!C$1),0),"")</f>
        <v>iHerb_AV CYG0792</v>
      </c>
      <c r="D3846" s="125" t="str">
        <f ca="1"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 ca="1"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 ca="1"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ca="1" si="304"/>
        <v>983.98721932269154</v>
      </c>
      <c r="V3846" s="22">
        <f t="shared" ca="1" si="305"/>
        <v>0.80919151094334663</v>
      </c>
      <c r="X3846" s="33"/>
      <c r="Y3846" s="33"/>
    </row>
    <row r="3847" spans="1:25" hidden="1" x14ac:dyDescent="0.2">
      <c r="A3847" s="93" t="s">
        <v>2090</v>
      </c>
      <c r="B3847" s="94" t="str">
        <f ca="1">IFERROR(VLOOKUP($A3847,HeadJournal!$A$1:$NTR$890,COLUMN(HeadJournal!B$1),0),"")</f>
        <v>720000386609</v>
      </c>
      <c r="C3847" s="94" t="str">
        <f ca="1">IFERROR(VLOOKUP($A3847,HeadJournal!$A$1:$NTR$890,COLUMN(HeadJournal!C$1),0),"")</f>
        <v>iHerb_AV CYG0792</v>
      </c>
      <c r="D3847" s="125" t="str">
        <f ca="1"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 ca="1"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 ca="1"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ca="1" si="304"/>
        <v>983.98721932269154</v>
      </c>
      <c r="V3847" s="22">
        <f t="shared" ca="1" si="305"/>
        <v>0.80919151094334663</v>
      </c>
      <c r="X3847" s="33"/>
      <c r="Y3847" s="33"/>
    </row>
    <row r="3848" spans="1:25" hidden="1" x14ac:dyDescent="0.2">
      <c r="A3848" s="93" t="s">
        <v>2090</v>
      </c>
      <c r="B3848" s="94" t="str">
        <f ca="1">IFERROR(VLOOKUP($A3848,HeadJournal!$A$1:$NTR$890,COLUMN(HeadJournal!B$1),0),"")</f>
        <v>720000386609</v>
      </c>
      <c r="C3848" s="94" t="str">
        <f ca="1">IFERROR(VLOOKUP($A3848,HeadJournal!$A$1:$NTR$890,COLUMN(HeadJournal!C$1),0),"")</f>
        <v>iHerb_AV CYG0792</v>
      </c>
      <c r="D3848" s="125" t="str">
        <f ca="1"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 ca="1"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 ca="1"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ca="1" si="304"/>
        <v>894.70423849336999</v>
      </c>
      <c r="V3848" s="22">
        <f t="shared" ca="1" si="305"/>
        <v>0.55734541879912314</v>
      </c>
      <c r="X3848" s="33"/>
      <c r="Y3848" s="33"/>
    </row>
    <row r="3849" spans="1:25" hidden="1" x14ac:dyDescent="0.2">
      <c r="A3849" s="93" t="s">
        <v>2090</v>
      </c>
      <c r="B3849" s="94" t="str">
        <f ca="1">IFERROR(VLOOKUP($A3849,HeadJournal!$A$1:$NTR$890,COLUMN(HeadJournal!B$1),0),"")</f>
        <v>720000386609</v>
      </c>
      <c r="C3849" s="94" t="str">
        <f ca="1">IFERROR(VLOOKUP($A3849,HeadJournal!$A$1:$NTR$890,COLUMN(HeadJournal!C$1),0),"")</f>
        <v>iHerb_AV CYG0792</v>
      </c>
      <c r="D3849" s="125" t="str">
        <f ca="1"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 ca="1"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 ca="1">IFERROR(SUM(K3849:O3849)*VLOOKUP($A3849,HeadJournal!$A$1:$L$890,COLUMN(HeadJournal!H$1),0),0)</f>
        <v>1605.29576150663</v>
      </c>
      <c r="Q3849" s="29">
        <v>2600</v>
      </c>
      <c r="R3849" s="31">
        <v>46125</v>
      </c>
      <c r="S3849" s="31"/>
      <c r="T3849" s="95" t="str">
        <f t="shared" si="307"/>
        <v>2026 04</v>
      </c>
      <c r="U3849" s="32">
        <f t="shared" ca="1" si="304"/>
        <v>994.70423849336999</v>
      </c>
      <c r="V3849" s="22">
        <f t="shared" ca="1" si="305"/>
        <v>0.61963923555108802</v>
      </c>
      <c r="X3849" s="33"/>
      <c r="Y3849" s="33"/>
    </row>
    <row r="3850" spans="1:25" hidden="1" x14ac:dyDescent="0.2">
      <c r="A3850" s="93" t="s">
        <v>2090</v>
      </c>
      <c r="B3850" s="94" t="str">
        <f ca="1">IFERROR(VLOOKUP($A3850,HeadJournal!$A$1:$NTR$890,COLUMN(HeadJournal!B$1),0),"")</f>
        <v>720000386609</v>
      </c>
      <c r="C3850" s="94" t="str">
        <f ca="1">IFERROR(VLOOKUP($A3850,HeadJournal!$A$1:$NTR$890,COLUMN(HeadJournal!C$1),0),"")</f>
        <v>iHerb_AV CYG0792</v>
      </c>
      <c r="D3850" s="125" t="str">
        <f ca="1"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 ca="1"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 ca="1"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ca="1" si="304"/>
        <v>2109.7036398952787</v>
      </c>
      <c r="V3850" s="22">
        <f t="shared" ca="1" si="305"/>
        <v>1.5174488694887827</v>
      </c>
      <c r="X3850" s="33"/>
      <c r="Y3850" s="33"/>
    </row>
    <row r="3851" spans="1:25" hidden="1" x14ac:dyDescent="0.2">
      <c r="A3851" s="93" t="s">
        <v>2090</v>
      </c>
      <c r="B3851" s="94" t="str">
        <f ca="1">IFERROR(VLOOKUP($A3851,HeadJournal!$A$1:$NTR$890,COLUMN(HeadJournal!B$1),0),"")</f>
        <v>720000386609</v>
      </c>
      <c r="C3851" s="94" t="str">
        <f ca="1">IFERROR(VLOOKUP($A3851,HeadJournal!$A$1:$NTR$890,COLUMN(HeadJournal!C$1),0),"")</f>
        <v>iHerb_AV CYG0792</v>
      </c>
      <c r="D3851" s="125" t="str">
        <f ca="1"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 ca="1"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 ca="1"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ca="1" si="304"/>
        <v>1568.864138501815</v>
      </c>
      <c r="V3851" s="22">
        <f t="shared" ca="1" si="305"/>
        <v>0.59626876797175121</v>
      </c>
      <c r="X3851" s="33"/>
      <c r="Y3851" s="33"/>
    </row>
    <row r="3852" spans="1:25" hidden="1" x14ac:dyDescent="0.2">
      <c r="A3852" s="93" t="s">
        <v>2090</v>
      </c>
      <c r="B3852" s="94" t="str">
        <f ca="1">IFERROR(VLOOKUP($A3852,HeadJournal!$A$1:$NTR$890,COLUMN(HeadJournal!B$1),0),"")</f>
        <v>720000386609</v>
      </c>
      <c r="C3852" s="94" t="str">
        <f ca="1">IFERROR(VLOOKUP($A3852,HeadJournal!$A$1:$NTR$890,COLUMN(HeadJournal!C$1),0),"")</f>
        <v>iHerb_AV CYG0792</v>
      </c>
      <c r="D3852" s="125" t="str">
        <f ca="1"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 ca="1"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 ca="1"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ca="1" si="304"/>
        <v>1768.864138501815</v>
      </c>
      <c r="V3852" s="22">
        <f t="shared" ca="1" si="305"/>
        <v>0.67228156644659653</v>
      </c>
      <c r="X3852" s="33"/>
      <c r="Y3852" s="33"/>
    </row>
    <row r="3853" spans="1:25" hidden="1" x14ac:dyDescent="0.2">
      <c r="A3853" s="93" t="s">
        <v>2090</v>
      </c>
      <c r="B3853" s="94" t="str">
        <f ca="1">IFERROR(VLOOKUP($A3853,HeadJournal!$A$1:$NTR$890,COLUMN(HeadJournal!B$1),0),"")</f>
        <v>720000386609</v>
      </c>
      <c r="C3853" s="94" t="str">
        <f ca="1">IFERROR(VLOOKUP($A3853,HeadJournal!$A$1:$NTR$890,COLUMN(HeadJournal!C$1),0),"")</f>
        <v>iHerb_AV CYG0792</v>
      </c>
      <c r="D3853" s="125" t="str">
        <f ca="1"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 ca="1"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 ca="1"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ca="1" si="304"/>
        <v>1353.491882104551</v>
      </c>
      <c r="V3853" s="22">
        <f t="shared" ca="1" si="305"/>
        <v>0.82203778250092774</v>
      </c>
      <c r="X3853" s="33"/>
      <c r="Y3853" s="33"/>
    </row>
    <row r="3854" spans="1:25" hidden="1" x14ac:dyDescent="0.2">
      <c r="A3854" s="93" t="s">
        <v>2099</v>
      </c>
      <c r="B3854" s="94" t="str">
        <f ca="1">IFERROR(VLOOKUP($A3854,HeadJournal!$A$1:$NTR$890,COLUMN(HeadJournal!B$1),0),"")</f>
        <v>720000383624</v>
      </c>
      <c r="C3854" s="94" t="str">
        <f ca="1">IFERROR(VLOOKUP($A3854,HeadJournal!$A$1:$NTR$890,COLUMN(HeadJournal!C$1),0),"")</f>
        <v>iHerb_VP DFD1605</v>
      </c>
      <c r="D3854" s="125" t="str">
        <f ca="1"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 ca="1"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 ca="1"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 ca="1"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ca="1" si="304"/>
        <v>2443.3701052632077</v>
      </c>
      <c r="V3854" s="22">
        <f t="shared" ca="1" si="305"/>
        <v>0.44778006799031161</v>
      </c>
      <c r="X3854" s="33"/>
      <c r="Y3854" s="33"/>
    </row>
    <row r="3855" spans="1:25" hidden="1" x14ac:dyDescent="0.2">
      <c r="A3855" s="93" t="s">
        <v>2099</v>
      </c>
      <c r="B3855" s="94" t="str">
        <f ca="1">IFERROR(VLOOKUP($A3855,HeadJournal!$A$1:$NTR$890,COLUMN(HeadJournal!B$1),0),"")</f>
        <v>720000383624</v>
      </c>
      <c r="C3855" s="94" t="str">
        <f ca="1">IFERROR(VLOOKUP($A3855,HeadJournal!$A$1:$NTR$890,COLUMN(HeadJournal!C$1),0),"")</f>
        <v>iHerb_VP DFD1605</v>
      </c>
      <c r="D3855" s="125" t="str">
        <f ca="1"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 ca="1"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 ca="1"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 ca="1"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ca="1" si="304"/>
        <v>663.25446107578205</v>
      </c>
      <c r="V3855" s="22">
        <f t="shared" ca="1" si="305"/>
        <v>0.38189501352432886</v>
      </c>
      <c r="X3855" s="33"/>
      <c r="Y3855" s="33"/>
    </row>
    <row r="3856" spans="1:25" hidden="1" x14ac:dyDescent="0.2">
      <c r="A3856" s="93" t="s">
        <v>2099</v>
      </c>
      <c r="B3856" s="94" t="str">
        <f ca="1">IFERROR(VLOOKUP($A3856,HeadJournal!$A$1:$NTR$890,COLUMN(HeadJournal!B$1),0),"")</f>
        <v>720000383624</v>
      </c>
      <c r="C3856" s="94" t="str">
        <f ca="1">IFERROR(VLOOKUP($A3856,HeadJournal!$A$1:$NTR$890,COLUMN(HeadJournal!C$1),0),"")</f>
        <v>iHerb_VP DFD1605</v>
      </c>
      <c r="D3856" s="125" t="str">
        <f ca="1"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 ca="1"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 ca="1"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 ca="1"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ca="1" si="304"/>
        <v>-2265.5098743782328</v>
      </c>
      <c r="V3856" s="22" t="str">
        <f t="shared" ca="1" si="305"/>
        <v/>
      </c>
      <c r="X3856" s="33"/>
      <c r="Y3856" s="33"/>
    </row>
    <row r="3857" spans="1:25" hidden="1" x14ac:dyDescent="0.2">
      <c r="A3857" s="93" t="s">
        <v>2099</v>
      </c>
      <c r="B3857" s="94" t="str">
        <f ca="1">IFERROR(VLOOKUP($A3857,HeadJournal!$A$1:$NTR$890,COLUMN(HeadJournal!B$1),0),"")</f>
        <v>720000383624</v>
      </c>
      <c r="C3857" s="94" t="str">
        <f ca="1">IFERROR(VLOOKUP($A3857,HeadJournal!$A$1:$NTR$890,COLUMN(HeadJournal!C$1),0),"")</f>
        <v>iHerb_VP DFD1605</v>
      </c>
      <c r="D3857" s="125" t="str">
        <f ca="1"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 ca="1"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 ca="1"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 ca="1"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ca="1" si="304"/>
        <v>1973.6699595141838</v>
      </c>
      <c r="V3857" s="22">
        <f t="shared" ca="1" si="305"/>
        <v>1.2930820380669332</v>
      </c>
      <c r="X3857" s="33"/>
      <c r="Y3857" s="33"/>
    </row>
    <row r="3858" spans="1:25" hidden="1" x14ac:dyDescent="0.2">
      <c r="A3858" s="93" t="s">
        <v>2116</v>
      </c>
      <c r="B3858" s="94" t="str">
        <f ca="1">IFERROR(VLOOKUP($A3858,HeadJournal!$A$1:$NTR$890,COLUMN(HeadJournal!B$1),0),"")</f>
        <v>720000399898</v>
      </c>
      <c r="C3858" s="94" t="str">
        <f ca="1">IFERROR(VLOOKUP($A3858,HeadJournal!$A$1:$NTR$890,COLUMN(HeadJournal!C$1),0),"")</f>
        <v>iHerb_VP DFD1605</v>
      </c>
      <c r="D3858" s="125" t="str">
        <f ca="1"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 ca="1"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 ca="1"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 ca="1"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ca="1" si="304"/>
        <v>1751.5668538764785</v>
      </c>
      <c r="V3858" s="22">
        <f t="shared" ca="1" si="305"/>
        <v>0.49016359961192701</v>
      </c>
      <c r="X3858" s="33"/>
      <c r="Y3858" s="33"/>
    </row>
    <row r="3859" spans="1:25" hidden="1" x14ac:dyDescent="0.2">
      <c r="A3859" s="93" t="s">
        <v>2116</v>
      </c>
      <c r="B3859" s="94" t="str">
        <f ca="1">IFERROR(VLOOKUP($A3859,HeadJournal!$A$1:$NTR$890,COLUMN(HeadJournal!B$1),0),"")</f>
        <v>720000399898</v>
      </c>
      <c r="C3859" s="94" t="str">
        <f ca="1">IFERROR(VLOOKUP($A3859,HeadJournal!$A$1:$NTR$890,COLUMN(HeadJournal!C$1),0),"")</f>
        <v>iHerb_VP DFD1605</v>
      </c>
      <c r="D3859" s="125" t="str">
        <f ca="1"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 ca="1"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 ca="1"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 ca="1"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ca="1" si="304"/>
        <v>1751.5668538764785</v>
      </c>
      <c r="V3859" s="22">
        <f t="shared" ca="1" si="305"/>
        <v>0.49016359961192701</v>
      </c>
      <c r="X3859" s="33"/>
      <c r="Y3859" s="33"/>
    </row>
    <row r="3860" spans="1:25" hidden="1" x14ac:dyDescent="0.2">
      <c r="A3860" s="93" t="s">
        <v>2116</v>
      </c>
      <c r="B3860" s="94" t="str">
        <f ca="1">IFERROR(VLOOKUP($A3860,HeadJournal!$A$1:$NTR$890,COLUMN(HeadJournal!B$1),0),"")</f>
        <v>720000399898</v>
      </c>
      <c r="C3860" s="94" t="str">
        <f ca="1">IFERROR(VLOOKUP($A3860,HeadJournal!$A$1:$NTR$890,COLUMN(HeadJournal!C$1),0),"")</f>
        <v>iHerb_VP DFD1605</v>
      </c>
      <c r="D3860" s="125" t="str">
        <f ca="1"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 ca="1"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 ca="1"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 ca="1"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ca="1" si="304"/>
        <v>1726.5668538764785</v>
      </c>
      <c r="V3860" s="22">
        <f t="shared" ca="1" si="305"/>
        <v>0.48316752637431232</v>
      </c>
      <c r="X3860" s="33"/>
      <c r="Y3860" s="33"/>
    </row>
    <row r="3861" spans="1:25" hidden="1" x14ac:dyDescent="0.2">
      <c r="A3861" s="93" t="s">
        <v>2116</v>
      </c>
      <c r="B3861" s="94" t="str">
        <f ca="1">IFERROR(VLOOKUP($A3861,HeadJournal!$A$1:$NTR$890,COLUMN(HeadJournal!B$1),0),"")</f>
        <v>720000399898</v>
      </c>
      <c r="C3861" s="94" t="str">
        <f ca="1">IFERROR(VLOOKUP($A3861,HeadJournal!$A$1:$NTR$890,COLUMN(HeadJournal!C$1),0),"")</f>
        <v>iHerb_VP DFD1605</v>
      </c>
      <c r="D3861" s="125" t="str">
        <f ca="1"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 ca="1"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 ca="1"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 ca="1"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ca="1" si="304"/>
        <v>669.64066977660946</v>
      </c>
      <c r="V3861" s="22">
        <f t="shared" ca="1" si="305"/>
        <v>0.43757087407626044</v>
      </c>
      <c r="X3861" s="33"/>
      <c r="Y3861" s="33"/>
    </row>
    <row r="3862" spans="1:25" hidden="1" x14ac:dyDescent="0.2">
      <c r="A3862" s="93" t="s">
        <v>2116</v>
      </c>
      <c r="B3862" s="94" t="str">
        <f ca="1">IFERROR(VLOOKUP($A3862,HeadJournal!$A$1:$NTR$890,COLUMN(HeadJournal!B$1),0),"")</f>
        <v>720000399898</v>
      </c>
      <c r="C3862" s="94" t="str">
        <f ca="1">IFERROR(VLOOKUP($A3862,HeadJournal!$A$1:$NTR$890,COLUMN(HeadJournal!C$1),0),"")</f>
        <v>iHerb_VP DFD1605</v>
      </c>
      <c r="D3862" s="125" t="str">
        <f ca="1"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 ca="1"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 ca="1"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 ca="1"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ca="1" si="304"/>
        <v>769.64066977660946</v>
      </c>
      <c r="V3862" s="22">
        <f t="shared" ca="1" si="305"/>
        <v>0.50291500471609041</v>
      </c>
      <c r="X3862" s="33"/>
      <c r="Y3862" s="33"/>
    </row>
    <row r="3863" spans="1:25" hidden="1" x14ac:dyDescent="0.2">
      <c r="A3863" s="93" t="s">
        <v>2116</v>
      </c>
      <c r="B3863" s="94" t="str">
        <f ca="1">IFERROR(VLOOKUP($A3863,HeadJournal!$A$1:$NTR$890,COLUMN(HeadJournal!B$1),0),"")</f>
        <v>720000399898</v>
      </c>
      <c r="C3863" s="94" t="str">
        <f ca="1">IFERROR(VLOOKUP($A3863,HeadJournal!$A$1:$NTR$890,COLUMN(HeadJournal!C$1),0),"")</f>
        <v>iHerb_VP DFD1605</v>
      </c>
      <c r="D3863" s="125" t="str">
        <f ca="1"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 ca="1"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 ca="1"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 ca="1"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ca="1" si="304"/>
        <v>658.63959816031536</v>
      </c>
      <c r="V3863" s="22">
        <f t="shared" ca="1" si="305"/>
        <v>0.69966783909026464</v>
      </c>
      <c r="X3863" s="33"/>
      <c r="Y3863" s="33"/>
    </row>
    <row r="3864" spans="1:25" hidden="1" x14ac:dyDescent="0.2">
      <c r="A3864" s="93" t="s">
        <v>2116</v>
      </c>
      <c r="B3864" s="94" t="str">
        <f ca="1">IFERROR(VLOOKUP($A3864,HeadJournal!$A$1:$NTR$890,COLUMN(HeadJournal!B$1),0),"")</f>
        <v>720000399898</v>
      </c>
      <c r="C3864" s="94" t="str">
        <f ca="1">IFERROR(VLOOKUP($A3864,HeadJournal!$A$1:$NTR$890,COLUMN(HeadJournal!C$1),0),"")</f>
        <v>iHerb_VP DFD1605</v>
      </c>
      <c r="D3864" s="125" t="str">
        <f ca="1"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 ca="1"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 ca="1"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 ca="1"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ca="1" si="304"/>
        <v>758.63959816031536</v>
      </c>
      <c r="V3864" s="22">
        <f t="shared" ca="1" si="305"/>
        <v>0.80589707903340624</v>
      </c>
      <c r="X3864" s="33"/>
      <c r="Y3864" s="33"/>
    </row>
    <row r="3865" spans="1:25" hidden="1" x14ac:dyDescent="0.2">
      <c r="A3865" s="93" t="s">
        <v>2116</v>
      </c>
      <c r="B3865" s="94" t="str">
        <f ca="1">IFERROR(VLOOKUP($A3865,HeadJournal!$A$1:$NTR$890,COLUMN(HeadJournal!B$1),0),"")</f>
        <v>720000399898</v>
      </c>
      <c r="C3865" s="94" t="str">
        <f ca="1">IFERROR(VLOOKUP($A3865,HeadJournal!$A$1:$NTR$890,COLUMN(HeadJournal!C$1),0),"")</f>
        <v>iHerb_VP DFD1605</v>
      </c>
      <c r="D3865" s="125" t="str">
        <f ca="1"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 ca="1"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 ca="1"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 ca="1"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ca="1" si="304"/>
        <v>1192.0068136662285</v>
      </c>
      <c r="V3865" s="22">
        <f t="shared" ca="1" si="305"/>
        <v>0.65929828866411089</v>
      </c>
      <c r="X3865" s="33"/>
      <c r="Y3865" s="33"/>
    </row>
    <row r="3866" spans="1:25" hidden="1" x14ac:dyDescent="0.2">
      <c r="A3866" s="93" t="s">
        <v>2116</v>
      </c>
      <c r="B3866" s="94" t="str">
        <f ca="1">IFERROR(VLOOKUP($A3866,HeadJournal!$A$1:$NTR$890,COLUMN(HeadJournal!B$1),0),"")</f>
        <v>720000399898</v>
      </c>
      <c r="C3866" s="94" t="str">
        <f ca="1">IFERROR(VLOOKUP($A3866,HeadJournal!$A$1:$NTR$890,COLUMN(HeadJournal!C$1),0),"")</f>
        <v>iHerb_VP DFD1605</v>
      </c>
      <c r="D3866" s="125" t="str">
        <f ca="1"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 ca="1"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 ca="1"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 ca="1"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ca="1" si="304"/>
        <v>888.11516215505935</v>
      </c>
      <c r="V3866" s="22">
        <f t="shared" ca="1" si="305"/>
        <v>0.67697646663405597</v>
      </c>
      <c r="X3866" s="33"/>
      <c r="Y3866" s="33"/>
    </row>
    <row r="3867" spans="1:25" hidden="1" x14ac:dyDescent="0.2">
      <c r="A3867" s="93" t="s">
        <v>2116</v>
      </c>
      <c r="B3867" s="94" t="str">
        <f ca="1">IFERROR(VLOOKUP($A3867,HeadJournal!$A$1:$NTR$890,COLUMN(HeadJournal!B$1),0),"")</f>
        <v>720000399898</v>
      </c>
      <c r="C3867" s="94" t="str">
        <f ca="1">IFERROR(VLOOKUP($A3867,HeadJournal!$A$1:$NTR$890,COLUMN(HeadJournal!C$1),0),"")</f>
        <v>iHerb_VP DFD1605</v>
      </c>
      <c r="D3867" s="125" t="str">
        <f ca="1"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 ca="1"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 ca="1"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 ca="1"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ca="1" si="304"/>
        <v>837.88192667542694</v>
      </c>
      <c r="V3867" s="22">
        <f t="shared" ca="1" si="305"/>
        <v>0.87087224521222073</v>
      </c>
      <c r="X3867" s="33"/>
      <c r="Y3867" s="33"/>
    </row>
    <row r="3868" spans="1:25" hidden="1" x14ac:dyDescent="0.2">
      <c r="A3868" s="93" t="s">
        <v>2122</v>
      </c>
      <c r="B3868" s="94" t="str">
        <f ca="1">IFERROR(VLOOKUP($A3868,HeadJournal!$A$1:$NTR$890,COLUMN(HeadJournal!B$1),0),"")</f>
        <v>722500277354</v>
      </c>
      <c r="C3868" s="94" t="str">
        <f ca="1">IFERROR(VLOOKUP($A3868,HeadJournal!$A$1:$NTR$890,COLUMN(HeadJournal!C$1),0),"")</f>
        <v>iHerb_VP DFD1605</v>
      </c>
      <c r="D3868" s="125" t="str">
        <f ca="1"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 ca="1"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 ca="1"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 ca="1"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ca="1" si="304"/>
        <v>479.6265301428308</v>
      </c>
      <c r="V3868" s="22">
        <f t="shared" ca="1" si="305"/>
        <v>0.66580260130613622</v>
      </c>
      <c r="X3868" s="33"/>
      <c r="Y3868" s="33"/>
    </row>
    <row r="3869" spans="1:25" hidden="1" x14ac:dyDescent="0.2">
      <c r="A3869" s="93" t="s">
        <v>2122</v>
      </c>
      <c r="B3869" s="94" t="str">
        <f ca="1">IFERROR(VLOOKUP($A3869,HeadJournal!$A$1:$NTR$890,COLUMN(HeadJournal!B$1),0),"")</f>
        <v>722500277354</v>
      </c>
      <c r="C3869" s="94" t="str">
        <f ca="1">IFERROR(VLOOKUP($A3869,HeadJournal!$A$1:$NTR$890,COLUMN(HeadJournal!C$1),0),"")</f>
        <v>iHerb_VP DFD1605</v>
      </c>
      <c r="D3869" s="125" t="str">
        <f ca="1"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 ca="1"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 ca="1"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 ca="1"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ca="1" si="304"/>
        <v>579.6265301428308</v>
      </c>
      <c r="V3869" s="22">
        <f t="shared" ca="1" si="305"/>
        <v>0.80461948474831435</v>
      </c>
      <c r="X3869" s="33"/>
      <c r="Y3869" s="33"/>
    </row>
    <row r="3870" spans="1:25" hidden="1" x14ac:dyDescent="0.2">
      <c r="A3870" s="93" t="s">
        <v>2122</v>
      </c>
      <c r="B3870" s="94" t="str">
        <f ca="1">IFERROR(VLOOKUP($A3870,HeadJournal!$A$1:$NTR$890,COLUMN(HeadJournal!B$1),0),"")</f>
        <v>722500277354</v>
      </c>
      <c r="C3870" s="94" t="str">
        <f ca="1">IFERROR(VLOOKUP($A3870,HeadJournal!$A$1:$NTR$890,COLUMN(HeadJournal!C$1),0),"")</f>
        <v>iHerb_VP DFD1605</v>
      </c>
      <c r="D3870" s="125" t="str">
        <f ca="1"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 ca="1"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 ca="1"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 ca="1"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ca="1" si="304"/>
        <v>479.6265301428308</v>
      </c>
      <c r="V3870" s="22">
        <f t="shared" ca="1" si="305"/>
        <v>0.66580260130613622</v>
      </c>
      <c r="X3870" s="33"/>
      <c r="Y3870" s="33"/>
    </row>
    <row r="3871" spans="1:25" hidden="1" x14ac:dyDescent="0.2">
      <c r="A3871" s="93" t="s">
        <v>2122</v>
      </c>
      <c r="B3871" s="94" t="str">
        <f ca="1">IFERROR(VLOOKUP($A3871,HeadJournal!$A$1:$NTR$890,COLUMN(HeadJournal!B$1),0),"")</f>
        <v>722500277354</v>
      </c>
      <c r="C3871" s="94" t="str">
        <f ca="1">IFERROR(VLOOKUP($A3871,HeadJournal!$A$1:$NTR$890,COLUMN(HeadJournal!C$1),0),"")</f>
        <v>iHerb_VP DFD1605</v>
      </c>
      <c r="D3871" s="125" t="str">
        <f ca="1"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 ca="1"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 ca="1"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 ca="1"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ca="1" si="304"/>
        <v>762.45575366351295</v>
      </c>
      <c r="V3871" s="22">
        <f t="shared" ca="1" si="305"/>
        <v>0.61610383299071314</v>
      </c>
      <c r="X3871" s="33"/>
      <c r="Y3871" s="33"/>
    </row>
    <row r="3872" spans="1:25" hidden="1" x14ac:dyDescent="0.2">
      <c r="A3872" s="93" t="s">
        <v>2122</v>
      </c>
      <c r="B3872" s="94" t="str">
        <f ca="1">IFERROR(VLOOKUP($A3872,HeadJournal!$A$1:$NTR$890,COLUMN(HeadJournal!B$1),0),"")</f>
        <v>722500277354</v>
      </c>
      <c r="C3872" s="94" t="str">
        <f ca="1">IFERROR(VLOOKUP($A3872,HeadJournal!$A$1:$NTR$890,COLUMN(HeadJournal!C$1),0),"")</f>
        <v>iHerb_VP DFD1605</v>
      </c>
      <c r="D3872" s="125" t="str">
        <f ca="1"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 ca="1"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 ca="1"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 ca="1"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ca="1" si="304"/>
        <v>762.45575366351295</v>
      </c>
      <c r="V3872" s="22">
        <f t="shared" ca="1" si="305"/>
        <v>0.61610383299071314</v>
      </c>
      <c r="X3872" s="33"/>
      <c r="Y3872" s="33"/>
    </row>
    <row r="3873" spans="1:25" hidden="1" x14ac:dyDescent="0.2">
      <c r="A3873" s="93" t="s">
        <v>2122</v>
      </c>
      <c r="B3873" s="94" t="str">
        <f ca="1">IFERROR(VLOOKUP($A3873,HeadJournal!$A$1:$NTR$890,COLUMN(HeadJournal!B$1),0),"")</f>
        <v>722500277354</v>
      </c>
      <c r="C3873" s="94" t="str">
        <f ca="1">IFERROR(VLOOKUP($A3873,HeadJournal!$A$1:$NTR$890,COLUMN(HeadJournal!C$1),0),"")</f>
        <v>iHerb_VP DFD1605</v>
      </c>
      <c r="D3873" s="125" t="str">
        <f ca="1"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 ca="1"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 ca="1"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ca="1" si="304"/>
        <v>762.45575366351295</v>
      </c>
      <c r="V3873" s="22">
        <f t="shared" ca="1" si="305"/>
        <v>0.61610383299071314</v>
      </c>
      <c r="X3873" s="33"/>
      <c r="Y3873" s="33"/>
    </row>
    <row r="3874" spans="1:25" hidden="1" x14ac:dyDescent="0.2">
      <c r="A3874" s="93" t="s">
        <v>2122</v>
      </c>
      <c r="B3874" s="94" t="str">
        <f ca="1">IFERROR(VLOOKUP($A3874,HeadJournal!$A$1:$NTR$890,COLUMN(HeadJournal!B$1),0),"")</f>
        <v>722500277354</v>
      </c>
      <c r="C3874" s="94" t="str">
        <f ca="1">IFERROR(VLOOKUP($A3874,HeadJournal!$A$1:$NTR$890,COLUMN(HeadJournal!C$1),0),"")</f>
        <v>iHerb_VP DFD1605</v>
      </c>
      <c r="D3874" s="125" t="str">
        <f ca="1"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 ca="1"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 ca="1"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 ca="1"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ca="1" si="304"/>
        <v>-1286.1535180856984</v>
      </c>
      <c r="V3874" s="22" t="str">
        <f t="shared" ca="1" si="305"/>
        <v/>
      </c>
      <c r="X3874" s="33"/>
      <c r="Y3874" s="33"/>
    </row>
    <row r="3875" spans="1:25" hidden="1" x14ac:dyDescent="0.2">
      <c r="A3875" s="93" t="s">
        <v>2144</v>
      </c>
      <c r="B3875" s="94" t="str">
        <f ca="1">IFERROR(VLOOKUP($A3875,HeadJournal!$A$1:$NTR$890,COLUMN(HeadJournal!B$1),0),"")</f>
        <v>720000392740</v>
      </c>
      <c r="C3875" s="94" t="str">
        <f ca="1">IFERROR(VLOOKUP($A3875,HeadJournal!$A$1:$NTR$890,COLUMN(HeadJournal!C$1),0),"")</f>
        <v>iHerb_MH DLE7202</v>
      </c>
      <c r="D3875" s="125" t="str">
        <f ca="1"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 ca="1"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 ca="1"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 ca="1"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ca="1" si="304"/>
        <v>-1024.324183544873</v>
      </c>
      <c r="V3875" s="22" t="str">
        <f t="shared" ca="1" si="305"/>
        <v/>
      </c>
      <c r="X3875" s="33"/>
      <c r="Y3875" s="33"/>
    </row>
    <row r="3876" spans="1:25" hidden="1" x14ac:dyDescent="0.2">
      <c r="A3876" s="93" t="s">
        <v>2144</v>
      </c>
      <c r="B3876" s="94" t="str">
        <f ca="1">IFERROR(VLOOKUP($A3876,HeadJournal!$A$1:$NTR$890,COLUMN(HeadJournal!B$1),0),"")</f>
        <v>720000392740</v>
      </c>
      <c r="C3876" s="94" t="str">
        <f ca="1">IFERROR(VLOOKUP($A3876,HeadJournal!$A$1:$NTR$890,COLUMN(HeadJournal!C$1),0),"")</f>
        <v>iHerb_MH DLE7202</v>
      </c>
      <c r="D3876" s="125" t="str">
        <f ca="1"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 ca="1"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 ca="1"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 ca="1"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ca="1" si="304"/>
        <v>-1024.324183544873</v>
      </c>
      <c r="V3876" s="22" t="str">
        <f t="shared" ca="1" si="305"/>
        <v/>
      </c>
      <c r="X3876" s="33"/>
      <c r="Y3876" s="33"/>
    </row>
    <row r="3877" spans="1:25" hidden="1" x14ac:dyDescent="0.2">
      <c r="A3877" s="93" t="s">
        <v>2144</v>
      </c>
      <c r="B3877" s="94" t="str">
        <f ca="1">IFERROR(VLOOKUP($A3877,HeadJournal!$A$1:$NTR$890,COLUMN(HeadJournal!B$1),0),"")</f>
        <v>720000392740</v>
      </c>
      <c r="C3877" s="94" t="str">
        <f ca="1">IFERROR(VLOOKUP($A3877,HeadJournal!$A$1:$NTR$890,COLUMN(HeadJournal!C$1),0),"")</f>
        <v>iHerb_MH DLE7202</v>
      </c>
      <c r="D3877" s="125" t="str">
        <f ca="1"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 ca="1"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 ca="1"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 ca="1"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ca="1" si="304"/>
        <v>-1024.324183544873</v>
      </c>
      <c r="V3877" s="22" t="str">
        <f t="shared" ca="1" si="305"/>
        <v/>
      </c>
      <c r="X3877" s="33"/>
      <c r="Y3877" s="33"/>
    </row>
    <row r="3878" spans="1:25" hidden="1" x14ac:dyDescent="0.2">
      <c r="A3878" s="93" t="s">
        <v>2144</v>
      </c>
      <c r="B3878" s="94" t="str">
        <f ca="1">IFERROR(VLOOKUP($A3878,HeadJournal!$A$1:$NTR$890,COLUMN(HeadJournal!B$1),0),"")</f>
        <v>720000392740</v>
      </c>
      <c r="C3878" s="94" t="str">
        <f ca="1">IFERROR(VLOOKUP($A3878,HeadJournal!$A$1:$NTR$890,COLUMN(HeadJournal!C$1),0),"")</f>
        <v>iHerb_MH DLE7202</v>
      </c>
      <c r="D3878" s="125" t="str">
        <f ca="1"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 ca="1"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 ca="1"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 ca="1"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ca="1" si="304"/>
        <v>1098.1225065262406</v>
      </c>
      <c r="V3878" s="22">
        <f t="shared" ca="1" si="305"/>
        <v>1.5645501055908917</v>
      </c>
      <c r="X3878" s="33"/>
      <c r="Y3878" s="33"/>
    </row>
    <row r="3879" spans="1:25" hidden="1" x14ac:dyDescent="0.2">
      <c r="A3879" s="93" t="s">
        <v>2144</v>
      </c>
      <c r="B3879" s="94" t="str">
        <f ca="1">IFERROR(VLOOKUP($A3879,HeadJournal!$A$1:$NTR$890,COLUMN(HeadJournal!B$1),0),"")</f>
        <v>720000392740</v>
      </c>
      <c r="C3879" s="94" t="str">
        <f ca="1">IFERROR(VLOOKUP($A3879,HeadJournal!$A$1:$NTR$890,COLUMN(HeadJournal!C$1),0),"")</f>
        <v>iHerb_MH DLE7202</v>
      </c>
      <c r="D3879" s="125" t="str">
        <f ca="1"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 ca="1"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 ca="1"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 ca="1"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ca="1" si="304"/>
        <v>898.12250652624061</v>
      </c>
      <c r="V3879" s="22">
        <f t="shared" ca="1" si="305"/>
        <v>1.2796000938585703</v>
      </c>
      <c r="X3879" s="33"/>
      <c r="Y3879" s="33"/>
    </row>
    <row r="3880" spans="1:25" hidden="1" x14ac:dyDescent="0.2">
      <c r="A3880" s="93" t="s">
        <v>2144</v>
      </c>
      <c r="B3880" s="94" t="str">
        <f ca="1">IFERROR(VLOOKUP($A3880,HeadJournal!$A$1:$NTR$890,COLUMN(HeadJournal!B$1),0),"")</f>
        <v>720000392740</v>
      </c>
      <c r="C3880" s="94" t="str">
        <f ca="1">IFERROR(VLOOKUP($A3880,HeadJournal!$A$1:$NTR$890,COLUMN(HeadJournal!C$1),0),"")</f>
        <v>iHerb_MH DLE7202</v>
      </c>
      <c r="D3880" s="125" t="str">
        <f ca="1"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 ca="1"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 ca="1"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 ca="1"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ca="1" si="304"/>
        <v>-701.87749347375939</v>
      </c>
      <c r="V3880" s="22" t="str">
        <f t="shared" ca="1" si="305"/>
        <v/>
      </c>
      <c r="X3880" s="33"/>
      <c r="Y3880" s="33"/>
    </row>
    <row r="3881" spans="1:25" hidden="1" x14ac:dyDescent="0.2">
      <c r="A3881" s="93" t="s">
        <v>2144</v>
      </c>
      <c r="B3881" s="94" t="str">
        <f ca="1">IFERROR(VLOOKUP($A3881,HeadJournal!$A$1:$NTR$890,COLUMN(HeadJournal!B$1),0),"")</f>
        <v>720000392740</v>
      </c>
      <c r="C3881" s="94" t="str">
        <f ca="1">IFERROR(VLOOKUP($A3881,HeadJournal!$A$1:$NTR$890,COLUMN(HeadJournal!C$1),0),"")</f>
        <v>iHerb_MH DLE7202</v>
      </c>
      <c r="D3881" s="125" t="str">
        <f ca="1"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 ca="1"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 ca="1"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 ca="1"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ca="1" si="304"/>
        <v>886.41279655009521</v>
      </c>
      <c r="V3881" s="22">
        <f t="shared" ca="1" si="305"/>
        <v>1.0895117238710041</v>
      </c>
      <c r="X3881" s="33"/>
      <c r="Y3881" s="33"/>
    </row>
    <row r="3882" spans="1:25" hidden="1" x14ac:dyDescent="0.2">
      <c r="A3882" s="93" t="s">
        <v>2144</v>
      </c>
      <c r="B3882" s="94" t="str">
        <f ca="1">IFERROR(VLOOKUP($A3882,HeadJournal!$A$1:$NTR$890,COLUMN(HeadJournal!B$1),0),"")</f>
        <v>720000392740</v>
      </c>
      <c r="C3882" s="94" t="str">
        <f ca="1">IFERROR(VLOOKUP($A3882,HeadJournal!$A$1:$NTR$890,COLUMN(HeadJournal!C$1),0),"")</f>
        <v>iHerb_MH DLE7202</v>
      </c>
      <c r="D3882" s="125" t="str">
        <f ca="1"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 ca="1"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 ca="1"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ca="1" si="304"/>
        <v>986.41279655009521</v>
      </c>
      <c r="V3882" s="22">
        <f t="shared" ca="1" si="305"/>
        <v>1.2124241782163574</v>
      </c>
      <c r="X3882" s="33"/>
      <c r="Y3882" s="33"/>
    </row>
    <row r="3883" spans="1:25" hidden="1" x14ac:dyDescent="0.2">
      <c r="A3883" s="93" t="s">
        <v>2144</v>
      </c>
      <c r="B3883" s="94" t="str">
        <f ca="1">IFERROR(VLOOKUP($A3883,HeadJournal!$A$1:$NTR$890,COLUMN(HeadJournal!B$1),0),"")</f>
        <v>720000392740</v>
      </c>
      <c r="C3883" s="94" t="str">
        <f ca="1">IFERROR(VLOOKUP($A3883,HeadJournal!$A$1:$NTR$890,COLUMN(HeadJournal!C$1),0),"")</f>
        <v>iHerb_MH DLE7202</v>
      </c>
      <c r="D3883" s="125" t="str">
        <f ca="1"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 ca="1"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 ca="1"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 ca="1"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ca="1" si="304"/>
        <v>544.47455745341654</v>
      </c>
      <c r="V3883" s="22">
        <f t="shared" ca="1" si="305"/>
        <v>1.1952670621635735</v>
      </c>
      <c r="X3883" s="33"/>
      <c r="Y3883" s="33"/>
    </row>
    <row r="3884" spans="1:25" hidden="1" x14ac:dyDescent="0.2">
      <c r="A3884" s="93" t="s">
        <v>2144</v>
      </c>
      <c r="B3884" s="94" t="str">
        <f ca="1">IFERROR(VLOOKUP($A3884,HeadJournal!$A$1:$NTR$890,COLUMN(HeadJournal!B$1),0),"")</f>
        <v>720000392740</v>
      </c>
      <c r="C3884" s="94" t="str">
        <f ca="1">IFERROR(VLOOKUP($A3884,HeadJournal!$A$1:$NTR$890,COLUMN(HeadJournal!C$1),0),"")</f>
        <v>iHerb_MH DLE7202</v>
      </c>
      <c r="D3884" s="125" t="str">
        <f ca="1"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 ca="1"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 ca="1"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 ca="1"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ca="1" si="304"/>
        <v>-455.52544254658352</v>
      </c>
      <c r="V3884" s="22" t="str">
        <f t="shared" ca="1" si="305"/>
        <v/>
      </c>
      <c r="X3884" s="33"/>
      <c r="Y3884" s="33"/>
    </row>
    <row r="3885" spans="1:25" hidden="1" x14ac:dyDescent="0.2">
      <c r="A3885" s="93" t="s">
        <v>2144</v>
      </c>
      <c r="B3885" s="94" t="str">
        <f ca="1">IFERROR(VLOOKUP($A3885,HeadJournal!$A$1:$NTR$890,COLUMN(HeadJournal!B$1),0),"")</f>
        <v>720000392740</v>
      </c>
      <c r="C3885" s="94" t="str">
        <f ca="1">IFERROR(VLOOKUP($A3885,HeadJournal!$A$1:$NTR$890,COLUMN(HeadJournal!C$1),0),"")</f>
        <v>iHerb_MH DLE7202</v>
      </c>
      <c r="D3885" s="125" t="str">
        <f ca="1"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 ca="1"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 ca="1"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 ca="1"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ca="1" si="304"/>
        <v>1348.780907372402</v>
      </c>
      <c r="V3885" s="22">
        <f t="shared" ca="1" si="305"/>
        <v>0.77019541018630522</v>
      </c>
      <c r="X3885" s="33"/>
      <c r="Y3885" s="33"/>
    </row>
    <row r="3886" spans="1:25" hidden="1" x14ac:dyDescent="0.2">
      <c r="A3886" s="93" t="s">
        <v>2144</v>
      </c>
      <c r="B3886" s="94" t="str">
        <f ca="1">IFERROR(VLOOKUP($A3886,HeadJournal!$A$1:$NTR$890,COLUMN(HeadJournal!B$1),0),"")</f>
        <v>720000392740</v>
      </c>
      <c r="C3886" s="94" t="str">
        <f ca="1">IFERROR(VLOOKUP($A3886,HeadJournal!$A$1:$NTR$890,COLUMN(HeadJournal!C$1),0),"")</f>
        <v>iHerb_MH DLE7202</v>
      </c>
      <c r="D3886" s="125" t="str">
        <f ca="1"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 ca="1"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 ca="1"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 ca="1"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ca="1" si="304"/>
        <v>1191.5886548069145</v>
      </c>
      <c r="V3886" s="22">
        <f t="shared" ca="1" si="305"/>
        <v>0.74084820302226073</v>
      </c>
      <c r="X3886" s="33"/>
      <c r="Y3886" s="33"/>
    </row>
    <row r="3887" spans="1:25" hidden="1" x14ac:dyDescent="0.2">
      <c r="A3887" s="93" t="s">
        <v>2144</v>
      </c>
      <c r="B3887" s="94" t="str">
        <f ca="1">IFERROR(VLOOKUP($A3887,HeadJournal!$A$1:$NTR$890,COLUMN(HeadJournal!B$1),0),"")</f>
        <v>720000392740</v>
      </c>
      <c r="C3887" s="94" t="str">
        <f ca="1">IFERROR(VLOOKUP($A3887,HeadJournal!$A$1:$NTR$890,COLUMN(HeadJournal!C$1),0),"")</f>
        <v>iHerb_MH DLE7202</v>
      </c>
      <c r="D3887" s="125" t="str">
        <f ca="1"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 ca="1"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 ca="1"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 ca="1"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ca="1" si="304"/>
        <v>1.0903321981459158E-4</v>
      </c>
      <c r="V3887" s="22">
        <f t="shared" ca="1" si="305"/>
        <v>2.6340726465234986E-8</v>
      </c>
      <c r="X3887" s="33"/>
      <c r="Y3887" s="33"/>
    </row>
    <row r="3888" spans="1:25" hidden="1" x14ac:dyDescent="0.2">
      <c r="A3888" s="93" t="s">
        <v>2144</v>
      </c>
      <c r="B3888" s="94" t="str">
        <f ca="1">IFERROR(VLOOKUP($A3888,HeadJournal!$A$1:$NTR$890,COLUMN(HeadJournal!B$1),0),"")</f>
        <v>720000392740</v>
      </c>
      <c r="C3888" s="94" t="str">
        <f ca="1">IFERROR(VLOOKUP($A3888,HeadJournal!$A$1:$NTR$890,COLUMN(HeadJournal!C$1),0),"")</f>
        <v>iHerb_MH DLE7202</v>
      </c>
      <c r="D3888" s="125" t="str">
        <f ca="1"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 ca="1"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 ca="1"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 ca="1"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ca="1" si="304"/>
        <v>-224.1143481636509</v>
      </c>
      <c r="V3888" s="22" t="str">
        <f t="shared" ca="1" si="305"/>
        <v/>
      </c>
      <c r="X3888" s="33"/>
      <c r="Y3888" s="33"/>
    </row>
    <row r="3889" spans="1:25" hidden="1" x14ac:dyDescent="0.2">
      <c r="A3889" s="93" t="s">
        <v>2172</v>
      </c>
      <c r="B3889" s="94" t="str">
        <f ca="1">IFERROR(VLOOKUP($A3889,HeadJournal!$A$1:$NTR$890,COLUMN(HeadJournal!B$1),0),"")</f>
        <v>720000415326</v>
      </c>
      <c r="C3889" s="94" t="str">
        <f ca="1">IFERROR(VLOOKUP($A3889,HeadJournal!$A$1:$NTR$890,COLUMN(HeadJournal!C$1),0),"")</f>
        <v>iHerb_MH DLE7202</v>
      </c>
      <c r="D3889" s="125" t="str">
        <f ca="1"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 ca="1"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 ca="1"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 ca="1"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ca="1" si="304"/>
        <v>963.61945890096649</v>
      </c>
      <c r="V3889" s="22">
        <f t="shared" ca="1" si="305"/>
        <v>0.41244114216414413</v>
      </c>
      <c r="X3889" s="33"/>
      <c r="Y3889" s="33"/>
    </row>
    <row r="3890" spans="1:25" hidden="1" x14ac:dyDescent="0.2">
      <c r="A3890" s="93" t="s">
        <v>2172</v>
      </c>
      <c r="B3890" s="94" t="str">
        <f ca="1">IFERROR(VLOOKUP($A3890,HeadJournal!$A$1:$NTR$890,COLUMN(HeadJournal!B$1),0),"")</f>
        <v>720000415326</v>
      </c>
      <c r="C3890" s="94" t="str">
        <f ca="1">IFERROR(VLOOKUP($A3890,HeadJournal!$A$1:$NTR$890,COLUMN(HeadJournal!C$1),0),"")</f>
        <v>iHerb_MH DLE7202</v>
      </c>
      <c r="D3890" s="125" t="str">
        <f ca="1"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 ca="1"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 ca="1"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 ca="1"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ca="1" si="304"/>
        <v>1309.2122210316868</v>
      </c>
      <c r="V3890" s="22">
        <f t="shared" ca="1" si="305"/>
        <v>0.69241626987140958</v>
      </c>
      <c r="X3890" s="33"/>
      <c r="Y3890" s="33"/>
    </row>
    <row r="3891" spans="1:25" hidden="1" x14ac:dyDescent="0.2">
      <c r="A3891" s="93" t="s">
        <v>2172</v>
      </c>
      <c r="B3891" s="94" t="str">
        <f ca="1">IFERROR(VLOOKUP($A3891,HeadJournal!$A$1:$NTR$890,COLUMN(HeadJournal!B$1),0),"")</f>
        <v>720000415326</v>
      </c>
      <c r="C3891" s="94" t="str">
        <f ca="1">IFERROR(VLOOKUP($A3891,HeadJournal!$A$1:$NTR$890,COLUMN(HeadJournal!C$1),0),"")</f>
        <v>iHerb_MH DLE7202</v>
      </c>
      <c r="D3891" s="125" t="str">
        <f ca="1"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 ca="1"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 ca="1"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 ca="1"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ca="1" si="304"/>
        <v>-1021.2856007959581</v>
      </c>
      <c r="V3891" s="22" t="str">
        <f t="shared" ca="1" si="305"/>
        <v/>
      </c>
      <c r="X3891" s="33"/>
      <c r="Y3891" s="33"/>
    </row>
    <row r="3892" spans="1:25" hidden="1" x14ac:dyDescent="0.2">
      <c r="A3892" s="93" t="s">
        <v>2172</v>
      </c>
      <c r="B3892" s="94" t="str">
        <f ca="1">IFERROR(VLOOKUP($A3892,HeadJournal!$A$1:$NTR$890,COLUMN(HeadJournal!B$1),0),"")</f>
        <v>720000415326</v>
      </c>
      <c r="C3892" s="94" t="str">
        <f ca="1">IFERROR(VLOOKUP($A3892,HeadJournal!$A$1:$NTR$890,COLUMN(HeadJournal!C$1),0),"")</f>
        <v>iHerb_MH DLE7202</v>
      </c>
      <c r="D3892" s="125" t="str">
        <f ca="1"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 ca="1"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 ca="1"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 ca="1"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ca="1" si="304"/>
        <v>-1021.2856007959581</v>
      </c>
      <c r="V3892" s="22" t="str">
        <f t="shared" ca="1" si="305"/>
        <v/>
      </c>
      <c r="X3892" s="33"/>
      <c r="Y3892" s="33"/>
    </row>
    <row r="3893" spans="1:25" hidden="1" x14ac:dyDescent="0.2">
      <c r="A3893" s="93" t="s">
        <v>2172</v>
      </c>
      <c r="B3893" s="94" t="str">
        <f ca="1">IFERROR(VLOOKUP($A3893,HeadJournal!$A$1:$NTR$890,COLUMN(HeadJournal!B$1),0),"")</f>
        <v>720000415326</v>
      </c>
      <c r="C3893" s="94" t="str">
        <f ca="1">IFERROR(VLOOKUP($A3893,HeadJournal!$A$1:$NTR$890,COLUMN(HeadJournal!C$1),0),"")</f>
        <v>iHerb_MH DLE7202</v>
      </c>
      <c r="D3893" s="125" t="str">
        <f ca="1"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 ca="1"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 ca="1"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 ca="1"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ca="1" si="304"/>
        <v>-591.95534823205219</v>
      </c>
      <c r="V3893" s="22" t="str">
        <f t="shared" ca="1" si="305"/>
        <v/>
      </c>
      <c r="X3893" s="33"/>
      <c r="Y3893" s="33"/>
    </row>
    <row r="3894" spans="1:25" hidden="1" x14ac:dyDescent="0.2">
      <c r="A3894" s="93" t="s">
        <v>2172</v>
      </c>
      <c r="B3894" s="94" t="str">
        <f ca="1">IFERROR(VLOOKUP($A3894,HeadJournal!$A$1:$NTR$890,COLUMN(HeadJournal!B$1),0),"")</f>
        <v>720000415326</v>
      </c>
      <c r="C3894" s="94" t="str">
        <f ca="1">IFERROR(VLOOKUP($A3894,HeadJournal!$A$1:$NTR$890,COLUMN(HeadJournal!C$1),0),"")</f>
        <v>iHerb_MH DLE7202</v>
      </c>
      <c r="D3894" s="125" t="str">
        <f ca="1"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 ca="1"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 ca="1"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 ca="1"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ca="1" si="304"/>
        <v>-1534.0967358028461</v>
      </c>
      <c r="V3894" s="22" t="str">
        <f t="shared" ca="1" si="305"/>
        <v/>
      </c>
      <c r="X3894" s="33"/>
      <c r="Y3894" s="33"/>
    </row>
    <row r="3895" spans="1:25" hidden="1" x14ac:dyDescent="0.2">
      <c r="A3895" s="93" t="s">
        <v>2172</v>
      </c>
      <c r="B3895" s="94" t="str">
        <f ca="1">IFERROR(VLOOKUP($A3895,HeadJournal!$A$1:$NTR$890,COLUMN(HeadJournal!B$1),0),"")</f>
        <v>720000415326</v>
      </c>
      <c r="C3895" s="94" t="str">
        <f ca="1">IFERROR(VLOOKUP($A3895,HeadJournal!$A$1:$NTR$890,COLUMN(HeadJournal!C$1),0),"")</f>
        <v>iHerb_MH DLE7202</v>
      </c>
      <c r="D3895" s="125" t="str">
        <f ca="1"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 ca="1"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 ca="1"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 ca="1"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ca="1" si="304"/>
        <v>1134.7190203581829</v>
      </c>
      <c r="V3895" s="22">
        <f t="shared" ca="1" si="305"/>
        <v>0.681397934781101</v>
      </c>
      <c r="X3895" s="33"/>
      <c r="Y3895" s="33"/>
    </row>
    <row r="3896" spans="1:25" hidden="1" x14ac:dyDescent="0.2">
      <c r="A3896" s="93" t="s">
        <v>2172</v>
      </c>
      <c r="B3896" s="94" t="str">
        <f ca="1">IFERROR(VLOOKUP($A3896,HeadJournal!$A$1:$NTR$890,COLUMN(HeadJournal!B$1),0),"")</f>
        <v>720000415326</v>
      </c>
      <c r="C3896" s="94" t="str">
        <f ca="1">IFERROR(VLOOKUP($A3896,HeadJournal!$A$1:$NTR$890,COLUMN(HeadJournal!C$1),0),"")</f>
        <v>iHerb_MH DLE7202</v>
      </c>
      <c r="D3896" s="125" t="str">
        <f ca="1"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 ca="1"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 ca="1"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 ca="1"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ca="1" si="304"/>
        <v>1129.5547918261148</v>
      </c>
      <c r="V3896" s="22">
        <f t="shared" ca="1" si="305"/>
        <v>0.63800607136054044</v>
      </c>
      <c r="X3896" s="33"/>
      <c r="Y3896" s="33"/>
    </row>
    <row r="3897" spans="1:25" hidden="1" x14ac:dyDescent="0.2">
      <c r="A3897" s="93" t="s">
        <v>2172</v>
      </c>
      <c r="B3897" s="94" t="str">
        <f ca="1">IFERROR(VLOOKUP($A3897,HeadJournal!$A$1:$NTR$890,COLUMN(HeadJournal!B$1),0),"")</f>
        <v>720000415326</v>
      </c>
      <c r="C3897" s="94" t="str">
        <f ca="1">IFERROR(VLOOKUP($A3897,HeadJournal!$A$1:$NTR$890,COLUMN(HeadJournal!C$1),0),"")</f>
        <v>iHerb_MH DLE7202</v>
      </c>
      <c r="D3897" s="125" t="str">
        <f ca="1"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 ca="1"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 ca="1"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 ca="1"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ca="1" si="304"/>
        <v>900.59661793969167</v>
      </c>
      <c r="V3897" s="22">
        <f t="shared" ca="1" si="305"/>
        <v>0.60063664569183173</v>
      </c>
      <c r="X3897" s="33"/>
      <c r="Y3897" s="33"/>
    </row>
    <row r="3898" spans="1:25" hidden="1" x14ac:dyDescent="0.2">
      <c r="A3898" s="93" t="s">
        <v>2172</v>
      </c>
      <c r="B3898" s="94" t="str">
        <f ca="1">IFERROR(VLOOKUP($A3898,HeadJournal!$A$1:$NTR$890,COLUMN(HeadJournal!B$1),0),"")</f>
        <v>720000415326</v>
      </c>
      <c r="C3898" s="94" t="str">
        <f ca="1">IFERROR(VLOOKUP($A3898,HeadJournal!$A$1:$NTR$890,COLUMN(HeadJournal!C$1),0),"")</f>
        <v>iHerb_MH DLE7202</v>
      </c>
      <c r="D3898" s="125" t="str">
        <f ca="1"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 ca="1"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 ca="1"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 ca="1"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ca="1" si="304"/>
        <v>900.59661793969167</v>
      </c>
      <c r="V3898" s="22">
        <f t="shared" ca="1" si="305"/>
        <v>0.60063664569183173</v>
      </c>
      <c r="X3898" s="33"/>
      <c r="Y3898" s="33"/>
    </row>
    <row r="3899" spans="1:25" hidden="1" x14ac:dyDescent="0.2">
      <c r="A3899" s="93" t="s">
        <v>2172</v>
      </c>
      <c r="B3899" s="94" t="str">
        <f ca="1">IFERROR(VLOOKUP($A3899,HeadJournal!$A$1:$NTR$890,COLUMN(HeadJournal!B$1),0),"")</f>
        <v>720000415326</v>
      </c>
      <c r="C3899" s="94" t="str">
        <f ca="1">IFERROR(VLOOKUP($A3899,HeadJournal!$A$1:$NTR$890,COLUMN(HeadJournal!C$1),0),"")</f>
        <v>iHerb_MH DLE7202</v>
      </c>
      <c r="D3899" s="125" t="str">
        <f ca="1"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 ca="1"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 ca="1"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 ca="1"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ca="1" si="304"/>
        <v>1385.6171483238952</v>
      </c>
      <c r="V3899" s="22">
        <f t="shared" ca="1" si="305"/>
        <v>0.68786186656174453</v>
      </c>
      <c r="X3899" s="33"/>
      <c r="Y3899" s="33"/>
    </row>
    <row r="3900" spans="1:25" hidden="1" x14ac:dyDescent="0.2">
      <c r="A3900" s="93" t="s">
        <v>2172</v>
      </c>
      <c r="B3900" s="94" t="str">
        <f ca="1">IFERROR(VLOOKUP($A3900,HeadJournal!$A$1:$NTR$890,COLUMN(HeadJournal!B$1),0),"")</f>
        <v>720000415326</v>
      </c>
      <c r="C3900" s="94" t="str">
        <f ca="1">IFERROR(VLOOKUP($A3900,HeadJournal!$A$1:$NTR$890,COLUMN(HeadJournal!C$1),0),"")</f>
        <v>iHerb_MH DLE7202</v>
      </c>
      <c r="D3900" s="125" t="str">
        <f ca="1"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 ca="1"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 ca="1"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 ca="1"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ca="1" si="304"/>
        <v>1070.4965414051746</v>
      </c>
      <c r="V3900" s="22">
        <f t="shared" ca="1" si="305"/>
        <v>0.65694646780823596</v>
      </c>
      <c r="X3900" s="33"/>
      <c r="Y3900" s="33"/>
    </row>
    <row r="3901" spans="1:25" hidden="1" x14ac:dyDescent="0.2">
      <c r="A3901" s="93" t="s">
        <v>2172</v>
      </c>
      <c r="B3901" s="94" t="str">
        <f ca="1">IFERROR(VLOOKUP($A3901,HeadJournal!$A$1:$NTR$890,COLUMN(HeadJournal!B$1),0),"")</f>
        <v>720000415326</v>
      </c>
      <c r="C3901" s="94" t="str">
        <f ca="1">IFERROR(VLOOKUP($A3901,HeadJournal!$A$1:$NTR$890,COLUMN(HeadJournal!C$1),0),"")</f>
        <v>iHerb_MH DLE7202</v>
      </c>
      <c r="D3901" s="125" t="str">
        <f ca="1"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 ca="1"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 ca="1"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 ca="1"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ca="1" si="304"/>
        <v>1012.8079339507128</v>
      </c>
      <c r="V3901" s="22">
        <f t="shared" ca="1" si="305"/>
        <v>0.73011370143947141</v>
      </c>
      <c r="X3901" s="33"/>
      <c r="Y3901" s="33"/>
    </row>
    <row r="3902" spans="1:25" hidden="1" x14ac:dyDescent="0.2">
      <c r="A3902" s="93" t="s">
        <v>2172</v>
      </c>
      <c r="B3902" s="94" t="str">
        <f ca="1">IFERROR(VLOOKUP($A3902,HeadJournal!$A$1:$NTR$890,COLUMN(HeadJournal!B$1),0),"")</f>
        <v>720000415326</v>
      </c>
      <c r="C3902" s="94" t="str">
        <f ca="1">IFERROR(VLOOKUP($A3902,HeadJournal!$A$1:$NTR$890,COLUMN(HeadJournal!C$1),0),"")</f>
        <v>iHerb_MH DLE7202</v>
      </c>
      <c r="D3902" s="125" t="str">
        <f ca="1"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 ca="1"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 ca="1"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 ca="1"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ca="1" si="304"/>
        <v>-1387.1920660492872</v>
      </c>
      <c r="V3902" s="22" t="str">
        <f t="shared" ca="1" si="305"/>
        <v/>
      </c>
      <c r="X3902" s="33"/>
      <c r="Y3902" s="33"/>
    </row>
    <row r="3903" spans="1:25" hidden="1" x14ac:dyDescent="0.2">
      <c r="A3903" s="93" t="s">
        <v>2192</v>
      </c>
      <c r="B3903" s="94" t="str">
        <f ca="1">IFERROR(VLOOKUP($A3903,HeadJournal!$A$1:$NTR$890,COLUMN(HeadJournal!B$1),0),"")</f>
        <v>720000399194</v>
      </c>
      <c r="C3903" s="94" t="str">
        <f ca="1">IFERROR(VLOOKUP($A3903,HeadJournal!$A$1:$NTR$890,COLUMN(HeadJournal!C$1),0),"")</f>
        <v>iHerb_AV CYG0792</v>
      </c>
      <c r="D3903" s="125" t="str">
        <f ca="1"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 ca="1"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 ca="1"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 ca="1"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ca="1" si="304"/>
        <v>616.4615829815599</v>
      </c>
      <c r="V3903" s="22">
        <f t="shared" ca="1" si="305"/>
        <v>1.2748968050620282</v>
      </c>
      <c r="X3903" s="33"/>
      <c r="Y3903" s="33"/>
    </row>
    <row r="3904" spans="1:25" hidden="1" x14ac:dyDescent="0.2">
      <c r="A3904" s="93" t="s">
        <v>2192</v>
      </c>
      <c r="B3904" s="94" t="str">
        <f ca="1">IFERROR(VLOOKUP($A3904,HeadJournal!$A$1:$NTR$890,COLUMN(HeadJournal!B$1),0),"")</f>
        <v>720000399194</v>
      </c>
      <c r="C3904" s="94" t="str">
        <f ca="1">IFERROR(VLOOKUP($A3904,HeadJournal!$A$1:$NTR$890,COLUMN(HeadJournal!C$1),0),"")</f>
        <v>iHerb_AV CYG0792</v>
      </c>
      <c r="D3904" s="125" t="str">
        <f ca="1"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 ca="1"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 ca="1"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 ca="1"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ca="1" si="304"/>
        <v>516.4615829815599</v>
      </c>
      <c r="V3904" s="22">
        <f t="shared" ca="1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 ca="1">IFERROR(VLOOKUP($A3905,HeadJournal!$A$1:$NTR$890,COLUMN(HeadJournal!B$1),0),"")</f>
        <v>720000399194</v>
      </c>
      <c r="C3905" s="94" t="str">
        <f ca="1">IFERROR(VLOOKUP($A3905,HeadJournal!$A$1:$NTR$890,COLUMN(HeadJournal!C$1),0),"")</f>
        <v>iHerb_AV CYG0792</v>
      </c>
      <c r="D3905" s="125" t="str">
        <f ca="1"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 ca="1"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 ca="1"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 ca="1"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ca="1" si="308">Q3905-P3905</f>
        <v>1008.0342400299935</v>
      </c>
      <c r="V3905" s="22">
        <f t="shared" ref="V3905:V3968" ca="1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 ca="1">IFERROR(VLOOKUP($A3906,HeadJournal!$A$1:$NTR$890,COLUMN(HeadJournal!B$1),0),"")</f>
        <v>720000399194</v>
      </c>
      <c r="C3906" s="94" t="str">
        <f ca="1">IFERROR(VLOOKUP($A3906,HeadJournal!$A$1:$NTR$890,COLUMN(HeadJournal!C$1),0),"")</f>
        <v>iHerb_AV CYG0792</v>
      </c>
      <c r="D3906" s="125" t="str">
        <f ca="1"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 ca="1"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 ca="1"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 ca="1"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ca="1" si="308"/>
        <v>708.0342400299935</v>
      </c>
      <c r="V3906" s="22">
        <f t="shared" ca="1" si="309"/>
        <v>0.59400551912481936</v>
      </c>
      <c r="X3906" s="33"/>
      <c r="Y3906" s="33"/>
    </row>
    <row r="3907" spans="1:25" hidden="1" x14ac:dyDescent="0.2">
      <c r="A3907" s="93" t="s">
        <v>2192</v>
      </c>
      <c r="B3907" s="94" t="str">
        <f ca="1">IFERROR(VLOOKUP($A3907,HeadJournal!$A$1:$NTR$890,COLUMN(HeadJournal!B$1),0),"")</f>
        <v>720000399194</v>
      </c>
      <c r="C3907" s="94" t="str">
        <f ca="1">IFERROR(VLOOKUP($A3907,HeadJournal!$A$1:$NTR$890,COLUMN(HeadJournal!C$1),0),"")</f>
        <v>iHerb_AV CYG0792</v>
      </c>
      <c r="D3907" s="125" t="str">
        <f ca="1"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 ca="1"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 ca="1"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 ca="1"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ca="1" si="308"/>
        <v>996.82135803154893</v>
      </c>
      <c r="V3907" s="22">
        <f t="shared" ca="1" si="309"/>
        <v>0.60297256008862232</v>
      </c>
      <c r="X3907" s="33"/>
      <c r="Y3907" s="33"/>
    </row>
    <row r="3908" spans="1:25" hidden="1" x14ac:dyDescent="0.2">
      <c r="A3908" s="93" t="s">
        <v>2192</v>
      </c>
      <c r="B3908" s="94" t="str">
        <f ca="1">IFERROR(VLOOKUP($A3908,HeadJournal!$A$1:$NTR$890,COLUMN(HeadJournal!B$1),0),"")</f>
        <v>720000399194</v>
      </c>
      <c r="C3908" s="94" t="str">
        <f ca="1">IFERROR(VLOOKUP($A3908,HeadJournal!$A$1:$NTR$890,COLUMN(HeadJournal!C$1),0),"")</f>
        <v>iHerb_AV CYG0792</v>
      </c>
      <c r="D3908" s="125" t="str">
        <f ca="1"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 ca="1"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 ca="1"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 ca="1"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ca="1" si="308"/>
        <v>782.02676044212399</v>
      </c>
      <c r="V3908" s="22">
        <f t="shared" ca="1" si="309"/>
        <v>0.9009802662124341</v>
      </c>
      <c r="X3908" s="33"/>
      <c r="Y3908" s="33"/>
    </row>
    <row r="3909" spans="1:25" hidden="1" x14ac:dyDescent="0.2">
      <c r="A3909" s="93" t="s">
        <v>2192</v>
      </c>
      <c r="B3909" s="94" t="str">
        <f ca="1">IFERROR(VLOOKUP($A3909,HeadJournal!$A$1:$NTR$890,COLUMN(HeadJournal!B$1),0),"")</f>
        <v>720000399194</v>
      </c>
      <c r="C3909" s="94" t="str">
        <f ca="1">IFERROR(VLOOKUP($A3909,HeadJournal!$A$1:$NTR$890,COLUMN(HeadJournal!C$1),0),"")</f>
        <v>iHerb_AV CYG0792</v>
      </c>
      <c r="D3909" s="125" t="str">
        <f ca="1"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 ca="1"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 ca="1"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 ca="1"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ca="1" si="308"/>
        <v>991.47242807153998</v>
      </c>
      <c r="V3909" s="22">
        <f t="shared" ca="1" si="309"/>
        <v>0.61638509987296397</v>
      </c>
      <c r="X3909" s="33"/>
      <c r="Y3909" s="33"/>
    </row>
    <row r="3910" spans="1:25" hidden="1" x14ac:dyDescent="0.2">
      <c r="A3910" s="93" t="s">
        <v>2192</v>
      </c>
      <c r="B3910" s="94" t="str">
        <f ca="1">IFERROR(VLOOKUP($A3910,HeadJournal!$A$1:$NTR$890,COLUMN(HeadJournal!B$1),0),"")</f>
        <v>720000399194</v>
      </c>
      <c r="C3910" s="94" t="str">
        <f ca="1">IFERROR(VLOOKUP($A3910,HeadJournal!$A$1:$NTR$890,COLUMN(HeadJournal!C$1),0),"")</f>
        <v>iHerb_AV CYG0792</v>
      </c>
      <c r="D3910" s="125" t="str">
        <f ca="1"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 ca="1"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 ca="1"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 ca="1"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ca="1" si="308"/>
        <v>808.38612030659897</v>
      </c>
      <c r="V3910" s="22">
        <f t="shared" ca="1" si="309"/>
        <v>0.62587289670384383</v>
      </c>
      <c r="X3910" s="33"/>
      <c r="Y3910" s="33"/>
    </row>
    <row r="3911" spans="1:25" hidden="1" x14ac:dyDescent="0.2">
      <c r="A3911" s="93" t="s">
        <v>2192</v>
      </c>
      <c r="B3911" s="94" t="str">
        <f ca="1">IFERROR(VLOOKUP($A3911,HeadJournal!$A$1:$NTR$890,COLUMN(HeadJournal!B$1),0),"")</f>
        <v>720000399194</v>
      </c>
      <c r="C3911" s="94" t="str">
        <f ca="1">IFERROR(VLOOKUP($A3911,HeadJournal!$A$1:$NTR$890,COLUMN(HeadJournal!C$1),0),"")</f>
        <v>iHerb_AV CYG0792</v>
      </c>
      <c r="D3911" s="125" t="str">
        <f ca="1"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 ca="1"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 ca="1"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 ca="1"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ca="1" si="308"/>
        <v>808.38612030659897</v>
      </c>
      <c r="V3911" s="22">
        <f t="shared" ca="1" si="309"/>
        <v>0.62587289670384383</v>
      </c>
      <c r="X3911" s="33"/>
      <c r="Y3911" s="33"/>
    </row>
    <row r="3912" spans="1:25" hidden="1" x14ac:dyDescent="0.2">
      <c r="A3912" s="93" t="s">
        <v>2192</v>
      </c>
      <c r="B3912" s="94" t="str">
        <f ca="1">IFERROR(VLOOKUP($A3912,HeadJournal!$A$1:$NTR$890,COLUMN(HeadJournal!B$1),0),"")</f>
        <v>720000399194</v>
      </c>
      <c r="C3912" s="94" t="str">
        <f ca="1">IFERROR(VLOOKUP($A3912,HeadJournal!$A$1:$NTR$890,COLUMN(HeadJournal!C$1),0),"")</f>
        <v>iHerb_AV CYG0792</v>
      </c>
      <c r="D3912" s="125" t="str">
        <f ca="1"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 ca="1"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 ca="1"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 ca="1"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ca="1" si="308"/>
        <v>942.30592076760763</v>
      </c>
      <c r="V3912" s="22">
        <f t="shared" ca="1" si="309"/>
        <v>0.64643599380181116</v>
      </c>
      <c r="X3912" s="33"/>
      <c r="Y3912" s="33"/>
    </row>
    <row r="3913" spans="1:25" hidden="1" x14ac:dyDescent="0.2">
      <c r="A3913" s="93" t="s">
        <v>2192</v>
      </c>
      <c r="B3913" s="94" t="str">
        <f ca="1">IFERROR(VLOOKUP($A3913,HeadJournal!$A$1:$NTR$890,COLUMN(HeadJournal!B$1),0),"")</f>
        <v>720000399194</v>
      </c>
      <c r="C3913" s="94" t="str">
        <f ca="1">IFERROR(VLOOKUP($A3913,HeadJournal!$A$1:$NTR$890,COLUMN(HeadJournal!C$1),0),"")</f>
        <v>iHerb_AV CYG0792</v>
      </c>
      <c r="D3913" s="125" t="str">
        <f ca="1"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 ca="1"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 ca="1"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 ca="1"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ca="1" si="308"/>
        <v>942.30592076760763</v>
      </c>
      <c r="V3913" s="22">
        <f t="shared" ca="1" si="309"/>
        <v>0.64643599380181116</v>
      </c>
      <c r="X3913" s="33"/>
      <c r="Y3913" s="33"/>
    </row>
    <row r="3914" spans="1:25" hidden="1" x14ac:dyDescent="0.2">
      <c r="A3914" s="93" t="s">
        <v>2192</v>
      </c>
      <c r="B3914" s="94" t="str">
        <f ca="1">IFERROR(VLOOKUP($A3914,HeadJournal!$A$1:$NTR$890,COLUMN(HeadJournal!B$1),0),"")</f>
        <v>720000399194</v>
      </c>
      <c r="C3914" s="94" t="str">
        <f ca="1">IFERROR(VLOOKUP($A3914,HeadJournal!$A$1:$NTR$890,COLUMN(HeadJournal!C$1),0),"")</f>
        <v>iHerb_AV CYG0792</v>
      </c>
      <c r="D3914" s="125" t="str">
        <f ca="1"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 ca="1"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 ca="1"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 ca="1"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ca="1" si="308"/>
        <v>-728.57477699400113</v>
      </c>
      <c r="V3914" s="22" t="str">
        <f t="shared" ca="1" si="309"/>
        <v/>
      </c>
      <c r="X3914" s="33"/>
      <c r="Y3914" s="33"/>
    </row>
    <row r="3915" spans="1:25" hidden="1" x14ac:dyDescent="0.2">
      <c r="A3915" s="93" t="s">
        <v>2192</v>
      </c>
      <c r="B3915" s="94" t="str">
        <f ca="1">IFERROR(VLOOKUP($A3915,HeadJournal!$A$1:$NTR$890,COLUMN(HeadJournal!B$1),0),"")</f>
        <v>720000399194</v>
      </c>
      <c r="C3915" s="94" t="str">
        <f ca="1">IFERROR(VLOOKUP($A3915,HeadJournal!$A$1:$NTR$890,COLUMN(HeadJournal!C$1),0),"")</f>
        <v>iHerb_AV CYG0792</v>
      </c>
      <c r="D3915" s="125" t="str">
        <f ca="1"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 ca="1"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 ca="1"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 ca="1"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ca="1" si="308"/>
        <v>1210.0787023716957</v>
      </c>
      <c r="V3915" s="22">
        <f t="shared" ca="1" si="309"/>
        <v>0.50632575372776767</v>
      </c>
      <c r="X3915" s="33"/>
      <c r="Y3915" s="33"/>
    </row>
    <row r="3916" spans="1:25" hidden="1" x14ac:dyDescent="0.2">
      <c r="A3916" s="93" t="s">
        <v>2192</v>
      </c>
      <c r="B3916" s="94" t="str">
        <f ca="1">IFERROR(VLOOKUP($A3916,HeadJournal!$A$1:$NTR$890,COLUMN(HeadJournal!B$1),0),"")</f>
        <v>720000399194</v>
      </c>
      <c r="C3916" s="94" t="str">
        <f ca="1">IFERROR(VLOOKUP($A3916,HeadJournal!$A$1:$NTR$890,COLUMN(HeadJournal!C$1),0),"")</f>
        <v>iHerb_AV CYG0792</v>
      </c>
      <c r="D3916" s="125" t="str">
        <f ca="1"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 ca="1"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 ca="1"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 ca="1"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ca="1" si="308"/>
        <v>1310.0787023716957</v>
      </c>
      <c r="V3916" s="22">
        <f t="shared" ca="1" si="309"/>
        <v>0.54816813577576118</v>
      </c>
      <c r="X3916" s="33"/>
      <c r="Y3916" s="33"/>
    </row>
    <row r="3917" spans="1:25" hidden="1" x14ac:dyDescent="0.2">
      <c r="A3917" s="93" t="s">
        <v>2192</v>
      </c>
      <c r="B3917" s="94" t="str">
        <f ca="1">IFERROR(VLOOKUP($A3917,HeadJournal!$A$1:$NTR$890,COLUMN(HeadJournal!B$1),0),"")</f>
        <v>720000399194</v>
      </c>
      <c r="C3917" s="94" t="str">
        <f ca="1">IFERROR(VLOOKUP($A3917,HeadJournal!$A$1:$NTR$890,COLUMN(HeadJournal!C$1),0),"")</f>
        <v>iHerb_AV CYG0792</v>
      </c>
      <c r="D3917" s="125" t="str">
        <f ca="1"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 ca="1"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 ca="1"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 ca="1"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ca="1" si="308"/>
        <v>880.45609753388158</v>
      </c>
      <c r="V3917" s="22">
        <f t="shared" ca="1" si="309"/>
        <v>0.78644177829419915</v>
      </c>
      <c r="X3917" s="33"/>
      <c r="Y3917" s="33"/>
    </row>
    <row r="3918" spans="1:25" hidden="1" x14ac:dyDescent="0.2">
      <c r="A3918" s="93" t="s">
        <v>2209</v>
      </c>
      <c r="B3918" s="94" t="str">
        <f ca="1">IFERROR(VLOOKUP($A3918,HeadJournal!$A$1:$NTR$890,COLUMN(HeadJournal!B$1),0),"")</f>
        <v>720000425262</v>
      </c>
      <c r="C3918" s="94" t="str">
        <f ca="1">IFERROR(VLOOKUP($A3918,HeadJournal!$A$1:$NTR$890,COLUMN(HeadJournal!C$1),0),"")</f>
        <v>iHerb_AV CYG0792</v>
      </c>
      <c r="D3918" s="125" t="str">
        <f ca="1"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 ca="1"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 ca="1"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ca="1" si="308"/>
        <v>1106.1589750845342</v>
      </c>
      <c r="V3918" s="22">
        <f t="shared" ca="1" si="309"/>
        <v>0.52829176710261128</v>
      </c>
      <c r="X3918" s="33"/>
      <c r="Y3918" s="33"/>
    </row>
    <row r="3919" spans="1:25" hidden="1" x14ac:dyDescent="0.2">
      <c r="A3919" s="93" t="s">
        <v>2209</v>
      </c>
      <c r="B3919" s="94" t="str">
        <f ca="1">IFERROR(VLOOKUP($A3919,HeadJournal!$A$1:$NTR$890,COLUMN(HeadJournal!B$1),0),"")</f>
        <v>720000425262</v>
      </c>
      <c r="C3919" s="94" t="str">
        <f ca="1">IFERROR(VLOOKUP($A3919,HeadJournal!$A$1:$NTR$890,COLUMN(HeadJournal!C$1),0),"")</f>
        <v>iHerb_AV CYG0792</v>
      </c>
      <c r="D3919" s="125" t="str">
        <f ca="1"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 ca="1"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 ca="1"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 ca="1"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ca="1" si="308"/>
        <v>1153.7265024025623</v>
      </c>
      <c r="V3919" s="22">
        <f t="shared" ca="1" si="309"/>
        <v>0.85697780165880477</v>
      </c>
      <c r="X3919" s="33"/>
      <c r="Y3919" s="33"/>
    </row>
    <row r="3920" spans="1:25" hidden="1" x14ac:dyDescent="0.2">
      <c r="A3920" s="93" t="s">
        <v>2209</v>
      </c>
      <c r="B3920" s="94" t="str">
        <f ca="1">IFERROR(VLOOKUP($A3920,HeadJournal!$A$1:$NTR$890,COLUMN(HeadJournal!B$1),0),"")</f>
        <v>720000425262</v>
      </c>
      <c r="C3920" s="94" t="str">
        <f ca="1">IFERROR(VLOOKUP($A3920,HeadJournal!$A$1:$NTR$890,COLUMN(HeadJournal!C$1),0),"")</f>
        <v>iHerb_AV CYG0792</v>
      </c>
      <c r="D3920" s="125" t="str">
        <f ca="1"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 ca="1"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 ca="1"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 ca="1"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ca="1" si="308"/>
        <v>1053.7265024025623</v>
      </c>
      <c r="V3920" s="22">
        <f t="shared" ca="1" si="309"/>
        <v>0.78269868959245259</v>
      </c>
      <c r="X3920" s="33"/>
      <c r="Y3920" s="33"/>
    </row>
    <row r="3921" spans="1:25" hidden="1" x14ac:dyDescent="0.2">
      <c r="A3921" s="93" t="s">
        <v>2209</v>
      </c>
      <c r="B3921" s="94" t="str">
        <f ca="1">IFERROR(VLOOKUP($A3921,HeadJournal!$A$1:$NTR$890,COLUMN(HeadJournal!B$1),0),"")</f>
        <v>720000425262</v>
      </c>
      <c r="C3921" s="94" t="str">
        <f ca="1">IFERROR(VLOOKUP($A3921,HeadJournal!$A$1:$NTR$890,COLUMN(HeadJournal!C$1),0),"")</f>
        <v>iHerb_AV CYG0792</v>
      </c>
      <c r="D3921" s="125" t="str">
        <f ca="1"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 ca="1"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 ca="1"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 ca="1"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ca="1" si="308"/>
        <v>1131.0120320341694</v>
      </c>
      <c r="V3921" s="22">
        <f t="shared" ca="1" si="309"/>
        <v>0.67766338268612647</v>
      </c>
      <c r="X3921" s="33"/>
      <c r="Y3921" s="33"/>
    </row>
    <row r="3922" spans="1:25" hidden="1" x14ac:dyDescent="0.2">
      <c r="A3922" s="93" t="s">
        <v>2209</v>
      </c>
      <c r="B3922" s="94" t="str">
        <f ca="1">IFERROR(VLOOKUP($A3922,HeadJournal!$A$1:$NTR$890,COLUMN(HeadJournal!B$1),0),"")</f>
        <v>720000425262</v>
      </c>
      <c r="C3922" s="94" t="str">
        <f ca="1">IFERROR(VLOOKUP($A3922,HeadJournal!$A$1:$NTR$890,COLUMN(HeadJournal!C$1),0),"")</f>
        <v>iHerb_AV CYG0792</v>
      </c>
      <c r="D3922" s="125" t="str">
        <f ca="1"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 ca="1"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 ca="1"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 ca="1"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ca="1" si="308"/>
        <v>1107.1418312867054</v>
      </c>
      <c r="V3922" s="22">
        <f t="shared" ca="1" si="309"/>
        <v>0.61752895494309135</v>
      </c>
      <c r="X3922" s="33"/>
      <c r="Y3922" s="33"/>
    </row>
    <row r="3923" spans="1:25" hidden="1" x14ac:dyDescent="0.2">
      <c r="A3923" s="93" t="s">
        <v>2209</v>
      </c>
      <c r="B3923" s="94" t="str">
        <f ca="1">IFERROR(VLOOKUP($A3923,HeadJournal!$A$1:$NTR$890,COLUMN(HeadJournal!B$1),0),"")</f>
        <v>720000425262</v>
      </c>
      <c r="C3923" s="94" t="str">
        <f ca="1">IFERROR(VLOOKUP($A3923,HeadJournal!$A$1:$NTR$890,COLUMN(HeadJournal!C$1),0),"")</f>
        <v>iHerb_AV CYG0792</v>
      </c>
      <c r="D3923" s="125" t="str">
        <f ca="1"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 ca="1"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 ca="1"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 ca="1"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ca="1" si="308"/>
        <v>833.99517547606308</v>
      </c>
      <c r="V3923" s="22">
        <f t="shared" ca="1" si="309"/>
        <v>0.96303756267700902</v>
      </c>
      <c r="X3923" s="33"/>
      <c r="Y3923" s="33"/>
    </row>
    <row r="3924" spans="1:25" hidden="1" x14ac:dyDescent="0.2">
      <c r="A3924" s="93" t="s">
        <v>2209</v>
      </c>
      <c r="B3924" s="94" t="str">
        <f ca="1">IFERROR(VLOOKUP($A3924,HeadJournal!$A$1:$NTR$890,COLUMN(HeadJournal!B$1),0),"")</f>
        <v>720000425262</v>
      </c>
      <c r="C3924" s="94" t="str">
        <f ca="1">IFERROR(VLOOKUP($A3924,HeadJournal!$A$1:$NTR$890,COLUMN(HeadJournal!C$1),0),"")</f>
        <v>iHerb_AV CYG0792</v>
      </c>
      <c r="D3924" s="125" t="str">
        <f ca="1"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 ca="1"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 ca="1"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 ca="1"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ca="1" si="308"/>
        <v>1615.4986356113182</v>
      </c>
      <c r="V3924" s="22">
        <f t="shared" ca="1" si="309"/>
        <v>0.67749956436929359</v>
      </c>
      <c r="X3924" s="33"/>
      <c r="Y3924" s="33"/>
    </row>
    <row r="3925" spans="1:25" hidden="1" x14ac:dyDescent="0.2">
      <c r="A3925" s="93" t="s">
        <v>2209</v>
      </c>
      <c r="B3925" s="94" t="str">
        <f ca="1">IFERROR(VLOOKUP($A3925,HeadJournal!$A$1:$NTR$890,COLUMN(HeadJournal!B$1),0),"")</f>
        <v>720000425262</v>
      </c>
      <c r="C3925" s="94" t="str">
        <f ca="1">IFERROR(VLOOKUP($A3925,HeadJournal!$A$1:$NTR$890,COLUMN(HeadJournal!C$1),0),"")</f>
        <v>iHerb_AV CYG0792</v>
      </c>
      <c r="D3925" s="125" t="str">
        <f ca="1"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 ca="1"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 ca="1"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 ca="1"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ca="1" si="308"/>
        <v>1615.4986356113182</v>
      </c>
      <c r="V3925" s="22">
        <f t="shared" ca="1" si="309"/>
        <v>0.67749956436929359</v>
      </c>
      <c r="X3925" s="33"/>
      <c r="Y3925" s="33"/>
    </row>
    <row r="3926" spans="1:25" hidden="1" x14ac:dyDescent="0.2">
      <c r="A3926" s="93" t="s">
        <v>2209</v>
      </c>
      <c r="B3926" s="94" t="str">
        <f ca="1">IFERROR(VLOOKUP($A3926,HeadJournal!$A$1:$NTR$890,COLUMN(HeadJournal!B$1),0),"")</f>
        <v>720000425262</v>
      </c>
      <c r="C3926" s="94" t="str">
        <f ca="1">IFERROR(VLOOKUP($A3926,HeadJournal!$A$1:$NTR$890,COLUMN(HeadJournal!C$1),0),"")</f>
        <v>iHerb_AV CYG0792</v>
      </c>
      <c r="D3926" s="125" t="str">
        <f ca="1"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 ca="1"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 ca="1"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 ca="1"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ca="1" si="308"/>
        <v>900.44947285993931</v>
      </c>
      <c r="V3926" s="22">
        <f t="shared" ca="1" si="309"/>
        <v>0.69289300727811731</v>
      </c>
      <c r="X3926" s="33"/>
      <c r="Y3926" s="33"/>
    </row>
    <row r="3927" spans="1:25" hidden="1" x14ac:dyDescent="0.2">
      <c r="A3927" s="93" t="s">
        <v>2209</v>
      </c>
      <c r="B3927" s="94" t="str">
        <f ca="1">IFERROR(VLOOKUP($A3927,HeadJournal!$A$1:$NTR$890,COLUMN(HeadJournal!B$1),0),"")</f>
        <v>720000425262</v>
      </c>
      <c r="C3927" s="94" t="str">
        <f ca="1">IFERROR(VLOOKUP($A3927,HeadJournal!$A$1:$NTR$890,COLUMN(HeadJournal!C$1),0),"")</f>
        <v>iHerb_AV CYG0792</v>
      </c>
      <c r="D3927" s="125" t="str">
        <f ca="1"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 ca="1"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 ca="1"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 ca="1"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ca="1" si="308"/>
        <v>657.86537622352716</v>
      </c>
      <c r="V3927" s="22">
        <f t="shared" ca="1" si="309"/>
        <v>0.88645018726639124</v>
      </c>
      <c r="X3927" s="33"/>
      <c r="Y3927" s="33"/>
    </row>
    <row r="3928" spans="1:25" hidden="1" x14ac:dyDescent="0.2">
      <c r="A3928" s="93" t="s">
        <v>2209</v>
      </c>
      <c r="B3928" s="94" t="str">
        <f ca="1">IFERROR(VLOOKUP($A3928,HeadJournal!$A$1:$NTR$890,COLUMN(HeadJournal!B$1),0),"")</f>
        <v>720000425262</v>
      </c>
      <c r="C3928" s="94" t="str">
        <f ca="1">IFERROR(VLOOKUP($A3928,HeadJournal!$A$1:$NTR$890,COLUMN(HeadJournal!C$1),0),"")</f>
        <v>iHerb_AV CYG0792</v>
      </c>
      <c r="D3928" s="125" t="str">
        <f ca="1"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 ca="1"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 ca="1"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 ca="1"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ca="1" si="308"/>
        <v>1273.4578293290613</v>
      </c>
      <c r="V3928" s="22">
        <f t="shared" ca="1" si="309"/>
        <v>0.69719596392416472</v>
      </c>
      <c r="X3928" s="33"/>
      <c r="Y3928" s="33"/>
    </row>
    <row r="3929" spans="1:25" hidden="1" x14ac:dyDescent="0.2">
      <c r="A3929" s="93" t="s">
        <v>2209</v>
      </c>
      <c r="B3929" s="94" t="str">
        <f ca="1">IFERROR(VLOOKUP($A3929,HeadJournal!$A$1:$NTR$890,COLUMN(HeadJournal!B$1),0),"")</f>
        <v>720000425262</v>
      </c>
      <c r="C3929" s="94" t="str">
        <f ca="1">IFERROR(VLOOKUP($A3929,HeadJournal!$A$1:$NTR$890,COLUMN(HeadJournal!C$1),0),"")</f>
        <v>iHerb_AV CYG0792</v>
      </c>
      <c r="D3929" s="125" t="str">
        <f ca="1"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 ca="1"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 ca="1"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 ca="1"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ca="1" si="308"/>
        <v>1299.8123650115676</v>
      </c>
      <c r="V3929" s="22">
        <f t="shared" ca="1" si="309"/>
        <v>0.49989175685675091</v>
      </c>
      <c r="X3929" s="33"/>
      <c r="Y3929" s="33"/>
    </row>
    <row r="3930" spans="1:25" hidden="1" x14ac:dyDescent="0.2">
      <c r="A3930" s="93" t="s">
        <v>2231</v>
      </c>
      <c r="B3930" s="94" t="str">
        <f ca="1">IFERROR(VLOOKUP($A3930,HeadJournal!$A$1:$NTR$890,COLUMN(HeadJournal!B$1),0),"")</f>
        <v>720000409068</v>
      </c>
      <c r="C3930" s="94" t="str">
        <f ca="1">IFERROR(VLOOKUP($A3930,HeadJournal!$A$1:$NTR$890,COLUMN(HeadJournal!C$1),0),"")</f>
        <v>iHerb_OA CZN6870</v>
      </c>
      <c r="D3930" s="125" t="str">
        <f ca="1"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 ca="1"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 ca="1"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ca="1" si="308"/>
        <v>-9.0842511432538231</v>
      </c>
      <c r="V3930" s="22">
        <f t="shared" ca="1" si="309"/>
        <v>-3.9943165395978581E-3</v>
      </c>
      <c r="X3930" s="33"/>
      <c r="Y3930" s="33"/>
    </row>
    <row r="3931" spans="1:25" hidden="1" x14ac:dyDescent="0.2">
      <c r="A3931" s="93" t="s">
        <v>2231</v>
      </c>
      <c r="B3931" s="94" t="str">
        <f ca="1">IFERROR(VLOOKUP($A3931,HeadJournal!$A$1:$NTR$890,COLUMN(HeadJournal!B$1),0),"")</f>
        <v>720000409068</v>
      </c>
      <c r="C3931" s="94" t="str">
        <f ca="1">IFERROR(VLOOKUP($A3931,HeadJournal!$A$1:$NTR$890,COLUMN(HeadJournal!C$1),0),"")</f>
        <v>iHerb_OA CZN6870</v>
      </c>
      <c r="D3931" s="125" t="str">
        <f ca="1"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 ca="1"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 ca="1"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ca="1" si="308"/>
        <v>1125.7057488567461</v>
      </c>
      <c r="V3931" s="22">
        <f t="shared" ca="1" si="309"/>
        <v>0.49496926279036702</v>
      </c>
      <c r="X3931" s="33"/>
      <c r="Y3931" s="33"/>
    </row>
    <row r="3932" spans="1:25" hidden="1" x14ac:dyDescent="0.2">
      <c r="A3932" s="93" t="s">
        <v>2231</v>
      </c>
      <c r="B3932" s="94" t="str">
        <f ca="1">IFERROR(VLOOKUP($A3932,HeadJournal!$A$1:$NTR$890,COLUMN(HeadJournal!B$1),0),"")</f>
        <v>720000409068</v>
      </c>
      <c r="C3932" s="94" t="str">
        <f ca="1">IFERROR(VLOOKUP($A3932,HeadJournal!$A$1:$NTR$890,COLUMN(HeadJournal!C$1),0),"")</f>
        <v>iHerb_OA CZN6870</v>
      </c>
      <c r="D3932" s="125" t="str">
        <f ca="1"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 ca="1"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 ca="1"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ca="1" si="308"/>
        <v>-1746.5747155232857</v>
      </c>
      <c r="V3932" s="22" t="str">
        <f t="shared" ca="1" si="309"/>
        <v/>
      </c>
      <c r="X3932" s="33"/>
      <c r="Y3932" s="33"/>
    </row>
    <row r="3933" spans="1:25" hidden="1" x14ac:dyDescent="0.2">
      <c r="A3933" s="93" t="s">
        <v>2231</v>
      </c>
      <c r="B3933" s="94" t="str">
        <f ca="1">IFERROR(VLOOKUP($A3933,HeadJournal!$A$1:$NTR$890,COLUMN(HeadJournal!B$1),0),"")</f>
        <v>720000409068</v>
      </c>
      <c r="C3933" s="94" t="str">
        <f ca="1">IFERROR(VLOOKUP($A3933,HeadJournal!$A$1:$NTR$890,COLUMN(HeadJournal!C$1),0),"")</f>
        <v>iHerb_OA CZN6870</v>
      </c>
      <c r="D3933" s="125" t="str">
        <f ca="1"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 ca="1"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 ca="1"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 ca="1"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ca="1" si="308"/>
        <v>1176.1110208431078</v>
      </c>
      <c r="V3933" s="22">
        <f t="shared" ca="1" si="309"/>
        <v>0.55375353061532517</v>
      </c>
      <c r="X3933" s="33"/>
      <c r="Y3933" s="33"/>
    </row>
    <row r="3934" spans="1:25" hidden="1" x14ac:dyDescent="0.2">
      <c r="A3934" s="93" t="s">
        <v>2231</v>
      </c>
      <c r="B3934" s="94" t="str">
        <f ca="1">IFERROR(VLOOKUP($A3934,HeadJournal!$A$1:$NTR$890,COLUMN(HeadJournal!B$1),0),"")</f>
        <v>720000409068</v>
      </c>
      <c r="C3934" s="94" t="str">
        <f ca="1">IFERROR(VLOOKUP($A3934,HeadJournal!$A$1:$NTR$890,COLUMN(HeadJournal!C$1),0),"")</f>
        <v>iHerb_OA CZN6870</v>
      </c>
      <c r="D3934" s="125" t="str">
        <f ca="1"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 ca="1"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ca="1" si="308"/>
        <v>1276.1110208431078</v>
      </c>
      <c r="V3934" s="22">
        <f t="shared" ca="1" si="309"/>
        <v>0.60083697093700161</v>
      </c>
      <c r="X3934" s="33"/>
      <c r="Y3934" s="33"/>
    </row>
    <row r="3935" spans="1:25" hidden="1" x14ac:dyDescent="0.2">
      <c r="A3935" s="93" t="s">
        <v>2231</v>
      </c>
      <c r="B3935" s="94" t="str">
        <f ca="1">IFERROR(VLOOKUP($A3935,HeadJournal!$A$1:$NTR$890,COLUMN(HeadJournal!B$1),0),"")</f>
        <v>720000409068</v>
      </c>
      <c r="C3935" s="94" t="str">
        <f ca="1">IFERROR(VLOOKUP($A3935,HeadJournal!$A$1:$NTR$890,COLUMN(HeadJournal!C$1),0),"")</f>
        <v>iHerb_OA CZN6870</v>
      </c>
      <c r="D3935" s="125" t="str">
        <f ca="1"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 ca="1"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 ca="1"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ca="1" si="308"/>
        <v>995.40985989302737</v>
      </c>
      <c r="V3935" s="22">
        <f t="shared" ca="1" si="309"/>
        <v>1.2371638804331915</v>
      </c>
      <c r="X3935" s="33"/>
      <c r="Y3935" s="33"/>
    </row>
    <row r="3936" spans="1:25" hidden="1" x14ac:dyDescent="0.2">
      <c r="A3936" s="93" t="s">
        <v>2231</v>
      </c>
      <c r="B3936" s="94" t="str">
        <f ca="1">IFERROR(VLOOKUP($A3936,HeadJournal!$A$1:$NTR$890,COLUMN(HeadJournal!B$1),0),"")</f>
        <v>720000409068</v>
      </c>
      <c r="C3936" s="94" t="str">
        <f ca="1">IFERROR(VLOOKUP($A3936,HeadJournal!$A$1:$NTR$890,COLUMN(HeadJournal!C$1),0),"")</f>
        <v>iHerb_OA CZN6870</v>
      </c>
      <c r="D3936" s="125" t="str">
        <f ca="1"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 ca="1"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 ca="1"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ca="1" si="308"/>
        <v>1074.4559593451104</v>
      </c>
      <c r="V3936" s="22">
        <f t="shared" ca="1" si="309"/>
        <v>0.81057733759964079</v>
      </c>
      <c r="X3936" s="33"/>
      <c r="Y3936" s="33"/>
    </row>
    <row r="3937" spans="1:25" hidden="1" x14ac:dyDescent="0.2">
      <c r="A3937" s="93" t="s">
        <v>2231</v>
      </c>
      <c r="B3937" s="94" t="str">
        <f ca="1">IFERROR(VLOOKUP($A3937,HeadJournal!$A$1:$NTR$890,COLUMN(HeadJournal!B$1),0),"")</f>
        <v>720000409068</v>
      </c>
      <c r="C3937" s="94" t="str">
        <f ca="1">IFERROR(VLOOKUP($A3937,HeadJournal!$A$1:$NTR$890,COLUMN(HeadJournal!C$1),0),"")</f>
        <v>iHerb_OA CZN6870</v>
      </c>
      <c r="D3937" s="125" t="str">
        <f ca="1"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 ca="1"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 ca="1"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ca="1" si="308"/>
        <v>1074.4559593451104</v>
      </c>
      <c r="V3937" s="22">
        <f t="shared" ca="1" si="309"/>
        <v>0.81057733759964079</v>
      </c>
      <c r="X3937" s="33"/>
      <c r="Y3937" s="33"/>
    </row>
    <row r="3938" spans="1:25" hidden="1" x14ac:dyDescent="0.2">
      <c r="A3938" s="93" t="s">
        <v>2231</v>
      </c>
      <c r="B3938" s="94" t="str">
        <f ca="1">IFERROR(VLOOKUP($A3938,HeadJournal!$A$1:$NTR$890,COLUMN(HeadJournal!B$1),0),"")</f>
        <v>720000409068</v>
      </c>
      <c r="C3938" s="94" t="str">
        <f ca="1">IFERROR(VLOOKUP($A3938,HeadJournal!$A$1:$NTR$890,COLUMN(HeadJournal!C$1),0),"")</f>
        <v>iHerb_OA CZN6870</v>
      </c>
      <c r="D3938" s="125" t="str">
        <f ca="1"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 ca="1"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 ca="1"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ca="1" si="308"/>
        <v>927.30985002591729</v>
      </c>
      <c r="V3938" s="22">
        <f t="shared" ca="1" si="309"/>
        <v>0.95334557469367343</v>
      </c>
      <c r="X3938" s="33"/>
      <c r="Y3938" s="33"/>
    </row>
    <row r="3939" spans="1:25" hidden="1" x14ac:dyDescent="0.2">
      <c r="A3939" s="93" t="s">
        <v>2231</v>
      </c>
      <c r="B3939" s="94" t="str">
        <f ca="1">IFERROR(VLOOKUP($A3939,HeadJournal!$A$1:$NTR$890,COLUMN(HeadJournal!B$1),0),"")</f>
        <v>720000409068</v>
      </c>
      <c r="C3939" s="94" t="str">
        <f ca="1">IFERROR(VLOOKUP($A3939,HeadJournal!$A$1:$NTR$890,COLUMN(HeadJournal!C$1),0),"")</f>
        <v>iHerb_OA CZN6870</v>
      </c>
      <c r="D3939" s="125" t="str">
        <f ca="1"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 ca="1"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 ca="1"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 ca="1"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ca="1" si="308"/>
        <v>827.30985002591729</v>
      </c>
      <c r="V3939" s="22">
        <f t="shared" ca="1" si="309"/>
        <v>0.85053791286769065</v>
      </c>
      <c r="X3939" s="33"/>
      <c r="Y3939" s="33"/>
    </row>
    <row r="3940" spans="1:25" hidden="1" x14ac:dyDescent="0.2">
      <c r="A3940" s="93" t="s">
        <v>2231</v>
      </c>
      <c r="B3940" s="94" t="str">
        <f ca="1">IFERROR(VLOOKUP($A3940,HeadJournal!$A$1:$NTR$890,COLUMN(HeadJournal!B$1),0),"")</f>
        <v>720000409068</v>
      </c>
      <c r="C3940" s="94" t="str">
        <f ca="1">IFERROR(VLOOKUP($A3940,HeadJournal!$A$1:$NTR$890,COLUMN(HeadJournal!C$1),0),"")</f>
        <v>iHerb_OA CZN6870</v>
      </c>
      <c r="D3940" s="125" t="str">
        <f ca="1"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 ca="1"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 ca="1"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ca="1" si="308"/>
        <v>1233.5720384071631</v>
      </c>
      <c r="V3940" s="22">
        <f t="shared" ca="1" si="309"/>
        <v>0.74024924379453327</v>
      </c>
      <c r="X3940" s="33"/>
      <c r="Y3940" s="33"/>
    </row>
    <row r="3941" spans="1:25" hidden="1" x14ac:dyDescent="0.2">
      <c r="A3941" s="93" t="s">
        <v>2231</v>
      </c>
      <c r="B3941" s="94" t="str">
        <f ca="1">IFERROR(VLOOKUP($A3941,HeadJournal!$A$1:$NTR$890,COLUMN(HeadJournal!B$1),0),"")</f>
        <v>720000409068</v>
      </c>
      <c r="C3941" s="94" t="str">
        <f ca="1">IFERROR(VLOOKUP($A3941,HeadJournal!$A$1:$NTR$890,COLUMN(HeadJournal!C$1),0),"")</f>
        <v>iHerb_OA CZN6870</v>
      </c>
      <c r="D3941" s="125" t="str">
        <f ca="1"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 ca="1"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 ca="1"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ca="1" si="308"/>
        <v>1400</v>
      </c>
      <c r="V3941" s="22" t="str">
        <f t="shared" ca="1" si="309"/>
        <v/>
      </c>
      <c r="X3941" s="33"/>
      <c r="Y3941" s="33"/>
    </row>
    <row r="3942" spans="1:25" hidden="1" x14ac:dyDescent="0.2">
      <c r="A3942" s="93" t="s">
        <v>2231</v>
      </c>
      <c r="B3942" s="94" t="str">
        <f ca="1">IFERROR(VLOOKUP($A3942,HeadJournal!$A$1:$NTR$890,COLUMN(HeadJournal!B$1),0),"")</f>
        <v>720000409068</v>
      </c>
      <c r="C3942" s="94" t="str">
        <f ca="1">IFERROR(VLOOKUP($A3942,HeadJournal!$A$1:$NTR$890,COLUMN(HeadJournal!C$1),0),"")</f>
        <v>iHerb_OA CZN6870</v>
      </c>
      <c r="D3942" s="125" t="str">
        <f ca="1"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 ca="1"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 ca="1"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ca="1" si="308"/>
        <v>1000</v>
      </c>
      <c r="V3942" s="22" t="str">
        <f t="shared" ca="1" si="309"/>
        <v/>
      </c>
      <c r="X3942" s="33"/>
      <c r="Y3942" s="33"/>
    </row>
    <row r="3943" spans="1:25" hidden="1" x14ac:dyDescent="0.2">
      <c r="A3943" s="93" t="s">
        <v>2236</v>
      </c>
      <c r="B3943" s="94">
        <f ca="1">IFERROR(VLOOKUP($A3943,HeadJournal!$A$1:$NTR$890,COLUMN(HeadJournal!B$1),0),"")</f>
        <v>0</v>
      </c>
      <c r="C3943" s="94" t="str">
        <f ca="1">IFERROR(VLOOKUP($A3943,HeadJournal!$A$1:$NTR$890,COLUMN(HeadJournal!C$1),0),"")</f>
        <v>WBRS</v>
      </c>
      <c r="D3943" s="125" t="str">
        <f ca="1"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 ca="1"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 ca="1"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ca="1" si="308"/>
        <v>1027</v>
      </c>
      <c r="V3943" s="22">
        <f t="shared" ca="1" si="309"/>
        <v>0.43278550358196377</v>
      </c>
      <c r="X3943" s="33"/>
      <c r="Y3943" s="33"/>
    </row>
    <row r="3944" spans="1:25" hidden="1" x14ac:dyDescent="0.2">
      <c r="A3944" s="93" t="s">
        <v>2236</v>
      </c>
      <c r="B3944" s="94">
        <f ca="1">IFERROR(VLOOKUP($A3944,HeadJournal!$A$1:$NTR$890,COLUMN(HeadJournal!B$1),0),"")</f>
        <v>0</v>
      </c>
      <c r="C3944" s="94" t="str">
        <f ca="1">IFERROR(VLOOKUP($A3944,HeadJournal!$A$1:$NTR$890,COLUMN(HeadJournal!C$1),0),"")</f>
        <v>WBRS</v>
      </c>
      <c r="D3944" s="125" t="str">
        <f ca="1"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 ca="1"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ca="1" si="308"/>
        <v>1627</v>
      </c>
      <c r="V3944" s="22">
        <f t="shared" ca="1" si="309"/>
        <v>0.68563000421407505</v>
      </c>
      <c r="X3944" s="33"/>
      <c r="Y3944" s="33"/>
    </row>
    <row r="3945" spans="1:25" hidden="1" x14ac:dyDescent="0.2">
      <c r="A3945" s="93" t="s">
        <v>2237</v>
      </c>
      <c r="B3945" s="94">
        <f ca="1">IFERROR(VLOOKUP($A3945,HeadJournal!$A$1:$NTR$890,COLUMN(HeadJournal!B$1),0),"")</f>
        <v>0</v>
      </c>
      <c r="C3945" s="94" t="str">
        <f ca="1">IFERROR(VLOOKUP($A3945,HeadJournal!$A$1:$NTR$890,COLUMN(HeadJournal!C$1),0),"")</f>
        <v>OZON_OA</v>
      </c>
      <c r="D3945" s="125" t="str">
        <f ca="1"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 ca="1"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ca="1" si="308"/>
        <v>668</v>
      </c>
      <c r="V3945" s="22">
        <f t="shared" ca="1" si="309"/>
        <v>0.46648044692737428</v>
      </c>
      <c r="X3945" s="33"/>
      <c r="Y3945" s="33"/>
    </row>
    <row r="3946" spans="1:25" hidden="1" x14ac:dyDescent="0.2">
      <c r="A3946" s="93" t="s">
        <v>2241</v>
      </c>
      <c r="B3946" s="94" t="str">
        <f ca="1">IFERROR(VLOOKUP($A3946,HeadJournal!$A$1:$NTR$890,COLUMN(HeadJournal!B$1),0),"")</f>
        <v>1495389645</v>
      </c>
      <c r="C3946" s="94" t="str">
        <f ca="1">IFERROR(VLOOKUP($A3946,HeadJournal!$A$1:$NTR$890,COLUMN(HeadJournal!C$1),0),"")</f>
        <v>essens_OA</v>
      </c>
      <c r="D3946" s="125" t="str">
        <f ca="1"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 ca="1"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 ca="1"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 ca="1"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ca="1" si="308"/>
        <v>1045.2866285743094</v>
      </c>
      <c r="V3946" s="22">
        <f t="shared" ca="1" si="309"/>
        <v>0.9052347140344662</v>
      </c>
      <c r="X3946" s="33"/>
      <c r="Y3946" s="33"/>
    </row>
    <row r="3947" spans="1:25" hidden="1" x14ac:dyDescent="0.2">
      <c r="A3947" s="93" t="s">
        <v>2241</v>
      </c>
      <c r="B3947" s="94" t="str">
        <f ca="1">IFERROR(VLOOKUP($A3947,HeadJournal!$A$1:$NTR$890,COLUMN(HeadJournal!B$1),0),"")</f>
        <v>1495389645</v>
      </c>
      <c r="C3947" s="94" t="str">
        <f ca="1">IFERROR(VLOOKUP($A3947,HeadJournal!$A$1:$NTR$890,COLUMN(HeadJournal!C$1),0),"")</f>
        <v>essens_OA</v>
      </c>
      <c r="D3947" s="125" t="str">
        <f ca="1"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 ca="1"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 ca="1"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 ca="1"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ca="1" si="308"/>
        <v>1345.2866285743094</v>
      </c>
      <c r="V3947" s="22">
        <f t="shared" ca="1" si="309"/>
        <v>1.1650394477664388</v>
      </c>
      <c r="X3947" s="33"/>
      <c r="Y3947" s="33"/>
    </row>
    <row r="3948" spans="1:25" hidden="1" x14ac:dyDescent="0.2">
      <c r="A3948" s="93" t="s">
        <v>2241</v>
      </c>
      <c r="B3948" s="94" t="str">
        <f ca="1">IFERROR(VLOOKUP($A3948,HeadJournal!$A$1:$NTR$890,COLUMN(HeadJournal!B$1),0),"")</f>
        <v>1495389645</v>
      </c>
      <c r="C3948" s="94" t="str">
        <f ca="1">IFERROR(VLOOKUP($A3948,HeadJournal!$A$1:$NTR$890,COLUMN(HeadJournal!C$1),0),"")</f>
        <v>essens_OA</v>
      </c>
      <c r="D3948" s="125" t="str">
        <f ca="1"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 ca="1"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 ca="1"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 ca="1"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ca="1" si="308"/>
        <v>-1154.7133714256906</v>
      </c>
      <c r="V3948" s="22" t="str">
        <f t="shared" ca="1" si="309"/>
        <v/>
      </c>
      <c r="X3948" s="33"/>
      <c r="Y3948" s="33"/>
    </row>
    <row r="3949" spans="1:25" hidden="1" x14ac:dyDescent="0.2">
      <c r="A3949" s="93" t="s">
        <v>2241</v>
      </c>
      <c r="B3949" s="94" t="str">
        <f ca="1">IFERROR(VLOOKUP($A3949,HeadJournal!$A$1:$NTR$890,COLUMN(HeadJournal!B$1),0),"")</f>
        <v>1495389645</v>
      </c>
      <c r="C3949" s="94" t="str">
        <f ca="1">IFERROR(VLOOKUP($A3949,HeadJournal!$A$1:$NTR$890,COLUMN(HeadJournal!C$1),0),"")</f>
        <v>essens_OA</v>
      </c>
      <c r="D3949" s="125" t="str">
        <f ca="1"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 ca="1"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 ca="1"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ca="1" si="308"/>
        <v>-1154.7133714256906</v>
      </c>
      <c r="V3949" s="22" t="str">
        <f t="shared" ca="1" si="309"/>
        <v/>
      </c>
      <c r="X3949" s="33"/>
      <c r="Y3949" s="33"/>
    </row>
    <row r="3950" spans="1:25" hidden="1" x14ac:dyDescent="0.2">
      <c r="A3950" s="93" t="s">
        <v>2241</v>
      </c>
      <c r="B3950" s="94" t="str">
        <f ca="1">IFERROR(VLOOKUP($A3950,HeadJournal!$A$1:$NTR$890,COLUMN(HeadJournal!B$1),0),"")</f>
        <v>1495389645</v>
      </c>
      <c r="C3950" s="94" t="str">
        <f ca="1">IFERROR(VLOOKUP($A3950,HeadJournal!$A$1:$NTR$890,COLUMN(HeadJournal!C$1),0),"")</f>
        <v>essens_OA</v>
      </c>
      <c r="D3950" s="125" t="str">
        <f ca="1"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 ca="1"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 ca="1"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 ca="1"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ca="1" si="308"/>
        <v>-1154.7133714256906</v>
      </c>
      <c r="V3950" s="22" t="str">
        <f t="shared" ca="1" si="309"/>
        <v/>
      </c>
      <c r="X3950" s="33"/>
      <c r="Y3950" s="33"/>
    </row>
    <row r="3951" spans="1:25" hidden="1" x14ac:dyDescent="0.2">
      <c r="A3951" s="93" t="s">
        <v>2241</v>
      </c>
      <c r="B3951" s="94" t="str">
        <f ca="1">IFERROR(VLOOKUP($A3951,HeadJournal!$A$1:$NTR$890,COLUMN(HeadJournal!B$1),0),"")</f>
        <v>1495389645</v>
      </c>
      <c r="C3951" s="94" t="str">
        <f ca="1">IFERROR(VLOOKUP($A3951,HeadJournal!$A$1:$NTR$890,COLUMN(HeadJournal!C$1),0),"")</f>
        <v>essens_OA</v>
      </c>
      <c r="D3951" s="125" t="str">
        <f ca="1"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 ca="1"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 ca="1"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ca="1" si="308"/>
        <v>-1154.7133714256906</v>
      </c>
      <c r="V3951" s="22" t="str">
        <f t="shared" ca="1" si="309"/>
        <v/>
      </c>
      <c r="X3951" s="33"/>
      <c r="Y3951" s="33"/>
    </row>
    <row r="3952" spans="1:25" hidden="1" x14ac:dyDescent="0.2">
      <c r="A3952" s="93" t="s">
        <v>2241</v>
      </c>
      <c r="B3952" s="94" t="str">
        <f ca="1">IFERROR(VLOOKUP($A3952,HeadJournal!$A$1:$NTR$890,COLUMN(HeadJournal!B$1),0),"")</f>
        <v>1495389645</v>
      </c>
      <c r="C3952" s="94" t="str">
        <f ca="1">IFERROR(VLOOKUP($A3952,HeadJournal!$A$1:$NTR$890,COLUMN(HeadJournal!C$1),0),"")</f>
        <v>essens_OA</v>
      </c>
      <c r="D3952" s="125" t="str">
        <f ca="1"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 ca="1"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 ca="1"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 ca="1"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ca="1" si="308"/>
        <v>-35.884885722927528</v>
      </c>
      <c r="V3952" s="22" t="str">
        <f t="shared" ca="1" si="309"/>
        <v/>
      </c>
      <c r="X3952" s="33"/>
      <c r="Y3952" s="33"/>
    </row>
    <row r="3953" spans="1:25" hidden="1" x14ac:dyDescent="0.2">
      <c r="A3953" s="93" t="s">
        <v>2241</v>
      </c>
      <c r="B3953" s="94" t="str">
        <f ca="1">IFERROR(VLOOKUP($A3953,HeadJournal!$A$1:$NTR$890,COLUMN(HeadJournal!B$1),0),"")</f>
        <v>1495389645</v>
      </c>
      <c r="C3953" s="94" t="str">
        <f ca="1">IFERROR(VLOOKUP($A3953,HeadJournal!$A$1:$NTR$890,COLUMN(HeadJournal!C$1),0),"")</f>
        <v>essens_OA</v>
      </c>
      <c r="D3953" s="125" t="str">
        <f ca="1"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 ca="1"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 ca="1"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 ca="1"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ca="1" si="308"/>
        <v>-35.884885722927528</v>
      </c>
      <c r="V3953" s="22" t="str">
        <f t="shared" ca="1" si="309"/>
        <v/>
      </c>
      <c r="X3953" s="33"/>
      <c r="Y3953" s="33"/>
    </row>
    <row r="3954" spans="1:25" hidden="1" x14ac:dyDescent="0.2">
      <c r="A3954" s="93" t="s">
        <v>2259</v>
      </c>
      <c r="B3954" s="94" t="str">
        <f ca="1">IFERROR(VLOOKUP($A3954,HeadJournal!$A$1:$NTR$890,COLUMN(HeadJournal!B$1),0),"")</f>
        <v>1495377635</v>
      </c>
      <c r="C3954" s="94" t="str">
        <f ca="1">IFERROR(VLOOKUP($A3954,HeadJournal!$A$1:$NTR$890,COLUMN(HeadJournal!C$1),0),"")</f>
        <v>essens_OA</v>
      </c>
      <c r="D3954" s="125" t="str">
        <f ca="1"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 ca="1"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 ca="1"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ca="1" si="308"/>
        <v>1046.2962504746315</v>
      </c>
      <c r="V3954" s="22">
        <f t="shared" ca="1" si="309"/>
        <v>0.90690201094091594</v>
      </c>
      <c r="X3954" s="33"/>
      <c r="Y3954" s="33"/>
    </row>
    <row r="3955" spans="1:25" hidden="1" x14ac:dyDescent="0.2">
      <c r="A3955" s="93" t="s">
        <v>2259</v>
      </c>
      <c r="B3955" s="94" t="str">
        <f ca="1">IFERROR(VLOOKUP($A3955,HeadJournal!$A$1:$NTR$890,COLUMN(HeadJournal!B$1),0),"")</f>
        <v>1495377635</v>
      </c>
      <c r="C3955" s="94" t="str">
        <f ca="1">IFERROR(VLOOKUP($A3955,HeadJournal!$A$1:$NTR$890,COLUMN(HeadJournal!C$1),0),"")</f>
        <v>essens_OA</v>
      </c>
      <c r="D3955" s="125" t="str">
        <f ca="1"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 ca="1"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 ca="1"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 ca="1"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ca="1" si="308"/>
        <v>1346.2962504746315</v>
      </c>
      <c r="V3955" s="22">
        <f t="shared" ca="1" si="309"/>
        <v>1.16693410334195</v>
      </c>
      <c r="X3955" s="33"/>
      <c r="Y3955" s="33"/>
    </row>
    <row r="3956" spans="1:25" hidden="1" x14ac:dyDescent="0.2">
      <c r="A3956" s="93" t="s">
        <v>2259</v>
      </c>
      <c r="B3956" s="94" t="str">
        <f ca="1">IFERROR(VLOOKUP($A3956,HeadJournal!$A$1:$NTR$890,COLUMN(HeadJournal!B$1),0),"")</f>
        <v>1495377635</v>
      </c>
      <c r="C3956" s="94" t="str">
        <f ca="1">IFERROR(VLOOKUP($A3956,HeadJournal!$A$1:$NTR$890,COLUMN(HeadJournal!C$1),0),"")</f>
        <v>essens_OA</v>
      </c>
      <c r="D3956" s="125" t="str">
        <f ca="1"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 ca="1"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 ca="1"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ca="1" si="308"/>
        <v>1046.2962504746315</v>
      </c>
      <c r="V3956" s="22">
        <f t="shared" ca="1" si="309"/>
        <v>0.90690201094091594</v>
      </c>
      <c r="X3956" s="33"/>
      <c r="Y3956" s="33"/>
    </row>
    <row r="3957" spans="1:25" hidden="1" x14ac:dyDescent="0.2">
      <c r="A3957" s="93" t="s">
        <v>2259</v>
      </c>
      <c r="B3957" s="94" t="str">
        <f ca="1">IFERROR(VLOOKUP($A3957,HeadJournal!$A$1:$NTR$890,COLUMN(HeadJournal!B$1),0),"")</f>
        <v>1495377635</v>
      </c>
      <c r="C3957" s="94" t="str">
        <f ca="1">IFERROR(VLOOKUP($A3957,HeadJournal!$A$1:$NTR$890,COLUMN(HeadJournal!C$1),0),"")</f>
        <v>essens_OA</v>
      </c>
      <c r="D3957" s="125" t="str">
        <f ca="1"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 ca="1"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 ca="1"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 ca="1"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ca="1" si="308"/>
        <v>-1153.7037495253685</v>
      </c>
      <c r="V3957" s="22" t="str">
        <f t="shared" ca="1" si="309"/>
        <v/>
      </c>
      <c r="X3957" s="33"/>
      <c r="Y3957" s="33"/>
    </row>
    <row r="3958" spans="1:25" hidden="1" x14ac:dyDescent="0.2">
      <c r="A3958" s="93" t="s">
        <v>2259</v>
      </c>
      <c r="B3958" s="94" t="str">
        <f ca="1">IFERROR(VLOOKUP($A3958,HeadJournal!$A$1:$NTR$890,COLUMN(HeadJournal!B$1),0),"")</f>
        <v>1495377635</v>
      </c>
      <c r="C3958" s="94" t="str">
        <f ca="1">IFERROR(VLOOKUP($A3958,HeadJournal!$A$1:$NTR$890,COLUMN(HeadJournal!C$1),0),"")</f>
        <v>essens_OA</v>
      </c>
      <c r="D3958" s="125" t="str">
        <f ca="1"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 ca="1"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 ca="1"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 ca="1"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ca="1" si="308"/>
        <v>-1153.7037495253685</v>
      </c>
      <c r="V3958" s="22" t="str">
        <f t="shared" ca="1" si="309"/>
        <v/>
      </c>
      <c r="X3958" s="33"/>
      <c r="Y3958" s="33"/>
    </row>
    <row r="3959" spans="1:25" hidden="1" x14ac:dyDescent="0.2">
      <c r="A3959" s="93" t="s">
        <v>2259</v>
      </c>
      <c r="B3959" s="94" t="str">
        <f ca="1">IFERROR(VLOOKUP($A3959,HeadJournal!$A$1:$NTR$890,COLUMN(HeadJournal!B$1),0),"")</f>
        <v>1495377635</v>
      </c>
      <c r="C3959" s="94" t="str">
        <f ca="1">IFERROR(VLOOKUP($A3959,HeadJournal!$A$1:$NTR$890,COLUMN(HeadJournal!C$1),0),"")</f>
        <v>essens_OA</v>
      </c>
      <c r="D3959" s="125" t="str">
        <f ca="1"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 ca="1"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 ca="1"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ca="1" si="308"/>
        <v>-126.95127329543122</v>
      </c>
      <c r="V3959" s="22" t="str">
        <f t="shared" ca="1" si="309"/>
        <v/>
      </c>
      <c r="X3959" s="33"/>
      <c r="Y3959" s="33"/>
    </row>
    <row r="3960" spans="1:25" hidden="1" x14ac:dyDescent="0.2">
      <c r="A3960" s="93" t="s">
        <v>2259</v>
      </c>
      <c r="B3960" s="94" t="str">
        <f ca="1">IFERROR(VLOOKUP($A3960,HeadJournal!$A$1:$NTR$890,COLUMN(HeadJournal!B$1),0),"")</f>
        <v>1495377635</v>
      </c>
      <c r="C3960" s="94" t="str">
        <f ca="1">IFERROR(VLOOKUP($A3960,HeadJournal!$A$1:$NTR$890,COLUMN(HeadJournal!C$1),0),"")</f>
        <v>essens_OA</v>
      </c>
      <c r="D3960" s="125" t="str">
        <f ca="1"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 ca="1"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 ca="1"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ca="1" si="308"/>
        <v>-1153.7037495253685</v>
      </c>
      <c r="V3960" s="22" t="str">
        <f t="shared" ca="1" si="309"/>
        <v/>
      </c>
      <c r="X3960" s="33"/>
      <c r="Y3960" s="33"/>
    </row>
    <row r="3961" spans="1:25" hidden="1" x14ac:dyDescent="0.2">
      <c r="A3961" s="93" t="s">
        <v>2259</v>
      </c>
      <c r="B3961" s="94" t="str">
        <f ca="1">IFERROR(VLOOKUP($A3961,HeadJournal!$A$1:$NTR$890,COLUMN(HeadJournal!B$1),0),"")</f>
        <v>1495377635</v>
      </c>
      <c r="C3961" s="94" t="str">
        <f ca="1">IFERROR(VLOOKUP($A3961,HeadJournal!$A$1:$NTR$890,COLUMN(HeadJournal!C$1),0),"")</f>
        <v>essens_OA</v>
      </c>
      <c r="D3961" s="125" t="str">
        <f ca="1"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 ca="1"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 ca="1"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ca="1" si="308"/>
        <v>-29.876229552358275</v>
      </c>
      <c r="V3961" s="22" t="str">
        <f t="shared" ca="1" si="309"/>
        <v/>
      </c>
      <c r="X3961" s="33"/>
      <c r="Y3961" s="33"/>
    </row>
    <row r="3962" spans="1:25" hidden="1" x14ac:dyDescent="0.2">
      <c r="A3962" s="93" t="s">
        <v>2276</v>
      </c>
      <c r="B3962" s="94">
        <f ca="1">IFERROR(VLOOKUP($A3962,HeadJournal!$A$1:$NTR$890,COLUMN(HeadJournal!B$1),0),"")</f>
        <v>0</v>
      </c>
      <c r="C3962" s="94" t="str">
        <f ca="1">IFERROR(VLOOKUP($A3962,HeadJournal!$A$1:$NTR$890,COLUMN(HeadJournal!C$1),0),"")</f>
        <v>OZON_OA</v>
      </c>
      <c r="D3962" s="125" t="str">
        <f ca="1"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 ca="1"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ca="1" si="308"/>
        <v>425</v>
      </c>
      <c r="V3962" s="22">
        <f t="shared" ca="1" si="309"/>
        <v>0.30909090909090908</v>
      </c>
      <c r="X3962" s="33"/>
      <c r="Y3962" s="33"/>
    </row>
    <row r="3963" spans="1:25" hidden="1" x14ac:dyDescent="0.2">
      <c r="A3963" s="93" t="s">
        <v>2279</v>
      </c>
      <c r="B3963" s="94">
        <f ca="1">IFERROR(VLOOKUP($A3963,HeadJournal!$A$1:$NTR$890,COLUMN(HeadJournal!B$1),0),"")</f>
        <v>0</v>
      </c>
      <c r="C3963" s="94" t="str">
        <f ca="1">IFERROR(VLOOKUP($A3963,HeadJournal!$A$1:$NTR$890,COLUMN(HeadJournal!C$1),0),"")</f>
        <v>OZON_OA</v>
      </c>
      <c r="D3963" s="125" t="str">
        <f ca="1"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 ca="1"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 ca="1"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ca="1" si="308"/>
        <v>819</v>
      </c>
      <c r="V3963" s="22">
        <f t="shared" ca="1" si="309"/>
        <v>0.75763182238667903</v>
      </c>
      <c r="X3963" s="33"/>
      <c r="Y3963" s="33"/>
    </row>
    <row r="3964" spans="1:25" hidden="1" x14ac:dyDescent="0.2">
      <c r="A3964" s="93" t="s">
        <v>2279</v>
      </c>
      <c r="B3964" s="94">
        <f ca="1">IFERROR(VLOOKUP($A3964,HeadJournal!$A$1:$NTR$890,COLUMN(HeadJournal!B$1),0),"")</f>
        <v>0</v>
      </c>
      <c r="C3964" s="94" t="str">
        <f ca="1">IFERROR(VLOOKUP($A3964,HeadJournal!$A$1:$NTR$890,COLUMN(HeadJournal!C$1),0),"")</f>
        <v>OZON_OA</v>
      </c>
      <c r="D3964" s="125" t="str">
        <f ca="1"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 ca="1"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ca="1" si="308"/>
        <v>919</v>
      </c>
      <c r="V3964" s="22">
        <f t="shared" ca="1" si="309"/>
        <v>0.85013876040703051</v>
      </c>
      <c r="X3964" s="33"/>
      <c r="Y3964" s="33"/>
    </row>
    <row r="3965" spans="1:25" hidden="1" x14ac:dyDescent="0.2">
      <c r="A3965" s="93" t="s">
        <v>2282</v>
      </c>
      <c r="B3965" s="94">
        <f ca="1">IFERROR(VLOOKUP($A3965,HeadJournal!$A$1:$NTR$890,COLUMN(HeadJournal!B$1),0),"")</f>
        <v>0</v>
      </c>
      <c r="C3965" s="94" t="str">
        <f ca="1">IFERROR(VLOOKUP($A3965,HeadJournal!$A$1:$NTR$890,COLUMN(HeadJournal!C$1),0),"")</f>
        <v>WBRS</v>
      </c>
      <c r="D3965" s="125" t="str">
        <f ca="1"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 ca="1"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 ca="1"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ca="1" si="308"/>
        <v>698</v>
      </c>
      <c r="V3965" s="22">
        <f t="shared" ca="1" si="309"/>
        <v>0.43570536828963796</v>
      </c>
      <c r="X3965" s="33"/>
      <c r="Y3965" s="33"/>
    </row>
    <row r="3966" spans="1:25" hidden="1" x14ac:dyDescent="0.2">
      <c r="A3966" s="93" t="s">
        <v>2282</v>
      </c>
      <c r="B3966" s="94">
        <f ca="1">IFERROR(VLOOKUP($A3966,HeadJournal!$A$1:$NTR$890,COLUMN(HeadJournal!B$1),0),"")</f>
        <v>0</v>
      </c>
      <c r="C3966" s="94" t="str">
        <f ca="1">IFERROR(VLOOKUP($A3966,HeadJournal!$A$1:$NTR$890,COLUMN(HeadJournal!C$1),0),"")</f>
        <v>WBRS</v>
      </c>
      <c r="D3966" s="125" t="str">
        <f ca="1"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 ca="1"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 ca="1"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ca="1" si="308"/>
        <v>698</v>
      </c>
      <c r="V3966" s="22">
        <f t="shared" ca="1" si="309"/>
        <v>0.43570536828963796</v>
      </c>
      <c r="X3966" s="33"/>
      <c r="Y3966" s="33"/>
    </row>
    <row r="3967" spans="1:25" hidden="1" x14ac:dyDescent="0.2">
      <c r="A3967" s="93" t="s">
        <v>2283</v>
      </c>
      <c r="B3967" s="94">
        <f ca="1">IFERROR(VLOOKUP($A3967,HeadJournal!$A$1:$NTR$890,COLUMN(HeadJournal!B$1),0),"")</f>
        <v>0</v>
      </c>
      <c r="C3967" s="94" t="str">
        <f ca="1">IFERROR(VLOOKUP($A3967,HeadJournal!$A$1:$NTR$890,COLUMN(HeadJournal!C$1),0),"")</f>
        <v>OZON_AV</v>
      </c>
      <c r="D3967" s="125" t="str">
        <f ca="1"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 ca="1"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 ca="1"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ca="1" si="308"/>
        <v>587</v>
      </c>
      <c r="V3967" s="22">
        <f t="shared" ca="1" si="309"/>
        <v>6.9772970402947818E-2</v>
      </c>
      <c r="X3967" s="33"/>
      <c r="Y3967" s="33"/>
    </row>
    <row r="3968" spans="1:25" hidden="1" x14ac:dyDescent="0.2">
      <c r="A3968" s="93" t="s">
        <v>2283</v>
      </c>
      <c r="B3968" s="94">
        <f ca="1">IFERROR(VLOOKUP($A3968,HeadJournal!$A$1:$NTR$890,COLUMN(HeadJournal!B$1),0),"")</f>
        <v>0</v>
      </c>
      <c r="C3968" s="94" t="str">
        <f ca="1">IFERROR(VLOOKUP($A3968,HeadJournal!$A$1:$NTR$890,COLUMN(HeadJournal!C$1),0),"")</f>
        <v>OZON_AV</v>
      </c>
      <c r="D3968" s="125" t="str">
        <f ca="1"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 ca="1"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ca="1" si="308"/>
        <v>587</v>
      </c>
      <c r="V3968" s="22">
        <f t="shared" ca="1" si="309"/>
        <v>6.9772970402947818E-2</v>
      </c>
      <c r="X3968" s="33"/>
      <c r="Y3968" s="33"/>
    </row>
    <row r="3969" spans="1:25" hidden="1" x14ac:dyDescent="0.2">
      <c r="A3969" s="93" t="s">
        <v>2437</v>
      </c>
      <c r="B3969" s="94" t="str">
        <f ca="1">IFERROR(VLOOKUP($A3969,HeadJournal!$A$1:$NTR$890,COLUMN(HeadJournal!B$1),0),"")</f>
        <v>720000437026</v>
      </c>
      <c r="C3969" s="94" t="str">
        <f ca="1">IFERROR(VLOOKUP($A3969,HeadJournal!$A$1:$NTR$890,COLUMN(HeadJournal!C$1),0),"")</f>
        <v>iHerb_AV CYG0792</v>
      </c>
      <c r="D3969" s="125" t="str">
        <f ca="1"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 ca="1"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 ca="1"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 ca="1"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ca="1" si="312">Q3969-P3969</f>
        <v>1048.3161884991396</v>
      </c>
      <c r="V3969" s="22">
        <f t="shared" ref="V3969:V4032" ca="1" si="313">IF(Q3969&lt;&gt;0,IFERROR(U3969/P3969,""),"")</f>
        <v>0.34352057855678148</v>
      </c>
      <c r="X3969" s="33"/>
      <c r="Y3969" s="33"/>
    </row>
    <row r="3970" spans="1:25" hidden="1" x14ac:dyDescent="0.2">
      <c r="A3970" s="93" t="s">
        <v>2437</v>
      </c>
      <c r="B3970" s="94" t="str">
        <f ca="1">IFERROR(VLOOKUP($A3970,HeadJournal!$A$1:$NTR$890,COLUMN(HeadJournal!B$1),0),"")</f>
        <v>720000437026</v>
      </c>
      <c r="C3970" s="94" t="str">
        <f ca="1">IFERROR(VLOOKUP($A3970,HeadJournal!$A$1:$NTR$890,COLUMN(HeadJournal!C$1),0),"")</f>
        <v>iHerb_AV CYG0792</v>
      </c>
      <c r="D3970" s="125" t="str">
        <f ca="1"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 ca="1"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 ca="1"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 ca="1"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ca="1" si="312"/>
        <v>1144.7413163357646</v>
      </c>
      <c r="V3970" s="22">
        <f t="shared" ca="1" si="313"/>
        <v>0.29692983279859803</v>
      </c>
      <c r="X3970" s="33"/>
      <c r="Y3970" s="33"/>
    </row>
    <row r="3971" spans="1:25" hidden="1" x14ac:dyDescent="0.2">
      <c r="A3971" s="93" t="s">
        <v>2437</v>
      </c>
      <c r="B3971" s="94" t="str">
        <f ca="1">IFERROR(VLOOKUP($A3971,HeadJournal!$A$1:$NTR$890,COLUMN(HeadJournal!B$1),0),"")</f>
        <v>720000437026</v>
      </c>
      <c r="C3971" s="94" t="str">
        <f ca="1">IFERROR(VLOOKUP($A3971,HeadJournal!$A$1:$NTR$890,COLUMN(HeadJournal!C$1),0),"")</f>
        <v>iHerb_AV CYG0792</v>
      </c>
      <c r="D3971" s="125" t="str">
        <f ca="1"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 ca="1"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 ca="1"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 ca="1"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ca="1" si="312"/>
        <v>940.92332280595929</v>
      </c>
      <c r="V3971" s="22">
        <f t="shared" ca="1" si="313"/>
        <v>0.81178695190709937</v>
      </c>
      <c r="X3971" s="33"/>
      <c r="Y3971" s="33"/>
    </row>
    <row r="3972" spans="1:25" hidden="1" x14ac:dyDescent="0.2">
      <c r="A3972" s="93" t="s">
        <v>2437</v>
      </c>
      <c r="B3972" s="94" t="str">
        <f ca="1">IFERROR(VLOOKUP($A3972,HeadJournal!$A$1:$NTR$890,COLUMN(HeadJournal!B$1),0),"")</f>
        <v>720000437026</v>
      </c>
      <c r="C3972" s="94" t="str">
        <f ca="1">IFERROR(VLOOKUP($A3972,HeadJournal!$A$1:$NTR$890,COLUMN(HeadJournal!C$1),0),"")</f>
        <v>iHerb_AV CYG0792</v>
      </c>
      <c r="D3972" s="125" t="str">
        <f ca="1"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 ca="1"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 ca="1"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 ca="1"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ca="1" si="312"/>
        <v>540.92332280595929</v>
      </c>
      <c r="V3972" s="22">
        <f t="shared" ca="1" si="313"/>
        <v>0.46668467535336616</v>
      </c>
      <c r="X3972" s="33"/>
      <c r="Y3972" s="33"/>
    </row>
    <row r="3973" spans="1:25" hidden="1" x14ac:dyDescent="0.2">
      <c r="A3973" s="93" t="s">
        <v>2437</v>
      </c>
      <c r="B3973" s="94" t="str">
        <f ca="1">IFERROR(VLOOKUP($A3973,HeadJournal!$A$1:$NTR$890,COLUMN(HeadJournal!B$1),0),"")</f>
        <v>720000437026</v>
      </c>
      <c r="C3973" s="94" t="str">
        <f ca="1">IFERROR(VLOOKUP($A3973,HeadJournal!$A$1:$NTR$890,COLUMN(HeadJournal!C$1),0),"")</f>
        <v>iHerb_AV CYG0792</v>
      </c>
      <c r="D3973" s="125" t="str">
        <f ca="1"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 ca="1"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 ca="1"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 ca="1"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ca="1" si="312"/>
        <v>490.92332280595929</v>
      </c>
      <c r="V3973" s="22">
        <f t="shared" ca="1" si="313"/>
        <v>0.42354689078414953</v>
      </c>
      <c r="X3973" s="33"/>
      <c r="Y3973" s="33"/>
    </row>
    <row r="3974" spans="1:25" hidden="1" x14ac:dyDescent="0.2">
      <c r="A3974" s="93" t="s">
        <v>2437</v>
      </c>
      <c r="B3974" s="94" t="str">
        <f ca="1">IFERROR(VLOOKUP($A3974,HeadJournal!$A$1:$NTR$890,COLUMN(HeadJournal!B$1),0),"")</f>
        <v>720000437026</v>
      </c>
      <c r="C3974" s="94" t="str">
        <f ca="1">IFERROR(VLOOKUP($A3974,HeadJournal!$A$1:$NTR$890,COLUMN(HeadJournal!C$1),0),"")</f>
        <v>iHerb_AV CYG0792</v>
      </c>
      <c r="D3974" s="125" t="str">
        <f ca="1"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 ca="1"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 ca="1"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 ca="1"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ca="1" si="312"/>
        <v>782.80917904224566</v>
      </c>
      <c r="V3974" s="22">
        <f t="shared" ca="1" si="313"/>
        <v>0.70069424520616153</v>
      </c>
      <c r="X3974" s="33"/>
      <c r="Y3974" s="33"/>
    </row>
    <row r="3975" spans="1:25" hidden="1" x14ac:dyDescent="0.2">
      <c r="A3975" s="93" t="s">
        <v>2437</v>
      </c>
      <c r="B3975" s="94" t="str">
        <f ca="1">IFERROR(VLOOKUP($A3975,HeadJournal!$A$1:$NTR$890,COLUMN(HeadJournal!B$1),0),"")</f>
        <v>720000437026</v>
      </c>
      <c r="C3975" s="94" t="str">
        <f ca="1">IFERROR(VLOOKUP($A3975,HeadJournal!$A$1:$NTR$890,COLUMN(HeadJournal!C$1),0),"")</f>
        <v>iHerb_AV CYG0792</v>
      </c>
      <c r="D3975" s="125" t="str">
        <f ca="1"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 ca="1"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 ca="1"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 ca="1"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ca="1" si="312"/>
        <v>1041.0897237451431</v>
      </c>
      <c r="V3975" s="22">
        <f t="shared" ca="1" si="313"/>
        <v>1.5800174337279036</v>
      </c>
      <c r="X3975" s="33"/>
      <c r="Y3975" s="33"/>
    </row>
    <row r="3976" spans="1:25" hidden="1" x14ac:dyDescent="0.2">
      <c r="A3976" s="93" t="s">
        <v>2437</v>
      </c>
      <c r="B3976" s="94" t="str">
        <f ca="1">IFERROR(VLOOKUP($A3976,HeadJournal!$A$1:$NTR$890,COLUMN(HeadJournal!B$1),0),"")</f>
        <v>720000437026</v>
      </c>
      <c r="C3976" s="94" t="str">
        <f ca="1">IFERROR(VLOOKUP($A3976,HeadJournal!$A$1:$NTR$890,COLUMN(HeadJournal!C$1),0),"")</f>
        <v>iHerb_AV CYG0792</v>
      </c>
      <c r="D3976" s="125" t="str">
        <f ca="1"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 ca="1"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 ca="1"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ca="1" si="312"/>
        <v>1148.490935487305</v>
      </c>
      <c r="V3976" s="22">
        <f t="shared" ca="1" si="313"/>
        <v>0.9973789793598653</v>
      </c>
      <c r="X3976" s="33"/>
      <c r="Y3976" s="33"/>
    </row>
    <row r="3977" spans="1:25" hidden="1" x14ac:dyDescent="0.2">
      <c r="A3977" s="93" t="s">
        <v>2437</v>
      </c>
      <c r="B3977" s="94" t="str">
        <f ca="1">IFERROR(VLOOKUP($A3977,HeadJournal!$A$1:$NTR$890,COLUMN(HeadJournal!B$1),0),"")</f>
        <v>720000437026</v>
      </c>
      <c r="C3977" s="94" t="str">
        <f ca="1">IFERROR(VLOOKUP($A3977,HeadJournal!$A$1:$NTR$890,COLUMN(HeadJournal!C$1),0),"")</f>
        <v>iHerb_AV CYG0792</v>
      </c>
      <c r="D3977" s="125" t="str">
        <f ca="1"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 ca="1"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 ca="1"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 ca="1"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ca="1" si="312"/>
        <v>1148.490935487305</v>
      </c>
      <c r="V3977" s="22">
        <f t="shared" ca="1" si="313"/>
        <v>0.9973789793598653</v>
      </c>
      <c r="X3977" s="33"/>
      <c r="Y3977" s="33"/>
    </row>
    <row r="3978" spans="1:25" hidden="1" x14ac:dyDescent="0.2">
      <c r="A3978" s="93" t="s">
        <v>2437</v>
      </c>
      <c r="B3978" s="94" t="str">
        <f ca="1">IFERROR(VLOOKUP($A3978,HeadJournal!$A$1:$NTR$890,COLUMN(HeadJournal!B$1),0),"")</f>
        <v>720000437026</v>
      </c>
      <c r="C3978" s="94" t="str">
        <f ca="1">IFERROR(VLOOKUP($A3978,HeadJournal!$A$1:$NTR$890,COLUMN(HeadJournal!C$1),0),"")</f>
        <v>iHerb_AV CYG0792</v>
      </c>
      <c r="D3978" s="125" t="str">
        <f ca="1"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 ca="1"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 ca="1"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 ca="1"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ca="1" si="312"/>
        <v>950.72376607938168</v>
      </c>
      <c r="V3978" s="22">
        <f t="shared" ca="1" si="313"/>
        <v>0.48773167678096191</v>
      </c>
      <c r="X3978" s="33"/>
      <c r="Y3978" s="33"/>
    </row>
    <row r="3979" spans="1:25" hidden="1" x14ac:dyDescent="0.2">
      <c r="A3979" s="93" t="s">
        <v>2437</v>
      </c>
      <c r="B3979" s="94" t="str">
        <f ca="1">IFERROR(VLOOKUP($A3979,HeadJournal!$A$1:$NTR$890,COLUMN(HeadJournal!B$1),0),"")</f>
        <v>720000437026</v>
      </c>
      <c r="C3979" s="94" t="str">
        <f ca="1">IFERROR(VLOOKUP($A3979,HeadJournal!$A$1:$NTR$890,COLUMN(HeadJournal!C$1),0),"")</f>
        <v>iHerb_AV CYG0792</v>
      </c>
      <c r="D3979" s="125" t="str">
        <f ca="1"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 ca="1"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 ca="1"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 ca="1"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ca="1" si="312"/>
        <v>1116.8221468746119</v>
      </c>
      <c r="V3979" s="22">
        <f t="shared" ca="1" si="313"/>
        <v>0.66351998679215896</v>
      </c>
      <c r="X3979" s="33"/>
      <c r="Y3979" s="33"/>
    </row>
    <row r="3980" spans="1:25" hidden="1" x14ac:dyDescent="0.2">
      <c r="A3980" s="93" t="s">
        <v>2437</v>
      </c>
      <c r="B3980" s="94" t="str">
        <f ca="1">IFERROR(VLOOKUP($A3980,HeadJournal!$A$1:$NTR$890,COLUMN(HeadJournal!B$1),0),"")</f>
        <v>720000437026</v>
      </c>
      <c r="C3980" s="94" t="str">
        <f ca="1">IFERROR(VLOOKUP($A3980,HeadJournal!$A$1:$NTR$890,COLUMN(HeadJournal!C$1),0),"")</f>
        <v>iHerb_AV CYG0792</v>
      </c>
      <c r="D3980" s="125" t="str">
        <f ca="1"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 ca="1"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 ca="1"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 ca="1"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ca="1" si="312"/>
        <v>-527.97297776831476</v>
      </c>
      <c r="V3980" s="22" t="str">
        <f t="shared" ca="1" si="313"/>
        <v/>
      </c>
      <c r="X3980" s="33"/>
      <c r="Y3980" s="33"/>
    </row>
    <row r="3981" spans="1:25" hidden="1" x14ac:dyDescent="0.2">
      <c r="A3981" s="93" t="s">
        <v>2437</v>
      </c>
      <c r="B3981" s="94" t="str">
        <f ca="1">IFERROR(VLOOKUP($A3981,HeadJournal!$A$1:$NTR$890,COLUMN(HeadJournal!B$1),0),"")</f>
        <v>720000437026</v>
      </c>
      <c r="C3981" s="94" t="str">
        <f ca="1">IFERROR(VLOOKUP($A3981,HeadJournal!$A$1:$NTR$890,COLUMN(HeadJournal!C$1),0),"")</f>
        <v>iHerb_AV CYG0792</v>
      </c>
      <c r="D3981" s="125" t="str">
        <f ca="1"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 ca="1"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 ca="1"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 ca="1"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ca="1" si="312"/>
        <v>785.66215113287581</v>
      </c>
      <c r="V3981" s="22">
        <f t="shared" ca="1" si="313"/>
        <v>0.64698811114701971</v>
      </c>
      <c r="X3981" s="33"/>
      <c r="Y3981" s="33"/>
    </row>
    <row r="3982" spans="1:25" hidden="1" x14ac:dyDescent="0.2">
      <c r="A3982" s="93" t="s">
        <v>2444</v>
      </c>
      <c r="B3982" s="94" t="str">
        <f ca="1">IFERROR(VLOOKUP($A3982,HeadJournal!$A$1:$NTR$890,COLUMN(HeadJournal!B$1),0),"")</f>
        <v>722500291418</v>
      </c>
      <c r="C3982" s="94" t="str">
        <f ca="1">IFERROR(VLOOKUP($A3982,HeadJournal!$A$1:$NTR$890,COLUMN(HeadJournal!C$1),0),"")</f>
        <v>iHerb_AV CYG0792</v>
      </c>
      <c r="D3982" s="125" t="str">
        <f ca="1"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 ca="1"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 ca="1"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 ca="1"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ca="1" si="312"/>
        <v>877.10081176094627</v>
      </c>
      <c r="V3982" s="22">
        <f t="shared" ca="1" si="313"/>
        <v>0.22943341390201979</v>
      </c>
      <c r="X3982" s="33"/>
      <c r="Y3982" s="33"/>
    </row>
    <row r="3983" spans="1:25" hidden="1" x14ac:dyDescent="0.2">
      <c r="A3983" s="93" t="s">
        <v>2444</v>
      </c>
      <c r="B3983" s="94" t="str">
        <f ca="1">IFERROR(VLOOKUP($A3983,HeadJournal!$A$1:$NTR$890,COLUMN(HeadJournal!B$1),0),"")</f>
        <v>722500291418</v>
      </c>
      <c r="C3983" s="94" t="str">
        <f ca="1">IFERROR(VLOOKUP($A3983,HeadJournal!$A$1:$NTR$890,COLUMN(HeadJournal!C$1),0),"")</f>
        <v>iHerb_AV CYG0792</v>
      </c>
      <c r="D3983" s="125" t="str">
        <f ca="1"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 ca="1"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 ca="1"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ca="1" si="312"/>
        <v>877.10081176094627</v>
      </c>
      <c r="V3983" s="22">
        <f t="shared" ca="1" si="313"/>
        <v>0.22943341390201979</v>
      </c>
      <c r="X3983" s="33"/>
      <c r="Y3983" s="33"/>
    </row>
    <row r="3984" spans="1:25" hidden="1" x14ac:dyDescent="0.2">
      <c r="A3984" s="93" t="s">
        <v>2444</v>
      </c>
      <c r="B3984" s="94" t="str">
        <f ca="1">IFERROR(VLOOKUP($A3984,HeadJournal!$A$1:$NTR$890,COLUMN(HeadJournal!B$1),0),"")</f>
        <v>722500291418</v>
      </c>
      <c r="C3984" s="94" t="str">
        <f ca="1">IFERROR(VLOOKUP($A3984,HeadJournal!$A$1:$NTR$890,COLUMN(HeadJournal!C$1),0),"")</f>
        <v>iHerb_AV CYG0792</v>
      </c>
      <c r="D3984" s="125" t="str">
        <f ca="1"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 ca="1"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 ca="1"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 ca="1"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ca="1" si="312"/>
        <v>877.10081176094627</v>
      </c>
      <c r="V3984" s="22">
        <f t="shared" ca="1" si="313"/>
        <v>0.22943341390201979</v>
      </c>
      <c r="X3984" s="33"/>
      <c r="Y3984" s="33"/>
    </row>
    <row r="3985" spans="1:25" hidden="1" x14ac:dyDescent="0.2">
      <c r="A3985" s="93" t="s">
        <v>2444</v>
      </c>
      <c r="B3985" s="94" t="str">
        <f ca="1">IFERROR(VLOOKUP($A3985,HeadJournal!$A$1:$NTR$890,COLUMN(HeadJournal!B$1),0),"")</f>
        <v>722500291418</v>
      </c>
      <c r="C3985" s="94" t="str">
        <f ca="1">IFERROR(VLOOKUP($A3985,HeadJournal!$A$1:$NTR$890,COLUMN(HeadJournal!C$1),0),"")</f>
        <v>iHerb_AV CYG0792</v>
      </c>
      <c r="D3985" s="125" t="str">
        <f ca="1"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 ca="1"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 ca="1"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 ca="1"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ca="1" si="312"/>
        <v>877.10081176094627</v>
      </c>
      <c r="V3985" s="22">
        <f t="shared" ca="1" si="313"/>
        <v>0.22943341390201979</v>
      </c>
      <c r="X3985" s="33"/>
      <c r="Y3985" s="33"/>
    </row>
    <row r="3986" spans="1:25" hidden="1" x14ac:dyDescent="0.2">
      <c r="A3986" s="93" t="s">
        <v>2444</v>
      </c>
      <c r="B3986" s="94" t="str">
        <f ca="1">IFERROR(VLOOKUP($A3986,HeadJournal!$A$1:$NTR$890,COLUMN(HeadJournal!B$1),0),"")</f>
        <v>722500291418</v>
      </c>
      <c r="C3986" s="94" t="str">
        <f ca="1">IFERROR(VLOOKUP($A3986,HeadJournal!$A$1:$NTR$890,COLUMN(HeadJournal!C$1),0),"")</f>
        <v>iHerb_AV CYG0792</v>
      </c>
      <c r="D3986" s="125" t="str">
        <f ca="1"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 ca="1"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 ca="1"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 ca="1"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ca="1" si="312"/>
        <v>723.53569309178988</v>
      </c>
      <c r="V3986" s="22">
        <f t="shared" ca="1" si="313"/>
        <v>0.458961036999817</v>
      </c>
      <c r="X3986" s="33"/>
      <c r="Y3986" s="33"/>
    </row>
    <row r="3987" spans="1:25" hidden="1" x14ac:dyDescent="0.2">
      <c r="A3987" s="93" t="s">
        <v>2444</v>
      </c>
      <c r="B3987" s="94" t="str">
        <f ca="1">IFERROR(VLOOKUP($A3987,HeadJournal!$A$1:$NTR$890,COLUMN(HeadJournal!B$1),0),"")</f>
        <v>722500291418</v>
      </c>
      <c r="C3987" s="94" t="str">
        <f ca="1">IFERROR(VLOOKUP($A3987,HeadJournal!$A$1:$NTR$890,COLUMN(HeadJournal!C$1),0),"")</f>
        <v>iHerb_AV CYG0792</v>
      </c>
      <c r="D3987" s="125" t="str">
        <f ca="1"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 ca="1"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 ca="1"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 ca="1"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ca="1" si="312"/>
        <v>1409.5502768666634</v>
      </c>
      <c r="V3987" s="22">
        <f t="shared" ca="1" si="313"/>
        <v>0.5659822255288296</v>
      </c>
      <c r="X3987" s="33"/>
      <c r="Y3987" s="33"/>
    </row>
    <row r="3988" spans="1:25" hidden="1" x14ac:dyDescent="0.2">
      <c r="A3988" s="93" t="s">
        <v>2444</v>
      </c>
      <c r="B3988" s="94" t="str">
        <f ca="1">IFERROR(VLOOKUP($A3988,HeadJournal!$A$1:$NTR$890,COLUMN(HeadJournal!B$1),0),"")</f>
        <v>722500291418</v>
      </c>
      <c r="C3988" s="94" t="str">
        <f ca="1">IFERROR(VLOOKUP($A3988,HeadJournal!$A$1:$NTR$890,COLUMN(HeadJournal!C$1),0),"")</f>
        <v>iHerb_AV CYG0792</v>
      </c>
      <c r="D3988" s="125" t="str">
        <f ca="1"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 ca="1"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 ca="1"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 ca="1"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ca="1" si="312"/>
        <v>749.55411633109611</v>
      </c>
      <c r="V3988" s="22">
        <f t="shared" ca="1" si="313"/>
        <v>0.40506675874516529</v>
      </c>
      <c r="X3988" s="33"/>
      <c r="Y3988" s="33"/>
    </row>
    <row r="3989" spans="1:25" hidden="1" x14ac:dyDescent="0.2">
      <c r="A3989" s="93" t="s">
        <v>2458</v>
      </c>
      <c r="B3989" s="94" t="str">
        <f ca="1">IFERROR(VLOOKUP($A3989,HeadJournal!$A$1:$NTR$890,COLUMN(HeadJournal!B$1),0),"")</f>
        <v>720000434082</v>
      </c>
      <c r="C3989" s="94" t="str">
        <f ca="1">IFERROR(VLOOKUP($A3989,HeadJournal!$A$1:$NTR$890,COLUMN(HeadJournal!C$1),0),"")</f>
        <v>iHerb_OA CZN6870</v>
      </c>
      <c r="D3989" s="125" t="str">
        <f ca="1"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 ca="1"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 ca="1"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 ca="1"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ca="1" si="312"/>
        <v>866.18128412419424</v>
      </c>
      <c r="V3989" s="22">
        <f t="shared" ca="1" si="313"/>
        <v>0.56472207253619755</v>
      </c>
      <c r="X3989" s="33"/>
      <c r="Y3989" s="33"/>
    </row>
    <row r="3990" spans="1:25" hidden="1" x14ac:dyDescent="0.2">
      <c r="A3990" s="93" t="s">
        <v>2458</v>
      </c>
      <c r="B3990" s="94" t="str">
        <f ca="1">IFERROR(VLOOKUP($A3990,HeadJournal!$A$1:$NTR$890,COLUMN(HeadJournal!B$1),0),"")</f>
        <v>720000434082</v>
      </c>
      <c r="C3990" s="94" t="str">
        <f ca="1">IFERROR(VLOOKUP($A3990,HeadJournal!$A$1:$NTR$890,COLUMN(HeadJournal!C$1),0),"")</f>
        <v>iHerb_OA CZN6870</v>
      </c>
      <c r="D3990" s="125" t="str">
        <f ca="1"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 ca="1"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 ca="1"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 ca="1"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ca="1" si="312"/>
        <v>535.94190041007596</v>
      </c>
      <c r="V3990" s="22">
        <f t="shared" ca="1" si="313"/>
        <v>0.20902096582592666</v>
      </c>
      <c r="X3990" s="33"/>
      <c r="Y3990" s="33"/>
    </row>
    <row r="3991" spans="1:25" hidden="1" x14ac:dyDescent="0.2">
      <c r="A3991" s="93" t="s">
        <v>2458</v>
      </c>
      <c r="B3991" s="94" t="str">
        <f ca="1">IFERROR(VLOOKUP($A3991,HeadJournal!$A$1:$NTR$890,COLUMN(HeadJournal!B$1),0),"")</f>
        <v>720000434082</v>
      </c>
      <c r="C3991" s="94" t="str">
        <f ca="1">IFERROR(VLOOKUP($A3991,HeadJournal!$A$1:$NTR$890,COLUMN(HeadJournal!C$1),0),"")</f>
        <v>iHerb_OA CZN6870</v>
      </c>
      <c r="D3991" s="125" t="str">
        <f ca="1"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 ca="1"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 ca="1"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 ca="1"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ca="1" si="312"/>
        <v>754.90320533098975</v>
      </c>
      <c r="V3991" s="22">
        <f t="shared" ca="1" si="313"/>
        <v>0.48857987922543367</v>
      </c>
      <c r="X3991" s="33"/>
      <c r="Y3991" s="33"/>
    </row>
    <row r="3992" spans="1:25" hidden="1" x14ac:dyDescent="0.2">
      <c r="A3992" s="93" t="s">
        <v>2458</v>
      </c>
      <c r="B3992" s="94" t="str">
        <f ca="1">IFERROR(VLOOKUP($A3992,HeadJournal!$A$1:$NTR$890,COLUMN(HeadJournal!B$1),0),"")</f>
        <v>720000434082</v>
      </c>
      <c r="C3992" s="94" t="str">
        <f ca="1">IFERROR(VLOOKUP($A3992,HeadJournal!$A$1:$NTR$890,COLUMN(HeadJournal!C$1),0),"")</f>
        <v>iHerb_OA CZN6870</v>
      </c>
      <c r="D3992" s="125" t="str">
        <f ca="1"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 ca="1"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 ca="1"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 ca="1"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ca="1" si="312"/>
        <v>754.90320533098975</v>
      </c>
      <c r="V3992" s="22">
        <f t="shared" ca="1" si="313"/>
        <v>0.48857987922543367</v>
      </c>
      <c r="X3992" s="33"/>
      <c r="Y3992" s="33"/>
    </row>
    <row r="3993" spans="1:25" hidden="1" x14ac:dyDescent="0.2">
      <c r="A3993" s="93" t="s">
        <v>2458</v>
      </c>
      <c r="B3993" s="94" t="str">
        <f ca="1">IFERROR(VLOOKUP($A3993,HeadJournal!$A$1:$NTR$890,COLUMN(HeadJournal!B$1),0),"")</f>
        <v>720000434082</v>
      </c>
      <c r="C3993" s="94" t="str">
        <f ca="1">IFERROR(VLOOKUP($A3993,HeadJournal!$A$1:$NTR$890,COLUMN(HeadJournal!C$1),0),"")</f>
        <v>iHerb_OA CZN6870</v>
      </c>
      <c r="D3993" s="125" t="str">
        <f ca="1"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 ca="1"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 ca="1"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ca="1" si="312"/>
        <v>754.90320533098975</v>
      </c>
      <c r="V3993" s="22">
        <f t="shared" ca="1" si="313"/>
        <v>0.48857987922543367</v>
      </c>
      <c r="X3993" s="33"/>
      <c r="Y3993" s="33"/>
    </row>
    <row r="3994" spans="1:25" hidden="1" x14ac:dyDescent="0.2">
      <c r="A3994" s="93" t="s">
        <v>2458</v>
      </c>
      <c r="B3994" s="94" t="str">
        <f ca="1">IFERROR(VLOOKUP($A3994,HeadJournal!$A$1:$NTR$890,COLUMN(HeadJournal!B$1),0),"")</f>
        <v>720000434082</v>
      </c>
      <c r="C3994" s="94" t="str">
        <f ca="1">IFERROR(VLOOKUP($A3994,HeadJournal!$A$1:$NTR$890,COLUMN(HeadJournal!C$1),0),"")</f>
        <v>iHerb_OA CZN6870</v>
      </c>
      <c r="D3994" s="125" t="str">
        <f ca="1"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 ca="1"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 ca="1"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 ca="1"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ca="1" si="312"/>
        <v>854.90320533098975</v>
      </c>
      <c r="V3994" s="22">
        <f t="shared" ca="1" si="313"/>
        <v>0.55330074353958303</v>
      </c>
      <c r="X3994" s="33"/>
      <c r="Y3994" s="33"/>
    </row>
    <row r="3995" spans="1:25" hidden="1" x14ac:dyDescent="0.2">
      <c r="A3995" s="93" t="s">
        <v>2458</v>
      </c>
      <c r="B3995" s="94" t="str">
        <f ca="1">IFERROR(VLOOKUP($A3995,HeadJournal!$A$1:$NTR$890,COLUMN(HeadJournal!B$1),0),"")</f>
        <v>720000434082</v>
      </c>
      <c r="C3995" s="94" t="str">
        <f ca="1">IFERROR(VLOOKUP($A3995,HeadJournal!$A$1:$NTR$890,COLUMN(HeadJournal!C$1),0),"")</f>
        <v>iHerb_OA CZN6870</v>
      </c>
      <c r="D3995" s="125" t="str">
        <f ca="1"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 ca="1"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 ca="1"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 ca="1"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ca="1" si="312"/>
        <v>515.87270298769749</v>
      </c>
      <c r="V3995" s="22">
        <f t="shared" ca="1" si="313"/>
        <v>0.40173018998034365</v>
      </c>
      <c r="X3995" s="33"/>
      <c r="Y3995" s="33"/>
    </row>
    <row r="3996" spans="1:25" hidden="1" x14ac:dyDescent="0.2">
      <c r="A3996" s="93" t="s">
        <v>2458</v>
      </c>
      <c r="B3996" s="94" t="str">
        <f ca="1">IFERROR(VLOOKUP($A3996,HeadJournal!$A$1:$NTR$890,COLUMN(HeadJournal!B$1),0),"")</f>
        <v>720000434082</v>
      </c>
      <c r="C3996" s="94" t="str">
        <f ca="1">IFERROR(VLOOKUP($A3996,HeadJournal!$A$1:$NTR$890,COLUMN(HeadJournal!C$1),0),"")</f>
        <v>iHerb_OA CZN6870</v>
      </c>
      <c r="D3996" s="125" t="str">
        <f ca="1"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 ca="1"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 ca="1"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 ca="1"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ca="1" si="312"/>
        <v>715.87270298769749</v>
      </c>
      <c r="V3996" s="22">
        <f t="shared" ca="1" si="313"/>
        <v>0.55747798886704858</v>
      </c>
      <c r="X3996" s="33"/>
      <c r="Y3996" s="33"/>
    </row>
    <row r="3997" spans="1:25" hidden="1" x14ac:dyDescent="0.2">
      <c r="A3997" s="93" t="s">
        <v>2458</v>
      </c>
      <c r="B3997" s="94" t="str">
        <f ca="1">IFERROR(VLOOKUP($A3997,HeadJournal!$A$1:$NTR$890,COLUMN(HeadJournal!B$1),0),"")</f>
        <v>720000434082</v>
      </c>
      <c r="C3997" s="94" t="str">
        <f ca="1">IFERROR(VLOOKUP($A3997,HeadJournal!$A$1:$NTR$890,COLUMN(HeadJournal!C$1),0),"")</f>
        <v>iHerb_OA CZN6870</v>
      </c>
      <c r="D3997" s="125" t="str">
        <f ca="1"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 ca="1"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 ca="1"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 ca="1"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ca="1" si="312"/>
        <v>920.97026479203259</v>
      </c>
      <c r="V3997" s="22">
        <f t="shared" ca="1" si="313"/>
        <v>0.42265153609945338</v>
      </c>
      <c r="X3997" s="33"/>
      <c r="Y3997" s="33"/>
    </row>
    <row r="3998" spans="1:25" hidden="1" x14ac:dyDescent="0.2">
      <c r="A3998" s="93" t="s">
        <v>2458</v>
      </c>
      <c r="B3998" s="94" t="str">
        <f ca="1">IFERROR(VLOOKUP($A3998,HeadJournal!$A$1:$NTR$890,COLUMN(HeadJournal!B$1),0),"")</f>
        <v>720000434082</v>
      </c>
      <c r="C3998" s="94" t="str">
        <f ca="1">IFERROR(VLOOKUP($A3998,HeadJournal!$A$1:$NTR$890,COLUMN(HeadJournal!C$1),0),"")</f>
        <v>iHerb_OA CZN6870</v>
      </c>
      <c r="D3998" s="125" t="str">
        <f ca="1"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 ca="1"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 ca="1"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 ca="1"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ca="1" si="312"/>
        <v>1020.9702647920326</v>
      </c>
      <c r="V3998" s="22">
        <f t="shared" ca="1" si="313"/>
        <v>0.46854352113491965</v>
      </c>
      <c r="X3998" s="33"/>
      <c r="Y3998" s="33"/>
    </row>
    <row r="3999" spans="1:25" hidden="1" x14ac:dyDescent="0.2">
      <c r="A3999" s="93" t="s">
        <v>2458</v>
      </c>
      <c r="B3999" s="94" t="str">
        <f ca="1">IFERROR(VLOOKUP($A3999,HeadJournal!$A$1:$NTR$890,COLUMN(HeadJournal!B$1),0),"")</f>
        <v>720000434082</v>
      </c>
      <c r="C3999" s="94" t="str">
        <f ca="1">IFERROR(VLOOKUP($A3999,HeadJournal!$A$1:$NTR$890,COLUMN(HeadJournal!C$1),0),"")</f>
        <v>iHerb_OA CZN6870</v>
      </c>
      <c r="D3999" s="125" t="str">
        <f ca="1"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 ca="1"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 ca="1"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 ca="1"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ca="1" si="312"/>
        <v>1246.1985834797892</v>
      </c>
      <c r="V3999" s="22">
        <f t="shared" ca="1" si="313"/>
        <v>0.67223952488883143</v>
      </c>
      <c r="X3999" s="33"/>
      <c r="Y3999" s="33"/>
    </row>
    <row r="4000" spans="1:25" hidden="1" x14ac:dyDescent="0.2">
      <c r="A4000" s="93" t="s">
        <v>2458</v>
      </c>
      <c r="B4000" s="94" t="str">
        <f ca="1">IFERROR(VLOOKUP($A4000,HeadJournal!$A$1:$NTR$890,COLUMN(HeadJournal!B$1),0),"")</f>
        <v>720000434082</v>
      </c>
      <c r="C4000" s="94" t="str">
        <f ca="1">IFERROR(VLOOKUP($A4000,HeadJournal!$A$1:$NTR$890,COLUMN(HeadJournal!C$1),0),"")</f>
        <v>iHerb_OA CZN6870</v>
      </c>
      <c r="D4000" s="125" t="str">
        <f ca="1"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 ca="1"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 ca="1"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 ca="1"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ca="1" si="312"/>
        <v>-234.91719156414797</v>
      </c>
      <c r="V4000" s="22">
        <f t="shared" ca="1" si="313"/>
        <v>-0.12802604534098691</v>
      </c>
      <c r="X4000" s="33"/>
      <c r="Y4000" s="33"/>
    </row>
    <row r="4001" spans="1:25" hidden="1" x14ac:dyDescent="0.2">
      <c r="A4001" s="93" t="s">
        <v>2476</v>
      </c>
      <c r="B4001" s="94" t="str">
        <f ca="1">IFERROR(VLOOKUP($A4001,HeadJournal!$A$1:$NTR$890,COLUMN(HeadJournal!B$1),0),"")</f>
        <v>720000447125</v>
      </c>
      <c r="C4001" s="94" t="str">
        <f ca="1">IFERROR(VLOOKUP($A4001,HeadJournal!$A$1:$NTR$890,COLUMN(HeadJournal!C$1),0),"")</f>
        <v>iHerb_OA CZN6870</v>
      </c>
      <c r="D4001" s="125" t="str">
        <f ca="1"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 ca="1"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 ca="1"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 ca="1"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ca="1" si="312"/>
        <v>560.22360303107507</v>
      </c>
      <c r="V4001" s="22">
        <f t="shared" ca="1" si="313"/>
        <v>0.75728774982071756</v>
      </c>
      <c r="X4001" s="33"/>
      <c r="Y4001" s="33"/>
    </row>
    <row r="4002" spans="1:25" hidden="1" x14ac:dyDescent="0.2">
      <c r="A4002" s="93" t="s">
        <v>2476</v>
      </c>
      <c r="B4002" s="94" t="str">
        <f ca="1">IFERROR(VLOOKUP($A4002,HeadJournal!$A$1:$NTR$890,COLUMN(HeadJournal!B$1),0),"")</f>
        <v>720000447125</v>
      </c>
      <c r="C4002" s="94" t="str">
        <f ca="1">IFERROR(VLOOKUP($A4002,HeadJournal!$A$1:$NTR$890,COLUMN(HeadJournal!C$1),0),"")</f>
        <v>iHerb_OA CZN6870</v>
      </c>
      <c r="D4002" s="125" t="str">
        <f ca="1"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 ca="1"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 ca="1"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 ca="1"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ca="1" si="312"/>
        <v>1388.3090361691293</v>
      </c>
      <c r="V4002" s="22">
        <f t="shared" ca="1" si="313"/>
        <v>0.69012043158227798</v>
      </c>
      <c r="X4002" s="33"/>
      <c r="Y4002" s="33"/>
    </row>
    <row r="4003" spans="1:25" hidden="1" x14ac:dyDescent="0.2">
      <c r="A4003" s="93" t="s">
        <v>2476</v>
      </c>
      <c r="B4003" s="94" t="str">
        <f ca="1">IFERROR(VLOOKUP($A4003,HeadJournal!$A$1:$NTR$890,COLUMN(HeadJournal!B$1),0),"")</f>
        <v>720000447125</v>
      </c>
      <c r="C4003" s="94" t="str">
        <f ca="1">IFERROR(VLOOKUP($A4003,HeadJournal!$A$1:$NTR$890,COLUMN(HeadJournal!C$1),0),"")</f>
        <v>iHerb_OA CZN6870</v>
      </c>
      <c r="D4003" s="125" t="str">
        <f ca="1"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 ca="1"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 ca="1"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 ca="1"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ca="1" si="312"/>
        <v>871.69510264900737</v>
      </c>
      <c r="V4003" s="22">
        <f t="shared" ca="1" si="313"/>
        <v>0.27001634925012274</v>
      </c>
      <c r="X4003" s="33"/>
      <c r="Y4003" s="33"/>
    </row>
    <row r="4004" spans="1:25" hidden="1" x14ac:dyDescent="0.2">
      <c r="A4004" s="93" t="s">
        <v>2476</v>
      </c>
      <c r="B4004" s="94" t="str">
        <f ca="1">IFERROR(VLOOKUP($A4004,HeadJournal!$A$1:$NTR$890,COLUMN(HeadJournal!B$1),0),"")</f>
        <v>720000447125</v>
      </c>
      <c r="C4004" s="94" t="str">
        <f ca="1">IFERROR(VLOOKUP($A4004,HeadJournal!$A$1:$NTR$890,COLUMN(HeadJournal!C$1),0),"")</f>
        <v>iHerb_OA CZN6870</v>
      </c>
      <c r="D4004" s="125" t="str">
        <f ca="1"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 ca="1"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 ca="1"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 ca="1"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ca="1" si="312"/>
        <v>784.15555278909869</v>
      </c>
      <c r="V4004" s="22">
        <f t="shared" ca="1" si="313"/>
        <v>0.338604587079888</v>
      </c>
      <c r="X4004" s="33"/>
      <c r="Y4004" s="33"/>
    </row>
    <row r="4005" spans="1:25" hidden="1" x14ac:dyDescent="0.2">
      <c r="A4005" s="93" t="s">
        <v>2476</v>
      </c>
      <c r="B4005" s="94" t="str">
        <f ca="1">IFERROR(VLOOKUP($A4005,HeadJournal!$A$1:$NTR$890,COLUMN(HeadJournal!B$1),0),"")</f>
        <v>720000447125</v>
      </c>
      <c r="C4005" s="94" t="str">
        <f ca="1">IFERROR(VLOOKUP($A4005,HeadJournal!$A$1:$NTR$890,COLUMN(HeadJournal!C$1),0),"")</f>
        <v>iHerb_OA CZN6870</v>
      </c>
      <c r="D4005" s="125" t="str">
        <f ca="1"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 ca="1"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 ca="1"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 ca="1"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ca="1" si="312"/>
        <v>784.15555278909869</v>
      </c>
      <c r="V4005" s="22">
        <f t="shared" ca="1" si="313"/>
        <v>0.338604587079888</v>
      </c>
      <c r="X4005" s="33"/>
      <c r="Y4005" s="33"/>
    </row>
    <row r="4006" spans="1:25" hidden="1" x14ac:dyDescent="0.2">
      <c r="A4006" s="93" t="s">
        <v>2476</v>
      </c>
      <c r="B4006" s="94" t="str">
        <f ca="1">IFERROR(VLOOKUP($A4006,HeadJournal!$A$1:$NTR$890,COLUMN(HeadJournal!B$1),0),"")</f>
        <v>720000447125</v>
      </c>
      <c r="C4006" s="94" t="str">
        <f ca="1">IFERROR(VLOOKUP($A4006,HeadJournal!$A$1:$NTR$890,COLUMN(HeadJournal!C$1),0),"")</f>
        <v>iHerb_OA CZN6870</v>
      </c>
      <c r="D4006" s="125" t="str">
        <f ca="1"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 ca="1"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 ca="1"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 ca="1"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ca="1" si="312"/>
        <v>894.31571268466678</v>
      </c>
      <c r="V4006" s="22">
        <f t="shared" ca="1" si="313"/>
        <v>0.26259501387594764</v>
      </c>
      <c r="X4006" s="33"/>
      <c r="Y4006" s="33"/>
    </row>
    <row r="4007" spans="1:25" hidden="1" x14ac:dyDescent="0.2">
      <c r="A4007" s="93" t="s">
        <v>2476</v>
      </c>
      <c r="B4007" s="94" t="str">
        <f ca="1">IFERROR(VLOOKUP($A4007,HeadJournal!$A$1:$NTR$890,COLUMN(HeadJournal!B$1),0),"")</f>
        <v>720000447125</v>
      </c>
      <c r="C4007" s="94" t="str">
        <f ca="1">IFERROR(VLOOKUP($A4007,HeadJournal!$A$1:$NTR$890,COLUMN(HeadJournal!C$1),0),"")</f>
        <v>iHerb_OA CZN6870</v>
      </c>
      <c r="D4007" s="125" t="str">
        <f ca="1"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 ca="1"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 ca="1"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 ca="1"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ca="1" si="312"/>
        <v>642.56626133469217</v>
      </c>
      <c r="V4007" s="22">
        <f t="shared" ca="1" si="313"/>
        <v>0.32826973840393248</v>
      </c>
      <c r="X4007" s="33"/>
      <c r="Y4007" s="33"/>
    </row>
    <row r="4008" spans="1:25" hidden="1" x14ac:dyDescent="0.2">
      <c r="A4008" s="93" t="s">
        <v>2476</v>
      </c>
      <c r="B4008" s="94" t="str">
        <f ca="1">IFERROR(VLOOKUP($A4008,HeadJournal!$A$1:$NTR$890,COLUMN(HeadJournal!B$1),0),"")</f>
        <v>720000447125</v>
      </c>
      <c r="C4008" s="94" t="str">
        <f ca="1">IFERROR(VLOOKUP($A4008,HeadJournal!$A$1:$NTR$890,COLUMN(HeadJournal!C$1),0),"")</f>
        <v>iHerb_OA CZN6870</v>
      </c>
      <c r="D4008" s="125" t="str">
        <f ca="1"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 ca="1"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 ca="1"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 ca="1"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ca="1" si="312"/>
        <v>735.80425751400981</v>
      </c>
      <c r="V4008" s="22">
        <f t="shared" ca="1" si="313"/>
        <v>0.32497378371806679</v>
      </c>
      <c r="X4008" s="33"/>
      <c r="Y4008" s="33"/>
    </row>
    <row r="4009" spans="1:25" hidden="1" x14ac:dyDescent="0.2">
      <c r="A4009" s="93" t="s">
        <v>2476</v>
      </c>
      <c r="B4009" s="94" t="str">
        <f ca="1">IFERROR(VLOOKUP($A4009,HeadJournal!$A$1:$NTR$890,COLUMN(HeadJournal!B$1),0),"")</f>
        <v>720000447125</v>
      </c>
      <c r="C4009" s="94" t="str">
        <f ca="1">IFERROR(VLOOKUP($A4009,HeadJournal!$A$1:$NTR$890,COLUMN(HeadJournal!C$1),0),"")</f>
        <v>iHerb_OA CZN6870</v>
      </c>
      <c r="D4009" s="125" t="str">
        <f ca="1"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 ca="1"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 ca="1"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ca="1" si="312"/>
        <v>456.25745389709664</v>
      </c>
      <c r="V4009" s="22">
        <f t="shared" ca="1" si="313"/>
        <v>0.36684236245412427</v>
      </c>
      <c r="X4009" s="33"/>
      <c r="Y4009" s="33"/>
    </row>
    <row r="4010" spans="1:25" hidden="1" x14ac:dyDescent="0.2">
      <c r="A4010" s="93" t="s">
        <v>2476</v>
      </c>
      <c r="B4010" s="94" t="str">
        <f ca="1">IFERROR(VLOOKUP($A4010,HeadJournal!$A$1:$NTR$890,COLUMN(HeadJournal!B$1),0),"")</f>
        <v>720000447125</v>
      </c>
      <c r="C4010" s="94" t="str">
        <f ca="1">IFERROR(VLOOKUP($A4010,HeadJournal!$A$1:$NTR$890,COLUMN(HeadJournal!C$1),0),"")</f>
        <v>iHerb_OA CZN6870</v>
      </c>
      <c r="D4010" s="125" t="str">
        <f ca="1"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 ca="1"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 ca="1"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 ca="1"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ca="1" si="312"/>
        <v>1400.4149671421296</v>
      </c>
      <c r="V4010" s="22">
        <f t="shared" ca="1" si="313"/>
        <v>1.4009963345872272</v>
      </c>
      <c r="X4010" s="33"/>
      <c r="Y4010" s="33"/>
    </row>
    <row r="4011" spans="1:25" hidden="1" x14ac:dyDescent="0.2">
      <c r="A4011" s="93" t="s">
        <v>2486</v>
      </c>
      <c r="B4011" s="94" t="str">
        <f ca="1">IFERROR(VLOOKUP($A4011,HeadJournal!$A$1:$NTR$890,COLUMN(HeadJournal!B$1),0),"")</f>
        <v>720000451444</v>
      </c>
      <c r="C4011" s="94" t="str">
        <f ca="1">IFERROR(VLOOKUP($A4011,HeadJournal!$A$1:$NTR$890,COLUMN(HeadJournal!C$1),0),"")</f>
        <v>iHerb_VP DFD1605</v>
      </c>
      <c r="D4011" s="125" t="str">
        <f ca="1"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 ca="1"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 ca="1"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 ca="1"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ca="1" si="312"/>
        <v>1012.9538352430749</v>
      </c>
      <c r="V4011" s="22">
        <f t="shared" ca="1" si="313"/>
        <v>1.0262476785901193</v>
      </c>
      <c r="X4011" s="33"/>
      <c r="Y4011" s="33"/>
    </row>
    <row r="4012" spans="1:25" hidden="1" x14ac:dyDescent="0.2">
      <c r="A4012" s="93" t="s">
        <v>2486</v>
      </c>
      <c r="B4012" s="94" t="str">
        <f ca="1">IFERROR(VLOOKUP($A4012,HeadJournal!$A$1:$NTR$890,COLUMN(HeadJournal!B$1),0),"")</f>
        <v>720000451444</v>
      </c>
      <c r="C4012" s="94" t="str">
        <f ca="1">IFERROR(VLOOKUP($A4012,HeadJournal!$A$1:$NTR$890,COLUMN(HeadJournal!C$1),0),"")</f>
        <v>iHerb_VP DFD1605</v>
      </c>
      <c r="D4012" s="125" t="str">
        <f ca="1"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 ca="1"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 ca="1"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ca="1" si="312"/>
        <v>912.95383524307488</v>
      </c>
      <c r="V4012" s="22">
        <f t="shared" ca="1" si="313"/>
        <v>0.92493529466061342</v>
      </c>
      <c r="X4012" s="33"/>
      <c r="Y4012" s="33"/>
    </row>
    <row r="4013" spans="1:25" hidden="1" x14ac:dyDescent="0.2">
      <c r="A4013" s="93" t="s">
        <v>2486</v>
      </c>
      <c r="B4013" s="94" t="str">
        <f ca="1">IFERROR(VLOOKUP($A4013,HeadJournal!$A$1:$NTR$890,COLUMN(HeadJournal!B$1),0),"")</f>
        <v>720000451444</v>
      </c>
      <c r="C4013" s="94" t="str">
        <f ca="1">IFERROR(VLOOKUP($A4013,HeadJournal!$A$1:$NTR$890,COLUMN(HeadJournal!C$1),0),"")</f>
        <v>iHerb_VP DFD1605</v>
      </c>
      <c r="D4013" s="125" t="str">
        <f ca="1"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 ca="1"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 ca="1"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 ca="1"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ca="1" si="312"/>
        <v>1761.7789385638002</v>
      </c>
      <c r="V4013" s="22">
        <f t="shared" ca="1" si="313"/>
        <v>0.54405764928921341</v>
      </c>
      <c r="X4013" s="33"/>
      <c r="Y4013" s="33"/>
    </row>
    <row r="4014" spans="1:25" hidden="1" x14ac:dyDescent="0.2">
      <c r="A4014" s="93" t="s">
        <v>2486</v>
      </c>
      <c r="B4014" s="94" t="str">
        <f ca="1">IFERROR(VLOOKUP($A4014,HeadJournal!$A$1:$NTR$890,COLUMN(HeadJournal!B$1),0),"")</f>
        <v>720000451444</v>
      </c>
      <c r="C4014" s="94" t="str">
        <f ca="1">IFERROR(VLOOKUP($A4014,HeadJournal!$A$1:$NTR$890,COLUMN(HeadJournal!C$1),0),"")</f>
        <v>iHerb_VP DFD1605</v>
      </c>
      <c r="D4014" s="125" t="str">
        <f ca="1"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 ca="1"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 ca="1"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 ca="1"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ca="1" si="312"/>
        <v>1761.7789385638002</v>
      </c>
      <c r="V4014" s="22">
        <f t="shared" ca="1" si="313"/>
        <v>0.54405764928921341</v>
      </c>
      <c r="X4014" s="33"/>
      <c r="Y4014" s="33"/>
    </row>
    <row r="4015" spans="1:25" hidden="1" x14ac:dyDescent="0.2">
      <c r="A4015" s="93" t="s">
        <v>2486</v>
      </c>
      <c r="B4015" s="94" t="str">
        <f ca="1">IFERROR(VLOOKUP($A4015,HeadJournal!$A$1:$NTR$890,COLUMN(HeadJournal!B$1),0),"")</f>
        <v>720000451444</v>
      </c>
      <c r="C4015" s="94" t="str">
        <f ca="1">IFERROR(VLOOKUP($A4015,HeadJournal!$A$1:$NTR$890,COLUMN(HeadJournal!C$1),0),"")</f>
        <v>iHerb_VP DFD1605</v>
      </c>
      <c r="D4015" s="125" t="str">
        <f ca="1"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 ca="1"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 ca="1"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 ca="1"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ca="1" si="312"/>
        <v>1761.7789385638002</v>
      </c>
      <c r="V4015" s="22">
        <f t="shared" ca="1" si="313"/>
        <v>0.54405764928921341</v>
      </c>
      <c r="X4015" s="33"/>
      <c r="Y4015" s="33"/>
    </row>
    <row r="4016" spans="1:25" hidden="1" x14ac:dyDescent="0.2">
      <c r="A4016" s="93" t="s">
        <v>2486</v>
      </c>
      <c r="B4016" s="94" t="str">
        <f ca="1">IFERROR(VLOOKUP($A4016,HeadJournal!$A$1:$NTR$890,COLUMN(HeadJournal!B$1),0),"")</f>
        <v>720000451444</v>
      </c>
      <c r="C4016" s="94" t="str">
        <f ca="1">IFERROR(VLOOKUP($A4016,HeadJournal!$A$1:$NTR$890,COLUMN(HeadJournal!C$1),0),"")</f>
        <v>iHerb_VP DFD1605</v>
      </c>
      <c r="D4016" s="125" t="str">
        <f ca="1"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 ca="1"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ca="1" si="312"/>
        <v>2529.8553462565351</v>
      </c>
      <c r="V4016" s="22">
        <f t="shared" ca="1" si="313"/>
        <v>0.72903455005180251</v>
      </c>
      <c r="X4016" s="33"/>
      <c r="Y4016" s="33"/>
    </row>
    <row r="4017" spans="1:25" hidden="1" x14ac:dyDescent="0.2">
      <c r="A4017" s="93" t="s">
        <v>2486</v>
      </c>
      <c r="B4017" s="94" t="str">
        <f ca="1">IFERROR(VLOOKUP($A4017,HeadJournal!$A$1:$NTR$890,COLUMN(HeadJournal!B$1),0),"")</f>
        <v>720000451444</v>
      </c>
      <c r="C4017" s="94" t="str">
        <f ca="1">IFERROR(VLOOKUP($A4017,HeadJournal!$A$1:$NTR$890,COLUMN(HeadJournal!C$1),0),"")</f>
        <v>iHerb_VP DFD1605</v>
      </c>
      <c r="D4017" s="125" t="str">
        <f ca="1"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 ca="1"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 ca="1"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 ca="1"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ca="1" si="312"/>
        <v>946.81537573701178</v>
      </c>
      <c r="V4017" s="22">
        <f t="shared" ca="1" si="313"/>
        <v>1.1788265700502183</v>
      </c>
      <c r="X4017" s="33"/>
      <c r="Y4017" s="33"/>
    </row>
    <row r="4018" spans="1:25" hidden="1" x14ac:dyDescent="0.2">
      <c r="A4018" s="93" t="s">
        <v>2486</v>
      </c>
      <c r="B4018" s="94" t="str">
        <f ca="1">IFERROR(VLOOKUP($A4018,HeadJournal!$A$1:$NTR$890,COLUMN(HeadJournal!B$1),0),"")</f>
        <v>720000451444</v>
      </c>
      <c r="C4018" s="94" t="str">
        <f ca="1">IFERROR(VLOOKUP($A4018,HeadJournal!$A$1:$NTR$890,COLUMN(HeadJournal!C$1),0),"")</f>
        <v>iHerb_VP DFD1605</v>
      </c>
      <c r="D4018" s="125" t="str">
        <f ca="1"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 ca="1"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 ca="1"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ca="1" si="312"/>
        <v>1264.912291828902</v>
      </c>
      <c r="V4018" s="22">
        <f t="shared" ca="1" si="313"/>
        <v>0.88141810749736638</v>
      </c>
      <c r="X4018" s="33"/>
      <c r="Y4018" s="33"/>
    </row>
    <row r="4019" spans="1:25" hidden="1" x14ac:dyDescent="0.2">
      <c r="A4019" s="93" t="s">
        <v>2500</v>
      </c>
      <c r="B4019" s="94" t="str">
        <f ca="1">IFERROR(VLOOKUP($A4019,HeadJournal!$A$1:$NTR$890,COLUMN(HeadJournal!B$1),0),"")</f>
        <v>720000460806</v>
      </c>
      <c r="C4019" s="94" t="str">
        <f ca="1">IFERROR(VLOOKUP($A4019,HeadJournal!$A$1:$NTR$890,COLUMN(HeadJournal!C$1),0),"")</f>
        <v>iHerb_VP DFD1605</v>
      </c>
      <c r="D4019" s="125" t="str">
        <f ca="1"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 ca="1"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 ca="1"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ca="1" si="312"/>
        <v>1360.9951755946204</v>
      </c>
      <c r="V4019" s="22">
        <f t="shared" ca="1" si="313"/>
        <v>0.63627494434144738</v>
      </c>
      <c r="X4019" s="33"/>
      <c r="Y4019" s="33"/>
    </row>
    <row r="4020" spans="1:25" hidden="1" x14ac:dyDescent="0.2">
      <c r="A4020" s="93" t="s">
        <v>2500</v>
      </c>
      <c r="B4020" s="94" t="str">
        <f ca="1">IFERROR(VLOOKUP($A4020,HeadJournal!$A$1:$NTR$890,COLUMN(HeadJournal!B$1),0),"")</f>
        <v>720000460806</v>
      </c>
      <c r="C4020" s="94" t="str">
        <f ca="1">IFERROR(VLOOKUP($A4020,HeadJournal!$A$1:$NTR$890,COLUMN(HeadJournal!C$1),0),"")</f>
        <v>iHerb_VP DFD1605</v>
      </c>
      <c r="D4020" s="125" t="str">
        <f ca="1"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 ca="1"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 ca="1"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 ca="1"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ca="1" si="312"/>
        <v>1360.9951755946204</v>
      </c>
      <c r="V4020" s="22">
        <f t="shared" ca="1" si="313"/>
        <v>0.63627494434144738</v>
      </c>
      <c r="X4020" s="33"/>
      <c r="Y4020" s="33"/>
    </row>
    <row r="4021" spans="1:25" hidden="1" x14ac:dyDescent="0.2">
      <c r="A4021" s="93" t="s">
        <v>2500</v>
      </c>
      <c r="B4021" s="94" t="str">
        <f ca="1">IFERROR(VLOOKUP($A4021,HeadJournal!$A$1:$NTR$890,COLUMN(HeadJournal!B$1),0),"")</f>
        <v>720000460806</v>
      </c>
      <c r="C4021" s="94" t="str">
        <f ca="1">IFERROR(VLOOKUP($A4021,HeadJournal!$A$1:$NTR$890,COLUMN(HeadJournal!C$1),0),"")</f>
        <v>iHerb_VP DFD1605</v>
      </c>
      <c r="D4021" s="125" t="str">
        <f ca="1"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 ca="1"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 ca="1"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ca="1" si="312"/>
        <v>848.47933481771975</v>
      </c>
      <c r="V4021" s="22">
        <f t="shared" ca="1" si="313"/>
        <v>0.54686950284225588</v>
      </c>
      <c r="X4021" s="33"/>
      <c r="Y4021" s="33"/>
    </row>
    <row r="4022" spans="1:25" hidden="1" x14ac:dyDescent="0.2">
      <c r="A4022" s="93" t="s">
        <v>2500</v>
      </c>
      <c r="B4022" s="94" t="str">
        <f ca="1">IFERROR(VLOOKUP($A4022,HeadJournal!$A$1:$NTR$890,COLUMN(HeadJournal!B$1),0),"")</f>
        <v>720000460806</v>
      </c>
      <c r="C4022" s="94" t="str">
        <f ca="1">IFERROR(VLOOKUP($A4022,HeadJournal!$A$1:$NTR$890,COLUMN(HeadJournal!C$1),0),"")</f>
        <v>iHerb_VP DFD1605</v>
      </c>
      <c r="D4022" s="125" t="str">
        <f ca="1"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 ca="1"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 ca="1"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ca="1" si="312"/>
        <v>1048.4793348177197</v>
      </c>
      <c r="V4022" s="22">
        <f t="shared" ca="1" si="313"/>
        <v>0.67577529474577724</v>
      </c>
      <c r="X4022" s="33"/>
      <c r="Y4022" s="33"/>
    </row>
    <row r="4023" spans="1:25" hidden="1" x14ac:dyDescent="0.2">
      <c r="A4023" s="93" t="s">
        <v>2500</v>
      </c>
      <c r="B4023" s="94" t="str">
        <f ca="1">IFERROR(VLOOKUP($A4023,HeadJournal!$A$1:$NTR$890,COLUMN(HeadJournal!B$1),0),"")</f>
        <v>720000460806</v>
      </c>
      <c r="C4023" s="94" t="str">
        <f ca="1">IFERROR(VLOOKUP($A4023,HeadJournal!$A$1:$NTR$890,COLUMN(HeadJournal!C$1),0),"")</f>
        <v>iHerb_VP DFD1605</v>
      </c>
      <c r="D4023" s="125" t="str">
        <f ca="1"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 ca="1"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 ca="1"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ca="1" si="312"/>
        <v>2074.0237467542588</v>
      </c>
      <c r="V4023" s="22">
        <f t="shared" ca="1" si="313"/>
        <v>0.8549233505395607</v>
      </c>
      <c r="X4023" s="33"/>
      <c r="Y4023" s="33"/>
    </row>
    <row r="4024" spans="1:25" hidden="1" x14ac:dyDescent="0.2">
      <c r="A4024" s="93" t="s">
        <v>2500</v>
      </c>
      <c r="B4024" s="94" t="str">
        <f ca="1">IFERROR(VLOOKUP($A4024,HeadJournal!$A$1:$NTR$890,COLUMN(HeadJournal!B$1),0),"")</f>
        <v>720000460806</v>
      </c>
      <c r="C4024" s="94" t="str">
        <f ca="1">IFERROR(VLOOKUP($A4024,HeadJournal!$A$1:$NTR$890,COLUMN(HeadJournal!C$1),0),"")</f>
        <v>iHerb_VP DFD1605</v>
      </c>
      <c r="D4024" s="125" t="str">
        <f ca="1"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 ca="1"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 ca="1"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ca="1" si="312"/>
        <v>1129.2305915039474</v>
      </c>
      <c r="V4024" s="22">
        <f t="shared" ca="1" si="313"/>
        <v>0.47631397109189905</v>
      </c>
      <c r="X4024" s="33"/>
      <c r="Y4024" s="33"/>
    </row>
    <row r="4025" spans="1:25" hidden="1" x14ac:dyDescent="0.2">
      <c r="A4025" s="93" t="s">
        <v>2500</v>
      </c>
      <c r="B4025" s="94" t="str">
        <f ca="1">IFERROR(VLOOKUP($A4025,HeadJournal!$A$1:$NTR$890,COLUMN(HeadJournal!B$1),0),"")</f>
        <v>720000460806</v>
      </c>
      <c r="C4025" s="94" t="str">
        <f ca="1">IFERROR(VLOOKUP($A4025,HeadJournal!$A$1:$NTR$890,COLUMN(HeadJournal!C$1),0),"")</f>
        <v>iHerb_VP DFD1605</v>
      </c>
      <c r="D4025" s="125" t="str">
        <f ca="1"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 ca="1"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 ca="1"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 ca="1"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ca="1" si="312"/>
        <v>1296.9236177035734</v>
      </c>
      <c r="V4025" s="22">
        <f t="shared" ca="1" si="313"/>
        <v>0.71928379209969517</v>
      </c>
      <c r="X4025" s="33"/>
      <c r="Y4025" s="33"/>
    </row>
    <row r="4026" spans="1:25" hidden="1" x14ac:dyDescent="0.2">
      <c r="A4026" s="93" t="s">
        <v>2500</v>
      </c>
      <c r="B4026" s="94" t="str">
        <f ca="1">IFERROR(VLOOKUP($A4026,HeadJournal!$A$1:$NTR$890,COLUMN(HeadJournal!B$1),0),"")</f>
        <v>720000460806</v>
      </c>
      <c r="C4026" s="94" t="str">
        <f ca="1">IFERROR(VLOOKUP($A4026,HeadJournal!$A$1:$NTR$890,COLUMN(HeadJournal!C$1),0),"")</f>
        <v>iHerb_VP DFD1605</v>
      </c>
      <c r="D4026" s="125" t="str">
        <f ca="1"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 ca="1"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 ca="1"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ca="1" si="312"/>
        <v>1482.3379812785633</v>
      </c>
      <c r="V4026" s="22">
        <f t="shared" ca="1" si="313"/>
        <v>0.86299747279849637</v>
      </c>
      <c r="X4026" s="33"/>
      <c r="Y4026" s="33"/>
    </row>
    <row r="4027" spans="1:25" hidden="1" x14ac:dyDescent="0.2">
      <c r="A4027" s="93" t="s">
        <v>2500</v>
      </c>
      <c r="B4027" s="94" t="str">
        <f ca="1">IFERROR(VLOOKUP($A4027,HeadJournal!$A$1:$NTR$890,COLUMN(HeadJournal!B$1),0),"")</f>
        <v>720000460806</v>
      </c>
      <c r="C4027" s="94" t="str">
        <f ca="1">IFERROR(VLOOKUP($A4027,HeadJournal!$A$1:$NTR$890,COLUMN(HeadJournal!C$1),0),"")</f>
        <v>iHerb_VP DFD1605</v>
      </c>
      <c r="D4027" s="125" t="str">
        <f ca="1"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 ca="1"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 ca="1"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ca="1" si="312"/>
        <v>-551.02680891670116</v>
      </c>
      <c r="V4027" s="22" t="str">
        <f t="shared" ca="1" si="313"/>
        <v/>
      </c>
      <c r="X4027" s="33"/>
      <c r="Y4027" s="33"/>
    </row>
    <row r="4028" spans="1:25" hidden="1" x14ac:dyDescent="0.2">
      <c r="A4028" s="93" t="s">
        <v>2500</v>
      </c>
      <c r="B4028" s="94" t="str">
        <f ca="1">IFERROR(VLOOKUP($A4028,HeadJournal!$A$1:$NTR$890,COLUMN(HeadJournal!B$1),0),"")</f>
        <v>720000460806</v>
      </c>
      <c r="C4028" s="94" t="str">
        <f ca="1">IFERROR(VLOOKUP($A4028,HeadJournal!$A$1:$NTR$890,COLUMN(HeadJournal!C$1),0),"")</f>
        <v>iHerb_VP DFD1605</v>
      </c>
      <c r="D4028" s="125" t="str">
        <f ca="1"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 ca="1"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 ca="1"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 ca="1"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ca="1" si="312"/>
        <v>1363.5965757426263</v>
      </c>
      <c r="V4028" s="22">
        <f t="shared" ca="1" si="313"/>
        <v>0.669610235133</v>
      </c>
      <c r="X4028" s="33"/>
      <c r="Y4028" s="33"/>
    </row>
    <row r="4029" spans="1:25" hidden="1" x14ac:dyDescent="0.2">
      <c r="A4029" s="93" t="s">
        <v>2500</v>
      </c>
      <c r="B4029" s="94" t="str">
        <f ca="1">IFERROR(VLOOKUP($A4029,HeadJournal!$A$1:$NTR$890,COLUMN(HeadJournal!B$1),0),"")</f>
        <v>720000460806</v>
      </c>
      <c r="C4029" s="94" t="str">
        <f ca="1">IFERROR(VLOOKUP($A4029,HeadJournal!$A$1:$NTR$890,COLUMN(HeadJournal!C$1),0),"")</f>
        <v>iHerb_VP DFD1605</v>
      </c>
      <c r="D4029" s="125" t="str">
        <f ca="1"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 ca="1"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 ca="1"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ca="1" si="312"/>
        <v>1428.1727751090571</v>
      </c>
      <c r="V4029" s="22">
        <f t="shared" ca="1" si="313"/>
        <v>0.80604516910330348</v>
      </c>
      <c r="X4029" s="33"/>
      <c r="Y4029" s="33"/>
    </row>
    <row r="4030" spans="1:25" hidden="1" x14ac:dyDescent="0.2">
      <c r="A4030" s="93" t="s">
        <v>2505</v>
      </c>
      <c r="B4030" s="94" t="str">
        <f ca="1">IFERROR(VLOOKUP($A4030,HeadJournal!$A$1:$NTR$890,COLUMN(HeadJournal!B$1),0),"")</f>
        <v>722500298707</v>
      </c>
      <c r="C4030" s="94" t="str">
        <f ca="1">IFERROR(VLOOKUP($A4030,HeadJournal!$A$1:$NTR$890,COLUMN(HeadJournal!C$1),0),"")</f>
        <v>iHerb_AV CYG0792</v>
      </c>
      <c r="D4030" s="125" t="str">
        <f ca="1"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 ca="1"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 ca="1"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 ca="1"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ca="1" si="312"/>
        <v>1570.8337018120758</v>
      </c>
      <c r="V4030" s="22">
        <f t="shared" ca="1" si="313"/>
        <v>0.9641948176556745</v>
      </c>
      <c r="X4030" s="33"/>
      <c r="Y4030" s="33"/>
    </row>
    <row r="4031" spans="1:25" hidden="1" x14ac:dyDescent="0.2">
      <c r="A4031" s="93" t="s">
        <v>2505</v>
      </c>
      <c r="B4031" s="94" t="str">
        <f ca="1">IFERROR(VLOOKUP($A4031,HeadJournal!$A$1:$NTR$890,COLUMN(HeadJournal!B$1),0),"")</f>
        <v>722500298707</v>
      </c>
      <c r="C4031" s="94" t="str">
        <f ca="1">IFERROR(VLOOKUP($A4031,HeadJournal!$A$1:$NTR$890,COLUMN(HeadJournal!C$1),0),"")</f>
        <v>iHerb_AV CYG0792</v>
      </c>
      <c r="D4031" s="125" t="str">
        <f ca="1"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 ca="1"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 ca="1"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ca="1" si="312"/>
        <v>1402.5228580423984</v>
      </c>
      <c r="V4031" s="22">
        <f t="shared" ca="1" si="313"/>
        <v>1.277951771770552</v>
      </c>
      <c r="X4031" s="33"/>
      <c r="Y4031" s="33"/>
    </row>
    <row r="4032" spans="1:25" hidden="1" x14ac:dyDescent="0.2">
      <c r="A4032" s="93" t="s">
        <v>2505</v>
      </c>
      <c r="B4032" s="94" t="str">
        <f ca="1">IFERROR(VLOOKUP($A4032,HeadJournal!$A$1:$NTR$890,COLUMN(HeadJournal!B$1),0),"")</f>
        <v>722500298707</v>
      </c>
      <c r="C4032" s="94" t="str">
        <f ca="1">IFERROR(VLOOKUP($A4032,HeadJournal!$A$1:$NTR$890,COLUMN(HeadJournal!C$1),0),"")</f>
        <v>iHerb_AV CYG0792</v>
      </c>
      <c r="D4032" s="125" t="str">
        <f ca="1"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 ca="1"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 ca="1"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ca="1" si="312"/>
        <v>1402.5228580423984</v>
      </c>
      <c r="V4032" s="22">
        <f t="shared" ca="1" si="313"/>
        <v>1.277951771770552</v>
      </c>
      <c r="X4032" s="33"/>
      <c r="Y4032" s="33"/>
    </row>
    <row r="4033" spans="1:25" hidden="1" x14ac:dyDescent="0.2">
      <c r="A4033" s="93" t="s">
        <v>2505</v>
      </c>
      <c r="B4033" s="94" t="str">
        <f ca="1">IFERROR(VLOOKUP($A4033,HeadJournal!$A$1:$NTR$890,COLUMN(HeadJournal!B$1),0),"")</f>
        <v>722500298707</v>
      </c>
      <c r="C4033" s="94" t="str">
        <f ca="1">IFERROR(VLOOKUP($A4033,HeadJournal!$A$1:$NTR$890,COLUMN(HeadJournal!C$1),0),"")</f>
        <v>iHerb_AV CYG0792</v>
      </c>
      <c r="D4033" s="125" t="str">
        <f ca="1"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 ca="1"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 ca="1"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ca="1" si="316">Q4033-P4033</f>
        <v>1402.5228580423984</v>
      </c>
      <c r="V4033" s="22">
        <f t="shared" ref="V4033:V4096" ca="1" si="317">IF(Q4033&lt;&gt;0,IFERROR(U4033/P4033,""),"")</f>
        <v>1.277951771770552</v>
      </c>
      <c r="X4033" s="33"/>
      <c r="Y4033" s="33"/>
    </row>
    <row r="4034" spans="1:25" hidden="1" x14ac:dyDescent="0.2">
      <c r="A4034" s="93" t="s">
        <v>2505</v>
      </c>
      <c r="B4034" s="94" t="str">
        <f ca="1">IFERROR(VLOOKUP($A4034,HeadJournal!$A$1:$NTR$890,COLUMN(HeadJournal!B$1),0),"")</f>
        <v>722500298707</v>
      </c>
      <c r="C4034" s="94" t="str">
        <f ca="1">IFERROR(VLOOKUP($A4034,HeadJournal!$A$1:$NTR$890,COLUMN(HeadJournal!C$1),0),"")</f>
        <v>iHerb_AV CYG0792</v>
      </c>
      <c r="D4034" s="125" t="str">
        <f ca="1"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 ca="1"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 ca="1"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ca="1" si="316"/>
        <v>1548.0073229465472</v>
      </c>
      <c r="V4034" s="22">
        <f t="shared" ca="1" si="317"/>
        <v>0.83586039087878539</v>
      </c>
      <c r="X4034" s="33"/>
      <c r="Y4034" s="33"/>
    </row>
    <row r="4035" spans="1:25" hidden="1" x14ac:dyDescent="0.2">
      <c r="A4035" s="93" t="s">
        <v>2505</v>
      </c>
      <c r="B4035" s="94" t="str">
        <f ca="1">IFERROR(VLOOKUP($A4035,HeadJournal!$A$1:$NTR$890,COLUMN(HeadJournal!B$1),0),"")</f>
        <v>722500298707</v>
      </c>
      <c r="C4035" s="94" t="str">
        <f ca="1">IFERROR(VLOOKUP($A4035,HeadJournal!$A$1:$NTR$890,COLUMN(HeadJournal!C$1),0),"")</f>
        <v>iHerb_AV CYG0792</v>
      </c>
      <c r="D4035" s="125" t="str">
        <f ca="1"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 ca="1"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 ca="1"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 ca="1"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ca="1" si="316"/>
        <v>1548.0073229465472</v>
      </c>
      <c r="V4035" s="22">
        <f t="shared" ca="1" si="317"/>
        <v>0.83586039087878539</v>
      </c>
      <c r="X4035" s="33"/>
      <c r="Y4035" s="33"/>
    </row>
    <row r="4036" spans="1:25" hidden="1" x14ac:dyDescent="0.2">
      <c r="A4036" s="93" t="s">
        <v>2505</v>
      </c>
      <c r="B4036" s="94" t="str">
        <f ca="1">IFERROR(VLOOKUP($A4036,HeadJournal!$A$1:$NTR$890,COLUMN(HeadJournal!B$1),0),"")</f>
        <v>722500298707</v>
      </c>
      <c r="C4036" s="94" t="str">
        <f ca="1">IFERROR(VLOOKUP($A4036,HeadJournal!$A$1:$NTR$890,COLUMN(HeadJournal!C$1),0),"")</f>
        <v>iHerb_AV CYG0792</v>
      </c>
      <c r="D4036" s="125" t="str">
        <f ca="1"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 ca="1"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 ca="1"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ca="1" si="316"/>
        <v>1548.0073229465472</v>
      </c>
      <c r="V4036" s="22">
        <f t="shared" ca="1" si="317"/>
        <v>0.83586039087878539</v>
      </c>
      <c r="X4036" s="33"/>
      <c r="Y4036" s="33"/>
    </row>
    <row r="4037" spans="1:25" hidden="1" x14ac:dyDescent="0.2">
      <c r="A4037" s="93" t="s">
        <v>2505</v>
      </c>
      <c r="B4037" s="94" t="str">
        <f ca="1">IFERROR(VLOOKUP($A4037,HeadJournal!$A$1:$NTR$890,COLUMN(HeadJournal!B$1),0),"")</f>
        <v>722500298707</v>
      </c>
      <c r="C4037" s="94" t="str">
        <f ca="1">IFERROR(VLOOKUP($A4037,HeadJournal!$A$1:$NTR$890,COLUMN(HeadJournal!C$1),0),"")</f>
        <v>iHerb_AV CYG0792</v>
      </c>
      <c r="D4037" s="125" t="str">
        <f ca="1"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 ca="1"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 ca="1"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ca="1" si="316"/>
        <v>1248.0073229465472</v>
      </c>
      <c r="V4037" s="22">
        <f t="shared" ca="1" si="317"/>
        <v>0.67387270933065724</v>
      </c>
      <c r="X4037" s="33"/>
      <c r="Y4037" s="33"/>
    </row>
    <row r="4038" spans="1:25" hidden="1" x14ac:dyDescent="0.2">
      <c r="A4038" s="93" t="s">
        <v>2505</v>
      </c>
      <c r="B4038" s="94" t="str">
        <f ca="1">IFERROR(VLOOKUP($A4038,HeadJournal!$A$1:$NTR$890,COLUMN(HeadJournal!B$1),0),"")</f>
        <v>722500298707</v>
      </c>
      <c r="C4038" s="94" t="str">
        <f ca="1">IFERROR(VLOOKUP($A4038,HeadJournal!$A$1:$NTR$890,COLUMN(HeadJournal!C$1),0),"")</f>
        <v>iHerb_AV CYG0792</v>
      </c>
      <c r="D4038" s="125" t="str">
        <f ca="1"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 ca="1"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 ca="1"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 ca="1"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ca="1" si="316"/>
        <v>1091.38593227454</v>
      </c>
      <c r="V4038" s="22">
        <f t="shared" ca="1" si="317"/>
        <v>0.90300614680785862</v>
      </c>
      <c r="X4038" s="33"/>
      <c r="Y4038" s="33"/>
    </row>
    <row r="4039" spans="1:25" hidden="1" x14ac:dyDescent="0.2">
      <c r="A4039" s="93" t="s">
        <v>2509</v>
      </c>
      <c r="B4039" s="94" t="str">
        <f ca="1">IFERROR(VLOOKUP($A4039,HeadJournal!$A$1:$NTR$890,COLUMN(HeadJournal!B$1),0),"")</f>
        <v>1495407237</v>
      </c>
      <c r="C4039" s="94" t="str">
        <f ca="1">IFERROR(VLOOKUP($A4039,HeadJournal!$A$1:$NTR$890,COLUMN(HeadJournal!C$1),0),"")</f>
        <v>essens_AV</v>
      </c>
      <c r="D4039" s="125" t="str">
        <f ca="1"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 ca="1"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 ca="1"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 ca="1"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ca="1" si="316"/>
        <v>-1324.6427310649813</v>
      </c>
      <c r="V4039" s="22" t="str">
        <f t="shared" ca="1" si="317"/>
        <v/>
      </c>
      <c r="X4039" s="33"/>
      <c r="Y4039" s="33"/>
    </row>
    <row r="4040" spans="1:25" hidden="1" x14ac:dyDescent="0.2">
      <c r="A4040" s="93" t="s">
        <v>2509</v>
      </c>
      <c r="B4040" s="94" t="str">
        <f ca="1">IFERROR(VLOOKUP($A4040,HeadJournal!$A$1:$NTR$890,COLUMN(HeadJournal!B$1),0),"")</f>
        <v>1495407237</v>
      </c>
      <c r="C4040" s="94" t="str">
        <f ca="1">IFERROR(VLOOKUP($A4040,HeadJournal!$A$1:$NTR$890,COLUMN(HeadJournal!C$1),0),"")</f>
        <v>essens_AV</v>
      </c>
      <c r="D4040" s="125" t="str">
        <f ca="1"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 ca="1"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 ca="1"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 ca="1"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ca="1" si="316"/>
        <v>-1324.6427310649813</v>
      </c>
      <c r="V4040" s="22" t="str">
        <f t="shared" ca="1" si="317"/>
        <v/>
      </c>
      <c r="X4040" s="33"/>
      <c r="Y4040" s="33"/>
    </row>
    <row r="4041" spans="1:25" hidden="1" x14ac:dyDescent="0.2">
      <c r="A4041" s="93" t="s">
        <v>2509</v>
      </c>
      <c r="B4041" s="94" t="str">
        <f ca="1">IFERROR(VLOOKUP($A4041,HeadJournal!$A$1:$NTR$890,COLUMN(HeadJournal!B$1),0),"")</f>
        <v>1495407237</v>
      </c>
      <c r="C4041" s="94" t="str">
        <f ca="1">IFERROR(VLOOKUP($A4041,HeadJournal!$A$1:$NTR$890,COLUMN(HeadJournal!C$1),0),"")</f>
        <v>essens_AV</v>
      </c>
      <c r="D4041" s="125" t="str">
        <f ca="1"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 ca="1"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 ca="1"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ca="1" si="316"/>
        <v>-1324.6427310649813</v>
      </c>
      <c r="V4041" s="22" t="str">
        <f t="shared" ca="1" si="317"/>
        <v/>
      </c>
      <c r="X4041" s="33"/>
      <c r="Y4041" s="33"/>
    </row>
    <row r="4042" spans="1:25" hidden="1" x14ac:dyDescent="0.2">
      <c r="A4042" s="93" t="s">
        <v>2509</v>
      </c>
      <c r="B4042" s="94" t="str">
        <f ca="1">IFERROR(VLOOKUP($A4042,HeadJournal!$A$1:$NTR$890,COLUMN(HeadJournal!B$1),0),"")</f>
        <v>1495407237</v>
      </c>
      <c r="C4042" s="94" t="str">
        <f ca="1">IFERROR(VLOOKUP($A4042,HeadJournal!$A$1:$NTR$890,COLUMN(HeadJournal!C$1),0),"")</f>
        <v>essens_AV</v>
      </c>
      <c r="D4042" s="125" t="str">
        <f ca="1"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 ca="1"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 ca="1"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 ca="1"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ca="1" si="316"/>
        <v>-1324.6427310649813</v>
      </c>
      <c r="V4042" s="22" t="str">
        <f t="shared" ca="1" si="317"/>
        <v/>
      </c>
      <c r="X4042" s="33"/>
      <c r="Y4042" s="33"/>
    </row>
    <row r="4043" spans="1:25" hidden="1" x14ac:dyDescent="0.2">
      <c r="A4043" s="93" t="s">
        <v>2509</v>
      </c>
      <c r="B4043" s="94" t="str">
        <f ca="1">IFERROR(VLOOKUP($A4043,HeadJournal!$A$1:$NTR$890,COLUMN(HeadJournal!B$1),0),"")</f>
        <v>1495407237</v>
      </c>
      <c r="C4043" s="94" t="str">
        <f ca="1">IFERROR(VLOOKUP($A4043,HeadJournal!$A$1:$NTR$890,COLUMN(HeadJournal!C$1),0),"")</f>
        <v>essens_AV</v>
      </c>
      <c r="D4043" s="125" t="str">
        <f ca="1"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 ca="1"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 ca="1"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 ca="1"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ca="1" si="316"/>
        <v>1175.3572689350187</v>
      </c>
      <c r="V4043" s="22">
        <f t="shared" ca="1" si="317"/>
        <v>0.88730133897315799</v>
      </c>
      <c r="X4043" s="33"/>
      <c r="Y4043" s="33"/>
    </row>
    <row r="4044" spans="1:25" hidden="1" x14ac:dyDescent="0.2">
      <c r="A4044" s="93" t="s">
        <v>2509</v>
      </c>
      <c r="B4044" s="94" t="str">
        <f ca="1">IFERROR(VLOOKUP($A4044,HeadJournal!$A$1:$NTR$890,COLUMN(HeadJournal!B$1),0),"")</f>
        <v>1495407237</v>
      </c>
      <c r="C4044" s="94" t="str">
        <f ca="1">IFERROR(VLOOKUP($A4044,HeadJournal!$A$1:$NTR$890,COLUMN(HeadJournal!C$1),0),"")</f>
        <v>essens_AV</v>
      </c>
      <c r="D4044" s="125" t="str">
        <f ca="1"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 ca="1"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 ca="1"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 ca="1"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ca="1" si="316"/>
        <v>-1324.6427310649813</v>
      </c>
      <c r="V4044" s="22" t="str">
        <f t="shared" ca="1" si="317"/>
        <v/>
      </c>
      <c r="X4044" s="33"/>
      <c r="Y4044" s="33"/>
    </row>
    <row r="4045" spans="1:25" hidden="1" x14ac:dyDescent="0.2">
      <c r="A4045" s="93" t="s">
        <v>2509</v>
      </c>
      <c r="B4045" s="94" t="str">
        <f ca="1">IFERROR(VLOOKUP($A4045,HeadJournal!$A$1:$NTR$890,COLUMN(HeadJournal!B$1),0),"")</f>
        <v>1495407237</v>
      </c>
      <c r="C4045" s="94" t="str">
        <f ca="1">IFERROR(VLOOKUP($A4045,HeadJournal!$A$1:$NTR$890,COLUMN(HeadJournal!C$1),0),"")</f>
        <v>essens_AV</v>
      </c>
      <c r="D4045" s="125" t="str">
        <f ca="1"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 ca="1"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 ca="1"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 ca="1"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ca="1" si="316"/>
        <v>-30.193613610112322</v>
      </c>
      <c r="V4045" s="22" t="str">
        <f t="shared" ca="1" si="317"/>
        <v/>
      </c>
      <c r="X4045" s="33"/>
      <c r="Y4045" s="33"/>
    </row>
    <row r="4046" spans="1:25" hidden="1" x14ac:dyDescent="0.2">
      <c r="A4046" s="93" t="s">
        <v>2523</v>
      </c>
      <c r="B4046" s="94">
        <f ca="1">IFERROR(VLOOKUP($A4046,HeadJournal!$A$1:$NTR$890,COLUMN(HeadJournal!B$1),0),"")</f>
        <v>0</v>
      </c>
      <c r="C4046" s="94" t="str">
        <f ca="1">IFERROR(VLOOKUP($A4046,HeadJournal!$A$1:$NTR$890,COLUMN(HeadJournal!C$1),0),"")</f>
        <v>OZON_OA</v>
      </c>
      <c r="D4046" s="125" t="str">
        <f ca="1"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 ca="1"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 ca="1"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ca="1" si="316"/>
        <v>1218</v>
      </c>
      <c r="V4046" s="22">
        <f t="shared" ca="1" si="317"/>
        <v>1.7859237536656891</v>
      </c>
      <c r="X4046" s="33"/>
      <c r="Y4046" s="33"/>
    </row>
    <row r="4047" spans="1:25" hidden="1" x14ac:dyDescent="0.2">
      <c r="A4047" s="93" t="s">
        <v>2523</v>
      </c>
      <c r="B4047" s="94">
        <f ca="1">IFERROR(VLOOKUP($A4047,HeadJournal!$A$1:$NTR$890,COLUMN(HeadJournal!B$1),0),"")</f>
        <v>0</v>
      </c>
      <c r="C4047" s="94" t="str">
        <f ca="1">IFERROR(VLOOKUP($A4047,HeadJournal!$A$1:$NTR$890,COLUMN(HeadJournal!C$1),0),"")</f>
        <v>OZON_OA</v>
      </c>
      <c r="D4047" s="125" t="str">
        <f ca="1"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 ca="1"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ca="1" si="316"/>
        <v>1318</v>
      </c>
      <c r="V4047" s="22">
        <f t="shared" ca="1" si="317"/>
        <v>1.9325513196480939</v>
      </c>
      <c r="X4047" s="33"/>
      <c r="Y4047" s="33"/>
    </row>
    <row r="4048" spans="1:25" hidden="1" x14ac:dyDescent="0.2">
      <c r="A4048" s="93" t="s">
        <v>2524</v>
      </c>
      <c r="B4048" s="94">
        <f ca="1">IFERROR(VLOOKUP($A4048,HeadJournal!$A$1:$NTR$890,COLUMN(HeadJournal!B$1),0),"")</f>
        <v>0</v>
      </c>
      <c r="C4048" s="94" t="str">
        <f ca="1">IFERROR(VLOOKUP($A4048,HeadJournal!$A$1:$NTR$890,COLUMN(HeadJournal!C$1),0),"")</f>
        <v>Forever</v>
      </c>
      <c r="D4048" s="125" t="str">
        <f ca="1"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 ca="1"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ca="1" si="316"/>
        <v>798</v>
      </c>
      <c r="V4048" s="22">
        <f t="shared" ca="1" si="317"/>
        <v>0.36239782016348776</v>
      </c>
      <c r="X4048" s="33"/>
      <c r="Y4048" s="33"/>
    </row>
    <row r="4049" spans="1:25" hidden="1" x14ac:dyDescent="0.2">
      <c r="A4049" s="93" t="s">
        <v>2524</v>
      </c>
      <c r="B4049" s="94">
        <f ca="1">IFERROR(VLOOKUP($A4049,HeadJournal!$A$1:$NTR$890,COLUMN(HeadJournal!B$1),0),"")</f>
        <v>0</v>
      </c>
      <c r="C4049" s="94" t="str">
        <f ca="1">IFERROR(VLOOKUP($A4049,HeadJournal!$A$1:$NTR$890,COLUMN(HeadJournal!C$1),0),"")</f>
        <v>Forever</v>
      </c>
      <c r="D4049" s="125" t="str">
        <f ca="1"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 ca="1"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 ca="1"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ca="1" si="316"/>
        <v>798</v>
      </c>
      <c r="V4049" s="22">
        <f t="shared" ca="1" si="317"/>
        <v>0.36239782016348776</v>
      </c>
      <c r="X4049" s="33"/>
      <c r="Y4049" s="33"/>
    </row>
    <row r="4050" spans="1:25" hidden="1" x14ac:dyDescent="0.2">
      <c r="A4050" s="93" t="s">
        <v>2524</v>
      </c>
      <c r="B4050" s="94">
        <f ca="1">IFERROR(VLOOKUP($A4050,HeadJournal!$A$1:$NTR$890,COLUMN(HeadJournal!B$1),0),"")</f>
        <v>0</v>
      </c>
      <c r="C4050" s="94" t="str">
        <f ca="1">IFERROR(VLOOKUP($A4050,HeadJournal!$A$1:$NTR$890,COLUMN(HeadJournal!C$1),0),"")</f>
        <v>Forever</v>
      </c>
      <c r="D4050" s="125" t="str">
        <f ca="1"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 ca="1"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 ca="1"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ca="1" si="316"/>
        <v>0</v>
      </c>
      <c r="V4050" s="22">
        <f t="shared" ca="1" si="317"/>
        <v>0</v>
      </c>
      <c r="X4050" s="33"/>
      <c r="Y4050" s="33"/>
    </row>
    <row r="4051" spans="1:25" hidden="1" x14ac:dyDescent="0.2">
      <c r="A4051" s="93" t="s">
        <v>2524</v>
      </c>
      <c r="B4051" s="94">
        <f ca="1">IFERROR(VLOOKUP($A4051,HeadJournal!$A$1:$NTR$890,COLUMN(HeadJournal!B$1),0),"")</f>
        <v>0</v>
      </c>
      <c r="C4051" s="94" t="str">
        <f ca="1">IFERROR(VLOOKUP($A4051,HeadJournal!$A$1:$NTR$890,COLUMN(HeadJournal!C$1),0),"")</f>
        <v>Forever</v>
      </c>
      <c r="D4051" s="125" t="str">
        <f ca="1"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 ca="1"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 ca="1"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ca="1" si="316"/>
        <v>798</v>
      </c>
      <c r="V4051" s="22">
        <f t="shared" ca="1" si="317"/>
        <v>0.36239782016348776</v>
      </c>
      <c r="X4051" s="33"/>
      <c r="Y4051" s="33"/>
    </row>
    <row r="4052" spans="1:25" hidden="1" x14ac:dyDescent="0.2">
      <c r="A4052" s="93" t="s">
        <v>2524</v>
      </c>
      <c r="B4052" s="94">
        <f ca="1">IFERROR(VLOOKUP($A4052,HeadJournal!$A$1:$NTR$890,COLUMN(HeadJournal!B$1),0),"")</f>
        <v>0</v>
      </c>
      <c r="C4052" s="94" t="str">
        <f ca="1">IFERROR(VLOOKUP($A4052,HeadJournal!$A$1:$NTR$890,COLUMN(HeadJournal!C$1),0),"")</f>
        <v>Forever</v>
      </c>
      <c r="D4052" s="125" t="str">
        <f ca="1"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 ca="1"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 ca="1"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ca="1" si="316"/>
        <v>0</v>
      </c>
      <c r="V4052" s="22">
        <f t="shared" ca="1" si="317"/>
        <v>0</v>
      </c>
      <c r="X4052" s="33"/>
      <c r="Y4052" s="33"/>
    </row>
    <row r="4053" spans="1:25" hidden="1" x14ac:dyDescent="0.2">
      <c r="A4053" s="93" t="s">
        <v>2524</v>
      </c>
      <c r="B4053" s="94">
        <f ca="1">IFERROR(VLOOKUP($A4053,HeadJournal!$A$1:$NTR$890,COLUMN(HeadJournal!B$1),0),"")</f>
        <v>0</v>
      </c>
      <c r="C4053" s="94" t="str">
        <f ca="1">IFERROR(VLOOKUP($A4053,HeadJournal!$A$1:$NTR$890,COLUMN(HeadJournal!C$1),0),"")</f>
        <v>Forever</v>
      </c>
      <c r="D4053" s="125" t="str">
        <f ca="1"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 ca="1"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 ca="1"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ca="1" si="316"/>
        <v>0</v>
      </c>
      <c r="V4053" s="22">
        <f t="shared" ca="1" si="317"/>
        <v>0</v>
      </c>
      <c r="X4053" s="33"/>
      <c r="Y4053" s="33"/>
    </row>
    <row r="4054" spans="1:25" hidden="1" x14ac:dyDescent="0.2">
      <c r="A4054" s="93" t="s">
        <v>2541</v>
      </c>
      <c r="B4054" s="94" t="str">
        <f ca="1">IFERROR(VLOOKUP($A4054,HeadJournal!$A$1:$NTR$890,COLUMN(HeadJournal!B$1),0),"")</f>
        <v>720000482757</v>
      </c>
      <c r="C4054" s="94" t="str">
        <f ca="1">IFERROR(VLOOKUP($A4054,HeadJournal!$A$1:$NTR$890,COLUMN(HeadJournal!C$1),0),"")</f>
        <v>iHerb_MH DLE7202</v>
      </c>
      <c r="D4054" s="125" t="str">
        <f ca="1"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 ca="1"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 ca="1"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 ca="1"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ca="1" si="316"/>
        <v>1260.6018008525698</v>
      </c>
      <c r="V4054" s="22">
        <f t="shared" ca="1" si="317"/>
        <v>2.337052297996304</v>
      </c>
      <c r="X4054" s="33"/>
      <c r="Y4054" s="33"/>
    </row>
    <row r="4055" spans="1:25" hidden="1" x14ac:dyDescent="0.2">
      <c r="A4055" s="93" t="s">
        <v>2541</v>
      </c>
      <c r="B4055" s="94" t="str">
        <f ca="1">IFERROR(VLOOKUP($A4055,HeadJournal!$A$1:$NTR$890,COLUMN(HeadJournal!B$1),0),"")</f>
        <v>720000482757</v>
      </c>
      <c r="C4055" s="94" t="str">
        <f ca="1">IFERROR(VLOOKUP($A4055,HeadJournal!$A$1:$NTR$890,COLUMN(HeadJournal!C$1),0),"")</f>
        <v>iHerb_MH DLE7202</v>
      </c>
      <c r="D4055" s="125" t="str">
        <f ca="1"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 ca="1"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 ca="1"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 ca="1"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ca="1" si="316"/>
        <v>1457.6449674254</v>
      </c>
      <c r="V4055" s="22">
        <f t="shared" ca="1" si="317"/>
        <v>1.5468108271709238</v>
      </c>
      <c r="X4055" s="33"/>
      <c r="Y4055" s="33"/>
    </row>
    <row r="4056" spans="1:25" hidden="1" x14ac:dyDescent="0.2">
      <c r="A4056" s="93" t="s">
        <v>2541</v>
      </c>
      <c r="B4056" s="94" t="str">
        <f ca="1">IFERROR(VLOOKUP($A4056,HeadJournal!$A$1:$NTR$890,COLUMN(HeadJournal!B$1),0),"")</f>
        <v>720000482757</v>
      </c>
      <c r="C4056" s="94" t="str">
        <f ca="1">IFERROR(VLOOKUP($A4056,HeadJournal!$A$1:$NTR$890,COLUMN(HeadJournal!C$1),0),"")</f>
        <v>iHerb_MH DLE7202</v>
      </c>
      <c r="D4056" s="125" t="str">
        <f ca="1"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 ca="1"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 ca="1"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 ca="1"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ca="1" si="316"/>
        <v>-1070.6099163516449</v>
      </c>
      <c r="V4056" s="22" t="str">
        <f t="shared" ca="1" si="317"/>
        <v/>
      </c>
      <c r="X4056" s="33"/>
      <c r="Y4056" s="33"/>
    </row>
    <row r="4057" spans="1:25" hidden="1" x14ac:dyDescent="0.2">
      <c r="A4057" s="93" t="s">
        <v>2541</v>
      </c>
      <c r="B4057" s="94" t="str">
        <f ca="1">IFERROR(VLOOKUP($A4057,HeadJournal!$A$1:$NTR$890,COLUMN(HeadJournal!B$1),0),"")</f>
        <v>720000482757</v>
      </c>
      <c r="C4057" s="94" t="str">
        <f ca="1">IFERROR(VLOOKUP($A4057,HeadJournal!$A$1:$NTR$890,COLUMN(HeadJournal!C$1),0),"")</f>
        <v>iHerb_MH DLE7202</v>
      </c>
      <c r="D4057" s="125" t="str">
        <f ca="1"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 ca="1"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 ca="1"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 ca="1"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ca="1" si="316"/>
        <v>-172.82572991233008</v>
      </c>
      <c r="V4057" s="22" t="str">
        <f t="shared" ca="1" si="317"/>
        <v/>
      </c>
      <c r="X4057" s="33"/>
      <c r="Y4057" s="33"/>
    </row>
    <row r="4058" spans="1:25" hidden="1" x14ac:dyDescent="0.2">
      <c r="A4058" s="93" t="s">
        <v>2541</v>
      </c>
      <c r="B4058" s="94" t="str">
        <f ca="1">IFERROR(VLOOKUP($A4058,HeadJournal!$A$1:$NTR$890,COLUMN(HeadJournal!B$1),0),"")</f>
        <v>720000482757</v>
      </c>
      <c r="C4058" s="94" t="str">
        <f ca="1">IFERROR(VLOOKUP($A4058,HeadJournal!$A$1:$NTR$890,COLUMN(HeadJournal!C$1),0),"")</f>
        <v>iHerb_MH DLE7202</v>
      </c>
      <c r="D4058" s="125" t="str">
        <f ca="1"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 ca="1"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 ca="1"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 ca="1"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ca="1" si="316"/>
        <v>1.4445427489135909E-3</v>
      </c>
      <c r="V4058" s="22">
        <f t="shared" ca="1" si="317"/>
        <v>2.2056830378016088E-6</v>
      </c>
      <c r="X4058" s="33"/>
      <c r="Y4058" s="33"/>
    </row>
    <row r="4059" spans="1:25" hidden="1" x14ac:dyDescent="0.2">
      <c r="A4059" s="93" t="s">
        <v>2541</v>
      </c>
      <c r="B4059" s="94" t="str">
        <f ca="1">IFERROR(VLOOKUP($A4059,HeadJournal!$A$1:$NTR$890,COLUMN(HeadJournal!B$1),0),"")</f>
        <v>720000482757</v>
      </c>
      <c r="C4059" s="94" t="str">
        <f ca="1">IFERROR(VLOOKUP($A4059,HeadJournal!$A$1:$NTR$890,COLUMN(HeadJournal!C$1),0),"")</f>
        <v>iHerb_MH DLE7202</v>
      </c>
      <c r="D4059" s="125" t="str">
        <f ca="1"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 ca="1"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 ca="1"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 ca="1"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ca="1" si="316"/>
        <v>-4.7164803349915019E-3</v>
      </c>
      <c r="V4059" s="22">
        <f t="shared" ca="1" si="317"/>
        <v>-2.0782255474104424E-6</v>
      </c>
      <c r="X4059" s="33"/>
      <c r="Y4059" s="33"/>
    </row>
    <row r="4060" spans="1:25" hidden="1" x14ac:dyDescent="0.2">
      <c r="A4060" s="93" t="s">
        <v>2541</v>
      </c>
      <c r="B4060" s="94" t="str">
        <f ca="1">IFERROR(VLOOKUP($A4060,HeadJournal!$A$1:$NTR$890,COLUMN(HeadJournal!B$1),0),"")</f>
        <v>720000482757</v>
      </c>
      <c r="C4060" s="94" t="str">
        <f ca="1">IFERROR(VLOOKUP($A4060,HeadJournal!$A$1:$NTR$890,COLUMN(HeadJournal!C$1),0),"")</f>
        <v>iHerb_MH DLE7202</v>
      </c>
      <c r="D4060" s="125" t="str">
        <f ca="1"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 ca="1"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 ca="1"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 ca="1"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ca="1" si="316"/>
        <v>210.96748009329986</v>
      </c>
      <c r="V4060" s="22">
        <f t="shared" ca="1" si="317"/>
        <v>6.8295648794164152E-2</v>
      </c>
      <c r="X4060" s="33"/>
      <c r="Y4060" s="33"/>
    </row>
    <row r="4061" spans="1:25" hidden="1" x14ac:dyDescent="0.2">
      <c r="A4061" s="93" t="s">
        <v>2541</v>
      </c>
      <c r="B4061" s="94" t="str">
        <f ca="1">IFERROR(VLOOKUP($A4061,HeadJournal!$A$1:$NTR$890,COLUMN(HeadJournal!B$1),0),"")</f>
        <v>720000482757</v>
      </c>
      <c r="C4061" s="94" t="str">
        <f ca="1">IFERROR(VLOOKUP($A4061,HeadJournal!$A$1:$NTR$890,COLUMN(HeadJournal!C$1),0),"")</f>
        <v>iHerb_MH DLE7202</v>
      </c>
      <c r="D4061" s="125" t="str">
        <f ca="1"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 ca="1"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 ca="1"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 ca="1"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ca="1" si="316"/>
        <v>2029.44466983029</v>
      </c>
      <c r="V4061" s="22">
        <f t="shared" ca="1" si="317"/>
        <v>0.78949659087723445</v>
      </c>
      <c r="X4061" s="33"/>
      <c r="Y4061" s="33"/>
    </row>
    <row r="4062" spans="1:25" hidden="1" x14ac:dyDescent="0.2">
      <c r="A4062" s="93" t="s">
        <v>2560</v>
      </c>
      <c r="B4062" s="94" t="str">
        <f ca="1">IFERROR(VLOOKUP($A4062,HeadJournal!$A$1:$NTR$890,COLUMN(HeadJournal!B$1),0),"")</f>
        <v>720000470754</v>
      </c>
      <c r="C4062" s="94" t="str">
        <f ca="1">IFERROR(VLOOKUP($A4062,HeadJournal!$A$1:$NTR$890,COLUMN(HeadJournal!C$1),0),"")</f>
        <v>iHerb_OA CZN6870</v>
      </c>
      <c r="D4062" s="125" t="str">
        <f ca="1"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 ca="1"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 ca="1"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 ca="1"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ca="1" si="316"/>
        <v>1334.2737572254346</v>
      </c>
      <c r="V4062" s="22">
        <f t="shared" ca="1" si="317"/>
        <v>0.67876885814076837</v>
      </c>
      <c r="X4062" s="33"/>
      <c r="Y4062" s="33"/>
    </row>
    <row r="4063" spans="1:25" hidden="1" x14ac:dyDescent="0.2">
      <c r="A4063" s="93" t="s">
        <v>2560</v>
      </c>
      <c r="B4063" s="94" t="str">
        <f ca="1">IFERROR(VLOOKUP($A4063,HeadJournal!$A$1:$NTR$890,COLUMN(HeadJournal!B$1),0),"")</f>
        <v>720000470754</v>
      </c>
      <c r="C4063" s="94" t="str">
        <f ca="1">IFERROR(VLOOKUP($A4063,HeadJournal!$A$1:$NTR$890,COLUMN(HeadJournal!C$1),0),"")</f>
        <v>iHerb_OA CZN6870</v>
      </c>
      <c r="D4063" s="125" t="str">
        <f ca="1"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 ca="1"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 ca="1"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 ca="1"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ca="1" si="316"/>
        <v>758.28947976878635</v>
      </c>
      <c r="V4063" s="22">
        <f t="shared" ca="1" si="317"/>
        <v>0.95778628727496651</v>
      </c>
      <c r="X4063" s="33"/>
      <c r="Y4063" s="33"/>
    </row>
    <row r="4064" spans="1:25" hidden="1" x14ac:dyDescent="0.2">
      <c r="A4064" s="93" t="s">
        <v>2560</v>
      </c>
      <c r="B4064" s="94" t="str">
        <f ca="1">IFERROR(VLOOKUP($A4064,HeadJournal!$A$1:$NTR$890,COLUMN(HeadJournal!B$1),0),"")</f>
        <v>720000470754</v>
      </c>
      <c r="C4064" s="94" t="str">
        <f ca="1">IFERROR(VLOOKUP($A4064,HeadJournal!$A$1:$NTR$890,COLUMN(HeadJournal!C$1),0),"")</f>
        <v>iHerb_OA CZN6870</v>
      </c>
      <c r="D4064" s="125" t="str">
        <f ca="1"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 ca="1"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 ca="1"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ca="1" si="316"/>
        <v>758.28947976878635</v>
      </c>
      <c r="V4064" s="22">
        <f t="shared" ca="1" si="317"/>
        <v>0.95778628727496651</v>
      </c>
      <c r="X4064" s="33"/>
      <c r="Y4064" s="33"/>
    </row>
    <row r="4065" spans="1:25" hidden="1" x14ac:dyDescent="0.2">
      <c r="A4065" s="93" t="s">
        <v>2560</v>
      </c>
      <c r="B4065" s="94" t="str">
        <f ca="1">IFERROR(VLOOKUP($A4065,HeadJournal!$A$1:$NTR$890,COLUMN(HeadJournal!B$1),0),"")</f>
        <v>720000470754</v>
      </c>
      <c r="C4065" s="94" t="str">
        <f ca="1">IFERROR(VLOOKUP($A4065,HeadJournal!$A$1:$NTR$890,COLUMN(HeadJournal!C$1),0),"")</f>
        <v>iHerb_OA CZN6870</v>
      </c>
      <c r="D4065" s="125" t="str">
        <f ca="1"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 ca="1"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 ca="1"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 ca="1"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ca="1" si="316"/>
        <v>787.30682080924896</v>
      </c>
      <c r="V4065" s="22">
        <f t="shared" ca="1" si="317"/>
        <v>0.8626193761054759</v>
      </c>
      <c r="X4065" s="33"/>
      <c r="Y4065" s="33"/>
    </row>
    <row r="4066" spans="1:25" hidden="1" x14ac:dyDescent="0.2">
      <c r="A4066" s="93" t="s">
        <v>2560</v>
      </c>
      <c r="B4066" s="94" t="str">
        <f ca="1">IFERROR(VLOOKUP($A4066,HeadJournal!$A$1:$NTR$890,COLUMN(HeadJournal!B$1),0),"")</f>
        <v>720000470754</v>
      </c>
      <c r="C4066" s="94" t="str">
        <f ca="1">IFERROR(VLOOKUP($A4066,HeadJournal!$A$1:$NTR$890,COLUMN(HeadJournal!C$1),0),"")</f>
        <v>iHerb_OA CZN6870</v>
      </c>
      <c r="D4066" s="125" t="str">
        <f ca="1"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 ca="1"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 ca="1"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 ca="1"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ca="1" si="316"/>
        <v>985.88069364161925</v>
      </c>
      <c r="V4066" s="22">
        <f t="shared" ca="1" si="317"/>
        <v>0.48948475421951859</v>
      </c>
      <c r="X4066" s="33"/>
      <c r="Y4066" s="33"/>
    </row>
    <row r="4067" spans="1:25" hidden="1" x14ac:dyDescent="0.2">
      <c r="A4067" s="93" t="s">
        <v>2560</v>
      </c>
      <c r="B4067" s="94" t="str">
        <f ca="1">IFERROR(VLOOKUP($A4067,HeadJournal!$A$1:$NTR$890,COLUMN(HeadJournal!B$1),0),"")</f>
        <v>720000470754</v>
      </c>
      <c r="C4067" s="94" t="str">
        <f ca="1">IFERROR(VLOOKUP($A4067,HeadJournal!$A$1:$NTR$890,COLUMN(HeadJournal!C$1),0),"")</f>
        <v>iHerb_OA CZN6870</v>
      </c>
      <c r="D4067" s="125" t="str">
        <f ca="1"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 ca="1"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 ca="1"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 ca="1"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ca="1" si="316"/>
        <v>906.00647398843967</v>
      </c>
      <c r="V4067" s="22">
        <f t="shared" ca="1" si="317"/>
        <v>0.91148126248249095</v>
      </c>
      <c r="X4067" s="33"/>
      <c r="Y4067" s="33"/>
    </row>
    <row r="4068" spans="1:25" hidden="1" x14ac:dyDescent="0.2">
      <c r="A4068" s="93" t="s">
        <v>2560</v>
      </c>
      <c r="B4068" s="94" t="str">
        <f ca="1">IFERROR(VLOOKUP($A4068,HeadJournal!$A$1:$NTR$890,COLUMN(HeadJournal!B$1),0),"")</f>
        <v>720000470754</v>
      </c>
      <c r="C4068" s="94" t="str">
        <f ca="1">IFERROR(VLOOKUP($A4068,HeadJournal!$A$1:$NTR$890,COLUMN(HeadJournal!C$1),0),"")</f>
        <v>iHerb_OA CZN6870</v>
      </c>
      <c r="D4068" s="125" t="str">
        <f ca="1"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 ca="1"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 ca="1"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 ca="1"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ca="1" si="316"/>
        <v>701.55144508670537</v>
      </c>
      <c r="V4068" s="22">
        <f t="shared" ca="1" si="317"/>
        <v>1.4074701153637423</v>
      </c>
      <c r="X4068" s="33"/>
      <c r="Y4068" s="33"/>
    </row>
    <row r="4069" spans="1:25" hidden="1" x14ac:dyDescent="0.2">
      <c r="A4069" s="93" t="s">
        <v>2560</v>
      </c>
      <c r="B4069" s="94" t="str">
        <f ca="1">IFERROR(VLOOKUP($A4069,HeadJournal!$A$1:$NTR$890,COLUMN(HeadJournal!B$1),0),"")</f>
        <v>720000470754</v>
      </c>
      <c r="C4069" s="94" t="str">
        <f ca="1">IFERROR(VLOOKUP($A4069,HeadJournal!$A$1:$NTR$890,COLUMN(HeadJournal!C$1),0),"")</f>
        <v>iHerb_OA CZN6870</v>
      </c>
      <c r="D4069" s="125" t="str">
        <f ca="1"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 ca="1"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 ca="1"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 ca="1"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ca="1" si="316"/>
        <v>-832.36069364161824</v>
      </c>
      <c r="V4069" s="22" t="str">
        <f t="shared" ca="1" si="317"/>
        <v/>
      </c>
      <c r="X4069" s="33"/>
      <c r="Y4069" s="33"/>
    </row>
    <row r="4070" spans="1:25" hidden="1" x14ac:dyDescent="0.2">
      <c r="A4070" s="93" t="s">
        <v>2560</v>
      </c>
      <c r="B4070" s="94" t="str">
        <f ca="1">IFERROR(VLOOKUP($A4070,HeadJournal!$A$1:$NTR$890,COLUMN(HeadJournal!B$1),0),"")</f>
        <v>720000470754</v>
      </c>
      <c r="C4070" s="94" t="str">
        <f ca="1">IFERROR(VLOOKUP($A4070,HeadJournal!$A$1:$NTR$890,COLUMN(HeadJournal!C$1),0),"")</f>
        <v>iHerb_OA CZN6870</v>
      </c>
      <c r="D4070" s="125" t="str">
        <f ca="1"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 ca="1"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 ca="1"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 ca="1"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ca="1" si="316"/>
        <v>1680.0365317919081</v>
      </c>
      <c r="V4070" s="22">
        <f t="shared" ca="1" si="317"/>
        <v>0.72416508053445572</v>
      </c>
      <c r="X4070" s="33"/>
      <c r="Y4070" s="33"/>
    </row>
    <row r="4071" spans="1:25" hidden="1" x14ac:dyDescent="0.2">
      <c r="A4071" s="93" t="s">
        <v>2560</v>
      </c>
      <c r="B4071" s="94" t="str">
        <f ca="1">IFERROR(VLOOKUP($A4071,HeadJournal!$A$1:$NTR$890,COLUMN(HeadJournal!B$1),0),"")</f>
        <v>720000470754</v>
      </c>
      <c r="C4071" s="94" t="str">
        <f ca="1">IFERROR(VLOOKUP($A4071,HeadJournal!$A$1:$NTR$890,COLUMN(HeadJournal!C$1),0),"")</f>
        <v>iHerb_OA CZN6870</v>
      </c>
      <c r="D4071" s="125" t="str">
        <f ca="1"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 ca="1"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 ca="1"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 ca="1"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ca="1" si="316"/>
        <v>1680.0365317919081</v>
      </c>
      <c r="V4071" s="22">
        <f t="shared" ca="1" si="317"/>
        <v>0.72416508053445572</v>
      </c>
      <c r="X4071" s="33"/>
      <c r="Y4071" s="33"/>
    </row>
    <row r="4072" spans="1:25" hidden="1" x14ac:dyDescent="0.2">
      <c r="A4072" s="93" t="s">
        <v>2560</v>
      </c>
      <c r="B4072" s="94" t="str">
        <f ca="1">IFERROR(VLOOKUP($A4072,HeadJournal!$A$1:$NTR$890,COLUMN(HeadJournal!B$1),0),"")</f>
        <v>720000470754</v>
      </c>
      <c r="C4072" s="94" t="str">
        <f ca="1">IFERROR(VLOOKUP($A4072,HeadJournal!$A$1:$NTR$890,COLUMN(HeadJournal!C$1),0),"")</f>
        <v>iHerb_OA CZN6870</v>
      </c>
      <c r="D4072" s="125" t="str">
        <f ca="1"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 ca="1"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 ca="1"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 ca="1"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ca="1" si="316"/>
        <v>1680.0365317919081</v>
      </c>
      <c r="V4072" s="22">
        <f t="shared" ca="1" si="317"/>
        <v>0.72416508053445572</v>
      </c>
      <c r="X4072" s="33"/>
      <c r="Y4072" s="33"/>
    </row>
    <row r="4073" spans="1:25" hidden="1" x14ac:dyDescent="0.2">
      <c r="A4073" s="93" t="s">
        <v>2560</v>
      </c>
      <c r="B4073" s="94" t="str">
        <f ca="1">IFERROR(VLOOKUP($A4073,HeadJournal!$A$1:$NTR$890,COLUMN(HeadJournal!B$1),0),"")</f>
        <v>720000470754</v>
      </c>
      <c r="C4073" s="94" t="str">
        <f ca="1">IFERROR(VLOOKUP($A4073,HeadJournal!$A$1:$NTR$890,COLUMN(HeadJournal!C$1),0),"")</f>
        <v>iHerb_OA CZN6870</v>
      </c>
      <c r="D4073" s="125" t="str">
        <f ca="1"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 ca="1"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 ca="1"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 ca="1"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ca="1" si="316"/>
        <v>1742.2529479768791</v>
      </c>
      <c r="V4073" s="22">
        <f t="shared" ca="1" si="317"/>
        <v>0.65553753381107038</v>
      </c>
      <c r="X4073" s="33"/>
      <c r="Y4073" s="33"/>
    </row>
    <row r="4074" spans="1:25" hidden="1" x14ac:dyDescent="0.2">
      <c r="A4074" s="93" t="s">
        <v>2571</v>
      </c>
      <c r="B4074" s="94" t="str">
        <f ca="1">IFERROR(VLOOKUP($A4074,HeadJournal!$A$1:$NTR$890,COLUMN(HeadJournal!B$1),0),"")</f>
        <v>720000489634</v>
      </c>
      <c r="C4074" s="94" t="str">
        <f ca="1">IFERROR(VLOOKUP($A4074,HeadJournal!$A$1:$NTR$890,COLUMN(HeadJournal!C$1),0),"")</f>
        <v>iHerb_OA CZN6870</v>
      </c>
      <c r="D4074" s="125" t="str">
        <f ca="1"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 ca="1"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 ca="1"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 ca="1"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ca="1" si="316"/>
        <v>2989.7402126410561</v>
      </c>
      <c r="V4074" s="22">
        <f t="shared" ca="1" si="317"/>
        <v>0.43900531051554698</v>
      </c>
      <c r="X4074" s="33"/>
      <c r="Y4074" s="33"/>
    </row>
    <row r="4075" spans="1:25" hidden="1" x14ac:dyDescent="0.2">
      <c r="A4075" s="93" t="s">
        <v>2571</v>
      </c>
      <c r="B4075" s="94" t="str">
        <f ca="1">IFERROR(VLOOKUP($A4075,HeadJournal!$A$1:$NTR$890,COLUMN(HeadJournal!B$1),0),"")</f>
        <v>720000489634</v>
      </c>
      <c r="C4075" s="94" t="str">
        <f ca="1">IFERROR(VLOOKUP($A4075,HeadJournal!$A$1:$NTR$890,COLUMN(HeadJournal!C$1),0),"")</f>
        <v>iHerb_OA CZN6870</v>
      </c>
      <c r="D4075" s="125" t="str">
        <f ca="1"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 ca="1"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 ca="1"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ca="1" si="316"/>
        <v>1724.240521818539</v>
      </c>
      <c r="V4075" s="22">
        <f t="shared" ca="1" si="317"/>
        <v>0.64439294184632501</v>
      </c>
      <c r="X4075" s="33"/>
      <c r="Y4075" s="33"/>
    </row>
    <row r="4076" spans="1:25" hidden="1" x14ac:dyDescent="0.2">
      <c r="A4076" s="93" t="s">
        <v>2571</v>
      </c>
      <c r="B4076" s="94" t="str">
        <f ca="1">IFERROR(VLOOKUP($A4076,HeadJournal!$A$1:$NTR$890,COLUMN(HeadJournal!B$1),0),"")</f>
        <v>720000489634</v>
      </c>
      <c r="C4076" s="94" t="str">
        <f ca="1">IFERROR(VLOOKUP($A4076,HeadJournal!$A$1:$NTR$890,COLUMN(HeadJournal!C$1),0),"")</f>
        <v>iHerb_OA CZN6870</v>
      </c>
      <c r="D4076" s="125" t="str">
        <f ca="1"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 ca="1"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 ca="1"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 ca="1"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ca="1" si="316"/>
        <v>1318.3527780314403</v>
      </c>
      <c r="V4076" s="22">
        <f t="shared" ca="1" si="317"/>
        <v>0.57780745653308829</v>
      </c>
      <c r="X4076" s="33"/>
      <c r="Y4076" s="33"/>
    </row>
    <row r="4077" spans="1:25" hidden="1" x14ac:dyDescent="0.2">
      <c r="A4077" s="93" t="s">
        <v>2571</v>
      </c>
      <c r="B4077" s="94" t="str">
        <f ca="1">IFERROR(VLOOKUP($A4077,HeadJournal!$A$1:$NTR$890,COLUMN(HeadJournal!B$1),0),"")</f>
        <v>720000489634</v>
      </c>
      <c r="C4077" s="94" t="str">
        <f ca="1">IFERROR(VLOOKUP($A4077,HeadJournal!$A$1:$NTR$890,COLUMN(HeadJournal!C$1),0),"")</f>
        <v>iHerb_OA CZN6870</v>
      </c>
      <c r="D4077" s="125" t="str">
        <f ca="1"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 ca="1"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 ca="1"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 ca="1"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ca="1" si="316"/>
        <v>851.92705759572164</v>
      </c>
      <c r="V4077" s="22">
        <f t="shared" ca="1" si="317"/>
        <v>0.55031454543260239</v>
      </c>
      <c r="X4077" s="33"/>
      <c r="Y4077" s="33"/>
    </row>
    <row r="4078" spans="1:25" hidden="1" x14ac:dyDescent="0.2">
      <c r="A4078" s="93" t="s">
        <v>2571</v>
      </c>
      <c r="B4078" s="94" t="str">
        <f ca="1">IFERROR(VLOOKUP($A4078,HeadJournal!$A$1:$NTR$890,COLUMN(HeadJournal!B$1),0),"")</f>
        <v>720000489634</v>
      </c>
      <c r="C4078" s="94" t="str">
        <f ca="1">IFERROR(VLOOKUP($A4078,HeadJournal!$A$1:$NTR$890,COLUMN(HeadJournal!C$1),0),"")</f>
        <v>iHerb_OA CZN6870</v>
      </c>
      <c r="D4078" s="125" t="str">
        <f ca="1"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 ca="1"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 ca="1"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 ca="1"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ca="1" si="316"/>
        <v>751.92705759572164</v>
      </c>
      <c r="V4078" s="22">
        <f t="shared" ca="1" si="317"/>
        <v>0.48571810603957727</v>
      </c>
      <c r="X4078" s="33"/>
      <c r="Y4078" s="33"/>
    </row>
    <row r="4079" spans="1:25" hidden="1" x14ac:dyDescent="0.2">
      <c r="A4079" s="93" t="s">
        <v>2571</v>
      </c>
      <c r="B4079" s="94" t="str">
        <f ca="1">IFERROR(VLOOKUP($A4079,HeadJournal!$A$1:$NTR$890,COLUMN(HeadJournal!B$1),0),"")</f>
        <v>720000489634</v>
      </c>
      <c r="C4079" s="94" t="str">
        <f ca="1">IFERROR(VLOOKUP($A4079,HeadJournal!$A$1:$NTR$890,COLUMN(HeadJournal!C$1),0),"")</f>
        <v>iHerb_OA CZN6870</v>
      </c>
      <c r="D4079" s="125" t="str">
        <f ca="1"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 ca="1"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 ca="1"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 ca="1"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ca="1" si="316"/>
        <v>-521.27914421759817</v>
      </c>
      <c r="V4079" s="22" t="str">
        <f t="shared" ca="1" si="317"/>
        <v/>
      </c>
      <c r="X4079" s="33"/>
      <c r="Y4079" s="33"/>
    </row>
    <row r="4080" spans="1:25" hidden="1" x14ac:dyDescent="0.2">
      <c r="A4080" s="93" t="s">
        <v>2571</v>
      </c>
      <c r="B4080" s="94" t="str">
        <f ca="1">IFERROR(VLOOKUP($A4080,HeadJournal!$A$1:$NTR$890,COLUMN(HeadJournal!B$1),0),"")</f>
        <v>720000489634</v>
      </c>
      <c r="C4080" s="94" t="str">
        <f ca="1">IFERROR(VLOOKUP($A4080,HeadJournal!$A$1:$NTR$890,COLUMN(HeadJournal!C$1),0),"")</f>
        <v>iHerb_OA CZN6870</v>
      </c>
      <c r="D4080" s="125" t="str">
        <f ca="1"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 ca="1"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 ca="1"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 ca="1"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ca="1" si="316"/>
        <v>872.73151653512514</v>
      </c>
      <c r="V4080" s="22">
        <f t="shared" ca="1" si="317"/>
        <v>1.2000128375936638</v>
      </c>
      <c r="X4080" s="33"/>
      <c r="Y4080" s="33"/>
    </row>
    <row r="4081" spans="1:25" hidden="1" x14ac:dyDescent="0.2">
      <c r="A4081" s="93" t="s">
        <v>2590</v>
      </c>
      <c r="B4081" s="94" t="str">
        <f ca="1">IFERROR(VLOOKUP($A4081,HeadJournal!$A$1:$NTR$890,COLUMN(HeadJournal!B$1),0),"")</f>
        <v>720000497681</v>
      </c>
      <c r="C4081" s="94" t="str">
        <f ca="1">IFERROR(VLOOKUP($A4081,HeadJournal!$A$1:$NTR$890,COLUMN(HeadJournal!C$1),0),"")</f>
        <v>iHerb_OA CZN6870</v>
      </c>
      <c r="D4081" s="125" t="str">
        <f ca="1"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 ca="1"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 ca="1"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ca="1" si="316"/>
        <v>911.76792171135708</v>
      </c>
      <c r="V4081" s="22">
        <f t="shared" ca="1" si="317"/>
        <v>0.48286856906790698</v>
      </c>
      <c r="X4081" s="33"/>
      <c r="Y4081" s="33"/>
    </row>
    <row r="4082" spans="1:25" hidden="1" x14ac:dyDescent="0.2">
      <c r="A4082" s="93" t="s">
        <v>2590</v>
      </c>
      <c r="B4082" s="94" t="str">
        <f ca="1">IFERROR(VLOOKUP($A4082,HeadJournal!$A$1:$NTR$890,COLUMN(HeadJournal!B$1),0),"")</f>
        <v>720000497681</v>
      </c>
      <c r="C4082" s="94" t="str">
        <f ca="1">IFERROR(VLOOKUP($A4082,HeadJournal!$A$1:$NTR$890,COLUMN(HeadJournal!C$1),0),"")</f>
        <v>iHerb_OA CZN6870</v>
      </c>
      <c r="D4082" s="125" t="str">
        <f ca="1"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 ca="1"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 ca="1"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 ca="1"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ca="1" si="316"/>
        <v>672.9157362153062</v>
      </c>
      <c r="V4082" s="22">
        <f t="shared" ca="1" si="317"/>
        <v>0.59704119544326528</v>
      </c>
      <c r="X4082" s="33"/>
      <c r="Y4082" s="33"/>
    </row>
    <row r="4083" spans="1:25" hidden="1" x14ac:dyDescent="0.2">
      <c r="A4083" s="93" t="s">
        <v>2590</v>
      </c>
      <c r="B4083" s="94" t="str">
        <f ca="1">IFERROR(VLOOKUP($A4083,HeadJournal!$A$1:$NTR$890,COLUMN(HeadJournal!B$1),0),"")</f>
        <v>720000497681</v>
      </c>
      <c r="C4083" s="94" t="str">
        <f ca="1">IFERROR(VLOOKUP($A4083,HeadJournal!$A$1:$NTR$890,COLUMN(HeadJournal!C$1),0),"")</f>
        <v>iHerb_OA CZN6870</v>
      </c>
      <c r="D4083" s="125" t="str">
        <f ca="1"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 ca="1"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 ca="1"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 ca="1"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ca="1" si="316"/>
        <v>1438.8654334100875</v>
      </c>
      <c r="V4083" s="22">
        <f t="shared" ca="1" si="317"/>
        <v>0.60939577683121227</v>
      </c>
      <c r="X4083" s="33"/>
      <c r="Y4083" s="33"/>
    </row>
    <row r="4084" spans="1:25" hidden="1" x14ac:dyDescent="0.2">
      <c r="A4084" s="93" t="s">
        <v>2590</v>
      </c>
      <c r="B4084" s="94" t="str">
        <f ca="1">IFERROR(VLOOKUP($A4084,HeadJournal!$A$1:$NTR$890,COLUMN(HeadJournal!B$1),0),"")</f>
        <v>720000497681</v>
      </c>
      <c r="C4084" s="94" t="str">
        <f ca="1">IFERROR(VLOOKUP($A4084,HeadJournal!$A$1:$NTR$890,COLUMN(HeadJournal!C$1),0),"")</f>
        <v>iHerb_OA CZN6870</v>
      </c>
      <c r="D4084" s="125" t="str">
        <f ca="1"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 ca="1"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 ca="1"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 ca="1"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ca="1" si="316"/>
        <v>1334.3616001881701</v>
      </c>
      <c r="V4084" s="22">
        <f t="shared" ca="1" si="317"/>
        <v>0.56405983276831717</v>
      </c>
      <c r="X4084" s="33"/>
      <c r="Y4084" s="33"/>
    </row>
    <row r="4085" spans="1:25" hidden="1" x14ac:dyDescent="0.2">
      <c r="A4085" s="93" t="s">
        <v>2590</v>
      </c>
      <c r="B4085" s="94" t="str">
        <f ca="1">IFERROR(VLOOKUP($A4085,HeadJournal!$A$1:$NTR$890,COLUMN(HeadJournal!B$1),0),"")</f>
        <v>720000497681</v>
      </c>
      <c r="C4085" s="94" t="str">
        <f ca="1">IFERROR(VLOOKUP($A4085,HeadJournal!$A$1:$NTR$890,COLUMN(HeadJournal!C$1),0),"")</f>
        <v>iHerb_OA CZN6870</v>
      </c>
      <c r="D4085" s="125" t="str">
        <f ca="1"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 ca="1"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 ca="1"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 ca="1"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ca="1" si="316"/>
        <v>1057.7219230483549</v>
      </c>
      <c r="V4085" s="22">
        <f t="shared" ca="1" si="317"/>
        <v>0.54457800641421128</v>
      </c>
      <c r="X4085" s="33"/>
      <c r="Y4085" s="33"/>
    </row>
    <row r="4086" spans="1:25" hidden="1" x14ac:dyDescent="0.2">
      <c r="A4086" s="93" t="s">
        <v>2590</v>
      </c>
      <c r="B4086" s="94" t="str">
        <f ca="1">IFERROR(VLOOKUP($A4086,HeadJournal!$A$1:$NTR$890,COLUMN(HeadJournal!B$1),0),"")</f>
        <v>720000497681</v>
      </c>
      <c r="C4086" s="94" t="str">
        <f ca="1">IFERROR(VLOOKUP($A4086,HeadJournal!$A$1:$NTR$890,COLUMN(HeadJournal!C$1),0),"")</f>
        <v>iHerb_OA CZN6870</v>
      </c>
      <c r="D4086" s="125" t="str">
        <f ca="1"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 ca="1"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 ca="1"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 ca="1"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ca="1" si="316"/>
        <v>969.82266285374726</v>
      </c>
      <c r="V4086" s="22">
        <f t="shared" ca="1" si="317"/>
        <v>0.63379756013276556</v>
      </c>
      <c r="X4086" s="33"/>
      <c r="Y4086" s="33"/>
    </row>
    <row r="4087" spans="1:25" hidden="1" x14ac:dyDescent="0.2">
      <c r="A4087" s="93" t="s">
        <v>2590</v>
      </c>
      <c r="B4087" s="94" t="str">
        <f ca="1">IFERROR(VLOOKUP($A4087,HeadJournal!$A$1:$NTR$890,COLUMN(HeadJournal!B$1),0),"")</f>
        <v>720000497681</v>
      </c>
      <c r="C4087" s="94" t="str">
        <f ca="1">IFERROR(VLOOKUP($A4087,HeadJournal!$A$1:$NTR$890,COLUMN(HeadJournal!C$1),0),"")</f>
        <v>iHerb_OA CZN6870</v>
      </c>
      <c r="D4087" s="125" t="str">
        <f ca="1"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 ca="1"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 ca="1"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 ca="1"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ca="1" si="316"/>
        <v>988.96395404689383</v>
      </c>
      <c r="V4087" s="22">
        <f t="shared" ca="1" si="317"/>
        <v>0.65449395247423869</v>
      </c>
      <c r="X4087" s="33"/>
      <c r="Y4087" s="33"/>
    </row>
    <row r="4088" spans="1:25" hidden="1" x14ac:dyDescent="0.2">
      <c r="A4088" s="93" t="s">
        <v>2590</v>
      </c>
      <c r="B4088" s="94" t="str">
        <f ca="1">IFERROR(VLOOKUP($A4088,HeadJournal!$A$1:$NTR$890,COLUMN(HeadJournal!B$1),0),"")</f>
        <v>720000497681</v>
      </c>
      <c r="C4088" s="94" t="str">
        <f ca="1">IFERROR(VLOOKUP($A4088,HeadJournal!$A$1:$NTR$890,COLUMN(HeadJournal!C$1),0),"")</f>
        <v>iHerb_OA CZN6870</v>
      </c>
      <c r="D4088" s="125" t="str">
        <f ca="1"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 ca="1"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 ca="1"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 ca="1"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ca="1" si="316"/>
        <v>728.29798237143768</v>
      </c>
      <c r="V4088" s="22">
        <f t="shared" ca="1" si="317"/>
        <v>0.74950753333706988</v>
      </c>
      <c r="X4088" s="33"/>
      <c r="Y4088" s="33"/>
    </row>
    <row r="4089" spans="1:25" hidden="1" x14ac:dyDescent="0.2">
      <c r="A4089" s="93" t="s">
        <v>2590</v>
      </c>
      <c r="B4089" s="94" t="str">
        <f ca="1">IFERROR(VLOOKUP($A4089,HeadJournal!$A$1:$NTR$890,COLUMN(HeadJournal!B$1),0),"")</f>
        <v>720000497681</v>
      </c>
      <c r="C4089" s="94" t="str">
        <f ca="1">IFERROR(VLOOKUP($A4089,HeadJournal!$A$1:$NTR$890,COLUMN(HeadJournal!C$1),0),"")</f>
        <v>iHerb_OA CZN6870</v>
      </c>
      <c r="D4089" s="125" t="str">
        <f ca="1"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 ca="1"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 ca="1"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 ca="1"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ca="1" si="316"/>
        <v>-486.41398796702072</v>
      </c>
      <c r="V4089" s="22" t="str">
        <f t="shared" ca="1" si="317"/>
        <v/>
      </c>
      <c r="X4089" s="33"/>
      <c r="Y4089" s="33"/>
    </row>
    <row r="4090" spans="1:25" hidden="1" x14ac:dyDescent="0.2">
      <c r="A4090" s="93" t="s">
        <v>2590</v>
      </c>
      <c r="B4090" s="94" t="str">
        <f ca="1">IFERROR(VLOOKUP($A4090,HeadJournal!$A$1:$NTR$890,COLUMN(HeadJournal!B$1),0),"")</f>
        <v>720000497681</v>
      </c>
      <c r="C4090" s="94" t="str">
        <f ca="1">IFERROR(VLOOKUP($A4090,HeadJournal!$A$1:$NTR$890,COLUMN(HeadJournal!C$1),0),"")</f>
        <v>iHerb_OA CZN6870</v>
      </c>
      <c r="D4090" s="125" t="str">
        <f ca="1"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 ca="1"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 ca="1"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 ca="1"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ca="1" si="316"/>
        <v>624.92010745500022</v>
      </c>
      <c r="V4090" s="22">
        <f t="shared" ca="1" si="317"/>
        <v>0.64089118464327299</v>
      </c>
      <c r="X4090" s="33"/>
      <c r="Y4090" s="33"/>
    </row>
    <row r="4091" spans="1:25" hidden="1" x14ac:dyDescent="0.2">
      <c r="A4091" s="93" t="s">
        <v>2592</v>
      </c>
      <c r="B4091" s="94">
        <f ca="1">IFERROR(VLOOKUP($A4091,HeadJournal!$A$1:$NTR$890,COLUMN(HeadJournal!B$1),0),"")</f>
        <v>0</v>
      </c>
      <c r="C4091" s="94" t="str">
        <f ca="1">IFERROR(VLOOKUP($A4091,HeadJournal!$A$1:$NTR$890,COLUMN(HeadJournal!C$1),0),"")</f>
        <v>OZON_OA</v>
      </c>
      <c r="D4091" s="125" t="str">
        <f ca="1"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 ca="1"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 ca="1"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ca="1" si="316"/>
        <v>1199</v>
      </c>
      <c r="V4091" s="22">
        <f t="shared" ca="1" si="317"/>
        <v>1.4968789013732835</v>
      </c>
      <c r="X4091" s="33"/>
      <c r="Y4091" s="33"/>
    </row>
    <row r="4092" spans="1:25" hidden="1" x14ac:dyDescent="0.2">
      <c r="A4092" s="93" t="s">
        <v>2592</v>
      </c>
      <c r="B4092" s="94">
        <f ca="1">IFERROR(VLOOKUP($A4092,HeadJournal!$A$1:$NTR$890,COLUMN(HeadJournal!B$1),0),"")</f>
        <v>0</v>
      </c>
      <c r="C4092" s="94" t="str">
        <f ca="1">IFERROR(VLOOKUP($A4092,HeadJournal!$A$1:$NTR$890,COLUMN(HeadJournal!C$1),0),"")</f>
        <v>OZON_OA</v>
      </c>
      <c r="D4092" s="125" t="str">
        <f ca="1"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 ca="1"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 ca="1"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ca="1" si="316"/>
        <v>1199</v>
      </c>
      <c r="V4092" s="22">
        <f t="shared" ca="1" si="317"/>
        <v>1.4968789013732835</v>
      </c>
      <c r="X4092" s="33"/>
      <c r="Y4092" s="33"/>
    </row>
    <row r="4093" spans="1:25" hidden="1" x14ac:dyDescent="0.2">
      <c r="A4093" s="93" t="s">
        <v>2593</v>
      </c>
      <c r="B4093" s="94">
        <f ca="1">IFERROR(VLOOKUP($A4093,HeadJournal!$A$1:$NTR$890,COLUMN(HeadJournal!B$1),0),"")</f>
        <v>0</v>
      </c>
      <c r="C4093" s="94" t="str">
        <f ca="1">IFERROR(VLOOKUP($A4093,HeadJournal!$A$1:$NTR$890,COLUMN(HeadJournal!C$1),0),"")</f>
        <v>OZON_OA</v>
      </c>
      <c r="D4093" s="125" t="str">
        <f ca="1"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 ca="1"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 ca="1"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ca="1" si="316"/>
        <v>435</v>
      </c>
      <c r="V4093" s="22">
        <f t="shared" ca="1" si="317"/>
        <v>0.40845070422535212</v>
      </c>
      <c r="X4093" s="33"/>
      <c r="Y4093" s="33"/>
    </row>
    <row r="4094" spans="1:25" hidden="1" x14ac:dyDescent="0.2">
      <c r="A4094" s="93" t="s">
        <v>2593</v>
      </c>
      <c r="B4094" s="94">
        <f ca="1">IFERROR(VLOOKUP($A4094,HeadJournal!$A$1:$NTR$890,COLUMN(HeadJournal!B$1),0),"")</f>
        <v>0</v>
      </c>
      <c r="C4094" s="94" t="str">
        <f ca="1">IFERROR(VLOOKUP($A4094,HeadJournal!$A$1:$NTR$890,COLUMN(HeadJournal!C$1),0),"")</f>
        <v>OZON_OA</v>
      </c>
      <c r="D4094" s="125" t="str">
        <f ca="1"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 ca="1"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ca="1" si="316"/>
        <v>654</v>
      </c>
      <c r="V4094" s="22">
        <f t="shared" ca="1" si="317"/>
        <v>0.27877237851662406</v>
      </c>
      <c r="X4094" s="33"/>
      <c r="Y4094" s="33"/>
    </row>
    <row r="4095" spans="1:25" hidden="1" x14ac:dyDescent="0.2">
      <c r="A4095" s="93" t="s">
        <v>2598</v>
      </c>
      <c r="B4095" s="94">
        <f ca="1">IFERROR(VLOOKUP($A4095,HeadJournal!$A$1:$NTR$890,COLUMN(HeadJournal!B$1),0),"")</f>
        <v>0</v>
      </c>
      <c r="C4095" s="94" t="str">
        <f ca="1">IFERROR(VLOOKUP($A4095,HeadJournal!$A$1:$NTR$890,COLUMN(HeadJournal!C$1),0),"")</f>
        <v>WBRS</v>
      </c>
      <c r="D4095" s="125" t="str">
        <f ca="1"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 ca="1"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ca="1" si="316"/>
        <v>670</v>
      </c>
      <c r="V4095" s="22">
        <f t="shared" ca="1" si="317"/>
        <v>0.36612021857923499</v>
      </c>
      <c r="X4095" s="33"/>
      <c r="Y4095" s="33"/>
    </row>
    <row r="4096" spans="1:25" hidden="1" x14ac:dyDescent="0.2">
      <c r="A4096" s="93" t="s">
        <v>2599</v>
      </c>
      <c r="B4096" s="94">
        <f ca="1">IFERROR(VLOOKUP($A4096,HeadJournal!$A$1:$NTR$890,COLUMN(HeadJournal!B$1),0),"")</f>
        <v>0</v>
      </c>
      <c r="C4096" s="94" t="str">
        <f ca="1">IFERROR(VLOOKUP($A4096,HeadJournal!$A$1:$NTR$890,COLUMN(HeadJournal!C$1),0),"")</f>
        <v>CoralClub_OA</v>
      </c>
      <c r="D4096" s="125" t="str">
        <f ca="1"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 ca="1"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 ca="1"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ca="1" si="316"/>
        <v>450</v>
      </c>
      <c r="V4096" s="22">
        <f t="shared" ca="1" si="317"/>
        <v>0.29032258064516131</v>
      </c>
      <c r="X4096" s="33"/>
      <c r="Y4096" s="33"/>
    </row>
    <row r="4097" spans="1:25" hidden="1" x14ac:dyDescent="0.2">
      <c r="A4097" s="93" t="s">
        <v>2599</v>
      </c>
      <c r="B4097" s="94">
        <f ca="1">IFERROR(VLOOKUP($A4097,HeadJournal!$A$1:$NTR$890,COLUMN(HeadJournal!B$1),0),"")</f>
        <v>0</v>
      </c>
      <c r="C4097" s="94" t="str">
        <f ca="1">IFERROR(VLOOKUP($A4097,HeadJournal!$A$1:$NTR$890,COLUMN(HeadJournal!C$1),0),"")</f>
        <v>CoralClub_OA</v>
      </c>
      <c r="D4097" s="125" t="str">
        <f ca="1"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 ca="1"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ca="1" si="320">Q4097-P4097</f>
        <v>450</v>
      </c>
      <c r="V4097" s="22">
        <f t="shared" ref="V4097:V4160" ca="1" si="321">IF(Q4097&lt;&gt;0,IFERROR(U4097/P4097,""),"")</f>
        <v>0.29032258064516131</v>
      </c>
      <c r="X4097" s="33"/>
      <c r="Y4097" s="33"/>
    </row>
    <row r="4098" spans="1:25" hidden="1" x14ac:dyDescent="0.2">
      <c r="A4098" s="93" t="s">
        <v>2602</v>
      </c>
      <c r="B4098" s="94">
        <f ca="1">IFERROR(VLOOKUP($A4098,HeadJournal!$A$1:$NTR$890,COLUMN(HeadJournal!B$1),0),"")</f>
        <v>0</v>
      </c>
      <c r="C4098" s="94" t="str">
        <f ca="1">IFERROR(VLOOKUP($A4098,HeadJournal!$A$1:$NTR$890,COLUMN(HeadJournal!C$1),0),"")</f>
        <v>CoralClub_OA</v>
      </c>
      <c r="D4098" s="125" t="str">
        <f ca="1"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 ca="1"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 ca="1"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ca="1" si="320"/>
        <v>1050</v>
      </c>
      <c r="V4098" s="22">
        <f t="shared" ca="1" si="321"/>
        <v>1.1052631578947369</v>
      </c>
      <c r="X4098" s="33"/>
      <c r="Y4098" s="33"/>
    </row>
    <row r="4099" spans="1:25" hidden="1" x14ac:dyDescent="0.2">
      <c r="A4099" s="93" t="s">
        <v>2602</v>
      </c>
      <c r="B4099" s="94">
        <f ca="1">IFERROR(VLOOKUP($A4099,HeadJournal!$A$1:$NTR$890,COLUMN(HeadJournal!B$1),0),"")</f>
        <v>0</v>
      </c>
      <c r="C4099" s="94" t="str">
        <f ca="1">IFERROR(VLOOKUP($A4099,HeadJournal!$A$1:$NTR$890,COLUMN(HeadJournal!C$1),0),"")</f>
        <v>CoralClub_OA</v>
      </c>
      <c r="D4099" s="125" t="str">
        <f ca="1"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 ca="1"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ca="1" si="320"/>
        <v>1050</v>
      </c>
      <c r="V4099" s="22">
        <f t="shared" ca="1" si="321"/>
        <v>1.1052631578947369</v>
      </c>
      <c r="X4099" s="33"/>
      <c r="Y4099" s="33"/>
    </row>
    <row r="4100" spans="1:25" hidden="1" x14ac:dyDescent="0.2">
      <c r="A4100" s="93" t="s">
        <v>2602</v>
      </c>
      <c r="B4100" s="94">
        <f ca="1">IFERROR(VLOOKUP($A4100,HeadJournal!$A$1:$NTR$890,COLUMN(HeadJournal!B$1),0),"")</f>
        <v>0</v>
      </c>
      <c r="C4100" s="94" t="str">
        <f ca="1">IFERROR(VLOOKUP($A4100,HeadJournal!$A$1:$NTR$890,COLUMN(HeadJournal!C$1),0),"")</f>
        <v>CoralClub_OA</v>
      </c>
      <c r="D4100" s="125" t="str">
        <f ca="1"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 ca="1"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 ca="1"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ca="1" si="320"/>
        <v>1050</v>
      </c>
      <c r="V4100" s="22">
        <f t="shared" ca="1" si="321"/>
        <v>1.1052631578947369</v>
      </c>
      <c r="X4100" s="33"/>
      <c r="Y4100" s="33"/>
    </row>
    <row r="4101" spans="1:25" hidden="1" x14ac:dyDescent="0.2">
      <c r="A4101" s="93" t="s">
        <v>2602</v>
      </c>
      <c r="B4101" s="94">
        <f ca="1">IFERROR(VLOOKUP($A4101,HeadJournal!$A$1:$NTR$890,COLUMN(HeadJournal!B$1),0),"")</f>
        <v>0</v>
      </c>
      <c r="C4101" s="94" t="str">
        <f ca="1">IFERROR(VLOOKUP($A4101,HeadJournal!$A$1:$NTR$890,COLUMN(HeadJournal!C$1),0),"")</f>
        <v>CoralClub_OA</v>
      </c>
      <c r="D4101" s="125" t="str">
        <f ca="1"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 ca="1"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 ca="1"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ca="1" si="320"/>
        <v>950</v>
      </c>
      <c r="V4101" s="22">
        <f t="shared" ca="1" si="321"/>
        <v>1</v>
      </c>
      <c r="X4101" s="33"/>
      <c r="Y4101" s="33"/>
    </row>
    <row r="4102" spans="1:25" hidden="1" x14ac:dyDescent="0.2">
      <c r="A4102" s="93" t="s">
        <v>2603</v>
      </c>
      <c r="B4102" s="94">
        <f ca="1">IFERROR(VLOOKUP($A4102,HeadJournal!$A$1:$NTR$890,COLUMN(HeadJournal!B$1),0),"")</f>
        <v>0</v>
      </c>
      <c r="C4102" s="94" t="str">
        <f ca="1">IFERROR(VLOOKUP($A4102,HeadJournal!$A$1:$NTR$890,COLUMN(HeadJournal!C$1),0),"")</f>
        <v>OZON_OA</v>
      </c>
      <c r="D4102" s="125" t="str">
        <f ca="1"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 ca="1"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ca="1" si="320"/>
        <v>303</v>
      </c>
      <c r="V4102" s="22">
        <f t="shared" ca="1" si="321"/>
        <v>0.38017565872020076</v>
      </c>
      <c r="X4102" s="33"/>
      <c r="Y4102" s="33"/>
    </row>
    <row r="4103" spans="1:25" hidden="1" x14ac:dyDescent="0.2">
      <c r="A4103" s="93" t="s">
        <v>2606</v>
      </c>
      <c r="B4103" s="94">
        <f ca="1">IFERROR(VLOOKUP($A4103,HeadJournal!$A$1:$NTR$890,COLUMN(HeadJournal!B$1),0),"")</f>
        <v>0</v>
      </c>
      <c r="C4103" s="94" t="str">
        <f ca="1">IFERROR(VLOOKUP($A4103,HeadJournal!$A$1:$NTR$890,COLUMN(HeadJournal!C$1),0),"")</f>
        <v>OZON_OA</v>
      </c>
      <c r="D4103" s="125" t="str">
        <f ca="1"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 ca="1"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ca="1" si="320"/>
        <v>710</v>
      </c>
      <c r="V4103" s="22">
        <f t="shared" ca="1" si="321"/>
        <v>0.39664804469273746</v>
      </c>
      <c r="X4103" s="33"/>
      <c r="Y4103" s="33"/>
    </row>
    <row r="4104" spans="1:25" hidden="1" x14ac:dyDescent="0.2">
      <c r="A4104" s="93" t="s">
        <v>2609</v>
      </c>
      <c r="B4104" s="94">
        <f ca="1">IFERROR(VLOOKUP($A4104,HeadJournal!$A$1:$NTR$890,COLUMN(HeadJournal!B$1),0),"")</f>
        <v>0</v>
      </c>
      <c r="C4104" s="94" t="str">
        <f ca="1">IFERROR(VLOOKUP($A4104,HeadJournal!$A$1:$NTR$890,COLUMN(HeadJournal!C$1),0),"")</f>
        <v>OZON_OA</v>
      </c>
      <c r="D4104" s="125" t="str">
        <f ca="1"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 ca="1"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ca="1" si="320"/>
        <v>483</v>
      </c>
      <c r="V4104" s="22">
        <f t="shared" ca="1" si="321"/>
        <v>0.31839156229400134</v>
      </c>
      <c r="X4104" s="33"/>
      <c r="Y4104" s="33"/>
    </row>
    <row r="4105" spans="1:25" hidden="1" x14ac:dyDescent="0.2">
      <c r="A4105" s="93" t="s">
        <v>2610</v>
      </c>
      <c r="B4105" s="94">
        <f ca="1">IFERROR(VLOOKUP($A4105,HeadJournal!$A$1:$NTR$890,COLUMN(HeadJournal!B$1),0),"")</f>
        <v>0</v>
      </c>
      <c r="C4105" s="94" t="str">
        <f ca="1">IFERROR(VLOOKUP($A4105,HeadJournal!$A$1:$NTR$890,COLUMN(HeadJournal!C$1),0),"")</f>
        <v>OZON_OA</v>
      </c>
      <c r="D4105" s="125" t="str">
        <f ca="1"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 ca="1"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ca="1" si="320"/>
        <v>483</v>
      </c>
      <c r="V4105" s="22">
        <f t="shared" ca="1" si="321"/>
        <v>0.31839156229400134</v>
      </c>
      <c r="X4105" s="33"/>
      <c r="Y4105" s="33"/>
    </row>
    <row r="4106" spans="1:25" hidden="1" x14ac:dyDescent="0.2">
      <c r="A4106" s="93" t="s">
        <v>2612</v>
      </c>
      <c r="B4106" s="94">
        <f ca="1">IFERROR(VLOOKUP($A4106,HeadJournal!$A$1:$NTR$890,COLUMN(HeadJournal!B$1),0),"")</f>
        <v>0</v>
      </c>
      <c r="C4106" s="94" t="str">
        <f ca="1">IFERROR(VLOOKUP($A4106,HeadJournal!$A$1:$NTR$890,COLUMN(HeadJournal!C$1),0),"")</f>
        <v>WBRS</v>
      </c>
      <c r="D4106" s="125" t="str">
        <f ca="1"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 ca="1"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 ca="1"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ca="1" si="320"/>
        <v>1178</v>
      </c>
      <c r="V4106" s="22">
        <f t="shared" ca="1" si="321"/>
        <v>1.0499108734402851</v>
      </c>
      <c r="X4106" s="33"/>
      <c r="Y4106" s="33"/>
    </row>
    <row r="4107" spans="1:25" hidden="1" x14ac:dyDescent="0.2">
      <c r="A4107" s="93" t="s">
        <v>2612</v>
      </c>
      <c r="B4107" s="94">
        <f ca="1">IFERROR(VLOOKUP($A4107,HeadJournal!$A$1:$NTR$890,COLUMN(HeadJournal!B$1),0),"")</f>
        <v>0</v>
      </c>
      <c r="C4107" s="94" t="str">
        <f ca="1">IFERROR(VLOOKUP($A4107,HeadJournal!$A$1:$NTR$890,COLUMN(HeadJournal!C$1),0),"")</f>
        <v>WBRS</v>
      </c>
      <c r="D4107" s="125" t="str">
        <f ca="1"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 ca="1"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ca="1" si="320"/>
        <v>1178</v>
      </c>
      <c r="V4107" s="22">
        <f t="shared" ca="1" si="321"/>
        <v>1.0499108734402851</v>
      </c>
      <c r="X4107" s="33"/>
      <c r="Y4107" s="33"/>
    </row>
    <row r="4108" spans="1:25" hidden="1" x14ac:dyDescent="0.2">
      <c r="A4108" s="93" t="s">
        <v>2612</v>
      </c>
      <c r="B4108" s="94">
        <f ca="1">IFERROR(VLOOKUP($A4108,HeadJournal!$A$1:$NTR$890,COLUMN(HeadJournal!B$1),0),"")</f>
        <v>0</v>
      </c>
      <c r="C4108" s="94" t="str">
        <f ca="1">IFERROR(VLOOKUP($A4108,HeadJournal!$A$1:$NTR$890,COLUMN(HeadJournal!C$1),0),"")</f>
        <v>WBRS</v>
      </c>
      <c r="D4108" s="125" t="str">
        <f ca="1"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 ca="1"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 ca="1"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ca="1" si="320"/>
        <v>1078</v>
      </c>
      <c r="V4108" s="22">
        <f t="shared" ca="1" si="321"/>
        <v>0.96078431372549022</v>
      </c>
      <c r="X4108" s="33"/>
      <c r="Y4108" s="33"/>
    </row>
    <row r="4109" spans="1:25" hidden="1" x14ac:dyDescent="0.2">
      <c r="A4109" s="93" t="s">
        <v>2612</v>
      </c>
      <c r="B4109" s="94">
        <f ca="1">IFERROR(VLOOKUP($A4109,HeadJournal!$A$1:$NTR$890,COLUMN(HeadJournal!B$1),0),"")</f>
        <v>0</v>
      </c>
      <c r="C4109" s="94" t="str">
        <f ca="1">IFERROR(VLOOKUP($A4109,HeadJournal!$A$1:$NTR$890,COLUMN(HeadJournal!C$1),0),"")</f>
        <v>WBRS</v>
      </c>
      <c r="D4109" s="125" t="str">
        <f ca="1"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 ca="1"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 ca="1"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ca="1" si="320"/>
        <v>-1122</v>
      </c>
      <c r="V4109" s="22" t="str">
        <f t="shared" ca="1" si="321"/>
        <v/>
      </c>
      <c r="X4109" s="33"/>
      <c r="Y4109" s="33"/>
    </row>
    <row r="4110" spans="1:25" hidden="1" x14ac:dyDescent="0.2">
      <c r="A4110" s="93" t="s">
        <v>2613</v>
      </c>
      <c r="B4110" s="94">
        <f ca="1">IFERROR(VLOOKUP($A4110,HeadJournal!$A$1:$NTR$890,COLUMN(HeadJournal!B$1),0),"")</f>
        <v>0</v>
      </c>
      <c r="C4110" s="94" t="str">
        <f ca="1">IFERROR(VLOOKUP($A4110,HeadJournal!$A$1:$NTR$890,COLUMN(HeadJournal!C$1),0),"")</f>
        <v>WBRS</v>
      </c>
      <c r="D4110" s="125" t="str">
        <f ca="1"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 ca="1"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 ca="1"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ca="1" si="320"/>
        <v>578</v>
      </c>
      <c r="V4110" s="22">
        <f t="shared" ca="1" si="321"/>
        <v>1.1072796934865901</v>
      </c>
      <c r="X4110" s="33"/>
      <c r="Y4110" s="33"/>
    </row>
    <row r="4111" spans="1:25" hidden="1" x14ac:dyDescent="0.2">
      <c r="A4111" s="93" t="s">
        <v>2613</v>
      </c>
      <c r="B4111" s="94">
        <f ca="1">IFERROR(VLOOKUP($A4111,HeadJournal!$A$1:$NTR$890,COLUMN(HeadJournal!B$1),0),"")</f>
        <v>0</v>
      </c>
      <c r="C4111" s="94" t="str">
        <f ca="1">IFERROR(VLOOKUP($A4111,HeadJournal!$A$1:$NTR$890,COLUMN(HeadJournal!C$1),0),"")</f>
        <v>WBRS</v>
      </c>
      <c r="D4111" s="125" t="str">
        <f ca="1"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 ca="1"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 ca="1"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ca="1" si="320"/>
        <v>578</v>
      </c>
      <c r="V4111" s="22">
        <f t="shared" ca="1" si="321"/>
        <v>1.1072796934865901</v>
      </c>
      <c r="X4111" s="33"/>
      <c r="Y4111" s="33"/>
    </row>
    <row r="4112" spans="1:25" hidden="1" x14ac:dyDescent="0.2">
      <c r="A4112" s="93" t="s">
        <v>2637</v>
      </c>
      <c r="B4112" s="94" t="str">
        <f ca="1">IFERROR(VLOOKUP($A4112,HeadJournal!$A$1:$NTR$890,COLUMN(HeadJournal!B$1),0),"")</f>
        <v>720000519891</v>
      </c>
      <c r="C4112" s="94" t="str">
        <f ca="1">IFERROR(VLOOKUP($A4112,HeadJournal!$A$1:$NTR$890,COLUMN(HeadJournal!C$1),0),"")</f>
        <v>iHerb_VP DFD1605</v>
      </c>
      <c r="D4112" s="125" t="str">
        <f ca="1"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 ca="1"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 ca="1"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 ca="1"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ca="1" si="320"/>
        <v>2591.4254691688984</v>
      </c>
      <c r="V4112" s="22">
        <f t="shared" ca="1" si="321"/>
        <v>0.86134660870542967</v>
      </c>
      <c r="X4112" s="33"/>
      <c r="Y4112" s="33"/>
    </row>
    <row r="4113" spans="1:25" hidden="1" x14ac:dyDescent="0.2">
      <c r="A4113" s="93" t="s">
        <v>2637</v>
      </c>
      <c r="B4113" s="94" t="str">
        <f ca="1">IFERROR(VLOOKUP($A4113,HeadJournal!$A$1:$NTR$890,COLUMN(HeadJournal!B$1),0),"")</f>
        <v>720000519891</v>
      </c>
      <c r="C4113" s="94" t="str">
        <f ca="1">IFERROR(VLOOKUP($A4113,HeadJournal!$A$1:$NTR$890,COLUMN(HeadJournal!C$1),0),"")</f>
        <v>iHerb_VP DFD1605</v>
      </c>
      <c r="D4113" s="125" t="str">
        <f ca="1"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 ca="1"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 ca="1"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 ca="1"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ca="1" si="320"/>
        <v>-4.5308311014196079E-3</v>
      </c>
      <c r="V4113" s="22">
        <f t="shared" ca="1" si="321"/>
        <v>-1.5059726973650846E-6</v>
      </c>
      <c r="X4113" s="33"/>
      <c r="Y4113" s="33"/>
    </row>
    <row r="4114" spans="1:25" hidden="1" x14ac:dyDescent="0.2">
      <c r="A4114" s="93" t="s">
        <v>2637</v>
      </c>
      <c r="B4114" s="94" t="str">
        <f ca="1">IFERROR(VLOOKUP($A4114,HeadJournal!$A$1:$NTR$890,COLUMN(HeadJournal!B$1),0),"")</f>
        <v>720000519891</v>
      </c>
      <c r="C4114" s="94" t="str">
        <f ca="1">IFERROR(VLOOKUP($A4114,HeadJournal!$A$1:$NTR$890,COLUMN(HeadJournal!C$1),0),"")</f>
        <v>iHerb_VP DFD1605</v>
      </c>
      <c r="D4114" s="125" t="str">
        <f ca="1"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 ca="1"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 ca="1"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 ca="1"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ca="1" si="320"/>
        <v>1121.9985790884705</v>
      </c>
      <c r="V4114" s="22">
        <f t="shared" ca="1" si="321"/>
        <v>0.81422164161941391</v>
      </c>
      <c r="X4114" s="33"/>
      <c r="Y4114" s="33"/>
    </row>
    <row r="4115" spans="1:25" hidden="1" x14ac:dyDescent="0.2">
      <c r="A4115" s="93" t="s">
        <v>2637</v>
      </c>
      <c r="B4115" s="94" t="str">
        <f ca="1">IFERROR(VLOOKUP($A4115,HeadJournal!$A$1:$NTR$890,COLUMN(HeadJournal!B$1),0),"")</f>
        <v>720000519891</v>
      </c>
      <c r="C4115" s="94" t="str">
        <f ca="1">IFERROR(VLOOKUP($A4115,HeadJournal!$A$1:$NTR$890,COLUMN(HeadJournal!C$1),0),"")</f>
        <v>iHerb_VP DFD1605</v>
      </c>
      <c r="D4115" s="125" t="str">
        <f ca="1"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 ca="1"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 ca="1"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 ca="1"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ca="1" si="320"/>
        <v>1121.9985790884705</v>
      </c>
      <c r="V4115" s="22">
        <f t="shared" ca="1" si="321"/>
        <v>0.81422164161941391</v>
      </c>
      <c r="X4115" s="33"/>
      <c r="Y4115" s="33"/>
    </row>
    <row r="4116" spans="1:25" hidden="1" x14ac:dyDescent="0.2">
      <c r="A4116" s="93" t="s">
        <v>2637</v>
      </c>
      <c r="B4116" s="94" t="str">
        <f ca="1">IFERROR(VLOOKUP($A4116,HeadJournal!$A$1:$NTR$890,COLUMN(HeadJournal!B$1),0),"")</f>
        <v>720000519891</v>
      </c>
      <c r="C4116" s="94" t="str">
        <f ca="1">IFERROR(VLOOKUP($A4116,HeadJournal!$A$1:$NTR$890,COLUMN(HeadJournal!C$1),0),"")</f>
        <v>iHerb_VP DFD1605</v>
      </c>
      <c r="D4116" s="125" t="str">
        <f ca="1"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 ca="1"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 ca="1"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 ca="1"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ca="1" si="320"/>
        <v>1234.283378016084</v>
      </c>
      <c r="V4116" s="22">
        <f t="shared" ca="1" si="321"/>
        <v>0.54476511583135045</v>
      </c>
      <c r="X4116" s="33"/>
      <c r="Y4116" s="33"/>
    </row>
    <row r="4117" spans="1:25" hidden="1" x14ac:dyDescent="0.2">
      <c r="A4117" s="93" t="s">
        <v>2637</v>
      </c>
      <c r="B4117" s="94" t="str">
        <f ca="1">IFERROR(VLOOKUP($A4117,HeadJournal!$A$1:$NTR$890,COLUMN(HeadJournal!B$1),0),"")</f>
        <v>720000519891</v>
      </c>
      <c r="C4117" s="94" t="str">
        <f ca="1">IFERROR(VLOOKUP($A4117,HeadJournal!$A$1:$NTR$890,COLUMN(HeadJournal!C$1),0),"")</f>
        <v>iHerb_VP DFD1605</v>
      </c>
      <c r="D4117" s="125" t="str">
        <f ca="1"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 ca="1"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 ca="1"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 ca="1"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ca="1" si="320"/>
        <v>587.71386058981193</v>
      </c>
      <c r="V4117" s="22">
        <f t="shared" ca="1" si="321"/>
        <v>1.4254999244713609</v>
      </c>
      <c r="X4117" s="33"/>
      <c r="Y4117" s="33"/>
    </row>
    <row r="4118" spans="1:25" hidden="1" x14ac:dyDescent="0.2">
      <c r="A4118" s="93" t="s">
        <v>2637</v>
      </c>
      <c r="B4118" s="94" t="str">
        <f ca="1">IFERROR(VLOOKUP($A4118,HeadJournal!$A$1:$NTR$890,COLUMN(HeadJournal!B$1),0),"")</f>
        <v>720000519891</v>
      </c>
      <c r="C4118" s="94" t="str">
        <f ca="1">IFERROR(VLOOKUP($A4118,HeadJournal!$A$1:$NTR$890,COLUMN(HeadJournal!C$1),0),"")</f>
        <v>iHerb_VP DFD1605</v>
      </c>
      <c r="D4118" s="125" t="str">
        <f ca="1"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 ca="1"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 ca="1"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 ca="1"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ca="1" si="320"/>
        <v>1082.8536193029468</v>
      </c>
      <c r="V4118" s="22">
        <f t="shared" ca="1" si="321"/>
        <v>0.31688827421026627</v>
      </c>
      <c r="X4118" s="33"/>
      <c r="Y4118" s="33"/>
    </row>
    <row r="4119" spans="1:25" hidden="1" x14ac:dyDescent="0.2">
      <c r="A4119" s="93" t="s">
        <v>2637</v>
      </c>
      <c r="B4119" s="94" t="str">
        <f ca="1">IFERROR(VLOOKUP($A4119,HeadJournal!$A$1:$NTR$890,COLUMN(HeadJournal!B$1),0),"")</f>
        <v>720000519891</v>
      </c>
      <c r="C4119" s="94" t="str">
        <f ca="1">IFERROR(VLOOKUP($A4119,HeadJournal!$A$1:$NTR$890,COLUMN(HeadJournal!C$1),0),"")</f>
        <v>iHerb_VP DFD1605</v>
      </c>
      <c r="D4119" s="125" t="str">
        <f ca="1"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 ca="1"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 ca="1"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 ca="1"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ca="1" si="320"/>
        <v>1004.1884182305614</v>
      </c>
      <c r="V4119" s="22">
        <f t="shared" ca="1" si="321"/>
        <v>0.50314790604645765</v>
      </c>
      <c r="X4119" s="33"/>
      <c r="Y4119" s="33"/>
    </row>
    <row r="4120" spans="1:25" hidden="1" x14ac:dyDescent="0.2">
      <c r="A4120" s="93" t="s">
        <v>2637</v>
      </c>
      <c r="B4120" s="94" t="str">
        <f ca="1">IFERROR(VLOOKUP($A4120,HeadJournal!$A$1:$NTR$890,COLUMN(HeadJournal!B$1),0),"")</f>
        <v>720000519891</v>
      </c>
      <c r="C4120" s="94" t="str">
        <f ca="1">IFERROR(VLOOKUP($A4120,HeadJournal!$A$1:$NTR$890,COLUMN(HeadJournal!C$1),0),"")</f>
        <v>iHerb_VP DFD1605</v>
      </c>
      <c r="D4120" s="125" t="str">
        <f ca="1"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 ca="1"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 ca="1"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 ca="1"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ca="1" si="320"/>
        <v>729.61680965147252</v>
      </c>
      <c r="V4120" s="22">
        <f t="shared" ca="1" si="321"/>
        <v>0.3361695818950331</v>
      </c>
      <c r="X4120" s="33"/>
      <c r="Y4120" s="33"/>
    </row>
    <row r="4121" spans="1:25" hidden="1" x14ac:dyDescent="0.2">
      <c r="A4121" s="93" t="s">
        <v>2637</v>
      </c>
      <c r="B4121" s="94" t="str">
        <f ca="1">IFERROR(VLOOKUP($A4121,HeadJournal!$A$1:$NTR$890,COLUMN(HeadJournal!B$1),0),"")</f>
        <v>720000519891</v>
      </c>
      <c r="C4121" s="94" t="str">
        <f ca="1">IFERROR(VLOOKUP($A4121,HeadJournal!$A$1:$NTR$890,COLUMN(HeadJournal!C$1),0),"")</f>
        <v>iHerb_VP DFD1605</v>
      </c>
      <c r="D4121" s="125" t="str">
        <f ca="1"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 ca="1"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 ca="1"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 ca="1"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ca="1" si="320"/>
        <v>743.52168900804145</v>
      </c>
      <c r="V4121" s="22">
        <f t="shared" ca="1" si="321"/>
        <v>0.36155095097958895</v>
      </c>
      <c r="X4121" s="33"/>
      <c r="Y4121" s="33"/>
    </row>
    <row r="4122" spans="1:25" hidden="1" x14ac:dyDescent="0.2">
      <c r="A4122" s="93" t="s">
        <v>2637</v>
      </c>
      <c r="B4122" s="94" t="str">
        <f ca="1">IFERROR(VLOOKUP($A4122,HeadJournal!$A$1:$NTR$890,COLUMN(HeadJournal!B$1),0),"")</f>
        <v>720000519891</v>
      </c>
      <c r="C4122" s="94" t="str">
        <f ca="1">IFERROR(VLOOKUP($A4122,HeadJournal!$A$1:$NTR$890,COLUMN(HeadJournal!C$1),0),"")</f>
        <v>iHerb_VP DFD1605</v>
      </c>
      <c r="D4122" s="125" t="str">
        <f ca="1"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 ca="1"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 ca="1"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 ca="1"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ca="1" si="320"/>
        <v>1029.8078016085778</v>
      </c>
      <c r="V4122" s="22">
        <f t="shared" ca="1" si="321"/>
        <v>0.61658041667324004</v>
      </c>
      <c r="X4122" s="33"/>
      <c r="Y4122" s="33"/>
    </row>
    <row r="4123" spans="1:25" hidden="1" x14ac:dyDescent="0.2">
      <c r="A4123" s="93" t="s">
        <v>2637</v>
      </c>
      <c r="B4123" s="94" t="str">
        <f ca="1">IFERROR(VLOOKUP($A4123,HeadJournal!$A$1:$NTR$890,COLUMN(HeadJournal!B$1),0),"")</f>
        <v>720000519891</v>
      </c>
      <c r="C4123" s="94" t="str">
        <f ca="1">IFERROR(VLOOKUP($A4123,HeadJournal!$A$1:$NTR$890,COLUMN(HeadJournal!C$1),0),"")</f>
        <v>iHerb_VP DFD1605</v>
      </c>
      <c r="D4123" s="125" t="str">
        <f ca="1"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 ca="1"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 ca="1"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 ca="1"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ca="1" si="320"/>
        <v>-695.81024128686374</v>
      </c>
      <c r="V4123" s="22" t="str">
        <f t="shared" ca="1" si="321"/>
        <v/>
      </c>
      <c r="X4123" s="33"/>
      <c r="Y4123" s="33"/>
    </row>
    <row r="4124" spans="1:25" hidden="1" x14ac:dyDescent="0.2">
      <c r="A4124" s="93" t="s">
        <v>2637</v>
      </c>
      <c r="B4124" s="94" t="str">
        <f ca="1">IFERROR(VLOOKUP($A4124,HeadJournal!$A$1:$NTR$890,COLUMN(HeadJournal!B$1),0),"")</f>
        <v>720000519891</v>
      </c>
      <c r="C4124" s="94" t="str">
        <f ca="1">IFERROR(VLOOKUP($A4124,HeadJournal!$A$1:$NTR$890,COLUMN(HeadJournal!C$1),0),"")</f>
        <v>iHerb_VP DFD1605</v>
      </c>
      <c r="D4124" s="125" t="str">
        <f ca="1"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 ca="1"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 ca="1"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 ca="1"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ca="1" si="320"/>
        <v>1042.8565683646107</v>
      </c>
      <c r="V4124" s="22">
        <f t="shared" ca="1" si="321"/>
        <v>1.8717919105740906</v>
      </c>
      <c r="X4124" s="33"/>
      <c r="Y4124" s="33"/>
    </row>
    <row r="4125" spans="1:25" hidden="1" x14ac:dyDescent="0.2">
      <c r="A4125" s="93" t="s">
        <v>2652</v>
      </c>
      <c r="B4125" s="94" t="str">
        <f ca="1">IFERROR(VLOOKUP($A4125,HeadJournal!$A$1:$NTR$890,COLUMN(HeadJournal!B$1),0),"")</f>
        <v>720000501892</v>
      </c>
      <c r="C4125" s="94" t="str">
        <f ca="1">IFERROR(VLOOKUP($A4125,HeadJournal!$A$1:$NTR$890,COLUMN(HeadJournal!C$1),0),"")</f>
        <v>iHerb_MH DLE7202</v>
      </c>
      <c r="D4125" s="125" t="str">
        <f ca="1"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 ca="1"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 ca="1"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ca="1" si="320"/>
        <v>1079.372370239498</v>
      </c>
      <c r="V4125" s="22">
        <f t="shared" ca="1" si="321"/>
        <v>0.66602120710419377</v>
      </c>
      <c r="X4125" s="33"/>
      <c r="Y4125" s="33"/>
    </row>
    <row r="4126" spans="1:25" hidden="1" x14ac:dyDescent="0.2">
      <c r="A4126" s="93" t="s">
        <v>2652</v>
      </c>
      <c r="B4126" s="94" t="str">
        <f ca="1">IFERROR(VLOOKUP($A4126,HeadJournal!$A$1:$NTR$890,COLUMN(HeadJournal!B$1),0),"")</f>
        <v>720000501892</v>
      </c>
      <c r="C4126" s="94" t="str">
        <f ca="1">IFERROR(VLOOKUP($A4126,HeadJournal!$A$1:$NTR$890,COLUMN(HeadJournal!C$1),0),"")</f>
        <v>iHerb_MH DLE7202</v>
      </c>
      <c r="D4126" s="125" t="str">
        <f ca="1"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 ca="1"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 ca="1"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 ca="1"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ca="1" si="320"/>
        <v>804.44678248920331</v>
      </c>
      <c r="V4126" s="22">
        <f t="shared" ca="1" si="321"/>
        <v>0.89826798314138712</v>
      </c>
      <c r="X4126" s="33"/>
      <c r="Y4126" s="33"/>
    </row>
    <row r="4127" spans="1:25" hidden="1" x14ac:dyDescent="0.2">
      <c r="A4127" s="93" t="s">
        <v>2652</v>
      </c>
      <c r="B4127" s="94" t="str">
        <f ca="1">IFERROR(VLOOKUP($A4127,HeadJournal!$A$1:$NTR$890,COLUMN(HeadJournal!B$1),0),"")</f>
        <v>720000501892</v>
      </c>
      <c r="C4127" s="94" t="str">
        <f ca="1">IFERROR(VLOOKUP($A4127,HeadJournal!$A$1:$NTR$890,COLUMN(HeadJournal!C$1),0),"")</f>
        <v>iHerb_MH DLE7202</v>
      </c>
      <c r="D4127" s="125" t="str">
        <f ca="1"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 ca="1"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 ca="1"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 ca="1"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ca="1" si="320"/>
        <v>625.24889674126439</v>
      </c>
      <c r="V4127" s="22">
        <f t="shared" ca="1" si="321"/>
        <v>1.3170035676578697</v>
      </c>
      <c r="X4127" s="33"/>
      <c r="Y4127" s="33"/>
    </row>
    <row r="4128" spans="1:25" hidden="1" x14ac:dyDescent="0.2">
      <c r="A4128" s="93" t="s">
        <v>2652</v>
      </c>
      <c r="B4128" s="94" t="str">
        <f ca="1">IFERROR(VLOOKUP($A4128,HeadJournal!$A$1:$NTR$890,COLUMN(HeadJournal!B$1),0),"")</f>
        <v>720000501892</v>
      </c>
      <c r="C4128" s="94" t="str">
        <f ca="1">IFERROR(VLOOKUP($A4128,HeadJournal!$A$1:$NTR$890,COLUMN(HeadJournal!C$1),0),"")</f>
        <v>iHerb_MH DLE7202</v>
      </c>
      <c r="D4128" s="125" t="str">
        <f ca="1"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 ca="1"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 ca="1"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 ca="1"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ca="1" si="320"/>
        <v>525.24889674126439</v>
      </c>
      <c r="V4128" s="22">
        <f t="shared" ca="1" si="321"/>
        <v>1.1063668796889723</v>
      </c>
      <c r="X4128" s="33"/>
      <c r="Y4128" s="33"/>
    </row>
    <row r="4129" spans="1:25" hidden="1" x14ac:dyDescent="0.2">
      <c r="A4129" s="93" t="s">
        <v>2652</v>
      </c>
      <c r="B4129" s="94" t="str">
        <f ca="1">IFERROR(VLOOKUP($A4129,HeadJournal!$A$1:$NTR$890,COLUMN(HeadJournal!B$1),0),"")</f>
        <v>720000501892</v>
      </c>
      <c r="C4129" s="94" t="str">
        <f ca="1">IFERROR(VLOOKUP($A4129,HeadJournal!$A$1:$NTR$890,COLUMN(HeadJournal!C$1),0),"")</f>
        <v>iHerb_MH DLE7202</v>
      </c>
      <c r="D4129" s="125" t="str">
        <f ca="1"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 ca="1"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 ca="1"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 ca="1"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ca="1" si="320"/>
        <v>522.94018796623516</v>
      </c>
      <c r="V4129" s="22">
        <f t="shared" ca="1" si="321"/>
        <v>0.77236926290960572</v>
      </c>
      <c r="X4129" s="33"/>
      <c r="Y4129" s="33"/>
    </row>
    <row r="4130" spans="1:25" hidden="1" x14ac:dyDescent="0.2">
      <c r="A4130" s="93" t="s">
        <v>2652</v>
      </c>
      <c r="B4130" s="94" t="str">
        <f ca="1">IFERROR(VLOOKUP($A4130,HeadJournal!$A$1:$NTR$890,COLUMN(HeadJournal!B$1),0),"")</f>
        <v>720000501892</v>
      </c>
      <c r="C4130" s="94" t="str">
        <f ca="1">IFERROR(VLOOKUP($A4130,HeadJournal!$A$1:$NTR$890,COLUMN(HeadJournal!C$1),0),"")</f>
        <v>iHerb_MH DLE7202</v>
      </c>
      <c r="D4130" s="125" t="str">
        <f ca="1"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 ca="1"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 ca="1"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 ca="1"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ca="1" si="320"/>
        <v>522.94018796623516</v>
      </c>
      <c r="V4130" s="22">
        <f t="shared" ca="1" si="321"/>
        <v>0.77236926290960572</v>
      </c>
      <c r="X4130" s="33"/>
      <c r="Y4130" s="33"/>
    </row>
    <row r="4131" spans="1:25" hidden="1" x14ac:dyDescent="0.2">
      <c r="A4131" s="93" t="s">
        <v>2652</v>
      </c>
      <c r="B4131" s="94" t="str">
        <f ca="1">IFERROR(VLOOKUP($A4131,HeadJournal!$A$1:$NTR$890,COLUMN(HeadJournal!B$1),0),"")</f>
        <v>720000501892</v>
      </c>
      <c r="C4131" s="94" t="str">
        <f ca="1">IFERROR(VLOOKUP($A4131,HeadJournal!$A$1:$NTR$890,COLUMN(HeadJournal!C$1),0),"")</f>
        <v>iHerb_MH DLE7202</v>
      </c>
      <c r="D4131" s="125" t="str">
        <f ca="1"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 ca="1"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 ca="1"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 ca="1"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ca="1" si="320"/>
        <v>851.23165371024766</v>
      </c>
      <c r="V4131" s="22">
        <f t="shared" ca="1" si="321"/>
        <v>0.81164888006170854</v>
      </c>
      <c r="X4131" s="33"/>
      <c r="Y4131" s="33"/>
    </row>
    <row r="4132" spans="1:25" hidden="1" x14ac:dyDescent="0.2">
      <c r="A4132" s="93" t="s">
        <v>2652</v>
      </c>
      <c r="B4132" s="94" t="str">
        <f ca="1">IFERROR(VLOOKUP($A4132,HeadJournal!$A$1:$NTR$890,COLUMN(HeadJournal!B$1),0),"")</f>
        <v>720000501892</v>
      </c>
      <c r="C4132" s="94" t="str">
        <f ca="1">IFERROR(VLOOKUP($A4132,HeadJournal!$A$1:$NTR$890,COLUMN(HeadJournal!C$1),0),"")</f>
        <v>iHerb_MH DLE7202</v>
      </c>
      <c r="D4132" s="125" t="str">
        <f ca="1"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 ca="1"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 ca="1"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 ca="1"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ca="1" si="320"/>
        <v>651.23165371024766</v>
      </c>
      <c r="V4132" s="22">
        <f t="shared" ca="1" si="321"/>
        <v>0.62094899794994973</v>
      </c>
      <c r="X4132" s="33"/>
      <c r="Y4132" s="33"/>
    </row>
    <row r="4133" spans="1:25" hidden="1" x14ac:dyDescent="0.2">
      <c r="A4133" s="93" t="s">
        <v>2652</v>
      </c>
      <c r="B4133" s="94" t="str">
        <f ca="1">IFERROR(VLOOKUP($A4133,HeadJournal!$A$1:$NTR$890,COLUMN(HeadJournal!B$1),0),"")</f>
        <v>720000501892</v>
      </c>
      <c r="C4133" s="94" t="str">
        <f ca="1">IFERROR(VLOOKUP($A4133,HeadJournal!$A$1:$NTR$890,COLUMN(HeadJournal!C$1),0),"")</f>
        <v>iHerb_MH DLE7202</v>
      </c>
      <c r="D4133" s="125" t="str">
        <f ca="1"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 ca="1"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 ca="1"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 ca="1"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ca="1" si="320"/>
        <v>751.23165371024766</v>
      </c>
      <c r="V4133" s="22">
        <f t="shared" ca="1" si="321"/>
        <v>0.71629893900582919</v>
      </c>
      <c r="X4133" s="33"/>
      <c r="Y4133" s="33"/>
    </row>
    <row r="4134" spans="1:25" hidden="1" x14ac:dyDescent="0.2">
      <c r="A4134" s="93" t="s">
        <v>2652</v>
      </c>
      <c r="B4134" s="94" t="str">
        <f ca="1">IFERROR(VLOOKUP($A4134,HeadJournal!$A$1:$NTR$890,COLUMN(HeadJournal!B$1),0),"")</f>
        <v>720000501892</v>
      </c>
      <c r="C4134" s="94" t="str">
        <f ca="1">IFERROR(VLOOKUP($A4134,HeadJournal!$A$1:$NTR$890,COLUMN(HeadJournal!C$1),0),"")</f>
        <v>iHerb_MH DLE7202</v>
      </c>
      <c r="D4134" s="125" t="str">
        <f ca="1"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 ca="1"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 ca="1"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 ca="1"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ca="1" si="320"/>
        <v>1338.0696401649006</v>
      </c>
      <c r="V4134" s="22">
        <f t="shared" ca="1" si="321"/>
        <v>0.64894026793024728</v>
      </c>
      <c r="X4134" s="33"/>
      <c r="Y4134" s="33"/>
    </row>
    <row r="4135" spans="1:25" hidden="1" x14ac:dyDescent="0.2">
      <c r="A4135" s="93" t="s">
        <v>2652</v>
      </c>
      <c r="B4135" s="94" t="str">
        <f ca="1">IFERROR(VLOOKUP($A4135,HeadJournal!$A$1:$NTR$890,COLUMN(HeadJournal!B$1),0),"")</f>
        <v>720000501892</v>
      </c>
      <c r="C4135" s="94" t="str">
        <f ca="1">IFERROR(VLOOKUP($A4135,HeadJournal!$A$1:$NTR$890,COLUMN(HeadJournal!C$1),0),"")</f>
        <v>iHerb_MH DLE7202</v>
      </c>
      <c r="D4135" s="125" t="str">
        <f ca="1"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 ca="1"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 ca="1"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 ca="1"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ca="1" si="320"/>
        <v>1238.0696401649006</v>
      </c>
      <c r="V4135" s="22">
        <f t="shared" ca="1" si="321"/>
        <v>0.60044202475582831</v>
      </c>
      <c r="X4135" s="33"/>
      <c r="Y4135" s="33"/>
    </row>
    <row r="4136" spans="1:25" hidden="1" x14ac:dyDescent="0.2">
      <c r="A4136" s="93" t="s">
        <v>2652</v>
      </c>
      <c r="B4136" s="94" t="str">
        <f ca="1">IFERROR(VLOOKUP($A4136,HeadJournal!$A$1:$NTR$890,COLUMN(HeadJournal!B$1),0),"")</f>
        <v>720000501892</v>
      </c>
      <c r="C4136" s="94" t="str">
        <f ca="1">IFERROR(VLOOKUP($A4136,HeadJournal!$A$1:$NTR$890,COLUMN(HeadJournal!C$1),0),"")</f>
        <v>iHerb_MH DLE7202</v>
      </c>
      <c r="D4136" s="125" t="str">
        <f ca="1"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 ca="1"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 ca="1"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 ca="1"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ca="1" si="320"/>
        <v>-1111.3491735374946</v>
      </c>
      <c r="V4136" s="22" t="str">
        <f t="shared" ca="1" si="321"/>
        <v/>
      </c>
      <c r="X4136" s="33"/>
      <c r="Y4136" s="33"/>
    </row>
    <row r="4137" spans="1:25" hidden="1" x14ac:dyDescent="0.2">
      <c r="A4137" s="93" t="s">
        <v>2652</v>
      </c>
      <c r="B4137" s="94" t="str">
        <f ca="1">IFERROR(VLOOKUP($A4137,HeadJournal!$A$1:$NTR$890,COLUMN(HeadJournal!B$1),0),"")</f>
        <v>720000501892</v>
      </c>
      <c r="C4137" s="94" t="str">
        <f ca="1">IFERROR(VLOOKUP($A4137,HeadJournal!$A$1:$NTR$890,COLUMN(HeadJournal!C$1),0),"")</f>
        <v>iHerb_MH DLE7202</v>
      </c>
      <c r="D4137" s="125" t="str">
        <f ca="1"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 ca="1"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 ca="1"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 ca="1"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ca="1" si="320"/>
        <v>1740.7472037691414</v>
      </c>
      <c r="V4137" s="22">
        <f t="shared" ca="1" si="321"/>
        <v>0.55099965594584166</v>
      </c>
      <c r="X4137" s="33"/>
      <c r="Y4137" s="33"/>
    </row>
    <row r="4138" spans="1:25" hidden="1" x14ac:dyDescent="0.2">
      <c r="A4138" s="93" t="s">
        <v>2652</v>
      </c>
      <c r="B4138" s="94" t="str">
        <f ca="1">IFERROR(VLOOKUP($A4138,HeadJournal!$A$1:$NTR$890,COLUMN(HeadJournal!B$1),0),"")</f>
        <v>720000501892</v>
      </c>
      <c r="C4138" s="94" t="str">
        <f ca="1">IFERROR(VLOOKUP($A4138,HeadJournal!$A$1:$NTR$890,COLUMN(HeadJournal!C$1),0),"")</f>
        <v>iHerb_MH DLE7202</v>
      </c>
      <c r="D4138" s="125" t="str">
        <f ca="1"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 ca="1"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 ca="1"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 ca="1"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ca="1" si="320"/>
        <v>867.76146996466468</v>
      </c>
      <c r="V4138" s="22">
        <f t="shared" ca="1" si="321"/>
        <v>0.93083630638155801</v>
      </c>
      <c r="X4138" s="33"/>
      <c r="Y4138" s="33"/>
    </row>
    <row r="4139" spans="1:25" hidden="1" x14ac:dyDescent="0.2">
      <c r="A4139" s="93" t="s">
        <v>2652</v>
      </c>
      <c r="B4139" s="94" t="str">
        <f ca="1">IFERROR(VLOOKUP($A4139,HeadJournal!$A$1:$NTR$890,COLUMN(HeadJournal!B$1),0),"")</f>
        <v>720000501892</v>
      </c>
      <c r="C4139" s="94" t="str">
        <f ca="1">IFERROR(VLOOKUP($A4139,HeadJournal!$A$1:$NTR$890,COLUMN(HeadJournal!C$1),0),"")</f>
        <v>iHerb_MH DLE7202</v>
      </c>
      <c r="D4139" s="125" t="str">
        <f ca="1"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 ca="1"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 ca="1"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 ca="1"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ca="1" si="320"/>
        <v>671.73226953278413</v>
      </c>
      <c r="V4139" s="22">
        <f t="shared" ca="1" si="321"/>
        <v>0.65326592445682208</v>
      </c>
      <c r="X4139" s="33"/>
      <c r="Y4139" s="33"/>
    </row>
    <row r="4140" spans="1:25" hidden="1" x14ac:dyDescent="0.2">
      <c r="A4140" s="93" t="s">
        <v>2667</v>
      </c>
      <c r="B4140" s="94" t="str">
        <f ca="1">IFERROR(VLOOKUP($A4140,HeadJournal!$A$1:$NTR$890,COLUMN(HeadJournal!B$1),0),"")</f>
        <v>722500340867</v>
      </c>
      <c r="C4140" s="94" t="str">
        <f ca="1">IFERROR(VLOOKUP($A4140,HeadJournal!$A$1:$NTR$890,COLUMN(HeadJournal!C$1),0),"")</f>
        <v>iHerb_MH DLE7202</v>
      </c>
      <c r="D4140" s="125" t="str">
        <f ca="1"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 ca="1"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 ca="1"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ca="1" si="320"/>
        <v>1045.2540649160442</v>
      </c>
      <c r="V4140" s="22">
        <f t="shared" ca="1" si="321"/>
        <v>0.53472630184605074</v>
      </c>
      <c r="X4140" s="33"/>
      <c r="Y4140" s="33"/>
    </row>
    <row r="4141" spans="1:25" hidden="1" x14ac:dyDescent="0.2">
      <c r="A4141" s="93" t="s">
        <v>2667</v>
      </c>
      <c r="B4141" s="94" t="str">
        <f ca="1">IFERROR(VLOOKUP($A4141,HeadJournal!$A$1:$NTR$890,COLUMN(HeadJournal!B$1),0),"")</f>
        <v>722500340867</v>
      </c>
      <c r="C4141" s="94" t="str">
        <f ca="1">IFERROR(VLOOKUP($A4141,HeadJournal!$A$1:$NTR$890,COLUMN(HeadJournal!C$1),0),"")</f>
        <v>iHerb_MH DLE7202</v>
      </c>
      <c r="D4141" s="125" t="str">
        <f ca="1"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 ca="1"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 ca="1"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 ca="1"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ca="1" si="320"/>
        <v>906.67528115527307</v>
      </c>
      <c r="V4141" s="22">
        <f t="shared" ca="1" si="321"/>
        <v>0.65072790921777479</v>
      </c>
      <c r="X4141" s="33"/>
      <c r="Y4141" s="33"/>
    </row>
    <row r="4142" spans="1:25" hidden="1" x14ac:dyDescent="0.2">
      <c r="A4142" s="93" t="s">
        <v>2667</v>
      </c>
      <c r="B4142" s="94" t="str">
        <f ca="1">IFERROR(VLOOKUP($A4142,HeadJournal!$A$1:$NTR$890,COLUMN(HeadJournal!B$1),0),"")</f>
        <v>722500340867</v>
      </c>
      <c r="C4142" s="94" t="str">
        <f ca="1">IFERROR(VLOOKUP($A4142,HeadJournal!$A$1:$NTR$890,COLUMN(HeadJournal!C$1),0),"")</f>
        <v>iHerb_MH DLE7202</v>
      </c>
      <c r="D4142" s="125" t="str">
        <f ca="1"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 ca="1"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 ca="1"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 ca="1"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ca="1" si="320"/>
        <v>738.51724089778895</v>
      </c>
      <c r="V4142" s="22">
        <f t="shared" ca="1" si="321"/>
        <v>0.63584003732318772</v>
      </c>
      <c r="X4142" s="33"/>
      <c r="Y4142" s="33"/>
    </row>
    <row r="4143" spans="1:25" hidden="1" x14ac:dyDescent="0.2">
      <c r="A4143" s="93" t="s">
        <v>2667</v>
      </c>
      <c r="B4143" s="94" t="str">
        <f ca="1">IFERROR(VLOOKUP($A4143,HeadJournal!$A$1:$NTR$890,COLUMN(HeadJournal!B$1),0),"")</f>
        <v>722500340867</v>
      </c>
      <c r="C4143" s="94" t="str">
        <f ca="1">IFERROR(VLOOKUP($A4143,HeadJournal!$A$1:$NTR$890,COLUMN(HeadJournal!C$1),0),"")</f>
        <v>iHerb_MH DLE7202</v>
      </c>
      <c r="D4143" s="125" t="str">
        <f ca="1"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 ca="1"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 ca="1"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 ca="1"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ca="1" si="320"/>
        <v>438.55826947311016</v>
      </c>
      <c r="V4143" s="22">
        <f t="shared" ca="1" si="321"/>
        <v>0.57595775473146693</v>
      </c>
      <c r="X4143" s="33"/>
      <c r="Y4143" s="33"/>
    </row>
    <row r="4144" spans="1:25" hidden="1" x14ac:dyDescent="0.2">
      <c r="A4144" s="93" t="s">
        <v>2667</v>
      </c>
      <c r="B4144" s="94" t="str">
        <f ca="1">IFERROR(VLOOKUP($A4144,HeadJournal!$A$1:$NTR$890,COLUMN(HeadJournal!B$1),0),"")</f>
        <v>722500340867</v>
      </c>
      <c r="C4144" s="94" t="str">
        <f ca="1">IFERROR(VLOOKUP($A4144,HeadJournal!$A$1:$NTR$890,COLUMN(HeadJournal!C$1),0),"")</f>
        <v>iHerb_MH DLE7202</v>
      </c>
      <c r="D4144" s="125" t="str">
        <f ca="1"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 ca="1"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 ca="1"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 ca="1"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ca="1" si="320"/>
        <v>699.89742856169687</v>
      </c>
      <c r="V4144" s="22">
        <f t="shared" ca="1" si="321"/>
        <v>0.69982564643858025</v>
      </c>
      <c r="X4144" s="33"/>
      <c r="Y4144" s="33"/>
    </row>
    <row r="4145" spans="1:25" hidden="1" x14ac:dyDescent="0.2">
      <c r="A4145" s="93" t="s">
        <v>2667</v>
      </c>
      <c r="B4145" s="94" t="str">
        <f ca="1">IFERROR(VLOOKUP($A4145,HeadJournal!$A$1:$NTR$890,COLUMN(HeadJournal!B$1),0),"")</f>
        <v>722500340867</v>
      </c>
      <c r="C4145" s="94" t="str">
        <f ca="1">IFERROR(VLOOKUP($A4145,HeadJournal!$A$1:$NTR$890,COLUMN(HeadJournal!C$1),0),"")</f>
        <v>iHerb_MH DLE7202</v>
      </c>
      <c r="D4145" s="125" t="str">
        <f ca="1"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 ca="1"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 ca="1"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 ca="1"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ca="1" si="320"/>
        <v>699.89742856169687</v>
      </c>
      <c r="V4145" s="22">
        <f t="shared" ca="1" si="321"/>
        <v>0.69982564643858025</v>
      </c>
      <c r="X4145" s="33"/>
      <c r="Y4145" s="33"/>
    </row>
    <row r="4146" spans="1:25" hidden="1" x14ac:dyDescent="0.2">
      <c r="A4146" s="93" t="s">
        <v>2667</v>
      </c>
      <c r="B4146" s="94" t="str">
        <f ca="1">IFERROR(VLOOKUP($A4146,HeadJournal!$A$1:$NTR$890,COLUMN(HeadJournal!B$1),0),"")</f>
        <v>722500340867</v>
      </c>
      <c r="C4146" s="94" t="str">
        <f ca="1">IFERROR(VLOOKUP($A4146,HeadJournal!$A$1:$NTR$890,COLUMN(HeadJournal!C$1),0),"")</f>
        <v>iHerb_MH DLE7202</v>
      </c>
      <c r="D4146" s="125" t="str">
        <f ca="1"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 ca="1"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 ca="1"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 ca="1"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ca="1" si="320"/>
        <v>5.5371070266119204E-4</v>
      </c>
      <c r="V4146" s="22">
        <f t="shared" ca="1" si="321"/>
        <v>2.3362044783169461E-7</v>
      </c>
      <c r="X4146" s="33"/>
      <c r="Y4146" s="33"/>
    </row>
    <row r="4147" spans="1:25" hidden="1" x14ac:dyDescent="0.2">
      <c r="A4147" s="93" t="s">
        <v>2667</v>
      </c>
      <c r="B4147" s="94" t="str">
        <f ca="1">IFERROR(VLOOKUP($A4147,HeadJournal!$A$1:$NTR$890,COLUMN(HeadJournal!B$1),0),"")</f>
        <v>722500340867</v>
      </c>
      <c r="C4147" s="94" t="str">
        <f ca="1">IFERROR(VLOOKUP($A4147,HeadJournal!$A$1:$NTR$890,COLUMN(HeadJournal!C$1),0),"")</f>
        <v>iHerb_MH DLE7202</v>
      </c>
      <c r="D4147" s="125" t="str">
        <f ca="1"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 ca="1"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 ca="1"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 ca="1"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ca="1" si="320"/>
        <v>729.87055371070255</v>
      </c>
      <c r="V4147" s="22">
        <f t="shared" ca="1" si="321"/>
        <v>0.30794543937395341</v>
      </c>
      <c r="X4147" s="33"/>
      <c r="Y4147" s="33"/>
    </row>
    <row r="4148" spans="1:25" hidden="1" x14ac:dyDescent="0.2">
      <c r="A4148" s="93" t="s">
        <v>2667</v>
      </c>
      <c r="B4148" s="94" t="str">
        <f ca="1">IFERROR(VLOOKUP($A4148,HeadJournal!$A$1:$NTR$890,COLUMN(HeadJournal!B$1),0),"")</f>
        <v>722500340867</v>
      </c>
      <c r="C4148" s="94" t="str">
        <f ca="1">IFERROR(VLOOKUP($A4148,HeadJournal!$A$1:$NTR$890,COLUMN(HeadJournal!C$1),0),"")</f>
        <v>iHerb_MH DLE7202</v>
      </c>
      <c r="D4148" s="125" t="str">
        <f ca="1"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 ca="1"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 ca="1"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 ca="1"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ca="1" si="320"/>
        <v>637.40127499063317</v>
      </c>
      <c r="V4148" s="22">
        <f t="shared" ca="1" si="321"/>
        <v>0.66216717146018533</v>
      </c>
      <c r="X4148" s="33"/>
      <c r="Y4148" s="33"/>
    </row>
    <row r="4149" spans="1:25" hidden="1" x14ac:dyDescent="0.2">
      <c r="A4149" s="93" t="s">
        <v>2667</v>
      </c>
      <c r="B4149" s="94" t="str">
        <f ca="1">IFERROR(VLOOKUP($A4149,HeadJournal!$A$1:$NTR$890,COLUMN(HeadJournal!B$1),0),"")</f>
        <v>722500340867</v>
      </c>
      <c r="C4149" s="94" t="str">
        <f ca="1">IFERROR(VLOOKUP($A4149,HeadJournal!$A$1:$NTR$890,COLUMN(HeadJournal!C$1),0),"")</f>
        <v>iHerb_MH DLE7202</v>
      </c>
      <c r="D4149" s="125" t="str">
        <f ca="1"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 ca="1"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 ca="1"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 ca="1"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ca="1" si="320"/>
        <v>2188.4095408875705</v>
      </c>
      <c r="V4149" s="22">
        <f t="shared" ca="1" si="321"/>
        <v>0.98951843994020394</v>
      </c>
      <c r="X4149" s="33"/>
      <c r="Y4149" s="33"/>
    </row>
    <row r="4150" spans="1:25" hidden="1" x14ac:dyDescent="0.2">
      <c r="A4150" s="93" t="s">
        <v>2667</v>
      </c>
      <c r="B4150" s="94" t="str">
        <f ca="1">IFERROR(VLOOKUP($A4150,HeadJournal!$A$1:$NTR$890,COLUMN(HeadJournal!B$1),0),"")</f>
        <v>722500340867</v>
      </c>
      <c r="C4150" s="94" t="str">
        <f ca="1">IFERROR(VLOOKUP($A4150,HeadJournal!$A$1:$NTR$890,COLUMN(HeadJournal!C$1),0),"")</f>
        <v>iHerb_MH DLE7202</v>
      </c>
      <c r="D4150" s="125" t="str">
        <f ca="1"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 ca="1"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 ca="1"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 ca="1"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ca="1" si="320"/>
        <v>1095.3104792071108</v>
      </c>
      <c r="V4150" s="22">
        <f t="shared" ca="1" si="321"/>
        <v>0.77975272328425527</v>
      </c>
      <c r="X4150" s="33"/>
      <c r="Y4150" s="33"/>
    </row>
    <row r="4151" spans="1:25" hidden="1" x14ac:dyDescent="0.2">
      <c r="A4151" s="93" t="s">
        <v>2667</v>
      </c>
      <c r="B4151" s="94" t="str">
        <f ca="1">IFERROR(VLOOKUP($A4151,HeadJournal!$A$1:$NTR$890,COLUMN(HeadJournal!B$1),0),"")</f>
        <v>722500340867</v>
      </c>
      <c r="C4151" s="94" t="str">
        <f ca="1">IFERROR(VLOOKUP($A4151,HeadJournal!$A$1:$NTR$890,COLUMN(HeadJournal!C$1),0),"")</f>
        <v>iHerb_MH DLE7202</v>
      </c>
      <c r="D4151" s="125" t="str">
        <f ca="1"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 ca="1"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 ca="1"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 ca="1"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ca="1" si="320"/>
        <v>718.081111678757</v>
      </c>
      <c r="V4151" s="22">
        <f t="shared" ca="1" si="321"/>
        <v>0.73130389915040594</v>
      </c>
      <c r="X4151" s="33"/>
      <c r="Y4151" s="33"/>
    </row>
    <row r="4152" spans="1:25" hidden="1" x14ac:dyDescent="0.2">
      <c r="A4152" s="93" t="s">
        <v>2667</v>
      </c>
      <c r="B4152" s="94" t="str">
        <f ca="1">IFERROR(VLOOKUP($A4152,HeadJournal!$A$1:$NTR$890,COLUMN(HeadJournal!B$1),0),"")</f>
        <v>722500340867</v>
      </c>
      <c r="C4152" s="94" t="str">
        <f ca="1">IFERROR(VLOOKUP($A4152,HeadJournal!$A$1:$NTR$890,COLUMN(HeadJournal!C$1),0),"")</f>
        <v>iHerb_MH DLE7202</v>
      </c>
      <c r="D4152" s="125" t="str">
        <f ca="1"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 ca="1"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 ca="1"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 ca="1"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ca="1" si="320"/>
        <v>1332.6604684785925</v>
      </c>
      <c r="V4152" s="22">
        <f t="shared" ca="1" si="321"/>
        <v>0.46477246723951249</v>
      </c>
      <c r="X4152" s="33"/>
      <c r="Y4152" s="33"/>
    </row>
    <row r="4153" spans="1:25" hidden="1" x14ac:dyDescent="0.2">
      <c r="A4153" s="93" t="s">
        <v>2667</v>
      </c>
      <c r="B4153" s="94" t="str">
        <f ca="1">IFERROR(VLOOKUP($A4153,HeadJournal!$A$1:$NTR$890,COLUMN(HeadJournal!B$1),0),"")</f>
        <v>722500340867</v>
      </c>
      <c r="C4153" s="94" t="str">
        <f ca="1">IFERROR(VLOOKUP($A4153,HeadJournal!$A$1:$NTR$890,COLUMN(HeadJournal!C$1),0),"")</f>
        <v>iHerb_MH DLE7202</v>
      </c>
      <c r="D4153" s="125" t="str">
        <f ca="1"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 ca="1"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 ca="1"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 ca="1"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ca="1" si="320"/>
        <v>694.13297043697298</v>
      </c>
      <c r="V4153" s="22">
        <f t="shared" ca="1" si="321"/>
        <v>0.3843765676396092</v>
      </c>
      <c r="X4153" s="33"/>
      <c r="Y4153" s="33"/>
    </row>
    <row r="4154" spans="1:25" hidden="1" x14ac:dyDescent="0.2">
      <c r="A4154" s="93" t="s">
        <v>2689</v>
      </c>
      <c r="B4154" s="94" t="str">
        <f ca="1">IFERROR(VLOOKUP($A4154,HeadJournal!$A$1:$NTR$890,COLUMN(HeadJournal!B$1),0),"")</f>
        <v>722500328205</v>
      </c>
      <c r="C4154" s="94" t="str">
        <f ca="1">IFERROR(VLOOKUP($A4154,HeadJournal!$A$1:$NTR$890,COLUMN(HeadJournal!C$1),0),"")</f>
        <v>iHerb_AV CYG0792</v>
      </c>
      <c r="D4154" s="125" t="str">
        <f ca="1"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 ca="1"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 ca="1"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ca="1" si="320"/>
        <v>1042.4273180076616</v>
      </c>
      <c r="V4154" s="22">
        <f t="shared" ca="1" si="321"/>
        <v>0.46174695783778946</v>
      </c>
      <c r="X4154" s="33"/>
      <c r="Y4154" s="33"/>
    </row>
    <row r="4155" spans="1:25" hidden="1" x14ac:dyDescent="0.2">
      <c r="A4155" s="93" t="s">
        <v>2689</v>
      </c>
      <c r="B4155" s="94" t="str">
        <f ca="1">IFERROR(VLOOKUP($A4155,HeadJournal!$A$1:$NTR$890,COLUMN(HeadJournal!B$1),0),"")</f>
        <v>722500328205</v>
      </c>
      <c r="C4155" s="94" t="str">
        <f ca="1">IFERROR(VLOOKUP($A4155,HeadJournal!$A$1:$NTR$890,COLUMN(HeadJournal!C$1),0),"")</f>
        <v>iHerb_AV CYG0792</v>
      </c>
      <c r="D4155" s="125" t="str">
        <f ca="1"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 ca="1"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 ca="1"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 ca="1"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ca="1" si="320"/>
        <v>942.4273180076616</v>
      </c>
      <c r="V4155" s="22">
        <f t="shared" ca="1" si="321"/>
        <v>0.41745159547906857</v>
      </c>
      <c r="X4155" s="33"/>
      <c r="Y4155" s="33"/>
    </row>
    <row r="4156" spans="1:25" hidden="1" x14ac:dyDescent="0.2">
      <c r="A4156" s="93" t="s">
        <v>2689</v>
      </c>
      <c r="B4156" s="94" t="str">
        <f ca="1">IFERROR(VLOOKUP($A4156,HeadJournal!$A$1:$NTR$890,COLUMN(HeadJournal!B$1),0),"")</f>
        <v>722500328205</v>
      </c>
      <c r="C4156" s="94" t="str">
        <f ca="1">IFERROR(VLOOKUP($A4156,HeadJournal!$A$1:$NTR$890,COLUMN(HeadJournal!C$1),0),"")</f>
        <v>iHerb_AV CYG0792</v>
      </c>
      <c r="D4156" s="125" t="str">
        <f ca="1"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 ca="1"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 ca="1"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 ca="1"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ca="1" si="320"/>
        <v>556.92662638766035</v>
      </c>
      <c r="V4156" s="22">
        <f t="shared" ca="1" si="321"/>
        <v>0.74949075847011604</v>
      </c>
      <c r="X4156" s="33"/>
      <c r="Y4156" s="33"/>
    </row>
    <row r="4157" spans="1:25" hidden="1" x14ac:dyDescent="0.2">
      <c r="A4157" s="93" t="s">
        <v>2689</v>
      </c>
      <c r="B4157" s="94" t="str">
        <f ca="1">IFERROR(VLOOKUP($A4157,HeadJournal!$A$1:$NTR$890,COLUMN(HeadJournal!B$1),0),"")</f>
        <v>722500328205</v>
      </c>
      <c r="C4157" s="94" t="str">
        <f ca="1">IFERROR(VLOOKUP($A4157,HeadJournal!$A$1:$NTR$890,COLUMN(HeadJournal!C$1),0),"")</f>
        <v>iHerb_AV CYG0792</v>
      </c>
      <c r="D4157" s="125" t="str">
        <f ca="1"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 ca="1"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 ca="1"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 ca="1"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ca="1" si="320"/>
        <v>650.18920129678668</v>
      </c>
      <c r="V4157" s="22">
        <f t="shared" ca="1" si="321"/>
        <v>0.68454601925404179</v>
      </c>
      <c r="X4157" s="33"/>
      <c r="Y4157" s="33"/>
    </row>
    <row r="4158" spans="1:25" hidden="1" x14ac:dyDescent="0.2">
      <c r="A4158" s="93" t="s">
        <v>2689</v>
      </c>
      <c r="B4158" s="94" t="str">
        <f ca="1">IFERROR(VLOOKUP($A4158,HeadJournal!$A$1:$NTR$890,COLUMN(HeadJournal!B$1),0),"")</f>
        <v>722500328205</v>
      </c>
      <c r="C4158" s="94" t="str">
        <f ca="1">IFERROR(VLOOKUP($A4158,HeadJournal!$A$1:$NTR$890,COLUMN(HeadJournal!C$1),0),"")</f>
        <v>iHerb_AV CYG0792</v>
      </c>
      <c r="D4158" s="125" t="str">
        <f ca="1"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 ca="1"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 ca="1"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 ca="1"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ca="1" si="320"/>
        <v>-962.80572256606786</v>
      </c>
      <c r="V4158" s="22" t="str">
        <f t="shared" ca="1" si="321"/>
        <v/>
      </c>
      <c r="X4158" s="33"/>
      <c r="Y4158" s="33"/>
    </row>
    <row r="4159" spans="1:25" hidden="1" x14ac:dyDescent="0.2">
      <c r="A4159" s="93" t="s">
        <v>2689</v>
      </c>
      <c r="B4159" s="94" t="str">
        <f ca="1">IFERROR(VLOOKUP($A4159,HeadJournal!$A$1:$NTR$890,COLUMN(HeadJournal!B$1),0),"")</f>
        <v>722500328205</v>
      </c>
      <c r="C4159" s="94" t="str">
        <f ca="1">IFERROR(VLOOKUP($A4159,HeadJournal!$A$1:$NTR$890,COLUMN(HeadJournal!C$1),0),"")</f>
        <v>iHerb_AV CYG0792</v>
      </c>
      <c r="D4159" s="125" t="str">
        <f ca="1"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 ca="1"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 ca="1"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 ca="1"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ca="1" si="320"/>
        <v>580.20304548580361</v>
      </c>
      <c r="V4159" s="22">
        <f t="shared" ca="1" si="321"/>
        <v>1.1162109366878898</v>
      </c>
      <c r="X4159" s="33"/>
      <c r="Y4159" s="33"/>
    </row>
    <row r="4160" spans="1:25" hidden="1" x14ac:dyDescent="0.2">
      <c r="A4160" s="93" t="s">
        <v>2689</v>
      </c>
      <c r="B4160" s="94" t="str">
        <f ca="1">IFERROR(VLOOKUP($A4160,HeadJournal!$A$1:$NTR$890,COLUMN(HeadJournal!B$1),0),"")</f>
        <v>722500328205</v>
      </c>
      <c r="C4160" s="94" t="str">
        <f ca="1">IFERROR(VLOOKUP($A4160,HeadJournal!$A$1:$NTR$890,COLUMN(HeadJournal!C$1),0),"")</f>
        <v>iHerb_AV CYG0792</v>
      </c>
      <c r="D4160" s="125" t="str">
        <f ca="1"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 ca="1"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 ca="1"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 ca="1"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ca="1" si="320"/>
        <v>-1616.0959858532285</v>
      </c>
      <c r="V4160" s="22" t="str">
        <f t="shared" ca="1" si="321"/>
        <v/>
      </c>
      <c r="X4160" s="33"/>
      <c r="Y4160" s="33"/>
    </row>
    <row r="4161" spans="1:25" hidden="1" x14ac:dyDescent="0.2">
      <c r="A4161" s="93" t="s">
        <v>2689</v>
      </c>
      <c r="B4161" s="94" t="str">
        <f ca="1">IFERROR(VLOOKUP($A4161,HeadJournal!$A$1:$NTR$890,COLUMN(HeadJournal!B$1),0),"")</f>
        <v>722500328205</v>
      </c>
      <c r="C4161" s="94" t="str">
        <f ca="1">IFERROR(VLOOKUP($A4161,HeadJournal!$A$1:$NTR$890,COLUMN(HeadJournal!C$1),0),"")</f>
        <v>iHerb_AV CYG0792</v>
      </c>
      <c r="D4161" s="125" t="str">
        <f ca="1"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 ca="1"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 ca="1"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 ca="1"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ca="1" si="324">Q4161-P4161</f>
        <v>1.3694861954718363E-3</v>
      </c>
      <c r="V4161" s="22">
        <f t="shared" ref="V4161:V4224" ca="1" si="325">IF(Q4161&lt;&gt;0,IFERROR(U4161/P4161,""),"")</f>
        <v>4.9016856904872567E-7</v>
      </c>
      <c r="X4161" s="33"/>
      <c r="Y4161" s="33"/>
    </row>
    <row r="4162" spans="1:25" hidden="1" x14ac:dyDescent="0.2">
      <c r="A4162" s="93" t="s">
        <v>2689</v>
      </c>
      <c r="B4162" s="94" t="str">
        <f ca="1">IFERROR(VLOOKUP($A4162,HeadJournal!$A$1:$NTR$890,COLUMN(HeadJournal!B$1),0),"")</f>
        <v>722500328205</v>
      </c>
      <c r="C4162" s="94" t="str">
        <f ca="1">IFERROR(VLOOKUP($A4162,HeadJournal!$A$1:$NTR$890,COLUMN(HeadJournal!C$1),0),"")</f>
        <v>iHerb_AV CYG0792</v>
      </c>
      <c r="D4162" s="125" t="str">
        <f ca="1"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 ca="1"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 ca="1"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 ca="1"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ca="1" si="324"/>
        <v>1032.3396394537763</v>
      </c>
      <c r="V4162" s="22">
        <f t="shared" ca="1" si="325"/>
        <v>0.65852251255117256</v>
      </c>
      <c r="X4162" s="33"/>
      <c r="Y4162" s="33"/>
    </row>
    <row r="4163" spans="1:25" hidden="1" x14ac:dyDescent="0.2">
      <c r="A4163" s="93" t="s">
        <v>2689</v>
      </c>
      <c r="B4163" s="94" t="str">
        <f ca="1">IFERROR(VLOOKUP($A4163,HeadJournal!$A$1:$NTR$890,COLUMN(HeadJournal!B$1),0),"")</f>
        <v>722500328205</v>
      </c>
      <c r="C4163" s="94" t="str">
        <f ca="1">IFERROR(VLOOKUP($A4163,HeadJournal!$A$1:$NTR$890,COLUMN(HeadJournal!C$1),0),"")</f>
        <v>iHerb_AV CYG0792</v>
      </c>
      <c r="D4163" s="125" t="str">
        <f ca="1"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 ca="1"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 ca="1"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 ca="1"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ca="1" si="324"/>
        <v>983.68251006975083</v>
      </c>
      <c r="V4163" s="22">
        <f t="shared" ca="1" si="325"/>
        <v>1.2050244202826064</v>
      </c>
      <c r="X4163" s="33"/>
      <c r="Y4163" s="33"/>
    </row>
    <row r="4164" spans="1:25" hidden="1" x14ac:dyDescent="0.2">
      <c r="A4164" s="93" t="s">
        <v>2689</v>
      </c>
      <c r="B4164" s="94" t="str">
        <f ca="1">IFERROR(VLOOKUP($A4164,HeadJournal!$A$1:$NTR$890,COLUMN(HeadJournal!B$1),0),"")</f>
        <v>722500328205</v>
      </c>
      <c r="C4164" s="94" t="str">
        <f ca="1">IFERROR(VLOOKUP($A4164,HeadJournal!$A$1:$NTR$890,COLUMN(HeadJournal!C$1),0),"")</f>
        <v>iHerb_AV CYG0792</v>
      </c>
      <c r="D4164" s="125" t="str">
        <f ca="1"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 ca="1"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 ca="1"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 ca="1"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ca="1" si="324"/>
        <v>930.80756754101503</v>
      </c>
      <c r="V4164" s="22">
        <f t="shared" ca="1" si="325"/>
        <v>0.67982231385061209</v>
      </c>
      <c r="X4164" s="33"/>
      <c r="Y4164" s="33"/>
    </row>
    <row r="4165" spans="1:25" hidden="1" x14ac:dyDescent="0.2">
      <c r="A4165" s="93" t="s">
        <v>2689</v>
      </c>
      <c r="B4165" s="94" t="str">
        <f ca="1">IFERROR(VLOOKUP($A4165,HeadJournal!$A$1:$NTR$890,COLUMN(HeadJournal!B$1),0),"")</f>
        <v>722500328205</v>
      </c>
      <c r="C4165" s="94" t="str">
        <f ca="1">IFERROR(VLOOKUP($A4165,HeadJournal!$A$1:$NTR$890,COLUMN(HeadJournal!C$1),0),"")</f>
        <v>iHerb_AV CYG0792</v>
      </c>
      <c r="D4165" s="125" t="str">
        <f ca="1"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 ca="1"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 ca="1"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 ca="1"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ca="1" si="324"/>
        <v>527.04199331957921</v>
      </c>
      <c r="V4165" s="22">
        <f t="shared" ca="1" si="325"/>
        <v>0.91986146833540594</v>
      </c>
      <c r="X4165" s="33"/>
      <c r="Y4165" s="33"/>
    </row>
    <row r="4166" spans="1:25" hidden="1" x14ac:dyDescent="0.2">
      <c r="A4166" s="93" t="s">
        <v>2689</v>
      </c>
      <c r="B4166" s="94" t="str">
        <f ca="1">IFERROR(VLOOKUP($A4166,HeadJournal!$A$1:$NTR$890,COLUMN(HeadJournal!B$1),0),"")</f>
        <v>722500328205</v>
      </c>
      <c r="C4166" s="94" t="str">
        <f ca="1">IFERROR(VLOOKUP($A4166,HeadJournal!$A$1:$NTR$890,COLUMN(HeadJournal!C$1),0),"")</f>
        <v>iHerb_AV CYG0792</v>
      </c>
      <c r="D4166" s="125" t="str">
        <f ca="1"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 ca="1"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 ca="1"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 ca="1"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ca="1" si="324"/>
        <v>377.36040573730156</v>
      </c>
      <c r="V4166" s="22">
        <f t="shared" ca="1" si="325"/>
        <v>0.40900087974097682</v>
      </c>
      <c r="X4166" s="33"/>
      <c r="Y4166" s="33"/>
    </row>
    <row r="4167" spans="1:25" hidden="1" x14ac:dyDescent="0.2">
      <c r="A4167" s="93" t="s">
        <v>2689</v>
      </c>
      <c r="B4167" s="94" t="str">
        <f ca="1">IFERROR(VLOOKUP($A4167,HeadJournal!$A$1:$NTR$890,COLUMN(HeadJournal!B$1),0),"")</f>
        <v>722500328205</v>
      </c>
      <c r="C4167" s="94" t="str">
        <f ca="1">IFERROR(VLOOKUP($A4167,HeadJournal!$A$1:$NTR$890,COLUMN(HeadJournal!C$1),0),"")</f>
        <v>iHerb_AV CYG0792</v>
      </c>
      <c r="D4167" s="125" t="str">
        <f ca="1"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 ca="1"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 ca="1"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 ca="1"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ca="1" si="324"/>
        <v>793.70558306316798</v>
      </c>
      <c r="V4167" s="22">
        <f t="shared" ca="1" si="325"/>
        <v>0.43941097067063828</v>
      </c>
      <c r="X4167" s="33"/>
      <c r="Y4167" s="33"/>
    </row>
    <row r="4168" spans="1:25" hidden="1" x14ac:dyDescent="0.2">
      <c r="A4168" s="93" t="s">
        <v>2689</v>
      </c>
      <c r="B4168" s="94" t="str">
        <f ca="1">IFERROR(VLOOKUP($A4168,HeadJournal!$A$1:$NTR$890,COLUMN(HeadJournal!B$1),0),"")</f>
        <v>722500328205</v>
      </c>
      <c r="C4168" s="94" t="str">
        <f ca="1">IFERROR(VLOOKUP($A4168,HeadJournal!$A$1:$NTR$890,COLUMN(HeadJournal!C$1),0),"")</f>
        <v>iHerb_AV CYG0792</v>
      </c>
      <c r="D4168" s="125" t="str">
        <f ca="1"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 ca="1"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 ca="1"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 ca="1"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ca="1" si="324"/>
        <v>913.98246389625626</v>
      </c>
      <c r="V4168" s="22">
        <f t="shared" ca="1" si="325"/>
        <v>1.0315624992203745</v>
      </c>
      <c r="X4168" s="33"/>
      <c r="Y4168" s="33"/>
    </row>
    <row r="4169" spans="1:25" hidden="1" x14ac:dyDescent="0.2">
      <c r="A4169" s="93" t="s">
        <v>2700</v>
      </c>
      <c r="B4169" s="94" t="str">
        <f ca="1">IFERROR(VLOOKUP($A4169,HeadJournal!$A$1:$NTR$890,COLUMN(HeadJournal!B$1),0),"")</f>
        <v>720000523646</v>
      </c>
      <c r="C4169" s="94" t="str">
        <f ca="1">IFERROR(VLOOKUP($A4169,HeadJournal!$A$1:$NTR$890,COLUMN(HeadJournal!C$1),0),"")</f>
        <v>iHerb_AV CYG0792</v>
      </c>
      <c r="D4169" s="125" t="str">
        <f ca="1"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 ca="1"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 ca="1"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ca="1" si="324"/>
        <v>2954.5880238258401</v>
      </c>
      <c r="V4169" s="22">
        <f t="shared" ca="1" si="325"/>
        <v>1.0761911325028803</v>
      </c>
      <c r="X4169" s="33"/>
      <c r="Y4169" s="33"/>
    </row>
    <row r="4170" spans="1:25" hidden="1" x14ac:dyDescent="0.2">
      <c r="A4170" s="93" t="s">
        <v>2700</v>
      </c>
      <c r="B4170" s="94" t="str">
        <f ca="1">IFERROR(VLOOKUP($A4170,HeadJournal!$A$1:$NTR$890,COLUMN(HeadJournal!B$1),0),"")</f>
        <v>720000523646</v>
      </c>
      <c r="C4170" s="94" t="str">
        <f ca="1">IFERROR(VLOOKUP($A4170,HeadJournal!$A$1:$NTR$890,COLUMN(HeadJournal!C$1),0),"")</f>
        <v>iHerb_AV CYG0792</v>
      </c>
      <c r="D4170" s="125" t="str">
        <f ca="1"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 ca="1"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 ca="1"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ca="1" si="324"/>
        <v>-2302.5307026514147</v>
      </c>
      <c r="V4170" s="22" t="str">
        <f t="shared" ca="1" si="325"/>
        <v/>
      </c>
      <c r="X4170" s="33"/>
      <c r="Y4170" s="33"/>
    </row>
    <row r="4171" spans="1:25" hidden="1" x14ac:dyDescent="0.2">
      <c r="A4171" s="93" t="s">
        <v>2700</v>
      </c>
      <c r="B4171" s="94" t="str">
        <f ca="1">IFERROR(VLOOKUP($A4171,HeadJournal!$A$1:$NTR$890,COLUMN(HeadJournal!B$1),0),"")</f>
        <v>720000523646</v>
      </c>
      <c r="C4171" s="94" t="str">
        <f ca="1">IFERROR(VLOOKUP($A4171,HeadJournal!$A$1:$NTR$890,COLUMN(HeadJournal!C$1),0),"")</f>
        <v>iHerb_AV CYG0792</v>
      </c>
      <c r="D4171" s="125" t="str">
        <f ca="1"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 ca="1"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 ca="1"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ca="1" si="324"/>
        <v>1614.492927099257</v>
      </c>
      <c r="V4171" s="22">
        <f t="shared" ca="1" si="325"/>
        <v>0.55951792399394096</v>
      </c>
      <c r="X4171" s="33"/>
      <c r="Y4171" s="33"/>
    </row>
    <row r="4172" spans="1:25" hidden="1" x14ac:dyDescent="0.2">
      <c r="A4172" s="93" t="s">
        <v>2700</v>
      </c>
      <c r="B4172" s="94" t="str">
        <f ca="1">IFERROR(VLOOKUP($A4172,HeadJournal!$A$1:$NTR$890,COLUMN(HeadJournal!B$1),0),"")</f>
        <v>720000523646</v>
      </c>
      <c r="C4172" s="94" t="str">
        <f ca="1">IFERROR(VLOOKUP($A4172,HeadJournal!$A$1:$NTR$890,COLUMN(HeadJournal!C$1),0),"")</f>
        <v>iHerb_AV CYG0792</v>
      </c>
      <c r="D4172" s="125" t="str">
        <f ca="1"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 ca="1"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 ca="1"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ca="1" si="324"/>
        <v>846.57723999789209</v>
      </c>
      <c r="V4172" s="22">
        <f t="shared" ca="1" si="325"/>
        <v>0.43338147652020731</v>
      </c>
      <c r="X4172" s="33"/>
      <c r="Y4172" s="33"/>
    </row>
    <row r="4173" spans="1:25" hidden="1" x14ac:dyDescent="0.2">
      <c r="A4173" s="93" t="s">
        <v>2700</v>
      </c>
      <c r="B4173" s="94" t="str">
        <f ca="1">IFERROR(VLOOKUP($A4173,HeadJournal!$A$1:$NTR$890,COLUMN(HeadJournal!B$1),0),"")</f>
        <v>720000523646</v>
      </c>
      <c r="C4173" s="94" t="str">
        <f ca="1">IFERROR(VLOOKUP($A4173,HeadJournal!$A$1:$NTR$890,COLUMN(HeadJournal!C$1),0),"")</f>
        <v>iHerb_AV CYG0792</v>
      </c>
      <c r="D4173" s="125" t="str">
        <f ca="1"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 ca="1"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 ca="1"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ca="1" si="324"/>
        <v>783.80951768488808</v>
      </c>
      <c r="V4173" s="22">
        <f t="shared" ca="1" si="325"/>
        <v>0.51695979286723148</v>
      </c>
      <c r="X4173" s="33"/>
      <c r="Y4173" s="33"/>
    </row>
    <row r="4174" spans="1:25" hidden="1" x14ac:dyDescent="0.2">
      <c r="A4174" s="93" t="s">
        <v>2700</v>
      </c>
      <c r="B4174" s="94" t="str">
        <f ca="1">IFERROR(VLOOKUP($A4174,HeadJournal!$A$1:$NTR$890,COLUMN(HeadJournal!B$1),0),"")</f>
        <v>720000523646</v>
      </c>
      <c r="C4174" s="94" t="str">
        <f ca="1">IFERROR(VLOOKUP($A4174,HeadJournal!$A$1:$NTR$890,COLUMN(HeadJournal!C$1),0),"")</f>
        <v>iHerb_AV CYG0792</v>
      </c>
      <c r="D4174" s="125" t="str">
        <f ca="1"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 ca="1"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 ca="1"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ca="1" si="324"/>
        <v>-469.99645353434175</v>
      </c>
      <c r="V4174" s="22" t="str">
        <f t="shared" ca="1" si="325"/>
        <v/>
      </c>
      <c r="X4174" s="33"/>
      <c r="Y4174" s="33"/>
    </row>
    <row r="4175" spans="1:25" hidden="1" x14ac:dyDescent="0.2">
      <c r="A4175" s="93" t="s">
        <v>2700</v>
      </c>
      <c r="B4175" s="94" t="str">
        <f ca="1">IFERROR(VLOOKUP($A4175,HeadJournal!$A$1:$NTR$890,COLUMN(HeadJournal!B$1),0),"")</f>
        <v>720000523646</v>
      </c>
      <c r="C4175" s="94" t="str">
        <f ca="1">IFERROR(VLOOKUP($A4175,HeadJournal!$A$1:$NTR$890,COLUMN(HeadJournal!C$1),0),"")</f>
        <v>iHerb_AV CYG0792</v>
      </c>
      <c r="D4175" s="125" t="str">
        <f ca="1"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 ca="1"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 ca="1"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ca="1" si="324"/>
        <v>1635.0081440092781</v>
      </c>
      <c r="V4175" s="22">
        <f t="shared" ca="1" si="325"/>
        <v>0.38335551373039595</v>
      </c>
      <c r="X4175" s="33"/>
      <c r="Y4175" s="33"/>
    </row>
    <row r="4176" spans="1:25" hidden="1" x14ac:dyDescent="0.2">
      <c r="A4176" s="93" t="s">
        <v>2700</v>
      </c>
      <c r="B4176" s="94" t="str">
        <f ca="1">IFERROR(VLOOKUP($A4176,HeadJournal!$A$1:$NTR$890,COLUMN(HeadJournal!B$1),0),"")</f>
        <v>720000523646</v>
      </c>
      <c r="C4176" s="94" t="str">
        <f ca="1">IFERROR(VLOOKUP($A4176,HeadJournal!$A$1:$NTR$890,COLUMN(HeadJournal!C$1),0),"")</f>
        <v>iHerb_AV CYG0792</v>
      </c>
      <c r="D4176" s="125" t="str">
        <f ca="1"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 ca="1"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 ca="1"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ca="1" si="324"/>
        <v>1175.900923514839</v>
      </c>
      <c r="V4176" s="22">
        <f t="shared" ca="1" si="325"/>
        <v>0.77153837414997462</v>
      </c>
      <c r="X4176" s="33"/>
      <c r="Y4176" s="33"/>
    </row>
    <row r="4177" spans="1:25" hidden="1" x14ac:dyDescent="0.2">
      <c r="A4177" s="93" t="s">
        <v>2700</v>
      </c>
      <c r="B4177" s="94" t="str">
        <f ca="1">IFERROR(VLOOKUP($A4177,HeadJournal!$A$1:$NTR$890,COLUMN(HeadJournal!B$1),0),"")</f>
        <v>720000523646</v>
      </c>
      <c r="C4177" s="94" t="str">
        <f ca="1">IFERROR(VLOOKUP($A4177,HeadJournal!$A$1:$NTR$890,COLUMN(HeadJournal!C$1),0),"")</f>
        <v>iHerb_AV CYG0792</v>
      </c>
      <c r="D4177" s="125" t="str">
        <f ca="1"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 ca="1"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 ca="1"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ca="1" si="324"/>
        <v>1614.3651900268837</v>
      </c>
      <c r="V4177" s="22">
        <f t="shared" ca="1" si="325"/>
        <v>0.85613883530814749</v>
      </c>
      <c r="X4177" s="33"/>
      <c r="Y4177" s="33"/>
    </row>
    <row r="4178" spans="1:25" hidden="1" x14ac:dyDescent="0.2">
      <c r="A4178" s="93" t="s">
        <v>2700</v>
      </c>
      <c r="B4178" s="94" t="str">
        <f ca="1">IFERROR(VLOOKUP($A4178,HeadJournal!$A$1:$NTR$890,COLUMN(HeadJournal!B$1),0),"")</f>
        <v>720000523646</v>
      </c>
      <c r="C4178" s="94" t="str">
        <f ca="1">IFERROR(VLOOKUP($A4178,HeadJournal!$A$1:$NTR$890,COLUMN(HeadJournal!C$1),0),"")</f>
        <v>iHerb_AV CYG0792</v>
      </c>
      <c r="D4178" s="125" t="str">
        <f ca="1"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 ca="1"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 ca="1"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ca="1" si="324"/>
        <v>1614.3651900268837</v>
      </c>
      <c r="V4178" s="22">
        <f t="shared" ca="1" si="325"/>
        <v>0.85613883530814749</v>
      </c>
      <c r="X4178" s="33"/>
      <c r="Y4178" s="33"/>
    </row>
    <row r="4179" spans="1:25" hidden="1" x14ac:dyDescent="0.2">
      <c r="A4179" s="93" t="s">
        <v>2721</v>
      </c>
      <c r="B4179" s="94" t="str">
        <f ca="1">IFERROR(VLOOKUP($A4179,HeadJournal!$A$1:$NTR$890,COLUMN(HeadJournal!B$1),0),"")</f>
        <v>720000523646</v>
      </c>
      <c r="C4179" s="94" t="str">
        <f ca="1">IFERROR(VLOOKUP($A4179,HeadJournal!$A$1:$NTR$890,COLUMN(HeadJournal!C$1),0),"")</f>
        <v>iHerb_AV CYG0792</v>
      </c>
      <c r="D4179" s="125" t="str">
        <f ca="1"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 ca="1"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 ca="1"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 ca="1"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ca="1" si="324"/>
        <v>3195.307888666769</v>
      </c>
      <c r="V4179" s="22">
        <f t="shared" ca="1" si="325"/>
        <v>0.45616678618849293</v>
      </c>
      <c r="X4179" s="33"/>
      <c r="Y4179" s="33"/>
    </row>
    <row r="4180" spans="1:25" hidden="1" x14ac:dyDescent="0.2">
      <c r="A4180" s="93" t="s">
        <v>2721</v>
      </c>
      <c r="B4180" s="94" t="str">
        <f ca="1">IFERROR(VLOOKUP($A4180,HeadJournal!$A$1:$NTR$890,COLUMN(HeadJournal!B$1),0),"")</f>
        <v>720000523646</v>
      </c>
      <c r="C4180" s="94" t="str">
        <f ca="1">IFERROR(VLOOKUP($A4180,HeadJournal!$A$1:$NTR$890,COLUMN(HeadJournal!C$1),0),"")</f>
        <v>iHerb_AV CYG0792</v>
      </c>
      <c r="D4180" s="125" t="str">
        <f ca="1"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 ca="1"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 ca="1"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 ca="1"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ca="1" si="324"/>
        <v>831.00113263963613</v>
      </c>
      <c r="V4180" s="22">
        <f t="shared" ca="1" si="325"/>
        <v>0.4446236683991579</v>
      </c>
      <c r="X4180" s="33"/>
      <c r="Y4180" s="33"/>
    </row>
    <row r="4181" spans="1:25" hidden="1" x14ac:dyDescent="0.2">
      <c r="A4181" s="93" t="s">
        <v>2721</v>
      </c>
      <c r="B4181" s="94" t="str">
        <f ca="1">IFERROR(VLOOKUP($A4181,HeadJournal!$A$1:$NTR$890,COLUMN(HeadJournal!B$1),0),"")</f>
        <v>720000523646</v>
      </c>
      <c r="C4181" s="94" t="str">
        <f ca="1">IFERROR(VLOOKUP($A4181,HeadJournal!$A$1:$NTR$890,COLUMN(HeadJournal!C$1),0),"")</f>
        <v>iHerb_AV CYG0792</v>
      </c>
      <c r="D4181" s="125" t="str">
        <f ca="1"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 ca="1"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 ca="1"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 ca="1"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ca="1" si="324"/>
        <v>546.01254207459795</v>
      </c>
      <c r="V4181" s="22">
        <f t="shared" ca="1" si="325"/>
        <v>0.83489757404014253</v>
      </c>
      <c r="X4181" s="33"/>
      <c r="Y4181" s="33"/>
    </row>
    <row r="4182" spans="1:25" hidden="1" x14ac:dyDescent="0.2">
      <c r="A4182" s="93" t="s">
        <v>2721</v>
      </c>
      <c r="B4182" s="94" t="str">
        <f ca="1">IFERROR(VLOOKUP($A4182,HeadJournal!$A$1:$NTR$890,COLUMN(HeadJournal!B$1),0),"")</f>
        <v>720000523646</v>
      </c>
      <c r="C4182" s="94" t="str">
        <f ca="1">IFERROR(VLOOKUP($A4182,HeadJournal!$A$1:$NTR$890,COLUMN(HeadJournal!C$1),0),"")</f>
        <v>iHerb_AV CYG0792</v>
      </c>
      <c r="D4182" s="125" t="str">
        <f ca="1"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 ca="1"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 ca="1"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 ca="1"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ca="1" si="324"/>
        <v>546.01254207459795</v>
      </c>
      <c r="V4182" s="22">
        <f t="shared" ca="1" si="325"/>
        <v>0.83489757404014253</v>
      </c>
      <c r="X4182" s="33"/>
      <c r="Y4182" s="33"/>
    </row>
    <row r="4183" spans="1:25" hidden="1" x14ac:dyDescent="0.2">
      <c r="A4183" s="93" t="s">
        <v>2721</v>
      </c>
      <c r="B4183" s="94" t="str">
        <f ca="1">IFERROR(VLOOKUP($A4183,HeadJournal!$A$1:$NTR$890,COLUMN(HeadJournal!B$1),0),"")</f>
        <v>720000523646</v>
      </c>
      <c r="C4183" s="94" t="str">
        <f ca="1">IFERROR(VLOOKUP($A4183,HeadJournal!$A$1:$NTR$890,COLUMN(HeadJournal!C$1),0),"")</f>
        <v>iHerb_AV CYG0792</v>
      </c>
      <c r="D4183" s="125" t="str">
        <f ca="1"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 ca="1"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 ca="1"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 ca="1"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ca="1" si="324"/>
        <v>2119.0289951646246</v>
      </c>
      <c r="V4183" s="22">
        <f t="shared" ca="1" si="325"/>
        <v>1.9603014194514299</v>
      </c>
      <c r="X4183" s="33"/>
      <c r="Y4183" s="33"/>
    </row>
    <row r="4184" spans="1:25" hidden="1" x14ac:dyDescent="0.2">
      <c r="A4184" s="93" t="s">
        <v>2721</v>
      </c>
      <c r="B4184" s="94" t="str">
        <f ca="1">IFERROR(VLOOKUP($A4184,HeadJournal!$A$1:$NTR$890,COLUMN(HeadJournal!B$1),0),"")</f>
        <v>720000523646</v>
      </c>
      <c r="C4184" s="94" t="str">
        <f ca="1">IFERROR(VLOOKUP($A4184,HeadJournal!$A$1:$NTR$890,COLUMN(HeadJournal!C$1),0),"")</f>
        <v>iHerb_AV CYG0792</v>
      </c>
      <c r="D4184" s="125" t="str">
        <f ca="1"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 ca="1"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 ca="1"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ca="1" si="324"/>
        <v>1785.6003504365503</v>
      </c>
      <c r="V4184" s="22">
        <f t="shared" ca="1" si="325"/>
        <v>0.93272078839114392</v>
      </c>
      <c r="X4184" s="33"/>
      <c r="Y4184" s="33"/>
    </row>
    <row r="4185" spans="1:25" hidden="1" x14ac:dyDescent="0.2">
      <c r="A4185" s="93" t="s">
        <v>2721</v>
      </c>
      <c r="B4185" s="94" t="str">
        <f ca="1">IFERROR(VLOOKUP($A4185,HeadJournal!$A$1:$NTR$890,COLUMN(HeadJournal!B$1),0),"")</f>
        <v>720000523646</v>
      </c>
      <c r="C4185" s="94" t="str">
        <f ca="1">IFERROR(VLOOKUP($A4185,HeadJournal!$A$1:$NTR$890,COLUMN(HeadJournal!C$1),0),"")</f>
        <v>iHerb_AV CYG0792</v>
      </c>
      <c r="D4185" s="125" t="str">
        <f ca="1"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 ca="1"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 ca="1"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 ca="1"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ca="1" si="324"/>
        <v>1161.6968036974386</v>
      </c>
      <c r="V4185" s="22">
        <f t="shared" ca="1" si="325"/>
        <v>1.5734684740838747</v>
      </c>
      <c r="X4185" s="33"/>
      <c r="Y4185" s="33"/>
    </row>
    <row r="4186" spans="1:25" hidden="1" x14ac:dyDescent="0.2">
      <c r="A4186" s="93" t="s">
        <v>2721</v>
      </c>
      <c r="B4186" s="94" t="str">
        <f ca="1">IFERROR(VLOOKUP($A4186,HeadJournal!$A$1:$NTR$890,COLUMN(HeadJournal!B$1),0),"")</f>
        <v>720000523646</v>
      </c>
      <c r="C4186" s="94" t="str">
        <f ca="1">IFERROR(VLOOKUP($A4186,HeadJournal!$A$1:$NTR$890,COLUMN(HeadJournal!C$1),0),"")</f>
        <v>iHerb_AV CYG0792</v>
      </c>
      <c r="D4186" s="125" t="str">
        <f ca="1"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 ca="1"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 ca="1"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 ca="1"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ca="1" si="324"/>
        <v>-1676.0455429972494</v>
      </c>
      <c r="V4186" s="22" t="str">
        <f t="shared" ca="1" si="325"/>
        <v/>
      </c>
      <c r="X4186" s="33"/>
      <c r="Y4186" s="33"/>
    </row>
    <row r="4187" spans="1:25" hidden="1" x14ac:dyDescent="0.2">
      <c r="A4187" s="93" t="s">
        <v>2721</v>
      </c>
      <c r="B4187" s="94" t="str">
        <f ca="1">IFERROR(VLOOKUP($A4187,HeadJournal!$A$1:$NTR$890,COLUMN(HeadJournal!B$1),0),"")</f>
        <v>720000523646</v>
      </c>
      <c r="C4187" s="94" t="str">
        <f ca="1">IFERROR(VLOOKUP($A4187,HeadJournal!$A$1:$NTR$890,COLUMN(HeadJournal!C$1),0),"")</f>
        <v>iHerb_AV CYG0792</v>
      </c>
      <c r="D4187" s="125" t="str">
        <f ca="1"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 ca="1"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 ca="1"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 ca="1"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ca="1" si="324"/>
        <v>-1676.0455429972494</v>
      </c>
      <c r="V4187" s="22" t="str">
        <f t="shared" ca="1" si="325"/>
        <v/>
      </c>
      <c r="X4187" s="33"/>
      <c r="Y4187" s="33"/>
    </row>
    <row r="4188" spans="1:25" hidden="1" x14ac:dyDescent="0.2">
      <c r="A4188" s="93" t="s">
        <v>2721</v>
      </c>
      <c r="B4188" s="94" t="str">
        <f ca="1">IFERROR(VLOOKUP($A4188,HeadJournal!$A$1:$NTR$890,COLUMN(HeadJournal!B$1),0),"")</f>
        <v>720000523646</v>
      </c>
      <c r="C4188" s="94" t="str">
        <f ca="1">IFERROR(VLOOKUP($A4188,HeadJournal!$A$1:$NTR$890,COLUMN(HeadJournal!C$1),0),"")</f>
        <v>iHerb_AV CYG0792</v>
      </c>
      <c r="D4188" s="125" t="str">
        <f ca="1"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 ca="1"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 ca="1"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 ca="1"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ca="1" si="324"/>
        <v>1808.3211056435489</v>
      </c>
      <c r="V4188" s="22">
        <f t="shared" ca="1" si="325"/>
        <v>0.86453093279402082</v>
      </c>
      <c r="X4188" s="33"/>
      <c r="Y4188" s="33"/>
    </row>
    <row r="4189" spans="1:25" hidden="1" x14ac:dyDescent="0.2">
      <c r="A4189" s="93" t="s">
        <v>2721</v>
      </c>
      <c r="B4189" s="94" t="str">
        <f ca="1">IFERROR(VLOOKUP($A4189,HeadJournal!$A$1:$NTR$890,COLUMN(HeadJournal!B$1),0),"")</f>
        <v>720000523646</v>
      </c>
      <c r="C4189" s="94" t="str">
        <f ca="1">IFERROR(VLOOKUP($A4189,HeadJournal!$A$1:$NTR$890,COLUMN(HeadJournal!C$1),0),"")</f>
        <v>iHerb_AV CYG0792</v>
      </c>
      <c r="D4189" s="125" t="str">
        <f ca="1"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 ca="1"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 ca="1"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 ca="1"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ca="1" si="324"/>
        <v>-228.08488202026419</v>
      </c>
      <c r="V4189" s="22" t="str">
        <f t="shared" ca="1" si="325"/>
        <v/>
      </c>
      <c r="X4189" s="33"/>
      <c r="Y4189" s="33"/>
    </row>
    <row r="4190" spans="1:25" hidden="1" x14ac:dyDescent="0.2">
      <c r="A4190" s="93" t="s">
        <v>2721</v>
      </c>
      <c r="B4190" s="94" t="str">
        <f ca="1">IFERROR(VLOOKUP($A4190,HeadJournal!$A$1:$NTR$890,COLUMN(HeadJournal!B$1),0),"")</f>
        <v>720000523646</v>
      </c>
      <c r="C4190" s="94" t="str">
        <f ca="1">IFERROR(VLOOKUP($A4190,HeadJournal!$A$1:$NTR$890,COLUMN(HeadJournal!C$1),0),"")</f>
        <v>iHerb_AV CYG0792</v>
      </c>
      <c r="D4190" s="125" t="str">
        <f ca="1"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 ca="1"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 ca="1"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 ca="1"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ca="1" si="324"/>
        <v>1.2742836636334687E-3</v>
      </c>
      <c r="V4190" s="22">
        <f t="shared" ca="1" si="325"/>
        <v>8.4869144578787025E-7</v>
      </c>
      <c r="X4190" s="33"/>
      <c r="Y4190" s="33"/>
    </row>
    <row r="4191" spans="1:25" hidden="1" x14ac:dyDescent="0.2">
      <c r="A4191" s="93" t="s">
        <v>2737</v>
      </c>
      <c r="B4191" s="94" t="str">
        <f ca="1">IFERROR(VLOOKUP($A4191,HeadJournal!$A$1:$NTR$890,COLUMN(HeadJournal!B$1),0),"")</f>
        <v>720000515302</v>
      </c>
      <c r="C4191" s="94" t="str">
        <f ca="1">IFERROR(VLOOKUP($A4191,HeadJournal!$A$1:$NTR$890,COLUMN(HeadJournal!C$1),0),"")</f>
        <v>iHerb_OA CZN6870</v>
      </c>
      <c r="D4191" s="125" t="str">
        <f ca="1"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 ca="1"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 ca="1"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 ca="1"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ca="1" si="324"/>
        <v>2.8665785991961457E-3</v>
      </c>
      <c r="V4191" s="22">
        <f t="shared" ca="1" si="325"/>
        <v>2.6329633121089974E-6</v>
      </c>
      <c r="X4191" s="33"/>
      <c r="Y4191" s="33"/>
    </row>
    <row r="4192" spans="1:25" hidden="1" x14ac:dyDescent="0.2">
      <c r="A4192" s="93" t="s">
        <v>2737</v>
      </c>
      <c r="B4192" s="94" t="str">
        <f ca="1">IFERROR(VLOOKUP($A4192,HeadJournal!$A$1:$NTR$890,COLUMN(HeadJournal!B$1),0),"")</f>
        <v>720000515302</v>
      </c>
      <c r="C4192" s="94" t="str">
        <f ca="1">IFERROR(VLOOKUP($A4192,HeadJournal!$A$1:$NTR$890,COLUMN(HeadJournal!C$1),0),"")</f>
        <v>iHerb_OA CZN6870</v>
      </c>
      <c r="D4192" s="125" t="str">
        <f ca="1"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 ca="1"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 ca="1"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 ca="1"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ca="1" si="324"/>
        <v>1263.7225099075281</v>
      </c>
      <c r="V4192" s="22">
        <f t="shared" ca="1" si="325"/>
        <v>0.54091284758194924</v>
      </c>
      <c r="X4192" s="33"/>
      <c r="Y4192" s="33"/>
    </row>
    <row r="4193" spans="1:25" hidden="1" x14ac:dyDescent="0.2">
      <c r="A4193" s="93" t="s">
        <v>2737</v>
      </c>
      <c r="B4193" s="94" t="str">
        <f ca="1">IFERROR(VLOOKUP($A4193,HeadJournal!$A$1:$NTR$890,COLUMN(HeadJournal!B$1),0),"")</f>
        <v>720000515302</v>
      </c>
      <c r="C4193" s="94" t="str">
        <f ca="1">IFERROR(VLOOKUP($A4193,HeadJournal!$A$1:$NTR$890,COLUMN(HeadJournal!C$1),0),"")</f>
        <v>iHerb_OA CZN6870</v>
      </c>
      <c r="D4193" s="125" t="str">
        <f ca="1"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 ca="1"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 ca="1"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 ca="1"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ca="1" si="324"/>
        <v>826.31645970937848</v>
      </c>
      <c r="V4193" s="22">
        <f t="shared" ca="1" si="325"/>
        <v>0.52508426157699895</v>
      </c>
      <c r="X4193" s="33"/>
      <c r="Y4193" s="33"/>
    </row>
    <row r="4194" spans="1:25" hidden="1" x14ac:dyDescent="0.2">
      <c r="A4194" s="93" t="s">
        <v>2737</v>
      </c>
      <c r="B4194" s="94" t="str">
        <f ca="1">IFERROR(VLOOKUP($A4194,HeadJournal!$A$1:$NTR$890,COLUMN(HeadJournal!B$1),0),"")</f>
        <v>720000515302</v>
      </c>
      <c r="C4194" s="94" t="str">
        <f ca="1">IFERROR(VLOOKUP($A4194,HeadJournal!$A$1:$NTR$890,COLUMN(HeadJournal!C$1),0),"")</f>
        <v>iHerb_OA CZN6870</v>
      </c>
      <c r="D4194" s="125" t="str">
        <f ca="1"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 ca="1"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 ca="1"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 ca="1"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ca="1" si="324"/>
        <v>726.31645970937848</v>
      </c>
      <c r="V4194" s="22">
        <f t="shared" ca="1" si="325"/>
        <v>0.46153908401129068</v>
      </c>
      <c r="X4194" s="33"/>
      <c r="Y4194" s="33"/>
    </row>
    <row r="4195" spans="1:25" hidden="1" x14ac:dyDescent="0.2">
      <c r="A4195" s="93" t="s">
        <v>2737</v>
      </c>
      <c r="B4195" s="94" t="str">
        <f ca="1">IFERROR(VLOOKUP($A4195,HeadJournal!$A$1:$NTR$890,COLUMN(HeadJournal!B$1),0),"")</f>
        <v>720000515302</v>
      </c>
      <c r="C4195" s="94" t="str">
        <f ca="1">IFERROR(VLOOKUP($A4195,HeadJournal!$A$1:$NTR$890,COLUMN(HeadJournal!C$1),0),"")</f>
        <v>iHerb_OA CZN6870</v>
      </c>
      <c r="D4195" s="125" t="str">
        <f ca="1"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 ca="1"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 ca="1"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 ca="1"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ca="1" si="324"/>
        <v>1421.7837252311742</v>
      </c>
      <c r="V4195" s="22">
        <f t="shared" ca="1" si="325"/>
        <v>0.49398085115941121</v>
      </c>
      <c r="X4195" s="33"/>
      <c r="Y4195" s="33"/>
    </row>
    <row r="4196" spans="1:25" hidden="1" x14ac:dyDescent="0.2">
      <c r="A4196" s="93" t="s">
        <v>2737</v>
      </c>
      <c r="B4196" s="94" t="str">
        <f ca="1">IFERROR(VLOOKUP($A4196,HeadJournal!$A$1:$NTR$890,COLUMN(HeadJournal!B$1),0),"")</f>
        <v>720000515302</v>
      </c>
      <c r="C4196" s="94" t="str">
        <f ca="1">IFERROR(VLOOKUP($A4196,HeadJournal!$A$1:$NTR$890,COLUMN(HeadJournal!C$1),0),"")</f>
        <v>iHerb_OA CZN6870</v>
      </c>
      <c r="D4196" s="125" t="str">
        <f ca="1"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 ca="1"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 ca="1"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 ca="1"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ca="1" si="324"/>
        <v>969.87350066050067</v>
      </c>
      <c r="V4196" s="22">
        <f t="shared" ca="1" si="325"/>
        <v>0.50249219467863748</v>
      </c>
      <c r="X4196" s="33"/>
      <c r="Y4196" s="33"/>
    </row>
    <row r="4197" spans="1:25" hidden="1" x14ac:dyDescent="0.2">
      <c r="A4197" s="93" t="s">
        <v>2737</v>
      </c>
      <c r="B4197" s="94" t="str">
        <f ca="1">IFERROR(VLOOKUP($A4197,HeadJournal!$A$1:$NTR$890,COLUMN(HeadJournal!B$1),0),"")</f>
        <v>720000515302</v>
      </c>
      <c r="C4197" s="94" t="str">
        <f ca="1">IFERROR(VLOOKUP($A4197,HeadJournal!$A$1:$NTR$890,COLUMN(HeadJournal!C$1),0),"")</f>
        <v>iHerb_OA CZN6870</v>
      </c>
      <c r="D4197" s="125" t="str">
        <f ca="1"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 ca="1"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 ca="1"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 ca="1"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ca="1" si="324"/>
        <v>1307.0072391017166</v>
      </c>
      <c r="V4197" s="22">
        <f t="shared" ca="1" si="325"/>
        <v>1.0955701341536925</v>
      </c>
      <c r="X4197" s="33"/>
      <c r="Y4197" s="33"/>
    </row>
    <row r="4198" spans="1:25" hidden="1" x14ac:dyDescent="0.2">
      <c r="A4198" s="93" t="s">
        <v>2737</v>
      </c>
      <c r="B4198" s="94" t="str">
        <f ca="1">IFERROR(VLOOKUP($A4198,HeadJournal!$A$1:$NTR$890,COLUMN(HeadJournal!B$1),0),"")</f>
        <v>720000515302</v>
      </c>
      <c r="C4198" s="94" t="str">
        <f ca="1">IFERROR(VLOOKUP($A4198,HeadJournal!$A$1:$NTR$890,COLUMN(HeadJournal!C$1),0),"")</f>
        <v>iHerb_OA CZN6870</v>
      </c>
      <c r="D4198" s="125" t="str">
        <f ca="1"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 ca="1"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 ca="1"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 ca="1"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ca="1" si="324"/>
        <v>952.98906208718518</v>
      </c>
      <c r="V4198" s="22">
        <f t="shared" ca="1" si="325"/>
        <v>0.61601960188654659</v>
      </c>
      <c r="X4198" s="33"/>
      <c r="Y4198" s="33"/>
    </row>
    <row r="4199" spans="1:25" hidden="1" x14ac:dyDescent="0.2">
      <c r="A4199" s="93" t="s">
        <v>2737</v>
      </c>
      <c r="B4199" s="94" t="str">
        <f ca="1">IFERROR(VLOOKUP($A4199,HeadJournal!$A$1:$NTR$890,COLUMN(HeadJournal!B$1),0),"")</f>
        <v>720000515302</v>
      </c>
      <c r="C4199" s="94" t="str">
        <f ca="1">IFERROR(VLOOKUP($A4199,HeadJournal!$A$1:$NTR$890,COLUMN(HeadJournal!C$1),0),"")</f>
        <v>iHerb_OA CZN6870</v>
      </c>
      <c r="D4199" s="125" t="str">
        <f ca="1"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 ca="1"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 ca="1"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 ca="1"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ca="1" si="324"/>
        <v>1018.4581770145305</v>
      </c>
      <c r="V4199" s="22">
        <f t="shared" ca="1" si="325"/>
        <v>0.68743127005501969</v>
      </c>
      <c r="X4199" s="33"/>
      <c r="Y4199" s="33"/>
    </row>
    <row r="4200" spans="1:25" hidden="1" x14ac:dyDescent="0.2">
      <c r="A4200" s="93" t="s">
        <v>2757</v>
      </c>
      <c r="B4200" s="94" t="str">
        <f ca="1">IFERROR(VLOOKUP($A4200,HeadJournal!$A$1:$NTR$890,COLUMN(HeadJournal!B$1),0),"")</f>
        <v>722500331942</v>
      </c>
      <c r="C4200" s="94" t="str">
        <f ca="1">IFERROR(VLOOKUP($A4200,HeadJournal!$A$1:$NTR$890,COLUMN(HeadJournal!C$1),0),"")</f>
        <v>iHerb_OA CZN6870</v>
      </c>
      <c r="D4200" s="125" t="str">
        <f ca="1"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 ca="1"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 ca="1"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 ca="1"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ca="1" si="324"/>
        <v>1480.0272764037959</v>
      </c>
      <c r="V4200" s="22">
        <f t="shared" ca="1" si="325"/>
        <v>0.52483744400065446</v>
      </c>
      <c r="X4200" s="33"/>
      <c r="Y4200" s="33"/>
    </row>
    <row r="4201" spans="1:25" hidden="1" x14ac:dyDescent="0.2">
      <c r="A4201" s="93" t="s">
        <v>2757</v>
      </c>
      <c r="B4201" s="94" t="str">
        <f ca="1">IFERROR(VLOOKUP($A4201,HeadJournal!$A$1:$NTR$890,COLUMN(HeadJournal!B$1),0),"")</f>
        <v>722500331942</v>
      </c>
      <c r="C4201" s="94" t="str">
        <f ca="1">IFERROR(VLOOKUP($A4201,HeadJournal!$A$1:$NTR$890,COLUMN(HeadJournal!C$1),0),"")</f>
        <v>iHerb_OA CZN6870</v>
      </c>
      <c r="D4201" s="125" t="str">
        <f ca="1"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 ca="1"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 ca="1"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 ca="1"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ca="1" si="324"/>
        <v>1698.2559464924561</v>
      </c>
      <c r="V4201" s="22">
        <f t="shared" ca="1" si="325"/>
        <v>0.6285776568241882</v>
      </c>
      <c r="X4201" s="33"/>
      <c r="Y4201" s="33"/>
    </row>
    <row r="4202" spans="1:25" hidden="1" x14ac:dyDescent="0.2">
      <c r="A4202" s="93" t="s">
        <v>2757</v>
      </c>
      <c r="B4202" s="94" t="str">
        <f ca="1">IFERROR(VLOOKUP($A4202,HeadJournal!$A$1:$NTR$890,COLUMN(HeadJournal!B$1),0),"")</f>
        <v>722500331942</v>
      </c>
      <c r="C4202" s="94" t="str">
        <f ca="1">IFERROR(VLOOKUP($A4202,HeadJournal!$A$1:$NTR$890,COLUMN(HeadJournal!C$1),0),"")</f>
        <v>iHerb_OA CZN6870</v>
      </c>
      <c r="D4202" s="125" t="str">
        <f ca="1"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 ca="1"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 ca="1"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 ca="1"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ca="1" si="324"/>
        <v>1123.3847892362733</v>
      </c>
      <c r="V4202" s="22">
        <f t="shared" ca="1" si="325"/>
        <v>0.47268265563076695</v>
      </c>
      <c r="X4202" s="33"/>
      <c r="Y4202" s="33"/>
    </row>
    <row r="4203" spans="1:25" hidden="1" x14ac:dyDescent="0.2">
      <c r="A4203" s="93" t="s">
        <v>2757</v>
      </c>
      <c r="B4203" s="94" t="str">
        <f ca="1">IFERROR(VLOOKUP($A4203,HeadJournal!$A$1:$NTR$890,COLUMN(HeadJournal!B$1),0),"")</f>
        <v>722500331942</v>
      </c>
      <c r="C4203" s="94" t="str">
        <f ca="1">IFERROR(VLOOKUP($A4203,HeadJournal!$A$1:$NTR$890,COLUMN(HeadJournal!C$1),0),"")</f>
        <v>iHerb_OA CZN6870</v>
      </c>
      <c r="D4203" s="125" t="str">
        <f ca="1"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 ca="1"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 ca="1"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 ca="1"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ca="1" si="324"/>
        <v>606.10237361953659</v>
      </c>
      <c r="V4203" s="22">
        <f t="shared" ca="1" si="325"/>
        <v>0.38026430530291783</v>
      </c>
      <c r="X4203" s="33"/>
      <c r="Y4203" s="33"/>
    </row>
    <row r="4204" spans="1:25" hidden="1" x14ac:dyDescent="0.2">
      <c r="A4204" s="93" t="s">
        <v>2757</v>
      </c>
      <c r="B4204" s="94" t="str">
        <f ca="1">IFERROR(VLOOKUP($A4204,HeadJournal!$A$1:$NTR$890,COLUMN(HeadJournal!B$1),0),"")</f>
        <v>722500331942</v>
      </c>
      <c r="C4204" s="94" t="str">
        <f ca="1">IFERROR(VLOOKUP($A4204,HeadJournal!$A$1:$NTR$890,COLUMN(HeadJournal!C$1),0),"")</f>
        <v>iHerb_OA CZN6870</v>
      </c>
      <c r="D4204" s="125" t="str">
        <f ca="1"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 ca="1"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 ca="1"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 ca="1"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ca="1" si="324"/>
        <v>957.6527095971378</v>
      </c>
      <c r="V4204" s="22">
        <f t="shared" ca="1" si="325"/>
        <v>0.44701095564064869</v>
      </c>
      <c r="X4204" s="33"/>
      <c r="Y4204" s="33"/>
    </row>
    <row r="4205" spans="1:25" hidden="1" x14ac:dyDescent="0.2">
      <c r="A4205" s="93" t="s">
        <v>2757</v>
      </c>
      <c r="B4205" s="94" t="str">
        <f ca="1">IFERROR(VLOOKUP($A4205,HeadJournal!$A$1:$NTR$890,COLUMN(HeadJournal!B$1),0),"")</f>
        <v>722500331942</v>
      </c>
      <c r="C4205" s="94" t="str">
        <f ca="1">IFERROR(VLOOKUP($A4205,HeadJournal!$A$1:$NTR$890,COLUMN(HeadJournal!C$1),0),"")</f>
        <v>iHerb_OA CZN6870</v>
      </c>
      <c r="D4205" s="125" t="str">
        <f ca="1"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 ca="1"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 ca="1"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 ca="1"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ca="1" si="324"/>
        <v>772.4487945248095</v>
      </c>
      <c r="V4205" s="22">
        <f t="shared" ca="1" si="325"/>
        <v>0.68506759672991691</v>
      </c>
      <c r="X4205" s="33"/>
      <c r="Y4205" s="33"/>
    </row>
    <row r="4206" spans="1:25" hidden="1" x14ac:dyDescent="0.2">
      <c r="A4206" s="93" t="s">
        <v>2757</v>
      </c>
      <c r="B4206" s="94" t="str">
        <f ca="1">IFERROR(VLOOKUP($A4206,HeadJournal!$A$1:$NTR$890,COLUMN(HeadJournal!B$1),0),"")</f>
        <v>722500331942</v>
      </c>
      <c r="C4206" s="94" t="str">
        <f ca="1">IFERROR(VLOOKUP($A4206,HeadJournal!$A$1:$NTR$890,COLUMN(HeadJournal!C$1),0),"")</f>
        <v>iHerb_OA CZN6870</v>
      </c>
      <c r="D4206" s="125" t="str">
        <f ca="1"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 ca="1"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 ca="1"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 ca="1"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ca="1" si="324"/>
        <v>1572.9291631669005</v>
      </c>
      <c r="V4206" s="22">
        <f t="shared" ca="1" si="325"/>
        <v>0.86090212347392714</v>
      </c>
      <c r="X4206" s="33"/>
      <c r="Y4206" s="33"/>
    </row>
    <row r="4207" spans="1:25" hidden="1" x14ac:dyDescent="0.2">
      <c r="A4207" s="93" t="s">
        <v>2757</v>
      </c>
      <c r="B4207" s="94" t="str">
        <f ca="1">IFERROR(VLOOKUP($A4207,HeadJournal!$A$1:$NTR$890,COLUMN(HeadJournal!B$1),0),"")</f>
        <v>722500331942</v>
      </c>
      <c r="C4207" s="94" t="str">
        <f ca="1">IFERROR(VLOOKUP($A4207,HeadJournal!$A$1:$NTR$890,COLUMN(HeadJournal!C$1),0),"")</f>
        <v>iHerb_OA CZN6870</v>
      </c>
      <c r="D4207" s="125" t="str">
        <f ca="1"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 ca="1"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 ca="1"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 ca="1"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ca="1" si="324"/>
        <v>1081.5383869964226</v>
      </c>
      <c r="V4207" s="22">
        <f t="shared" ca="1" si="325"/>
        <v>1.1775542621313775</v>
      </c>
      <c r="X4207" s="33"/>
      <c r="Y4207" s="33"/>
    </row>
    <row r="4208" spans="1:25" hidden="1" x14ac:dyDescent="0.2">
      <c r="A4208" s="93" t="s">
        <v>2757</v>
      </c>
      <c r="B4208" s="94" t="str">
        <f ca="1">IFERROR(VLOOKUP($A4208,HeadJournal!$A$1:$NTR$890,COLUMN(HeadJournal!B$1),0),"")</f>
        <v>722500331942</v>
      </c>
      <c r="C4208" s="94" t="str">
        <f ca="1">IFERROR(VLOOKUP($A4208,HeadJournal!$A$1:$NTR$890,COLUMN(HeadJournal!C$1),0),"")</f>
        <v>iHerb_OA CZN6870</v>
      </c>
      <c r="D4208" s="125" t="str">
        <f ca="1"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 ca="1"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 ca="1"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 ca="1"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ca="1" si="324"/>
        <v>4.923005133150582E-3</v>
      </c>
      <c r="V4208" s="22">
        <f t="shared" ca="1" si="325"/>
        <v>1.8506528744334652E-6</v>
      </c>
      <c r="X4208" s="33"/>
      <c r="Y4208" s="33"/>
    </row>
    <row r="4209" spans="1:25" hidden="1" x14ac:dyDescent="0.2">
      <c r="A4209" s="93" t="s">
        <v>2757</v>
      </c>
      <c r="B4209" s="94" t="str">
        <f ca="1">IFERROR(VLOOKUP($A4209,HeadJournal!$A$1:$NTR$890,COLUMN(HeadJournal!B$1),0),"")</f>
        <v>722500331942</v>
      </c>
      <c r="C4209" s="94" t="str">
        <f ca="1">IFERROR(VLOOKUP($A4209,HeadJournal!$A$1:$NTR$890,COLUMN(HeadJournal!C$1),0),"")</f>
        <v>iHerb_OA CZN6870</v>
      </c>
      <c r="D4209" s="125" t="str">
        <f ca="1"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 ca="1"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 ca="1"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 ca="1"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ca="1" si="324"/>
        <v>579.39845232540051</v>
      </c>
      <c r="V4209" s="22">
        <f t="shared" ca="1" si="325"/>
        <v>0.47468271151157226</v>
      </c>
      <c r="X4209" s="33"/>
      <c r="Y4209" s="33"/>
    </row>
    <row r="4210" spans="1:25" hidden="1" x14ac:dyDescent="0.2">
      <c r="A4210" s="93" t="s">
        <v>2757</v>
      </c>
      <c r="B4210" s="94" t="str">
        <f ca="1">IFERROR(VLOOKUP($A4210,HeadJournal!$A$1:$NTR$890,COLUMN(HeadJournal!B$1),0),"")</f>
        <v>722500331942</v>
      </c>
      <c r="C4210" s="94" t="str">
        <f ca="1">IFERROR(VLOOKUP($A4210,HeadJournal!$A$1:$NTR$890,COLUMN(HeadJournal!C$1),0),"")</f>
        <v>iHerb_OA CZN6870</v>
      </c>
      <c r="D4210" s="125" t="str">
        <f ca="1"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 ca="1"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 ca="1"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 ca="1"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ca="1" si="324"/>
        <v>774.7371846321355</v>
      </c>
      <c r="V4210" s="22">
        <f t="shared" ca="1" si="325"/>
        <v>0.44905458909281842</v>
      </c>
      <c r="X4210" s="33"/>
      <c r="Y4210" s="33"/>
    </row>
    <row r="4211" spans="1:25" hidden="1" x14ac:dyDescent="0.2">
      <c r="A4211" s="93" t="s">
        <v>2762</v>
      </c>
      <c r="B4211" s="94">
        <f ca="1">IFERROR(VLOOKUP($A4211,HeadJournal!$A$1:$NTR$890,COLUMN(HeadJournal!B$1),0),"")</f>
        <v>0</v>
      </c>
      <c r="C4211" s="94" t="str">
        <f ca="1">IFERROR(VLOOKUP($A4211,HeadJournal!$A$1:$NTR$890,COLUMN(HeadJournal!C$1),0),"")</f>
        <v>OZON_AV</v>
      </c>
      <c r="D4211" s="125" t="str">
        <f ca="1"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 ca="1"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 ca="1"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ca="1" si="324"/>
        <v>795</v>
      </c>
      <c r="V4211" s="22">
        <f t="shared" ca="1" si="325"/>
        <v>0.37767220902612825</v>
      </c>
      <c r="X4211" s="33"/>
      <c r="Y4211" s="33"/>
    </row>
    <row r="4212" spans="1:25" hidden="1" x14ac:dyDescent="0.2">
      <c r="A4212" s="93" t="s">
        <v>2762</v>
      </c>
      <c r="B4212" s="94">
        <f ca="1">IFERROR(VLOOKUP($A4212,HeadJournal!$A$1:$NTR$890,COLUMN(HeadJournal!B$1),0),"")</f>
        <v>0</v>
      </c>
      <c r="C4212" s="94" t="str">
        <f ca="1">IFERROR(VLOOKUP($A4212,HeadJournal!$A$1:$NTR$890,COLUMN(HeadJournal!C$1),0),"")</f>
        <v>OZON_AV</v>
      </c>
      <c r="D4212" s="125" t="str">
        <f ca="1"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 ca="1"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ca="1" si="324"/>
        <v>795</v>
      </c>
      <c r="V4212" s="22">
        <f t="shared" ca="1" si="325"/>
        <v>0.37767220902612825</v>
      </c>
      <c r="X4212" s="33"/>
      <c r="Y4212" s="33"/>
    </row>
    <row r="4213" spans="1:25" hidden="1" x14ac:dyDescent="0.2">
      <c r="A4213" s="93" t="s">
        <v>2763</v>
      </c>
      <c r="B4213" s="94" t="str">
        <f ca="1">IFERROR(VLOOKUP($A4213,HeadJournal!$A$1:$NTR$890,COLUMN(HeadJournal!B$1),0),"")</f>
        <v>1495467476</v>
      </c>
      <c r="C4213" s="94" t="str">
        <f ca="1">IFERROR(VLOOKUP($A4213,HeadJournal!$A$1:$NTR$890,COLUMN(HeadJournal!C$1),0),"")</f>
        <v>essens_OA</v>
      </c>
      <c r="D4213" s="125" t="str">
        <f ca="1"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 ca="1"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 ca="1"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ca="1" si="324"/>
        <v>-1157</v>
      </c>
      <c r="V4213" s="22" t="str">
        <f t="shared" ca="1" si="325"/>
        <v/>
      </c>
      <c r="X4213" s="33"/>
      <c r="Y4213" s="33"/>
    </row>
    <row r="4214" spans="1:25" hidden="1" x14ac:dyDescent="0.2">
      <c r="A4214" s="93" t="s">
        <v>2763</v>
      </c>
      <c r="B4214" s="94" t="str">
        <f ca="1">IFERROR(VLOOKUP($A4214,HeadJournal!$A$1:$NTR$890,COLUMN(HeadJournal!B$1),0),"")</f>
        <v>1495467476</v>
      </c>
      <c r="C4214" s="94" t="str">
        <f ca="1">IFERROR(VLOOKUP($A4214,HeadJournal!$A$1:$NTR$890,COLUMN(HeadJournal!C$1),0),"")</f>
        <v>essens_OA</v>
      </c>
      <c r="D4214" s="125" t="str">
        <f ca="1"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 ca="1"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ca="1" si="324"/>
        <v>1043</v>
      </c>
      <c r="V4214" s="22">
        <f t="shared" ca="1" si="325"/>
        <v>0.90146931719965429</v>
      </c>
      <c r="X4214" s="33"/>
      <c r="Y4214" s="33"/>
    </row>
    <row r="4215" spans="1:25" hidden="1" x14ac:dyDescent="0.2">
      <c r="A4215" s="93" t="s">
        <v>2763</v>
      </c>
      <c r="B4215" s="94" t="str">
        <f ca="1">IFERROR(VLOOKUP($A4215,HeadJournal!$A$1:$NTR$890,COLUMN(HeadJournal!B$1),0),"")</f>
        <v>1495467476</v>
      </c>
      <c r="C4215" s="94" t="str">
        <f ca="1">IFERROR(VLOOKUP($A4215,HeadJournal!$A$1:$NTR$890,COLUMN(HeadJournal!C$1),0),"")</f>
        <v>essens_OA</v>
      </c>
      <c r="D4215" s="125" t="str">
        <f ca="1"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 ca="1"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 ca="1"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 ca="1"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ca="1" si="324"/>
        <v>1043</v>
      </c>
      <c r="V4215" s="22">
        <f t="shared" ca="1" si="325"/>
        <v>0.90146931719965429</v>
      </c>
      <c r="X4215" s="33"/>
      <c r="Y4215" s="33"/>
    </row>
    <row r="4216" spans="1:25" hidden="1" x14ac:dyDescent="0.2">
      <c r="A4216" s="93" t="s">
        <v>2763</v>
      </c>
      <c r="B4216" s="94" t="str">
        <f ca="1">IFERROR(VLOOKUP($A4216,HeadJournal!$A$1:$NTR$890,COLUMN(HeadJournal!B$1),0),"")</f>
        <v>1495467476</v>
      </c>
      <c r="C4216" s="94" t="str">
        <f ca="1">IFERROR(VLOOKUP($A4216,HeadJournal!$A$1:$NTR$890,COLUMN(HeadJournal!C$1),0),"")</f>
        <v>essens_OA</v>
      </c>
      <c r="D4216" s="125" t="str">
        <f ca="1"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 ca="1"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 ca="1"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ca="1" si="324"/>
        <v>-1157</v>
      </c>
      <c r="V4216" s="22" t="str">
        <f t="shared" ca="1" si="325"/>
        <v/>
      </c>
      <c r="X4216" s="33"/>
      <c r="Y4216" s="33"/>
    </row>
    <row r="4217" spans="1:25" hidden="1" x14ac:dyDescent="0.2">
      <c r="A4217" s="93" t="s">
        <v>2763</v>
      </c>
      <c r="B4217" s="94" t="str">
        <f ca="1">IFERROR(VLOOKUP($A4217,HeadJournal!$A$1:$NTR$890,COLUMN(HeadJournal!B$1),0),"")</f>
        <v>1495467476</v>
      </c>
      <c r="C4217" s="94" t="str">
        <f ca="1">IFERROR(VLOOKUP($A4217,HeadJournal!$A$1:$NTR$890,COLUMN(HeadJournal!C$1),0),"")</f>
        <v>essens_OA</v>
      </c>
      <c r="D4217" s="125" t="str">
        <f ca="1"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 ca="1"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 ca="1"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ca="1" si="324"/>
        <v>-1157</v>
      </c>
      <c r="V4217" s="22" t="str">
        <f t="shared" ca="1" si="325"/>
        <v/>
      </c>
      <c r="X4217" s="33"/>
      <c r="Y4217" s="33"/>
    </row>
    <row r="4218" spans="1:25" hidden="1" x14ac:dyDescent="0.2">
      <c r="A4218" s="93" t="s">
        <v>2763</v>
      </c>
      <c r="B4218" s="94" t="str">
        <f ca="1">IFERROR(VLOOKUP($A4218,HeadJournal!$A$1:$NTR$890,COLUMN(HeadJournal!B$1),0),"")</f>
        <v>1495467476</v>
      </c>
      <c r="C4218" s="94" t="str">
        <f ca="1">IFERROR(VLOOKUP($A4218,HeadJournal!$A$1:$NTR$890,COLUMN(HeadJournal!C$1),0),"")</f>
        <v>essens_OA</v>
      </c>
      <c r="D4218" s="125" t="str">
        <f ca="1"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 ca="1"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 ca="1"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ca="1" si="324"/>
        <v>-1157</v>
      </c>
      <c r="V4218" s="22" t="str">
        <f t="shared" ca="1" si="325"/>
        <v/>
      </c>
      <c r="X4218" s="33"/>
      <c r="Y4218" s="33"/>
    </row>
    <row r="4219" spans="1:25" hidden="1" x14ac:dyDescent="0.2">
      <c r="A4219" s="93" t="s">
        <v>2770</v>
      </c>
      <c r="B4219" s="94">
        <f ca="1">IFERROR(VLOOKUP($A4219,HeadJournal!$A$1:$NTR$890,COLUMN(HeadJournal!B$1),0),"")</f>
        <v>0</v>
      </c>
      <c r="C4219" s="94" t="str">
        <f ca="1">IFERROR(VLOOKUP($A4219,HeadJournal!$A$1:$NTR$890,COLUMN(HeadJournal!C$1),0),"")</f>
        <v>YAMARKET</v>
      </c>
      <c r="D4219" s="125" t="str">
        <f ca="1"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 ca="1"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ca="1" si="324"/>
        <v>525</v>
      </c>
      <c r="V4219" s="22">
        <f t="shared" ca="1" si="325"/>
        <v>0.67741935483870963</v>
      </c>
      <c r="X4219" s="33"/>
      <c r="Y4219" s="33"/>
    </row>
    <row r="4220" spans="1:25" hidden="1" x14ac:dyDescent="0.2">
      <c r="A4220" s="93" t="s">
        <v>2770</v>
      </c>
      <c r="B4220" s="94">
        <f ca="1">IFERROR(VLOOKUP($A4220,HeadJournal!$A$1:$NTR$890,COLUMN(HeadJournal!B$1),0),"")</f>
        <v>0</v>
      </c>
      <c r="C4220" s="94" t="str">
        <f ca="1">IFERROR(VLOOKUP($A4220,HeadJournal!$A$1:$NTR$890,COLUMN(HeadJournal!C$1),0),"")</f>
        <v>YAMARKET</v>
      </c>
      <c r="D4220" s="125" t="str">
        <f ca="1"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 ca="1"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 ca="1"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ca="1" si="324"/>
        <v>1125</v>
      </c>
      <c r="V4220" s="22">
        <f t="shared" ca="1" si="325"/>
        <v>1.4516129032258065</v>
      </c>
      <c r="X4220" s="33"/>
      <c r="Y4220" s="33"/>
    </row>
    <row r="4221" spans="1:25" hidden="1" x14ac:dyDescent="0.2">
      <c r="A4221" s="93" t="s">
        <v>2786</v>
      </c>
      <c r="B4221" s="94" t="str">
        <f ca="1">IFERROR(VLOOKUP($A4221,HeadJournal!$A$1:$NTR$890,COLUMN(HeadJournal!B$1),0),"")</f>
        <v>720000539796</v>
      </c>
      <c r="C4221" s="94" t="str">
        <f ca="1">IFERROR(VLOOKUP($A4221,HeadJournal!$A$1:$NTR$890,COLUMN(HeadJournal!C$1),0),"")</f>
        <v>iHerb_OA CZN6870</v>
      </c>
      <c r="D4221" s="125" t="str">
        <f ca="1"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 ca="1"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 ca="1"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 ca="1"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ca="1" si="324"/>
        <v>648.31159022282282</v>
      </c>
      <c r="V4221" s="22">
        <f t="shared" ca="1" si="325"/>
        <v>0.56292273562799411</v>
      </c>
      <c r="X4221" s="33"/>
      <c r="Y4221" s="33"/>
    </row>
    <row r="4222" spans="1:25" hidden="1" x14ac:dyDescent="0.2">
      <c r="A4222" s="93" t="s">
        <v>2786</v>
      </c>
      <c r="B4222" s="94" t="str">
        <f ca="1">IFERROR(VLOOKUP($A4222,HeadJournal!$A$1:$NTR$890,COLUMN(HeadJournal!B$1),0),"")</f>
        <v>720000539796</v>
      </c>
      <c r="C4222" s="94" t="str">
        <f ca="1">IFERROR(VLOOKUP($A4222,HeadJournal!$A$1:$NTR$890,COLUMN(HeadJournal!C$1),0),"")</f>
        <v>iHerb_OA CZN6870</v>
      </c>
      <c r="D4222" s="125" t="str">
        <f ca="1"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 ca="1"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 ca="1"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ca="1" si="324"/>
        <v>-1151.6884097771772</v>
      </c>
      <c r="V4222" s="22" t="str">
        <f t="shared" ca="1" si="325"/>
        <v/>
      </c>
      <c r="X4222" s="33"/>
      <c r="Y4222" s="33"/>
    </row>
    <row r="4223" spans="1:25" hidden="1" x14ac:dyDescent="0.2">
      <c r="A4223" s="93" t="s">
        <v>2786</v>
      </c>
      <c r="B4223" s="94" t="str">
        <f ca="1">IFERROR(VLOOKUP($A4223,HeadJournal!$A$1:$NTR$890,COLUMN(HeadJournal!B$1),0),"")</f>
        <v>720000539796</v>
      </c>
      <c r="C4223" s="94" t="str">
        <f ca="1">IFERROR(VLOOKUP($A4223,HeadJournal!$A$1:$NTR$890,COLUMN(HeadJournal!C$1),0),"")</f>
        <v>iHerb_OA CZN6870</v>
      </c>
      <c r="D4223" s="125" t="str">
        <f ca="1"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 ca="1"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 ca="1"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 ca="1"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ca="1" si="324"/>
        <v>-1151.6884097771772</v>
      </c>
      <c r="V4223" s="22" t="str">
        <f t="shared" ca="1" si="325"/>
        <v/>
      </c>
      <c r="X4223" s="33"/>
      <c r="Y4223" s="33"/>
    </row>
    <row r="4224" spans="1:25" hidden="1" x14ac:dyDescent="0.2">
      <c r="A4224" s="93" t="s">
        <v>2786</v>
      </c>
      <c r="B4224" s="94" t="str">
        <f ca="1">IFERROR(VLOOKUP($A4224,HeadJournal!$A$1:$NTR$890,COLUMN(HeadJournal!B$1),0),"")</f>
        <v>720000539796</v>
      </c>
      <c r="C4224" s="94" t="str">
        <f ca="1">IFERROR(VLOOKUP($A4224,HeadJournal!$A$1:$NTR$890,COLUMN(HeadJournal!C$1),0),"")</f>
        <v>iHerb_OA CZN6870</v>
      </c>
      <c r="D4224" s="125" t="str">
        <f ca="1"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 ca="1"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 ca="1"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 ca="1"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ca="1" si="324"/>
        <v>1060.8494881704614</v>
      </c>
      <c r="V4224" s="22">
        <f t="shared" ca="1" si="325"/>
        <v>0.36093744906929331</v>
      </c>
      <c r="X4224" s="33"/>
      <c r="Y4224" s="33"/>
    </row>
    <row r="4225" spans="1:25" hidden="1" x14ac:dyDescent="0.2">
      <c r="A4225" s="93" t="s">
        <v>2786</v>
      </c>
      <c r="B4225" s="94" t="str">
        <f ca="1">IFERROR(VLOOKUP($A4225,HeadJournal!$A$1:$NTR$890,COLUMN(HeadJournal!B$1),0),"")</f>
        <v>720000539796</v>
      </c>
      <c r="C4225" s="94" t="str">
        <f ca="1">IFERROR(VLOOKUP($A4225,HeadJournal!$A$1:$NTR$890,COLUMN(HeadJournal!C$1),0),"")</f>
        <v>iHerb_OA CZN6870</v>
      </c>
      <c r="D4225" s="125" t="str">
        <f ca="1"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 ca="1"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 ca="1"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 ca="1"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ca="1" si="328">Q4225-P4225</f>
        <v>960.84948817046143</v>
      </c>
      <c r="V4225" s="22">
        <f t="shared" ref="V4225:V4288" ca="1" si="329">IF(Q4225&lt;&gt;0,IFERROR(U4225/P4225,""),"")</f>
        <v>0.326914012842561</v>
      </c>
      <c r="X4225" s="33"/>
      <c r="Y4225" s="33"/>
    </row>
    <row r="4226" spans="1:25" hidden="1" x14ac:dyDescent="0.2">
      <c r="A4226" s="93" t="s">
        <v>2786</v>
      </c>
      <c r="B4226" s="94" t="str">
        <f ca="1">IFERROR(VLOOKUP($A4226,HeadJournal!$A$1:$NTR$890,COLUMN(HeadJournal!B$1),0),"")</f>
        <v>720000539796</v>
      </c>
      <c r="C4226" s="94" t="str">
        <f ca="1">IFERROR(VLOOKUP($A4226,HeadJournal!$A$1:$NTR$890,COLUMN(HeadJournal!C$1),0),"")</f>
        <v>iHerb_OA CZN6870</v>
      </c>
      <c r="D4226" s="125" t="str">
        <f ca="1"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 ca="1"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 ca="1"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 ca="1"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ca="1" si="328"/>
        <v>660.84948817046143</v>
      </c>
      <c r="V4226" s="22">
        <f t="shared" ca="1" si="329"/>
        <v>0.22484370416236396</v>
      </c>
      <c r="X4226" s="33"/>
      <c r="Y4226" s="33"/>
    </row>
    <row r="4227" spans="1:25" hidden="1" x14ac:dyDescent="0.2">
      <c r="A4227" s="93" t="s">
        <v>2786</v>
      </c>
      <c r="B4227" s="94" t="str">
        <f ca="1">IFERROR(VLOOKUP($A4227,HeadJournal!$A$1:$NTR$890,COLUMN(HeadJournal!B$1),0),"")</f>
        <v>720000539796</v>
      </c>
      <c r="C4227" s="94" t="str">
        <f ca="1">IFERROR(VLOOKUP($A4227,HeadJournal!$A$1:$NTR$890,COLUMN(HeadJournal!C$1),0),"")</f>
        <v>iHerb_OA CZN6870</v>
      </c>
      <c r="D4227" s="125" t="str">
        <f ca="1"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 ca="1"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 ca="1"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 ca="1"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ca="1" si="328"/>
        <v>294.25906590597788</v>
      </c>
      <c r="V4227" s="22">
        <f t="shared" ca="1" si="329"/>
        <v>0.36520307390966028</v>
      </c>
      <c r="X4227" s="33"/>
      <c r="Y4227" s="33"/>
    </row>
    <row r="4228" spans="1:25" hidden="1" x14ac:dyDescent="0.2">
      <c r="A4228" s="93" t="s">
        <v>2786</v>
      </c>
      <c r="B4228" s="94" t="str">
        <f ca="1">IFERROR(VLOOKUP($A4228,HeadJournal!$A$1:$NTR$890,COLUMN(HeadJournal!B$1),0),"")</f>
        <v>720000539796</v>
      </c>
      <c r="C4228" s="94" t="str">
        <f ca="1">IFERROR(VLOOKUP($A4228,HeadJournal!$A$1:$NTR$890,COLUMN(HeadJournal!C$1),0),"")</f>
        <v>iHerb_OA CZN6870</v>
      </c>
      <c r="D4228" s="125" t="str">
        <f ca="1"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 ca="1"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 ca="1"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 ca="1"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ca="1" si="328"/>
        <v>434.77874772508892</v>
      </c>
      <c r="V4228" s="22">
        <f t="shared" ca="1" si="329"/>
        <v>0.76921868379008185</v>
      </c>
      <c r="X4228" s="33"/>
      <c r="Y4228" s="33"/>
    </row>
    <row r="4229" spans="1:25" hidden="1" x14ac:dyDescent="0.2">
      <c r="A4229" s="93" t="s">
        <v>2786</v>
      </c>
      <c r="B4229" s="94" t="str">
        <f ca="1">IFERROR(VLOOKUP($A4229,HeadJournal!$A$1:$NTR$890,COLUMN(HeadJournal!B$1),0),"")</f>
        <v>720000539796</v>
      </c>
      <c r="C4229" s="94" t="str">
        <f ca="1">IFERROR(VLOOKUP($A4229,HeadJournal!$A$1:$NTR$890,COLUMN(HeadJournal!C$1),0),"")</f>
        <v>iHerb_OA CZN6870</v>
      </c>
      <c r="D4229" s="125" t="str">
        <f ca="1"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 ca="1"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 ca="1"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 ca="1"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ca="1" si="328"/>
        <v>476.12348363086221</v>
      </c>
      <c r="V4229" s="22">
        <f t="shared" ca="1" si="329"/>
        <v>0.33438537552748565</v>
      </c>
      <c r="X4229" s="33"/>
      <c r="Y4229" s="33"/>
    </row>
    <row r="4230" spans="1:25" hidden="1" x14ac:dyDescent="0.2">
      <c r="A4230" s="93" t="s">
        <v>2786</v>
      </c>
      <c r="B4230" s="94" t="str">
        <f ca="1">IFERROR(VLOOKUP($A4230,HeadJournal!$A$1:$NTR$890,COLUMN(HeadJournal!B$1),0),"")</f>
        <v>720000539796</v>
      </c>
      <c r="C4230" s="94" t="str">
        <f ca="1">IFERROR(VLOOKUP($A4230,HeadJournal!$A$1:$NTR$890,COLUMN(HeadJournal!C$1),0),"")</f>
        <v>iHerb_OA CZN6870</v>
      </c>
      <c r="D4230" s="125" t="str">
        <f ca="1"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 ca="1"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 ca="1"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 ca="1"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ca="1" si="328"/>
        <v>-551.99266977485991</v>
      </c>
      <c r="V4230" s="22" t="str">
        <f t="shared" ca="1" si="329"/>
        <v/>
      </c>
      <c r="X4230" s="33"/>
      <c r="Y4230" s="33"/>
    </row>
    <row r="4231" spans="1:25" hidden="1" x14ac:dyDescent="0.2">
      <c r="A4231" s="93" t="s">
        <v>2786</v>
      </c>
      <c r="B4231" s="94" t="str">
        <f ca="1">IFERROR(VLOOKUP($A4231,HeadJournal!$A$1:$NTR$890,COLUMN(HeadJournal!B$1),0),"")</f>
        <v>720000539796</v>
      </c>
      <c r="C4231" s="94" t="str">
        <f ca="1">IFERROR(VLOOKUP($A4231,HeadJournal!$A$1:$NTR$890,COLUMN(HeadJournal!C$1),0),"")</f>
        <v>iHerb_OA CZN6870</v>
      </c>
      <c r="D4231" s="125" t="str">
        <f ca="1"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 ca="1"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 ca="1"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 ca="1"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ca="1" si="328"/>
        <v>-330.71456250127778</v>
      </c>
      <c r="V4231" s="22" t="str">
        <f t="shared" ca="1" si="329"/>
        <v/>
      </c>
      <c r="X4231" s="33"/>
      <c r="Y4231" s="33"/>
    </row>
    <row r="4232" spans="1:25" hidden="1" x14ac:dyDescent="0.2">
      <c r="A4232" s="93" t="s">
        <v>2786</v>
      </c>
      <c r="B4232" s="94" t="str">
        <f ca="1">IFERROR(VLOOKUP($A4232,HeadJournal!$A$1:$NTR$890,COLUMN(HeadJournal!B$1),0),"")</f>
        <v>720000539796</v>
      </c>
      <c r="C4232" s="94" t="str">
        <f ca="1">IFERROR(VLOOKUP($A4232,HeadJournal!$A$1:$NTR$890,COLUMN(HeadJournal!C$1),0),"")</f>
        <v>iHerb_OA CZN6870</v>
      </c>
      <c r="D4232" s="125" t="str">
        <f ca="1"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 ca="1"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 ca="1"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 ca="1"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ca="1" si="328"/>
        <v>-1368.5569895507424</v>
      </c>
      <c r="V4232" s="22" t="str">
        <f t="shared" ca="1" si="329"/>
        <v/>
      </c>
      <c r="X4232" s="33"/>
      <c r="Y4232" s="33"/>
    </row>
    <row r="4233" spans="1:25" hidden="1" x14ac:dyDescent="0.2">
      <c r="A4233" s="93" t="s">
        <v>2786</v>
      </c>
      <c r="B4233" s="94" t="str">
        <f ca="1">IFERROR(VLOOKUP($A4233,HeadJournal!$A$1:$NTR$890,COLUMN(HeadJournal!B$1),0),"")</f>
        <v>720000539796</v>
      </c>
      <c r="C4233" s="94" t="str">
        <f ca="1">IFERROR(VLOOKUP($A4233,HeadJournal!$A$1:$NTR$890,COLUMN(HeadJournal!C$1),0),"")</f>
        <v>iHerb_OA CZN6870</v>
      </c>
      <c r="D4233" s="125" t="str">
        <f ca="1"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 ca="1"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 ca="1"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 ca="1"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ca="1" si="328"/>
        <v>-2284.9369772815553</v>
      </c>
      <c r="V4233" s="22" t="str">
        <f t="shared" ca="1" si="329"/>
        <v/>
      </c>
      <c r="X4233" s="33"/>
      <c r="Y4233" s="33"/>
    </row>
    <row r="4234" spans="1:25" hidden="1" x14ac:dyDescent="0.2">
      <c r="A4234" s="93" t="s">
        <v>2802</v>
      </c>
      <c r="B4234" s="94" t="str">
        <f ca="1">IFERROR(VLOOKUP($A4234,HeadJournal!$A$1:$NTR$890,COLUMN(HeadJournal!B$1),0),"")</f>
        <v>720000549498</v>
      </c>
      <c r="C4234" s="94" t="str">
        <f ca="1">IFERROR(VLOOKUP($A4234,HeadJournal!$A$1:$NTR$890,COLUMN(HeadJournal!C$1),0),"")</f>
        <v>iHerb_OA CZN6870</v>
      </c>
      <c r="D4234" s="125" t="str">
        <f ca="1"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 ca="1"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 ca="1"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 ca="1"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ca="1" si="328"/>
        <v>693.11589702504966</v>
      </c>
      <c r="V4234" s="22">
        <f t="shared" ca="1" si="329"/>
        <v>0.68837703860569666</v>
      </c>
      <c r="X4234" s="33"/>
      <c r="Y4234" s="33"/>
    </row>
    <row r="4235" spans="1:25" hidden="1" x14ac:dyDescent="0.2">
      <c r="A4235" s="93" t="s">
        <v>2802</v>
      </c>
      <c r="B4235" s="94" t="str">
        <f ca="1">IFERROR(VLOOKUP($A4235,HeadJournal!$A$1:$NTR$890,COLUMN(HeadJournal!B$1),0),"")</f>
        <v>720000549498</v>
      </c>
      <c r="C4235" s="94" t="str">
        <f ca="1">IFERROR(VLOOKUP($A4235,HeadJournal!$A$1:$NTR$890,COLUMN(HeadJournal!C$1),0),"")</f>
        <v>iHerb_OA CZN6870</v>
      </c>
      <c r="D4235" s="125" t="str">
        <f ca="1"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 ca="1"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 ca="1"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 ca="1"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ca="1" si="328"/>
        <v>1045.3035181327784</v>
      </c>
      <c r="V4235" s="22">
        <f t="shared" ca="1" si="329"/>
        <v>0.56359815654603274</v>
      </c>
      <c r="X4235" s="33"/>
      <c r="Y4235" s="33"/>
    </row>
    <row r="4236" spans="1:25" hidden="1" x14ac:dyDescent="0.2">
      <c r="A4236" s="93" t="s">
        <v>2802</v>
      </c>
      <c r="B4236" s="94" t="str">
        <f ca="1">IFERROR(VLOOKUP($A4236,HeadJournal!$A$1:$NTR$890,COLUMN(HeadJournal!B$1),0),"")</f>
        <v>720000549498</v>
      </c>
      <c r="C4236" s="94" t="str">
        <f ca="1">IFERROR(VLOOKUP($A4236,HeadJournal!$A$1:$NTR$890,COLUMN(HeadJournal!C$1),0),"")</f>
        <v>iHerb_OA CZN6870</v>
      </c>
      <c r="D4236" s="125" t="str">
        <f ca="1"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 ca="1"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 ca="1"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 ca="1"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ca="1" si="328"/>
        <v>1045.3035181327784</v>
      </c>
      <c r="V4236" s="22">
        <f t="shared" ca="1" si="329"/>
        <v>0.56359815654603274</v>
      </c>
      <c r="X4236" s="33"/>
      <c r="Y4236" s="33"/>
    </row>
    <row r="4237" spans="1:25" hidden="1" x14ac:dyDescent="0.2">
      <c r="A4237" s="93" t="s">
        <v>2802</v>
      </c>
      <c r="B4237" s="94" t="str">
        <f ca="1">IFERROR(VLOOKUP($A4237,HeadJournal!$A$1:$NTR$890,COLUMN(HeadJournal!B$1),0),"")</f>
        <v>720000549498</v>
      </c>
      <c r="C4237" s="94" t="str">
        <f ca="1">IFERROR(VLOOKUP($A4237,HeadJournal!$A$1:$NTR$890,COLUMN(HeadJournal!C$1),0),"")</f>
        <v>iHerb_OA CZN6870</v>
      </c>
      <c r="D4237" s="125" t="str">
        <f ca="1"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 ca="1"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 ca="1"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 ca="1"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ca="1" si="328"/>
        <v>618.20247716712095</v>
      </c>
      <c r="V4237" s="22">
        <f t="shared" ca="1" si="329"/>
        <v>0.62966392029932938</v>
      </c>
      <c r="X4237" s="33"/>
      <c r="Y4237" s="33"/>
    </row>
    <row r="4238" spans="1:25" hidden="1" x14ac:dyDescent="0.2">
      <c r="A4238" s="93" t="s">
        <v>2802</v>
      </c>
      <c r="B4238" s="94" t="str">
        <f ca="1">IFERROR(VLOOKUP($A4238,HeadJournal!$A$1:$NTR$890,COLUMN(HeadJournal!B$1),0),"")</f>
        <v>720000549498</v>
      </c>
      <c r="C4238" s="94" t="str">
        <f ca="1">IFERROR(VLOOKUP($A4238,HeadJournal!$A$1:$NTR$890,COLUMN(HeadJournal!C$1),0),"")</f>
        <v>iHerb_OA CZN6870</v>
      </c>
      <c r="D4238" s="125" t="str">
        <f ca="1"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 ca="1"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 ca="1"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ca="1" si="328"/>
        <v>468.20247716712095</v>
      </c>
      <c r="V4238" s="22">
        <f t="shared" ca="1" si="329"/>
        <v>0.47688292777126723</v>
      </c>
      <c r="X4238" s="33"/>
      <c r="Y4238" s="33"/>
    </row>
    <row r="4239" spans="1:25" hidden="1" x14ac:dyDescent="0.2">
      <c r="A4239" s="93" t="s">
        <v>2802</v>
      </c>
      <c r="B4239" s="94" t="str">
        <f ca="1">IFERROR(VLOOKUP($A4239,HeadJournal!$A$1:$NTR$890,COLUMN(HeadJournal!B$1),0),"")</f>
        <v>720000549498</v>
      </c>
      <c r="C4239" s="94" t="str">
        <f ca="1">IFERROR(VLOOKUP($A4239,HeadJournal!$A$1:$NTR$890,COLUMN(HeadJournal!C$1),0),"")</f>
        <v>iHerb_OA CZN6870</v>
      </c>
      <c r="D4239" s="125" t="str">
        <f ca="1"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 ca="1"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 ca="1"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 ca="1"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ca="1" si="328"/>
        <v>533.71900656946013</v>
      </c>
      <c r="V4239" s="22">
        <f t="shared" ca="1" si="329"/>
        <v>0.69650560453035626</v>
      </c>
      <c r="X4239" s="33"/>
      <c r="Y4239" s="33"/>
    </row>
    <row r="4240" spans="1:25" hidden="1" x14ac:dyDescent="0.2">
      <c r="A4240" s="93" t="s">
        <v>2802</v>
      </c>
      <c r="B4240" s="94" t="str">
        <f ca="1">IFERROR(VLOOKUP($A4240,HeadJournal!$A$1:$NTR$890,COLUMN(HeadJournal!B$1),0),"")</f>
        <v>720000549498</v>
      </c>
      <c r="C4240" s="94" t="str">
        <f ca="1">IFERROR(VLOOKUP($A4240,HeadJournal!$A$1:$NTR$890,COLUMN(HeadJournal!C$1),0),"")</f>
        <v>iHerb_OA CZN6870</v>
      </c>
      <c r="D4240" s="125" t="str">
        <f ca="1"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 ca="1"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 ca="1"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 ca="1"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ca="1" si="328"/>
        <v>533.71900656946013</v>
      </c>
      <c r="V4240" s="22">
        <f t="shared" ca="1" si="329"/>
        <v>0.69650560453035626</v>
      </c>
      <c r="X4240" s="33"/>
      <c r="Y4240" s="33"/>
    </row>
    <row r="4241" spans="1:25" hidden="1" x14ac:dyDescent="0.2">
      <c r="A4241" s="93" t="s">
        <v>2802</v>
      </c>
      <c r="B4241" s="94" t="str">
        <f ca="1">IFERROR(VLOOKUP($A4241,HeadJournal!$A$1:$NTR$890,COLUMN(HeadJournal!B$1),0),"")</f>
        <v>720000549498</v>
      </c>
      <c r="C4241" s="94" t="str">
        <f ca="1">IFERROR(VLOOKUP($A4241,HeadJournal!$A$1:$NTR$890,COLUMN(HeadJournal!C$1),0),"")</f>
        <v>iHerb_OA CZN6870</v>
      </c>
      <c r="D4241" s="125" t="str">
        <f ca="1"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 ca="1"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 ca="1"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 ca="1"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ca="1" si="328"/>
        <v>533.71900656946013</v>
      </c>
      <c r="V4241" s="22">
        <f t="shared" ca="1" si="329"/>
        <v>0.69650560453035626</v>
      </c>
      <c r="X4241" s="33"/>
      <c r="Y4241" s="33"/>
    </row>
    <row r="4242" spans="1:25" hidden="1" x14ac:dyDescent="0.2">
      <c r="A4242" s="93" t="s">
        <v>2802</v>
      </c>
      <c r="B4242" s="94" t="str">
        <f ca="1">IFERROR(VLOOKUP($A4242,HeadJournal!$A$1:$NTR$890,COLUMN(HeadJournal!B$1),0),"")</f>
        <v>720000549498</v>
      </c>
      <c r="C4242" s="94" t="str">
        <f ca="1">IFERROR(VLOOKUP($A4242,HeadJournal!$A$1:$NTR$890,COLUMN(HeadJournal!C$1),0),"")</f>
        <v>iHerb_OA CZN6870</v>
      </c>
      <c r="D4242" s="125" t="str">
        <f ca="1"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 ca="1"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 ca="1"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 ca="1"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ca="1" si="328"/>
        <v>719.34277626448761</v>
      </c>
      <c r="V4242" s="22">
        <f t="shared" ca="1" si="329"/>
        <v>0.73353130824282553</v>
      </c>
      <c r="X4242" s="33"/>
      <c r="Y4242" s="33"/>
    </row>
    <row r="4243" spans="1:25" hidden="1" x14ac:dyDescent="0.2">
      <c r="A4243" s="93" t="s">
        <v>2802</v>
      </c>
      <c r="B4243" s="94" t="str">
        <f ca="1">IFERROR(VLOOKUP($A4243,HeadJournal!$A$1:$NTR$890,COLUMN(HeadJournal!B$1),0),"")</f>
        <v>720000549498</v>
      </c>
      <c r="C4243" s="94" t="str">
        <f ca="1">IFERROR(VLOOKUP($A4243,HeadJournal!$A$1:$NTR$890,COLUMN(HeadJournal!C$1),0),"")</f>
        <v>iHerb_OA CZN6870</v>
      </c>
      <c r="D4243" s="125" t="str">
        <f ca="1"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 ca="1"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 ca="1"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 ca="1"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ca="1" si="328"/>
        <v>1102.7449767665439</v>
      </c>
      <c r="V4243" s="22">
        <f t="shared" ca="1" si="329"/>
        <v>0.44158284456615293</v>
      </c>
      <c r="X4243" s="33"/>
      <c r="Y4243" s="33"/>
    </row>
    <row r="4244" spans="1:25" hidden="1" x14ac:dyDescent="0.2">
      <c r="A4244" s="93" t="s">
        <v>2802</v>
      </c>
      <c r="B4244" s="94" t="str">
        <f ca="1">IFERROR(VLOOKUP($A4244,HeadJournal!$A$1:$NTR$890,COLUMN(HeadJournal!B$1),0),"")</f>
        <v>720000549498</v>
      </c>
      <c r="C4244" s="94" t="str">
        <f ca="1">IFERROR(VLOOKUP($A4244,HeadJournal!$A$1:$NTR$890,COLUMN(HeadJournal!C$1),0),"")</f>
        <v>iHerb_OA CZN6870</v>
      </c>
      <c r="D4244" s="125" t="str">
        <f ca="1"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 ca="1"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 ca="1"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 ca="1"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ca="1" si="328"/>
        <v>749.21438177642472</v>
      </c>
      <c r="V4244" s="22">
        <f t="shared" ca="1" si="329"/>
        <v>0.71300403125332334</v>
      </c>
      <c r="X4244" s="33"/>
      <c r="Y4244" s="33"/>
    </row>
    <row r="4245" spans="1:25" hidden="1" x14ac:dyDescent="0.2">
      <c r="A4245" s="93" t="s">
        <v>2802</v>
      </c>
      <c r="B4245" s="94" t="str">
        <f ca="1">IFERROR(VLOOKUP($A4245,HeadJournal!$A$1:$NTR$890,COLUMN(HeadJournal!B$1),0),"")</f>
        <v>720000549498</v>
      </c>
      <c r="C4245" s="94" t="str">
        <f ca="1">IFERROR(VLOOKUP($A4245,HeadJournal!$A$1:$NTR$890,COLUMN(HeadJournal!C$1),0),"")</f>
        <v>iHerb_OA CZN6870</v>
      </c>
      <c r="D4245" s="125" t="str">
        <f ca="1"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 ca="1"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 ca="1"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 ca="1"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ca="1" si="328"/>
        <v>-1050.7856182235753</v>
      </c>
      <c r="V4245" s="22" t="str">
        <f t="shared" ca="1" si="329"/>
        <v/>
      </c>
      <c r="X4245" s="33"/>
      <c r="Y4245" s="33"/>
    </row>
    <row r="4246" spans="1:25" hidden="1" x14ac:dyDescent="0.2">
      <c r="A4246" s="93" t="s">
        <v>2802</v>
      </c>
      <c r="B4246" s="94" t="str">
        <f ca="1">IFERROR(VLOOKUP($A4246,HeadJournal!$A$1:$NTR$890,COLUMN(HeadJournal!B$1),0),"")</f>
        <v>720000549498</v>
      </c>
      <c r="C4246" s="94" t="str">
        <f ca="1">IFERROR(VLOOKUP($A4246,HeadJournal!$A$1:$NTR$890,COLUMN(HeadJournal!C$1),0),"")</f>
        <v>iHerb_OA CZN6870</v>
      </c>
      <c r="D4246" s="125" t="str">
        <f ca="1"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 ca="1"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 ca="1"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 ca="1"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ca="1" si="328"/>
        <v>990.38764086951892</v>
      </c>
      <c r="V4246" s="22">
        <f t="shared" ca="1" si="329"/>
        <v>1.2232862180280812</v>
      </c>
      <c r="X4246" s="33"/>
      <c r="Y4246" s="33"/>
    </row>
    <row r="4247" spans="1:25" hidden="1" x14ac:dyDescent="0.2">
      <c r="A4247" s="93" t="s">
        <v>2802</v>
      </c>
      <c r="B4247" s="94" t="str">
        <f ca="1">IFERROR(VLOOKUP($A4247,HeadJournal!$A$1:$NTR$890,COLUMN(HeadJournal!B$1),0),"")</f>
        <v>720000549498</v>
      </c>
      <c r="C4247" s="94" t="str">
        <f ca="1">IFERROR(VLOOKUP($A4247,HeadJournal!$A$1:$NTR$890,COLUMN(HeadJournal!C$1),0),"")</f>
        <v>iHerb_OA CZN6870</v>
      </c>
      <c r="D4247" s="125" t="str">
        <f ca="1"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 ca="1"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 ca="1"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 ca="1"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ca="1" si="328"/>
        <v>703.581263686375</v>
      </c>
      <c r="V4247" s="22">
        <f t="shared" ca="1" si="329"/>
        <v>0.44072475953962537</v>
      </c>
      <c r="X4247" s="33"/>
      <c r="Y4247" s="33"/>
    </row>
    <row r="4248" spans="1:25" hidden="1" x14ac:dyDescent="0.2">
      <c r="A4248" s="93" t="s">
        <v>2802</v>
      </c>
      <c r="B4248" s="94" t="str">
        <f ca="1">IFERROR(VLOOKUP($A4248,HeadJournal!$A$1:$NTR$890,COLUMN(HeadJournal!B$1),0),"")</f>
        <v>720000549498</v>
      </c>
      <c r="C4248" s="94" t="str">
        <f ca="1">IFERROR(VLOOKUP($A4248,HeadJournal!$A$1:$NTR$890,COLUMN(HeadJournal!C$1),0),"")</f>
        <v>iHerb_OA CZN6870</v>
      </c>
      <c r="D4248" s="125" t="str">
        <f ca="1"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 ca="1"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 ca="1"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 ca="1"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ca="1" si="328"/>
        <v>796.14816535811588</v>
      </c>
      <c r="V4248" s="22">
        <f t="shared" ca="1" si="329"/>
        <v>0.37842406591984912</v>
      </c>
      <c r="X4248" s="33"/>
      <c r="Y4248" s="33"/>
    </row>
    <row r="4249" spans="1:25" hidden="1" x14ac:dyDescent="0.2">
      <c r="A4249" s="93" t="s">
        <v>2802</v>
      </c>
      <c r="B4249" s="94" t="str">
        <f ca="1">IFERROR(VLOOKUP($A4249,HeadJournal!$A$1:$NTR$890,COLUMN(HeadJournal!B$1),0),"")</f>
        <v>720000549498</v>
      </c>
      <c r="C4249" s="94" t="str">
        <f ca="1">IFERROR(VLOOKUP($A4249,HeadJournal!$A$1:$NTR$890,COLUMN(HeadJournal!C$1),0),"")</f>
        <v>iHerb_OA CZN6870</v>
      </c>
      <c r="D4249" s="125" t="str">
        <f ca="1"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 ca="1"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 ca="1"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 ca="1"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ca="1" si="328"/>
        <v>718.26150616888344</v>
      </c>
      <c r="V4249" s="22">
        <f t="shared" ca="1" si="329"/>
        <v>0.31478695219051939</v>
      </c>
      <c r="X4249" s="33"/>
      <c r="Y4249" s="33"/>
    </row>
    <row r="4250" spans="1:25" hidden="1" x14ac:dyDescent="0.2">
      <c r="A4250" s="93" t="s">
        <v>2817</v>
      </c>
      <c r="B4250" s="94" t="str">
        <f ca="1">IFERROR(VLOOKUP($A4250,HeadJournal!$A$1:$NTR$890,COLUMN(HeadJournal!B$1),0),"")</f>
        <v>720000537389</v>
      </c>
      <c r="C4250" s="94" t="str">
        <f ca="1">IFERROR(VLOOKUP($A4250,HeadJournal!$A$1:$NTR$890,COLUMN(HeadJournal!C$1),0),"")</f>
        <v>iHerb_MH DLE7202</v>
      </c>
      <c r="D4250" s="125" t="str">
        <f ca="1"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 ca="1"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 ca="1"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 ca="1"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ca="1" si="328"/>
        <v>676.71972201617746</v>
      </c>
      <c r="V4250" s="22">
        <f t="shared" ca="1" si="329"/>
        <v>0.66132391738217</v>
      </c>
      <c r="X4250" s="33"/>
      <c r="Y4250" s="33"/>
    </row>
    <row r="4251" spans="1:25" hidden="1" x14ac:dyDescent="0.2">
      <c r="A4251" s="93" t="s">
        <v>2817</v>
      </c>
      <c r="B4251" s="94" t="str">
        <f ca="1">IFERROR(VLOOKUP($A4251,HeadJournal!$A$1:$NTR$890,COLUMN(HeadJournal!B$1),0),"")</f>
        <v>720000537389</v>
      </c>
      <c r="C4251" s="94" t="str">
        <f ca="1">IFERROR(VLOOKUP($A4251,HeadJournal!$A$1:$NTR$890,COLUMN(HeadJournal!C$1),0),"")</f>
        <v>iHerb_MH DLE7202</v>
      </c>
      <c r="D4251" s="125" t="str">
        <f ca="1"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 ca="1"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 ca="1"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 ca="1"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ca="1" si="328"/>
        <v>576.71972201617746</v>
      </c>
      <c r="V4251" s="22">
        <f t="shared" ca="1" si="329"/>
        <v>0.56359898106557182</v>
      </c>
      <c r="X4251" s="33"/>
      <c r="Y4251" s="33"/>
    </row>
    <row r="4252" spans="1:25" hidden="1" x14ac:dyDescent="0.2">
      <c r="A4252" s="93" t="s">
        <v>2817</v>
      </c>
      <c r="B4252" s="94" t="str">
        <f ca="1">IFERROR(VLOOKUP($A4252,HeadJournal!$A$1:$NTR$890,COLUMN(HeadJournal!B$1),0),"")</f>
        <v>720000537389</v>
      </c>
      <c r="C4252" s="94" t="str">
        <f ca="1">IFERROR(VLOOKUP($A4252,HeadJournal!$A$1:$NTR$890,COLUMN(HeadJournal!C$1),0),"")</f>
        <v>iHerb_MH DLE7202</v>
      </c>
      <c r="D4252" s="125" t="str">
        <f ca="1"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 ca="1"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 ca="1"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 ca="1"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ca="1" si="328"/>
        <v>425.4268376249513</v>
      </c>
      <c r="V4252" s="22">
        <f t="shared" ca="1" si="329"/>
        <v>0.30949741292044425</v>
      </c>
      <c r="X4252" s="33"/>
      <c r="Y4252" s="33"/>
    </row>
    <row r="4253" spans="1:25" hidden="1" x14ac:dyDescent="0.2">
      <c r="A4253" s="93" t="s">
        <v>2817</v>
      </c>
      <c r="B4253" s="94" t="str">
        <f ca="1">IFERROR(VLOOKUP($A4253,HeadJournal!$A$1:$NTR$890,COLUMN(HeadJournal!B$1),0),"")</f>
        <v>720000537389</v>
      </c>
      <c r="C4253" s="94" t="str">
        <f ca="1">IFERROR(VLOOKUP($A4253,HeadJournal!$A$1:$NTR$890,COLUMN(HeadJournal!C$1),0),"")</f>
        <v>iHerb_MH DLE7202</v>
      </c>
      <c r="D4253" s="125" t="str">
        <f ca="1"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 ca="1"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 ca="1"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 ca="1"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ca="1" si="328"/>
        <v>625.4268376249513</v>
      </c>
      <c r="V4253" s="22">
        <f t="shared" ca="1" si="329"/>
        <v>0.45499712546716026</v>
      </c>
      <c r="X4253" s="33"/>
      <c r="Y4253" s="33"/>
    </row>
    <row r="4254" spans="1:25" hidden="1" x14ac:dyDescent="0.2">
      <c r="A4254" s="93" t="s">
        <v>2817</v>
      </c>
      <c r="B4254" s="94" t="str">
        <f ca="1">IFERROR(VLOOKUP($A4254,HeadJournal!$A$1:$NTR$890,COLUMN(HeadJournal!B$1),0),"")</f>
        <v>720000537389</v>
      </c>
      <c r="C4254" s="94" t="str">
        <f ca="1">IFERROR(VLOOKUP($A4254,HeadJournal!$A$1:$NTR$890,COLUMN(HeadJournal!C$1),0),"")</f>
        <v>iHerb_MH DLE7202</v>
      </c>
      <c r="D4254" s="125" t="str">
        <f ca="1"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 ca="1"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 ca="1"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 ca="1"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ca="1" si="328"/>
        <v>619.21103811239436</v>
      </c>
      <c r="V4254" s="22">
        <f t="shared" ca="1" si="329"/>
        <v>0.26008648730522238</v>
      </c>
      <c r="X4254" s="33"/>
      <c r="Y4254" s="33"/>
    </row>
    <row r="4255" spans="1:25" hidden="1" x14ac:dyDescent="0.2">
      <c r="A4255" s="93" t="s">
        <v>2817</v>
      </c>
      <c r="B4255" s="94" t="str">
        <f ca="1">IFERROR(VLOOKUP($A4255,HeadJournal!$A$1:$NTR$890,COLUMN(HeadJournal!B$1),0),"")</f>
        <v>720000537389</v>
      </c>
      <c r="C4255" s="94" t="str">
        <f ca="1">IFERROR(VLOOKUP($A4255,HeadJournal!$A$1:$NTR$890,COLUMN(HeadJournal!C$1),0),"")</f>
        <v>iHerb_MH DLE7202</v>
      </c>
      <c r="D4255" s="125" t="str">
        <f ca="1"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 ca="1"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 ca="1"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ca="1" si="328"/>
        <v>819.21103811239436</v>
      </c>
      <c r="V4255" s="22">
        <f t="shared" ca="1" si="329"/>
        <v>0.34409225312557057</v>
      </c>
      <c r="X4255" s="33"/>
      <c r="Y4255" s="33"/>
    </row>
    <row r="4256" spans="1:25" hidden="1" x14ac:dyDescent="0.2">
      <c r="A4256" s="93" t="s">
        <v>2817</v>
      </c>
      <c r="B4256" s="94" t="str">
        <f ca="1">IFERROR(VLOOKUP($A4256,HeadJournal!$A$1:$NTR$890,COLUMN(HeadJournal!B$1),0),"")</f>
        <v>720000537389</v>
      </c>
      <c r="C4256" s="94" t="str">
        <f ca="1">IFERROR(VLOOKUP($A4256,HeadJournal!$A$1:$NTR$890,COLUMN(HeadJournal!C$1),0),"")</f>
        <v>iHerb_MH DLE7202</v>
      </c>
      <c r="D4256" s="125" t="str">
        <f ca="1"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 ca="1"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 ca="1"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 ca="1"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ca="1" si="328"/>
        <v>824.08422874501071</v>
      </c>
      <c r="V4256" s="22">
        <f t="shared" ca="1" si="329"/>
        <v>0.43929703101418976</v>
      </c>
      <c r="X4256" s="33"/>
      <c r="Y4256" s="33"/>
    </row>
    <row r="4257" spans="1:25" hidden="1" x14ac:dyDescent="0.2">
      <c r="A4257" s="93" t="s">
        <v>2817</v>
      </c>
      <c r="B4257" s="94" t="str">
        <f ca="1">IFERROR(VLOOKUP($A4257,HeadJournal!$A$1:$NTR$890,COLUMN(HeadJournal!B$1),0),"")</f>
        <v>720000537389</v>
      </c>
      <c r="C4257" s="94" t="str">
        <f ca="1">IFERROR(VLOOKUP($A4257,HeadJournal!$A$1:$NTR$890,COLUMN(HeadJournal!C$1),0),"")</f>
        <v>iHerb_MH DLE7202</v>
      </c>
      <c r="D4257" s="125" t="str">
        <f ca="1"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 ca="1"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 ca="1"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 ca="1"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ca="1" si="328"/>
        <v>835.78653526897642</v>
      </c>
      <c r="V4257" s="22">
        <f t="shared" ca="1" si="329"/>
        <v>0.40489346162553164</v>
      </c>
      <c r="X4257" s="33"/>
      <c r="Y4257" s="33"/>
    </row>
    <row r="4258" spans="1:25" hidden="1" x14ac:dyDescent="0.2">
      <c r="A4258" s="93" t="s">
        <v>2817</v>
      </c>
      <c r="B4258" s="94" t="str">
        <f ca="1">IFERROR(VLOOKUP($A4258,HeadJournal!$A$1:$NTR$890,COLUMN(HeadJournal!B$1),0),"")</f>
        <v>720000537389</v>
      </c>
      <c r="C4258" s="94" t="str">
        <f ca="1">IFERROR(VLOOKUP($A4258,HeadJournal!$A$1:$NTR$890,COLUMN(HeadJournal!C$1),0),"")</f>
        <v>iHerb_MH DLE7202</v>
      </c>
      <c r="D4258" s="125" t="str">
        <f ca="1"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 ca="1"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 ca="1"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 ca="1"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ca="1" si="328"/>
        <v>793.61845219172756</v>
      </c>
      <c r="V4258" s="22">
        <f t="shared" ca="1" si="329"/>
        <v>0.52683760853710138</v>
      </c>
      <c r="X4258" s="33"/>
      <c r="Y4258" s="33"/>
    </row>
    <row r="4259" spans="1:25" hidden="1" x14ac:dyDescent="0.2">
      <c r="A4259" s="93" t="s">
        <v>2817</v>
      </c>
      <c r="B4259" s="94" t="str">
        <f ca="1">IFERROR(VLOOKUP($A4259,HeadJournal!$A$1:$NTR$890,COLUMN(HeadJournal!B$1),0),"")</f>
        <v>720000537389</v>
      </c>
      <c r="C4259" s="94" t="str">
        <f ca="1">IFERROR(VLOOKUP($A4259,HeadJournal!$A$1:$NTR$890,COLUMN(HeadJournal!C$1),0),"")</f>
        <v>iHerb_MH DLE7202</v>
      </c>
      <c r="D4259" s="125" t="str">
        <f ca="1"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 ca="1"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 ca="1"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 ca="1"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ca="1" si="328"/>
        <v>579.59557415845416</v>
      </c>
      <c r="V4259" s="22">
        <f t="shared" ca="1" si="329"/>
        <v>0.47492090481299792</v>
      </c>
      <c r="X4259" s="33"/>
      <c r="Y4259" s="33"/>
    </row>
    <row r="4260" spans="1:25" hidden="1" x14ac:dyDescent="0.2">
      <c r="A4260" s="93" t="s">
        <v>2817</v>
      </c>
      <c r="B4260" s="94" t="str">
        <f ca="1">IFERROR(VLOOKUP($A4260,HeadJournal!$A$1:$NTR$890,COLUMN(HeadJournal!B$1),0),"")</f>
        <v>720000537389</v>
      </c>
      <c r="C4260" s="94" t="str">
        <f ca="1">IFERROR(VLOOKUP($A4260,HeadJournal!$A$1:$NTR$890,COLUMN(HeadJournal!C$1),0),"")</f>
        <v>iHerb_MH DLE7202</v>
      </c>
      <c r="D4260" s="125" t="str">
        <f ca="1"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 ca="1"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 ca="1"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 ca="1"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ca="1" si="328"/>
        <v>-2024.2002048673662</v>
      </c>
      <c r="V4260" s="22" t="str">
        <f t="shared" ca="1" si="329"/>
        <v/>
      </c>
      <c r="X4260" s="33"/>
      <c r="Y4260" s="33"/>
    </row>
    <row r="4261" spans="1:25" hidden="1" x14ac:dyDescent="0.2">
      <c r="A4261" s="93" t="s">
        <v>2817</v>
      </c>
      <c r="B4261" s="94" t="str">
        <f ca="1">IFERROR(VLOOKUP($A4261,HeadJournal!$A$1:$NTR$890,COLUMN(HeadJournal!B$1),0),"")</f>
        <v>720000537389</v>
      </c>
      <c r="C4261" s="94" t="str">
        <f ca="1">IFERROR(VLOOKUP($A4261,HeadJournal!$A$1:$NTR$890,COLUMN(HeadJournal!C$1),0),"")</f>
        <v>iHerb_MH DLE7202</v>
      </c>
      <c r="D4261" s="125" t="str">
        <f ca="1"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 ca="1"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 ca="1"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 ca="1"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ca="1" si="328"/>
        <v>860.53375719684914</v>
      </c>
      <c r="V4261" s="22">
        <f t="shared" ca="1" si="329"/>
        <v>0.44369617691984253</v>
      </c>
      <c r="X4261" s="33"/>
      <c r="Y4261" s="33"/>
    </row>
    <row r="4262" spans="1:25" hidden="1" x14ac:dyDescent="0.2">
      <c r="A4262" s="93" t="s">
        <v>2817</v>
      </c>
      <c r="B4262" s="94" t="str">
        <f ca="1">IFERROR(VLOOKUP($A4262,HeadJournal!$A$1:$NTR$890,COLUMN(HeadJournal!B$1),0),"")</f>
        <v>720000537389</v>
      </c>
      <c r="C4262" s="94" t="str">
        <f ca="1">IFERROR(VLOOKUP($A4262,HeadJournal!$A$1:$NTR$890,COLUMN(HeadJournal!C$1),0),"")</f>
        <v>iHerb_MH DLE7202</v>
      </c>
      <c r="D4262" s="125" t="str">
        <f ca="1"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 ca="1"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 ca="1"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 ca="1"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ca="1" si="328"/>
        <v>875.79979513263379</v>
      </c>
      <c r="V4262" s="22">
        <f t="shared" ca="1" si="329"/>
        <v>0.43266461144836199</v>
      </c>
      <c r="X4262" s="33"/>
      <c r="Y4262" s="33"/>
    </row>
    <row r="4263" spans="1:25" hidden="1" x14ac:dyDescent="0.2">
      <c r="A4263" s="93" t="s">
        <v>2834</v>
      </c>
      <c r="B4263" s="94" t="str">
        <f ca="1">IFERROR(VLOOKUP($A4263,HeadJournal!$A$1:$NTR$890,COLUMN(HeadJournal!B$1),0),"")</f>
        <v>720000543584</v>
      </c>
      <c r="C4263" s="94" t="str">
        <f ca="1">IFERROR(VLOOKUP($A4263,HeadJournal!$A$1:$NTR$890,COLUMN(HeadJournal!C$1),0),"")</f>
        <v>iHerb_AV CYG0792</v>
      </c>
      <c r="D4263" s="125" t="str">
        <f ca="1"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 ca="1"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 ca="1"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ca="1" si="328"/>
        <v>676.69373963174303</v>
      </c>
      <c r="V4263" s="22">
        <f t="shared" ca="1" si="329"/>
        <v>0.55316788735147571</v>
      </c>
      <c r="X4263" s="33"/>
      <c r="Y4263" s="33"/>
    </row>
    <row r="4264" spans="1:25" hidden="1" x14ac:dyDescent="0.2">
      <c r="A4264" s="93" t="s">
        <v>2834</v>
      </c>
      <c r="B4264" s="94" t="str">
        <f ca="1">IFERROR(VLOOKUP($A4264,HeadJournal!$A$1:$NTR$890,COLUMN(HeadJournal!B$1),0),"")</f>
        <v>720000543584</v>
      </c>
      <c r="C4264" s="94" t="str">
        <f ca="1">IFERROR(VLOOKUP($A4264,HeadJournal!$A$1:$NTR$890,COLUMN(HeadJournal!C$1),0),"")</f>
        <v>iHerb_AV CYG0792</v>
      </c>
      <c r="D4264" s="125" t="str">
        <f ca="1"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 ca="1"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 ca="1"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 ca="1"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ca="1" si="328"/>
        <v>392.23954820871836</v>
      </c>
      <c r="V4264" s="22">
        <f t="shared" ca="1" si="329"/>
        <v>0.22314732807249058</v>
      </c>
      <c r="X4264" s="33"/>
      <c r="Y4264" s="33"/>
    </row>
    <row r="4265" spans="1:25" hidden="1" x14ac:dyDescent="0.2">
      <c r="A4265" s="93" t="s">
        <v>2834</v>
      </c>
      <c r="B4265" s="94" t="str">
        <f ca="1">IFERROR(VLOOKUP($A4265,HeadJournal!$A$1:$NTR$890,COLUMN(HeadJournal!B$1),0),"")</f>
        <v>720000543584</v>
      </c>
      <c r="C4265" s="94" t="str">
        <f ca="1">IFERROR(VLOOKUP($A4265,HeadJournal!$A$1:$NTR$890,COLUMN(HeadJournal!C$1),0),"")</f>
        <v>iHerb_AV CYG0792</v>
      </c>
      <c r="D4265" s="125" t="str">
        <f ca="1"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 ca="1"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 ca="1"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 ca="1"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ca="1" si="328"/>
        <v>738.87143949644133</v>
      </c>
      <c r="V4265" s="22">
        <f t="shared" ca="1" si="329"/>
        <v>0.30021651503863933</v>
      </c>
      <c r="X4265" s="33"/>
      <c r="Y4265" s="33"/>
    </row>
    <row r="4266" spans="1:25" hidden="1" x14ac:dyDescent="0.2">
      <c r="A4266" s="93" t="s">
        <v>2834</v>
      </c>
      <c r="B4266" s="94" t="str">
        <f ca="1">IFERROR(VLOOKUP($A4266,HeadJournal!$A$1:$NTR$890,COLUMN(HeadJournal!B$1),0),"")</f>
        <v>720000543584</v>
      </c>
      <c r="C4266" s="94" t="str">
        <f ca="1">IFERROR(VLOOKUP($A4266,HeadJournal!$A$1:$NTR$890,COLUMN(HeadJournal!C$1),0),"")</f>
        <v>iHerb_AV CYG0792</v>
      </c>
      <c r="D4266" s="125" t="str">
        <f ca="1"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 ca="1"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 ca="1"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 ca="1"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ca="1" si="328"/>
        <v>-2461.1285605035587</v>
      </c>
      <c r="V4266" s="22" t="str">
        <f t="shared" ca="1" si="329"/>
        <v/>
      </c>
      <c r="X4266" s="33"/>
      <c r="Y4266" s="33"/>
    </row>
    <row r="4267" spans="1:25" hidden="1" x14ac:dyDescent="0.2">
      <c r="A4267" s="93" t="s">
        <v>2834</v>
      </c>
      <c r="B4267" s="94" t="str">
        <f ca="1">IFERROR(VLOOKUP($A4267,HeadJournal!$A$1:$NTR$890,COLUMN(HeadJournal!B$1),0),"")</f>
        <v>720000543584</v>
      </c>
      <c r="C4267" s="94" t="str">
        <f ca="1">IFERROR(VLOOKUP($A4267,HeadJournal!$A$1:$NTR$890,COLUMN(HeadJournal!C$1),0),"")</f>
        <v>iHerb_AV CYG0792</v>
      </c>
      <c r="D4267" s="125" t="str">
        <f ca="1"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 ca="1"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 ca="1"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 ca="1"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ca="1" si="328"/>
        <v>518.77313253720808</v>
      </c>
      <c r="V4267" s="22">
        <f t="shared" ca="1" si="329"/>
        <v>0.66404927191257423</v>
      </c>
      <c r="X4267" s="33"/>
      <c r="Y4267" s="33"/>
    </row>
    <row r="4268" spans="1:25" hidden="1" x14ac:dyDescent="0.2">
      <c r="A4268" s="93" t="s">
        <v>2834</v>
      </c>
      <c r="B4268" s="94" t="str">
        <f ca="1">IFERROR(VLOOKUP($A4268,HeadJournal!$A$1:$NTR$890,COLUMN(HeadJournal!B$1),0),"")</f>
        <v>720000543584</v>
      </c>
      <c r="C4268" s="94" t="str">
        <f ca="1">IFERROR(VLOOKUP($A4268,HeadJournal!$A$1:$NTR$890,COLUMN(HeadJournal!C$1),0),"")</f>
        <v>iHerb_AV CYG0792</v>
      </c>
      <c r="D4268" s="125" t="str">
        <f ca="1"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 ca="1"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 ca="1"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 ca="1"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ca="1" si="328"/>
        <v>372.58665568562867</v>
      </c>
      <c r="V4268" s="22">
        <f t="shared" ca="1" si="329"/>
        <v>0.38119661231655066</v>
      </c>
      <c r="X4268" s="33"/>
      <c r="Y4268" s="33"/>
    </row>
    <row r="4269" spans="1:25" hidden="1" x14ac:dyDescent="0.2">
      <c r="A4269" s="93" t="s">
        <v>2834</v>
      </c>
      <c r="B4269" s="94" t="str">
        <f ca="1">IFERROR(VLOOKUP($A4269,HeadJournal!$A$1:$NTR$890,COLUMN(HeadJournal!B$1),0),"")</f>
        <v>720000543584</v>
      </c>
      <c r="C4269" s="94" t="str">
        <f ca="1">IFERROR(VLOOKUP($A4269,HeadJournal!$A$1:$NTR$890,COLUMN(HeadJournal!C$1),0),"")</f>
        <v>iHerb_AV CYG0792</v>
      </c>
      <c r="D4269" s="125" t="str">
        <f ca="1"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 ca="1"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 ca="1"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 ca="1"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ca="1" si="328"/>
        <v>372.58665568562867</v>
      </c>
      <c r="V4269" s="22">
        <f t="shared" ca="1" si="329"/>
        <v>0.38119661231655066</v>
      </c>
      <c r="X4269" s="33"/>
      <c r="Y4269" s="33"/>
    </row>
    <row r="4270" spans="1:25" hidden="1" x14ac:dyDescent="0.2">
      <c r="A4270" s="93" t="s">
        <v>2834</v>
      </c>
      <c r="B4270" s="94" t="str">
        <f ca="1">IFERROR(VLOOKUP($A4270,HeadJournal!$A$1:$NTR$890,COLUMN(HeadJournal!B$1),0),"")</f>
        <v>720000543584</v>
      </c>
      <c r="C4270" s="94" t="str">
        <f ca="1">IFERROR(VLOOKUP($A4270,HeadJournal!$A$1:$NTR$890,COLUMN(HeadJournal!C$1),0),"")</f>
        <v>iHerb_AV CYG0792</v>
      </c>
      <c r="D4270" s="125" t="str">
        <f ca="1"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 ca="1"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 ca="1"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 ca="1"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ca="1" si="328"/>
        <v>622.58665568562867</v>
      </c>
      <c r="V4270" s="22">
        <f t="shared" ca="1" si="329"/>
        <v>0.63697376274554152</v>
      </c>
      <c r="X4270" s="33"/>
      <c r="Y4270" s="33"/>
    </row>
    <row r="4271" spans="1:25" hidden="1" x14ac:dyDescent="0.2">
      <c r="A4271" s="93" t="s">
        <v>2834</v>
      </c>
      <c r="B4271" s="94" t="str">
        <f ca="1">IFERROR(VLOOKUP($A4271,HeadJournal!$A$1:$NTR$890,COLUMN(HeadJournal!B$1),0),"")</f>
        <v>720000543584</v>
      </c>
      <c r="C4271" s="94" t="str">
        <f ca="1">IFERROR(VLOOKUP($A4271,HeadJournal!$A$1:$NTR$890,COLUMN(HeadJournal!C$1),0),"")</f>
        <v>iHerb_AV CYG0792</v>
      </c>
      <c r="D4271" s="125" t="str">
        <f ca="1"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 ca="1"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 ca="1"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 ca="1"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ca="1" si="328"/>
        <v>445.02238014000795</v>
      </c>
      <c r="V4271" s="22">
        <f t="shared" ca="1" si="329"/>
        <v>0.35460582969571647</v>
      </c>
      <c r="X4271" s="33"/>
      <c r="Y4271" s="33"/>
    </row>
    <row r="4272" spans="1:25" hidden="1" x14ac:dyDescent="0.2">
      <c r="A4272" s="93" t="s">
        <v>2834</v>
      </c>
      <c r="B4272" s="94" t="str">
        <f ca="1">IFERROR(VLOOKUP($A4272,HeadJournal!$A$1:$NTR$890,COLUMN(HeadJournal!B$1),0),"")</f>
        <v>720000543584</v>
      </c>
      <c r="C4272" s="94" t="str">
        <f ca="1">IFERROR(VLOOKUP($A4272,HeadJournal!$A$1:$NTR$890,COLUMN(HeadJournal!C$1),0),"")</f>
        <v>iHerb_AV CYG0792</v>
      </c>
      <c r="D4272" s="125" t="str">
        <f ca="1"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 ca="1"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 ca="1"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 ca="1"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ca="1" si="328"/>
        <v>1070.4047814577325</v>
      </c>
      <c r="V4272" s="22">
        <f t="shared" ca="1" si="329"/>
        <v>0.27950859565392427</v>
      </c>
      <c r="X4272" s="33"/>
      <c r="Y4272" s="33"/>
    </row>
    <row r="4273" spans="1:25" hidden="1" x14ac:dyDescent="0.2">
      <c r="A4273" s="93" t="s">
        <v>2834</v>
      </c>
      <c r="B4273" s="94" t="str">
        <f ca="1">IFERROR(VLOOKUP($A4273,HeadJournal!$A$1:$NTR$890,COLUMN(HeadJournal!B$1),0),"")</f>
        <v>720000543584</v>
      </c>
      <c r="C4273" s="94" t="str">
        <f ca="1">IFERROR(VLOOKUP($A4273,HeadJournal!$A$1:$NTR$890,COLUMN(HeadJournal!C$1),0),"")</f>
        <v>iHerb_AV CYG0792</v>
      </c>
      <c r="D4273" s="125" t="str">
        <f ca="1"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 ca="1"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 ca="1"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 ca="1"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ca="1" si="328"/>
        <v>666.87098299900003</v>
      </c>
      <c r="V4273" s="22">
        <f t="shared" ca="1" si="329"/>
        <v>0.46532515571731997</v>
      </c>
      <c r="X4273" s="33"/>
      <c r="Y4273" s="33"/>
    </row>
    <row r="4274" spans="1:25" hidden="1" x14ac:dyDescent="0.2">
      <c r="A4274" s="93" t="s">
        <v>2834</v>
      </c>
      <c r="B4274" s="94" t="str">
        <f ca="1">IFERROR(VLOOKUP($A4274,HeadJournal!$A$1:$NTR$890,COLUMN(HeadJournal!B$1),0),"")</f>
        <v>720000543584</v>
      </c>
      <c r="C4274" s="94" t="str">
        <f ca="1">IFERROR(VLOOKUP($A4274,HeadJournal!$A$1:$NTR$890,COLUMN(HeadJournal!C$1),0),"")</f>
        <v>iHerb_AV CYG0792</v>
      </c>
      <c r="D4274" s="125" t="str">
        <f ca="1"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 ca="1"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 ca="1"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 ca="1"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ca="1" si="328"/>
        <v>250.01383610800713</v>
      </c>
      <c r="V4274" s="22">
        <f t="shared" ca="1" si="329"/>
        <v>0.11111794379905736</v>
      </c>
      <c r="X4274" s="33"/>
      <c r="Y4274" s="33"/>
    </row>
    <row r="4275" spans="1:25" hidden="1" x14ac:dyDescent="0.2">
      <c r="A4275" s="93" t="s">
        <v>2834</v>
      </c>
      <c r="B4275" s="94" t="str">
        <f ca="1">IFERROR(VLOOKUP($A4275,HeadJournal!$A$1:$NTR$890,COLUMN(HeadJournal!B$1),0),"")</f>
        <v>720000543584</v>
      </c>
      <c r="C4275" s="94" t="str">
        <f ca="1">IFERROR(VLOOKUP($A4275,HeadJournal!$A$1:$NTR$890,COLUMN(HeadJournal!C$1),0),"")</f>
        <v>iHerb_AV CYG0792</v>
      </c>
      <c r="D4275" s="125" t="str">
        <f ca="1"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 ca="1"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 ca="1"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 ca="1"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ca="1" si="328"/>
        <v>151.91875286781578</v>
      </c>
      <c r="V4275" s="22">
        <f t="shared" ca="1" si="329"/>
        <v>7.4176135873779067E-2</v>
      </c>
      <c r="X4275" s="33"/>
      <c r="Y4275" s="33"/>
    </row>
    <row r="4276" spans="1:25" hidden="1" x14ac:dyDescent="0.2">
      <c r="A4276" s="93" t="s">
        <v>2849</v>
      </c>
      <c r="B4276" s="94" t="str">
        <f ca="1">IFERROR(VLOOKUP($A4276,HeadJournal!$A$1:$NTR$890,COLUMN(HeadJournal!B$1),0),"")</f>
        <v>722500364314</v>
      </c>
      <c r="C4276" s="94" t="str">
        <f ca="1">IFERROR(VLOOKUP($A4276,HeadJournal!$A$1:$NTR$890,COLUMN(HeadJournal!C$1),0),"")</f>
        <v>iHerb_AV CYG0792</v>
      </c>
      <c r="D4276" s="125" t="str">
        <f ca="1"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 ca="1"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 ca="1"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 ca="1"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ca="1" si="328"/>
        <v>611.39224058298191</v>
      </c>
      <c r="V4276" s="22">
        <f t="shared" ca="1" si="329"/>
        <v>0.5616276710267073</v>
      </c>
      <c r="X4276" s="33"/>
      <c r="Y4276" s="33"/>
    </row>
    <row r="4277" spans="1:25" hidden="1" x14ac:dyDescent="0.2">
      <c r="A4277" s="93" t="s">
        <v>2849</v>
      </c>
      <c r="B4277" s="94" t="str">
        <f ca="1">IFERROR(VLOOKUP($A4277,HeadJournal!$A$1:$NTR$890,COLUMN(HeadJournal!B$1),0),"")</f>
        <v>722500364314</v>
      </c>
      <c r="C4277" s="94" t="str">
        <f ca="1">IFERROR(VLOOKUP($A4277,HeadJournal!$A$1:$NTR$890,COLUMN(HeadJournal!C$1),0),"")</f>
        <v>iHerb_AV CYG0792</v>
      </c>
      <c r="D4277" s="125" t="str">
        <f ca="1"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 ca="1"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 ca="1"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 ca="1"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ca="1" si="328"/>
        <v>756.89945601970521</v>
      </c>
      <c r="V4277" s="22">
        <f t="shared" ca="1" si="329"/>
        <v>0.24470573951847818</v>
      </c>
      <c r="X4277" s="33"/>
      <c r="Y4277" s="33"/>
    </row>
    <row r="4278" spans="1:25" hidden="1" x14ac:dyDescent="0.2">
      <c r="A4278" s="93" t="s">
        <v>2849</v>
      </c>
      <c r="B4278" s="94" t="str">
        <f ca="1">IFERROR(VLOOKUP($A4278,HeadJournal!$A$1:$NTR$890,COLUMN(HeadJournal!B$1),0),"")</f>
        <v>722500364314</v>
      </c>
      <c r="C4278" s="94" t="str">
        <f ca="1">IFERROR(VLOOKUP($A4278,HeadJournal!$A$1:$NTR$890,COLUMN(HeadJournal!C$1),0),"")</f>
        <v>iHerb_AV CYG0792</v>
      </c>
      <c r="D4278" s="125" t="str">
        <f ca="1"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 ca="1"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 ca="1"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 ca="1"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ca="1" si="328"/>
        <v>492.10084162988687</v>
      </c>
      <c r="V4278" s="22">
        <f t="shared" ca="1" si="329"/>
        <v>0.23345558997727059</v>
      </c>
      <c r="X4278" s="33"/>
      <c r="Y4278" s="33"/>
    </row>
    <row r="4279" spans="1:25" hidden="1" x14ac:dyDescent="0.2">
      <c r="A4279" s="93" t="s">
        <v>2849</v>
      </c>
      <c r="B4279" s="94" t="str">
        <f ca="1">IFERROR(VLOOKUP($A4279,HeadJournal!$A$1:$NTR$890,COLUMN(HeadJournal!B$1),0),"")</f>
        <v>722500364314</v>
      </c>
      <c r="C4279" s="94" t="str">
        <f ca="1">IFERROR(VLOOKUP($A4279,HeadJournal!$A$1:$NTR$890,COLUMN(HeadJournal!C$1),0),"")</f>
        <v>iHerb_AV CYG0792</v>
      </c>
      <c r="D4279" s="125" t="str">
        <f ca="1"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 ca="1"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 ca="1"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 ca="1"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ca="1" si="328"/>
        <v>726.40761161859746</v>
      </c>
      <c r="V4279" s="22">
        <f t="shared" ca="1" si="329"/>
        <v>0.43404093891771045</v>
      </c>
      <c r="X4279" s="33"/>
      <c r="Y4279" s="33"/>
    </row>
    <row r="4280" spans="1:25" hidden="1" x14ac:dyDescent="0.2">
      <c r="A4280" s="93" t="s">
        <v>2849</v>
      </c>
      <c r="B4280" s="94" t="str">
        <f ca="1">IFERROR(VLOOKUP($A4280,HeadJournal!$A$1:$NTR$890,COLUMN(HeadJournal!B$1),0),"")</f>
        <v>722500364314</v>
      </c>
      <c r="C4280" s="94" t="str">
        <f ca="1">IFERROR(VLOOKUP($A4280,HeadJournal!$A$1:$NTR$890,COLUMN(HeadJournal!C$1),0),"")</f>
        <v>iHerb_AV CYG0792</v>
      </c>
      <c r="D4280" s="125" t="str">
        <f ca="1"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 ca="1"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 ca="1"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 ca="1"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ca="1" si="328"/>
        <v>626.40761161859746</v>
      </c>
      <c r="V4280" s="22">
        <f t="shared" ca="1" si="329"/>
        <v>0.37428923312947249</v>
      </c>
      <c r="X4280" s="33"/>
      <c r="Y4280" s="33"/>
    </row>
    <row r="4281" spans="1:25" hidden="1" x14ac:dyDescent="0.2">
      <c r="A4281" s="93" t="s">
        <v>2849</v>
      </c>
      <c r="B4281" s="94" t="str">
        <f ca="1">IFERROR(VLOOKUP($A4281,HeadJournal!$A$1:$NTR$890,COLUMN(HeadJournal!B$1),0),"")</f>
        <v>722500364314</v>
      </c>
      <c r="C4281" s="94" t="str">
        <f ca="1">IFERROR(VLOOKUP($A4281,HeadJournal!$A$1:$NTR$890,COLUMN(HeadJournal!C$1),0),"")</f>
        <v>iHerb_AV CYG0792</v>
      </c>
      <c r="D4281" s="125" t="str">
        <f ca="1"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 ca="1"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 ca="1"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 ca="1"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ca="1" si="328"/>
        <v>626.40761161859746</v>
      </c>
      <c r="V4281" s="22">
        <f t="shared" ca="1" si="329"/>
        <v>0.37428923312947249</v>
      </c>
      <c r="X4281" s="33"/>
      <c r="Y4281" s="33"/>
    </row>
    <row r="4282" spans="1:25" hidden="1" x14ac:dyDescent="0.2">
      <c r="A4282" s="93" t="s">
        <v>2849</v>
      </c>
      <c r="B4282" s="94" t="str">
        <f ca="1">IFERROR(VLOOKUP($A4282,HeadJournal!$A$1:$NTR$890,COLUMN(HeadJournal!B$1),0),"")</f>
        <v>722500364314</v>
      </c>
      <c r="C4282" s="94" t="str">
        <f ca="1">IFERROR(VLOOKUP($A4282,HeadJournal!$A$1:$NTR$890,COLUMN(HeadJournal!C$1),0),"")</f>
        <v>iHerb_AV CYG0792</v>
      </c>
      <c r="D4282" s="125" t="str">
        <f ca="1"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 ca="1"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 ca="1"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 ca="1"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ca="1" si="328"/>
        <v>626.40761161859746</v>
      </c>
      <c r="V4282" s="22">
        <f t="shared" ca="1" si="329"/>
        <v>0.37428923312947249</v>
      </c>
      <c r="X4282" s="33"/>
      <c r="Y4282" s="33"/>
    </row>
    <row r="4283" spans="1:25" hidden="1" x14ac:dyDescent="0.2">
      <c r="A4283" s="93" t="s">
        <v>2849</v>
      </c>
      <c r="B4283" s="94" t="str">
        <f ca="1">IFERROR(VLOOKUP($A4283,HeadJournal!$A$1:$NTR$890,COLUMN(HeadJournal!B$1),0),"")</f>
        <v>722500364314</v>
      </c>
      <c r="C4283" s="94" t="str">
        <f ca="1">IFERROR(VLOOKUP($A4283,HeadJournal!$A$1:$NTR$890,COLUMN(HeadJournal!C$1),0),"")</f>
        <v>iHerb_AV CYG0792</v>
      </c>
      <c r="D4283" s="125" t="str">
        <f ca="1"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 ca="1"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 ca="1"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 ca="1"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ca="1" si="328"/>
        <v>626.40761161859746</v>
      </c>
      <c r="V4283" s="22">
        <f t="shared" ca="1" si="329"/>
        <v>0.37428923312947249</v>
      </c>
      <c r="X4283" s="33"/>
      <c r="Y4283" s="33"/>
    </row>
    <row r="4284" spans="1:25" hidden="1" x14ac:dyDescent="0.2">
      <c r="A4284" s="93" t="s">
        <v>2849</v>
      </c>
      <c r="B4284" s="94" t="str">
        <f ca="1">IFERROR(VLOOKUP($A4284,HeadJournal!$A$1:$NTR$890,COLUMN(HeadJournal!B$1),0),"")</f>
        <v>722500364314</v>
      </c>
      <c r="C4284" s="94" t="str">
        <f ca="1">IFERROR(VLOOKUP($A4284,HeadJournal!$A$1:$NTR$890,COLUMN(HeadJournal!C$1),0),"")</f>
        <v>iHerb_AV CYG0792</v>
      </c>
      <c r="D4284" s="125" t="str">
        <f ca="1"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 ca="1"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 ca="1"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 ca="1"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ca="1" si="328"/>
        <v>628.43987478189388</v>
      </c>
      <c r="V4284" s="22">
        <f t="shared" ca="1" si="329"/>
        <v>0.53641282359699549</v>
      </c>
      <c r="X4284" s="33"/>
      <c r="Y4284" s="33"/>
    </row>
    <row r="4285" spans="1:25" hidden="1" x14ac:dyDescent="0.2">
      <c r="A4285" s="93" t="s">
        <v>2849</v>
      </c>
      <c r="B4285" s="94" t="str">
        <f ca="1">IFERROR(VLOOKUP($A4285,HeadJournal!$A$1:$NTR$890,COLUMN(HeadJournal!B$1),0),"")</f>
        <v>722500364314</v>
      </c>
      <c r="C4285" s="94" t="str">
        <f ca="1">IFERROR(VLOOKUP($A4285,HeadJournal!$A$1:$NTR$890,COLUMN(HeadJournal!C$1),0),"")</f>
        <v>iHerb_AV CYG0792</v>
      </c>
      <c r="D4285" s="125" t="str">
        <f ca="1"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 ca="1"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 ca="1"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 ca="1"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ca="1" si="328"/>
        <v>831.87252386328601</v>
      </c>
      <c r="V4285" s="22">
        <f t="shared" ca="1" si="329"/>
        <v>0.40223464629812544</v>
      </c>
      <c r="X4285" s="33"/>
      <c r="Y4285" s="33"/>
    </row>
    <row r="4286" spans="1:25" hidden="1" x14ac:dyDescent="0.2">
      <c r="A4286" s="93" t="s">
        <v>2849</v>
      </c>
      <c r="B4286" s="94" t="str">
        <f ca="1">IFERROR(VLOOKUP($A4286,HeadJournal!$A$1:$NTR$890,COLUMN(HeadJournal!B$1),0),"")</f>
        <v>722500364314</v>
      </c>
      <c r="C4286" s="94" t="str">
        <f ca="1">IFERROR(VLOOKUP($A4286,HeadJournal!$A$1:$NTR$890,COLUMN(HeadJournal!C$1),0),"")</f>
        <v>iHerb_AV CYG0792</v>
      </c>
      <c r="D4286" s="125" t="str">
        <f ca="1"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 ca="1"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 ca="1"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 ca="1"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ca="1" si="328"/>
        <v>431.88828902801879</v>
      </c>
      <c r="V4286" s="22">
        <f t="shared" ca="1" si="329"/>
        <v>0.16187039217735144</v>
      </c>
      <c r="X4286" s="33"/>
      <c r="Y4286" s="33"/>
    </row>
    <row r="4287" spans="1:25" hidden="1" x14ac:dyDescent="0.2">
      <c r="A4287" s="93" t="s">
        <v>2849</v>
      </c>
      <c r="B4287" s="94" t="str">
        <f ca="1">IFERROR(VLOOKUP($A4287,HeadJournal!$A$1:$NTR$890,COLUMN(HeadJournal!B$1),0),"")</f>
        <v>722500364314</v>
      </c>
      <c r="C4287" s="94" t="str">
        <f ca="1">IFERROR(VLOOKUP($A4287,HeadJournal!$A$1:$NTR$890,COLUMN(HeadJournal!C$1),0),"")</f>
        <v>iHerb_AV CYG0792</v>
      </c>
      <c r="D4287" s="125" t="str">
        <f ca="1"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 ca="1"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 ca="1"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 ca="1"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ca="1" si="328"/>
        <v>-1577.231283998769</v>
      </c>
      <c r="V4287" s="22" t="str">
        <f t="shared" ca="1" si="329"/>
        <v/>
      </c>
      <c r="X4287" s="33"/>
      <c r="Y4287" s="33"/>
    </row>
    <row r="4288" spans="1:25" hidden="1" x14ac:dyDescent="0.2">
      <c r="A4288" s="93" t="s">
        <v>2861</v>
      </c>
      <c r="B4288" s="94" t="str">
        <f ca="1">IFERROR(VLOOKUP($A4288,HeadJournal!$A$1:$NTR$890,COLUMN(HeadJournal!B$1),0),"")</f>
        <v>720000534912</v>
      </c>
      <c r="C4288" s="94" t="str">
        <f ca="1">IFERROR(VLOOKUP($A4288,HeadJournal!$A$1:$NTR$890,COLUMN(HeadJournal!C$1),0),"")</f>
        <v>iHerb_VP DFD1605</v>
      </c>
      <c r="D4288" s="125" t="str">
        <f ca="1"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 ca="1"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 ca="1"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 ca="1"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ca="1" si="328"/>
        <v>627.31744101571769</v>
      </c>
      <c r="V4288" s="22">
        <f t="shared" ca="1" si="329"/>
        <v>1.0954016866313103</v>
      </c>
      <c r="X4288" s="33"/>
      <c r="Y4288" s="33"/>
    </row>
    <row r="4289" spans="1:25" hidden="1" x14ac:dyDescent="0.2">
      <c r="A4289" s="93" t="s">
        <v>2861</v>
      </c>
      <c r="B4289" s="94" t="str">
        <f ca="1">IFERROR(VLOOKUP($A4289,HeadJournal!$A$1:$NTR$890,COLUMN(HeadJournal!B$1),0),"")</f>
        <v>720000534912</v>
      </c>
      <c r="C4289" s="94" t="str">
        <f ca="1">IFERROR(VLOOKUP($A4289,HeadJournal!$A$1:$NTR$890,COLUMN(HeadJournal!C$1),0),"")</f>
        <v>iHerb_VP DFD1605</v>
      </c>
      <c r="D4289" s="125" t="str">
        <f ca="1"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 ca="1"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 ca="1"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 ca="1"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ca="1" si="332">Q4289-P4289</f>
        <v>959.35154360593333</v>
      </c>
      <c r="V4289" s="22">
        <f t="shared" ref="V4289:V4352" ca="1" si="333">IF(Q4289&lt;&gt;0,IFERROR(U4289/P4289,""),"")</f>
        <v>0.3776010573960073</v>
      </c>
      <c r="X4289" s="33"/>
      <c r="Y4289" s="33"/>
    </row>
    <row r="4290" spans="1:25" hidden="1" x14ac:dyDescent="0.2">
      <c r="A4290" s="93" t="s">
        <v>2861</v>
      </c>
      <c r="B4290" s="94" t="str">
        <f ca="1">IFERROR(VLOOKUP($A4290,HeadJournal!$A$1:$NTR$890,COLUMN(HeadJournal!B$1),0),"")</f>
        <v>720000534912</v>
      </c>
      <c r="C4290" s="94" t="str">
        <f ca="1">IFERROR(VLOOKUP($A4290,HeadJournal!$A$1:$NTR$890,COLUMN(HeadJournal!C$1),0),"")</f>
        <v>iHerb_VP DFD1605</v>
      </c>
      <c r="D4290" s="125" t="str">
        <f ca="1"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 ca="1"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 ca="1"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 ca="1"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ca="1" si="332"/>
        <v>786.94886852021546</v>
      </c>
      <c r="V4290" s="22">
        <f t="shared" ca="1" si="333"/>
        <v>0.41135799016072</v>
      </c>
      <c r="X4290" s="33"/>
      <c r="Y4290" s="33"/>
    </row>
    <row r="4291" spans="1:25" hidden="1" x14ac:dyDescent="0.2">
      <c r="A4291" s="93" t="s">
        <v>2861</v>
      </c>
      <c r="B4291" s="94" t="str">
        <f ca="1">IFERROR(VLOOKUP($A4291,HeadJournal!$A$1:$NTR$890,COLUMN(HeadJournal!B$1),0),"")</f>
        <v>720000534912</v>
      </c>
      <c r="C4291" s="94" t="str">
        <f ca="1">IFERROR(VLOOKUP($A4291,HeadJournal!$A$1:$NTR$890,COLUMN(HeadJournal!C$1),0),"")</f>
        <v>iHerb_VP DFD1605</v>
      </c>
      <c r="D4291" s="125" t="str">
        <f ca="1"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 ca="1"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 ca="1"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 ca="1"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ca="1" si="332"/>
        <v>731.70698441796492</v>
      </c>
      <c r="V4291" s="22">
        <f t="shared" ca="1" si="333"/>
        <v>0.75566690314102936</v>
      </c>
      <c r="X4291" s="33"/>
      <c r="Y4291" s="33"/>
    </row>
    <row r="4292" spans="1:25" hidden="1" x14ac:dyDescent="0.2">
      <c r="A4292" s="93" t="s">
        <v>2861</v>
      </c>
      <c r="B4292" s="94" t="str">
        <f ca="1">IFERROR(VLOOKUP($A4292,HeadJournal!$A$1:$NTR$890,COLUMN(HeadJournal!B$1),0),"")</f>
        <v>720000534912</v>
      </c>
      <c r="C4292" s="94" t="str">
        <f ca="1">IFERROR(VLOOKUP($A4292,HeadJournal!$A$1:$NTR$890,COLUMN(HeadJournal!C$1),0),"")</f>
        <v>iHerb_VP DFD1605</v>
      </c>
      <c r="D4292" s="125" t="str">
        <f ca="1"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 ca="1"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 ca="1"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 ca="1"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ca="1" si="332"/>
        <v>977.46948501205088</v>
      </c>
      <c r="V4292" s="22">
        <f t="shared" ca="1" si="333"/>
        <v>0.56746134626177536</v>
      </c>
      <c r="X4292" s="33"/>
      <c r="Y4292" s="33"/>
    </row>
    <row r="4293" spans="1:25" hidden="1" x14ac:dyDescent="0.2">
      <c r="A4293" s="93" t="s">
        <v>2861</v>
      </c>
      <c r="B4293" s="94" t="str">
        <f ca="1">IFERROR(VLOOKUP($A4293,HeadJournal!$A$1:$NTR$890,COLUMN(HeadJournal!B$1),0),"")</f>
        <v>720000534912</v>
      </c>
      <c r="C4293" s="94" t="str">
        <f ca="1">IFERROR(VLOOKUP($A4293,HeadJournal!$A$1:$NTR$890,COLUMN(HeadJournal!C$1),0),"")</f>
        <v>iHerb_VP DFD1605</v>
      </c>
      <c r="D4293" s="125" t="str">
        <f ca="1"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 ca="1"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 ca="1"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 ca="1"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ca="1" si="332"/>
        <v>-5212.4199253148663</v>
      </c>
      <c r="V4293" s="22" t="str">
        <f t="shared" ca="1" si="333"/>
        <v/>
      </c>
      <c r="X4293" s="33"/>
      <c r="Y4293" s="33"/>
    </row>
    <row r="4294" spans="1:25" hidden="1" x14ac:dyDescent="0.2">
      <c r="A4294" s="93" t="s">
        <v>2861</v>
      </c>
      <c r="B4294" s="94" t="str">
        <f ca="1">IFERROR(VLOOKUP($A4294,HeadJournal!$A$1:$NTR$890,COLUMN(HeadJournal!B$1),0),"")</f>
        <v>720000534912</v>
      </c>
      <c r="C4294" s="94" t="str">
        <f ca="1">IFERROR(VLOOKUP($A4294,HeadJournal!$A$1:$NTR$890,COLUMN(HeadJournal!C$1),0),"")</f>
        <v>iHerb_VP DFD1605</v>
      </c>
      <c r="D4294" s="125" t="str">
        <f ca="1"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 ca="1"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 ca="1"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 ca="1"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ca="1" si="332"/>
        <v>1512.1654194249231</v>
      </c>
      <c r="V4294" s="22">
        <f t="shared" ca="1" si="333"/>
        <v>0.35266412241633494</v>
      </c>
      <c r="X4294" s="33"/>
      <c r="Y4294" s="33"/>
    </row>
    <row r="4295" spans="1:25" hidden="1" x14ac:dyDescent="0.2">
      <c r="A4295" s="93" t="s">
        <v>2861</v>
      </c>
      <c r="B4295" s="94" t="str">
        <f ca="1">IFERROR(VLOOKUP($A4295,HeadJournal!$A$1:$NTR$890,COLUMN(HeadJournal!B$1),0),"")</f>
        <v>720000534912</v>
      </c>
      <c r="C4295" s="94" t="str">
        <f ca="1">IFERROR(VLOOKUP($A4295,HeadJournal!$A$1:$NTR$890,COLUMN(HeadJournal!C$1),0),"")</f>
        <v>iHerb_VP DFD1605</v>
      </c>
      <c r="D4295" s="125" t="str">
        <f ca="1"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 ca="1"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 ca="1"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 ca="1"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ca="1" si="332"/>
        <v>1152.9774349051158</v>
      </c>
      <c r="V4295" s="22">
        <f t="shared" ca="1" si="333"/>
        <v>0.51311342076194477</v>
      </c>
      <c r="X4295" s="33"/>
      <c r="Y4295" s="33"/>
    </row>
    <row r="4296" spans="1:25" hidden="1" x14ac:dyDescent="0.2">
      <c r="A4296" s="93" t="s">
        <v>2861</v>
      </c>
      <c r="B4296" s="94" t="str">
        <f ca="1">IFERROR(VLOOKUP($A4296,HeadJournal!$A$1:$NTR$890,COLUMN(HeadJournal!B$1),0),"")</f>
        <v>720000534912</v>
      </c>
      <c r="C4296" s="94" t="str">
        <f ca="1">IFERROR(VLOOKUP($A4296,HeadJournal!$A$1:$NTR$890,COLUMN(HeadJournal!C$1),0),"")</f>
        <v>iHerb_VP DFD1605</v>
      </c>
      <c r="D4296" s="125" t="str">
        <f ca="1"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 ca="1"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 ca="1"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 ca="1"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ca="1" si="332"/>
        <v>655.98941507960672</v>
      </c>
      <c r="V4296" s="22">
        <f t="shared" ca="1" si="333"/>
        <v>0.25785640160775269</v>
      </c>
      <c r="X4296" s="33"/>
      <c r="Y4296" s="33"/>
    </row>
    <row r="4297" spans="1:25" hidden="1" x14ac:dyDescent="0.2">
      <c r="A4297" s="93" t="s">
        <v>2872</v>
      </c>
      <c r="B4297" s="94" t="str">
        <f ca="1">IFERROR(VLOOKUP($A4297,HeadJournal!$A$1:$NTR$890,COLUMN(HeadJournal!B$1),0),"")</f>
        <v>720000541466</v>
      </c>
      <c r="C4297" s="94" t="str">
        <f ca="1">IFERROR(VLOOKUP($A4297,HeadJournal!$A$1:$NTR$890,COLUMN(HeadJournal!C$1),0),"")</f>
        <v>iHerb_VP DFD1605</v>
      </c>
      <c r="D4297" s="125" t="str">
        <f ca="1"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 ca="1"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 ca="1"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 ca="1"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ca="1" si="332"/>
        <v>1056.022983983107</v>
      </c>
      <c r="V4297" s="22">
        <f t="shared" ca="1" si="333"/>
        <v>0.7313294964320628</v>
      </c>
      <c r="X4297" s="33"/>
      <c r="Y4297" s="33"/>
    </row>
    <row r="4298" spans="1:25" hidden="1" x14ac:dyDescent="0.2">
      <c r="A4298" s="93" t="s">
        <v>2872</v>
      </c>
      <c r="B4298" s="94" t="str">
        <f ca="1">IFERROR(VLOOKUP($A4298,HeadJournal!$A$1:$NTR$890,COLUMN(HeadJournal!B$1),0),"")</f>
        <v>720000541466</v>
      </c>
      <c r="C4298" s="94" t="str">
        <f ca="1">IFERROR(VLOOKUP($A4298,HeadJournal!$A$1:$NTR$890,COLUMN(HeadJournal!C$1),0),"")</f>
        <v>iHerb_VP DFD1605</v>
      </c>
      <c r="D4298" s="125" t="str">
        <f ca="1"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 ca="1"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 ca="1"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 ca="1"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ca="1" si="332"/>
        <v>1056.022983983107</v>
      </c>
      <c r="V4298" s="22">
        <f t="shared" ca="1" si="333"/>
        <v>0.7313294964320628</v>
      </c>
      <c r="X4298" s="33"/>
      <c r="Y4298" s="33"/>
    </row>
    <row r="4299" spans="1:25" hidden="1" x14ac:dyDescent="0.2">
      <c r="A4299" s="93" t="s">
        <v>2872</v>
      </c>
      <c r="B4299" s="94" t="str">
        <f ca="1">IFERROR(VLOOKUP($A4299,HeadJournal!$A$1:$NTR$890,COLUMN(HeadJournal!B$1),0),"")</f>
        <v>720000541466</v>
      </c>
      <c r="C4299" s="94" t="str">
        <f ca="1">IFERROR(VLOOKUP($A4299,HeadJournal!$A$1:$NTR$890,COLUMN(HeadJournal!C$1),0),"")</f>
        <v>iHerb_VP DFD1605</v>
      </c>
      <c r="D4299" s="125" t="str">
        <f ca="1"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 ca="1"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 ca="1"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 ca="1"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ca="1" si="332"/>
        <v>592.75832586564979</v>
      </c>
      <c r="V4299" s="22">
        <f t="shared" ca="1" si="333"/>
        <v>0.3279906248009552</v>
      </c>
      <c r="X4299" s="33"/>
      <c r="Y4299" s="33"/>
    </row>
    <row r="4300" spans="1:25" hidden="1" x14ac:dyDescent="0.2">
      <c r="A4300" s="93" t="s">
        <v>2872</v>
      </c>
      <c r="B4300" s="94" t="str">
        <f ca="1">IFERROR(VLOOKUP($A4300,HeadJournal!$A$1:$NTR$890,COLUMN(HeadJournal!B$1),0),"")</f>
        <v>720000541466</v>
      </c>
      <c r="C4300" s="94" t="str">
        <f ca="1">IFERROR(VLOOKUP($A4300,HeadJournal!$A$1:$NTR$890,COLUMN(HeadJournal!C$1),0),"")</f>
        <v>iHerb_VP DFD1605</v>
      </c>
      <c r="D4300" s="125" t="str">
        <f ca="1"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 ca="1"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 ca="1"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 ca="1"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ca="1" si="332"/>
        <v>-3.9908327757984807E-3</v>
      </c>
      <c r="V4300" s="22">
        <f t="shared" ca="1" si="333"/>
        <v>-2.4887423801214929E-6</v>
      </c>
      <c r="X4300" s="33"/>
      <c r="Y4300" s="33"/>
    </row>
    <row r="4301" spans="1:25" hidden="1" x14ac:dyDescent="0.2">
      <c r="A4301" s="93" t="s">
        <v>2872</v>
      </c>
      <c r="B4301" s="94" t="str">
        <f ca="1">IFERROR(VLOOKUP($A4301,HeadJournal!$A$1:$NTR$890,COLUMN(HeadJournal!B$1),0),"")</f>
        <v>720000541466</v>
      </c>
      <c r="C4301" s="94" t="str">
        <f ca="1">IFERROR(VLOOKUP($A4301,HeadJournal!$A$1:$NTR$890,COLUMN(HeadJournal!C$1),0),"")</f>
        <v>iHerb_VP DFD1605</v>
      </c>
      <c r="D4301" s="125" t="str">
        <f ca="1"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 ca="1"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 ca="1"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 ca="1"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ca="1" si="332"/>
        <v>556.53407907160363</v>
      </c>
      <c r="V4301" s="22">
        <f t="shared" ca="1" si="333"/>
        <v>0.28636163519952362</v>
      </c>
      <c r="X4301" s="33"/>
      <c r="Y4301" s="33"/>
    </row>
    <row r="4302" spans="1:25" hidden="1" x14ac:dyDescent="0.2">
      <c r="A4302" s="93" t="s">
        <v>2872</v>
      </c>
      <c r="B4302" s="94" t="str">
        <f ca="1">IFERROR(VLOOKUP($A4302,HeadJournal!$A$1:$NTR$890,COLUMN(HeadJournal!B$1),0),"")</f>
        <v>720000541466</v>
      </c>
      <c r="C4302" s="94" t="str">
        <f ca="1">IFERROR(VLOOKUP($A4302,HeadJournal!$A$1:$NTR$890,COLUMN(HeadJournal!C$1),0),"")</f>
        <v>iHerb_VP DFD1605</v>
      </c>
      <c r="D4302" s="125" t="str">
        <f ca="1"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 ca="1"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 ca="1"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 ca="1"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ca="1" si="332"/>
        <v>389.40088147270671</v>
      </c>
      <c r="V4302" s="22">
        <f t="shared" ca="1" si="333"/>
        <v>0.20381087675412535</v>
      </c>
      <c r="X4302" s="33"/>
      <c r="Y4302" s="33"/>
    </row>
    <row r="4303" spans="1:25" hidden="1" x14ac:dyDescent="0.2">
      <c r="A4303" s="93" t="s">
        <v>2872</v>
      </c>
      <c r="B4303" s="94" t="str">
        <f ca="1">IFERROR(VLOOKUP($A4303,HeadJournal!$A$1:$NTR$890,COLUMN(HeadJournal!B$1),0),"")</f>
        <v>720000541466</v>
      </c>
      <c r="C4303" s="94" t="str">
        <f ca="1">IFERROR(VLOOKUP($A4303,HeadJournal!$A$1:$NTR$890,COLUMN(HeadJournal!C$1),0),"")</f>
        <v>iHerb_VP DFD1605</v>
      </c>
      <c r="D4303" s="125" t="str">
        <f ca="1"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 ca="1"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 ca="1"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 ca="1"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ca="1" si="332"/>
        <v>389.40088147270671</v>
      </c>
      <c r="V4303" s="22">
        <f t="shared" ca="1" si="333"/>
        <v>0.20381087675412535</v>
      </c>
      <c r="X4303" s="33"/>
      <c r="Y4303" s="33"/>
    </row>
    <row r="4304" spans="1:25" hidden="1" x14ac:dyDescent="0.2">
      <c r="A4304" s="93" t="s">
        <v>2872</v>
      </c>
      <c r="B4304" s="94" t="str">
        <f ca="1">IFERROR(VLOOKUP($A4304,HeadJournal!$A$1:$NTR$890,COLUMN(HeadJournal!B$1),0),"")</f>
        <v>720000541466</v>
      </c>
      <c r="C4304" s="94" t="str">
        <f ca="1">IFERROR(VLOOKUP($A4304,HeadJournal!$A$1:$NTR$890,COLUMN(HeadJournal!C$1),0),"")</f>
        <v>iHerb_VP DFD1605</v>
      </c>
      <c r="D4304" s="125" t="str">
        <f ca="1"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 ca="1"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 ca="1"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 ca="1"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ca="1" si="332"/>
        <v>389.40088147270671</v>
      </c>
      <c r="V4304" s="22">
        <f t="shared" ca="1" si="333"/>
        <v>0.20381087675412535</v>
      </c>
      <c r="X4304" s="33"/>
      <c r="Y4304" s="33"/>
    </row>
    <row r="4305" spans="1:25" hidden="1" x14ac:dyDescent="0.2">
      <c r="A4305" s="93" t="s">
        <v>2872</v>
      </c>
      <c r="B4305" s="94" t="str">
        <f ca="1">IFERROR(VLOOKUP($A4305,HeadJournal!$A$1:$NTR$890,COLUMN(HeadJournal!B$1),0),"")</f>
        <v>720000541466</v>
      </c>
      <c r="C4305" s="94" t="str">
        <f ca="1">IFERROR(VLOOKUP($A4305,HeadJournal!$A$1:$NTR$890,COLUMN(HeadJournal!C$1),0),"")</f>
        <v>iHerb_VP DFD1605</v>
      </c>
      <c r="D4305" s="125" t="str">
        <f ca="1"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 ca="1"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 ca="1"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 ca="1"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ca="1" si="332"/>
        <v>494.6690137508358</v>
      </c>
      <c r="V4305" s="22">
        <f t="shared" ca="1" si="333"/>
        <v>0.20565527845388754</v>
      </c>
      <c r="X4305" s="33"/>
      <c r="Y4305" s="33"/>
    </row>
    <row r="4306" spans="1:25" hidden="1" x14ac:dyDescent="0.2">
      <c r="A4306" s="93" t="s">
        <v>2872</v>
      </c>
      <c r="B4306" s="94" t="str">
        <f ca="1">IFERROR(VLOOKUP($A4306,HeadJournal!$A$1:$NTR$890,COLUMN(HeadJournal!B$1),0),"")</f>
        <v>720000541466</v>
      </c>
      <c r="C4306" s="94" t="str">
        <f ca="1">IFERROR(VLOOKUP($A4306,HeadJournal!$A$1:$NTR$890,COLUMN(HeadJournal!C$1),0),"")</f>
        <v>iHerb_VP DFD1605</v>
      </c>
      <c r="D4306" s="125" t="str">
        <f ca="1"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 ca="1"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 ca="1"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 ca="1"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ca="1" si="332"/>
        <v>-2.5553209388817777E-3</v>
      </c>
      <c r="V4306" s="22">
        <f t="shared" ca="1" si="333"/>
        <v>-2.7261044143703912E-6</v>
      </c>
      <c r="X4306" s="33"/>
      <c r="Y4306" s="33"/>
    </row>
    <row r="4307" spans="1:25" hidden="1" x14ac:dyDescent="0.2">
      <c r="A4307" s="93" t="s">
        <v>2872</v>
      </c>
      <c r="B4307" s="94" t="str">
        <f ca="1">IFERROR(VLOOKUP($A4307,HeadJournal!$A$1:$NTR$890,COLUMN(HeadJournal!B$1),0),"")</f>
        <v>720000541466</v>
      </c>
      <c r="C4307" s="94" t="str">
        <f ca="1">IFERROR(VLOOKUP($A4307,HeadJournal!$A$1:$NTR$890,COLUMN(HeadJournal!C$1),0),"")</f>
        <v>iHerb_VP DFD1605</v>
      </c>
      <c r="D4307" s="125" t="str">
        <f ca="1"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 ca="1"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 ca="1"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 ca="1"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ca="1" si="332"/>
        <v>-937.3525553209389</v>
      </c>
      <c r="V4307" s="22" t="str">
        <f t="shared" ca="1" si="333"/>
        <v/>
      </c>
      <c r="X4307" s="33"/>
      <c r="Y4307" s="33"/>
    </row>
    <row r="4308" spans="1:25" hidden="1" x14ac:dyDescent="0.2">
      <c r="A4308" s="93" t="s">
        <v>2872</v>
      </c>
      <c r="B4308" s="94" t="str">
        <f ca="1">IFERROR(VLOOKUP($A4308,HeadJournal!$A$1:$NTR$890,COLUMN(HeadJournal!B$1),0),"")</f>
        <v>720000541466</v>
      </c>
      <c r="C4308" s="94" t="str">
        <f ca="1">IFERROR(VLOOKUP($A4308,HeadJournal!$A$1:$NTR$890,COLUMN(HeadJournal!C$1),0),"")</f>
        <v>iHerb_VP DFD1605</v>
      </c>
      <c r="D4308" s="125" t="str">
        <f ca="1"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 ca="1"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 ca="1"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 ca="1"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ca="1" si="332"/>
        <v>723.41567492403465</v>
      </c>
      <c r="V4308" s="22">
        <f t="shared" ca="1" si="333"/>
        <v>0.28076537914306615</v>
      </c>
      <c r="X4308" s="33"/>
      <c r="Y4308" s="33"/>
    </row>
    <row r="4309" spans="1:25" hidden="1" x14ac:dyDescent="0.2">
      <c r="A4309" s="93" t="s">
        <v>2872</v>
      </c>
      <c r="B4309" s="94" t="str">
        <f ca="1">IFERROR(VLOOKUP($A4309,HeadJournal!$A$1:$NTR$890,COLUMN(HeadJournal!B$1),0),"")</f>
        <v>720000541466</v>
      </c>
      <c r="C4309" s="94" t="str">
        <f ca="1">IFERROR(VLOOKUP($A4309,HeadJournal!$A$1:$NTR$890,COLUMN(HeadJournal!C$1),0),"")</f>
        <v>iHerb_VP DFD1605</v>
      </c>
      <c r="D4309" s="125" t="str">
        <f ca="1"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 ca="1"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 ca="1"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 ca="1"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ca="1" si="332"/>
        <v>417.78583028617504</v>
      </c>
      <c r="V4309" s="22">
        <f t="shared" ca="1" si="333"/>
        <v>0.47356508728679519</v>
      </c>
      <c r="X4309" s="33"/>
      <c r="Y4309" s="33"/>
    </row>
    <row r="4310" spans="1:25" hidden="1" x14ac:dyDescent="0.2">
      <c r="A4310" s="93" t="s">
        <v>2872</v>
      </c>
      <c r="B4310" s="94" t="str">
        <f ca="1">IFERROR(VLOOKUP($A4310,HeadJournal!$A$1:$NTR$890,COLUMN(HeadJournal!B$1),0),"")</f>
        <v>720000541466</v>
      </c>
      <c r="C4310" s="94" t="str">
        <f ca="1">IFERROR(VLOOKUP($A4310,HeadJournal!$A$1:$NTR$890,COLUMN(HeadJournal!C$1),0),"")</f>
        <v>iHerb_VP DFD1605</v>
      </c>
      <c r="D4310" s="125" t="str">
        <f ca="1"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 ca="1"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 ca="1"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ca="1" si="332"/>
        <v>536.15350122744644</v>
      </c>
      <c r="V4310" s="22">
        <f t="shared" ca="1" si="333"/>
        <v>0.5039763742664477</v>
      </c>
      <c r="X4310" s="33"/>
      <c r="Y4310" s="33"/>
    </row>
    <row r="4311" spans="1:25" hidden="1" x14ac:dyDescent="0.2">
      <c r="A4311" s="93" t="s">
        <v>2872</v>
      </c>
      <c r="B4311" s="94" t="str">
        <f ca="1">IFERROR(VLOOKUP($A4311,HeadJournal!$A$1:$NTR$890,COLUMN(HeadJournal!B$1),0),"")</f>
        <v>720000541466</v>
      </c>
      <c r="C4311" s="94" t="str">
        <f ca="1">IFERROR(VLOOKUP($A4311,HeadJournal!$A$1:$NTR$890,COLUMN(HeadJournal!C$1),0),"")</f>
        <v>iHerb_VP DFD1605</v>
      </c>
      <c r="D4311" s="125" t="str">
        <f ca="1"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 ca="1"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 ca="1"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 ca="1"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ca="1" si="332"/>
        <v>1185.5873972978998</v>
      </c>
      <c r="V4311" s="22">
        <f t="shared" ca="1" si="333"/>
        <v>0.49104589496055667</v>
      </c>
      <c r="X4311" s="33"/>
      <c r="Y4311" s="33"/>
    </row>
    <row r="4312" spans="1:25" hidden="1" x14ac:dyDescent="0.2">
      <c r="A4312" s="93" t="s">
        <v>2882</v>
      </c>
      <c r="B4312" s="94" t="str">
        <f ca="1">IFERROR(VLOOKUP($A4312,HeadJournal!$A$1:$NTR$890,COLUMN(HeadJournal!B$1),0),"")</f>
        <v>720000565805</v>
      </c>
      <c r="C4312" s="94" t="str">
        <f ca="1">IFERROR(VLOOKUP($A4312,HeadJournal!$A$1:$NTR$890,COLUMN(HeadJournal!C$1),0),"")</f>
        <v>iHerb_OA CZN6870</v>
      </c>
      <c r="D4312" s="125" t="str">
        <f ca="1"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 ca="1"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 ca="1"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ca="1" si="332"/>
        <v>1422.399371869783</v>
      </c>
      <c r="V4312" s="22">
        <f t="shared" ca="1" si="333"/>
        <v>0.3107303339502514</v>
      </c>
      <c r="X4312" s="33"/>
      <c r="Y4312" s="33"/>
    </row>
    <row r="4313" spans="1:25" hidden="1" x14ac:dyDescent="0.2">
      <c r="A4313" s="93" t="s">
        <v>2882</v>
      </c>
      <c r="B4313" s="94" t="str">
        <f ca="1">IFERROR(VLOOKUP($A4313,HeadJournal!$A$1:$NTR$890,COLUMN(HeadJournal!B$1),0),"")</f>
        <v>720000565805</v>
      </c>
      <c r="C4313" s="94" t="str">
        <f ca="1">IFERROR(VLOOKUP($A4313,HeadJournal!$A$1:$NTR$890,COLUMN(HeadJournal!C$1),0),"")</f>
        <v>iHerb_OA CZN6870</v>
      </c>
      <c r="D4313" s="125" t="str">
        <f ca="1"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 ca="1"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 ca="1"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 ca="1"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ca="1" si="332"/>
        <v>483.47097506260434</v>
      </c>
      <c r="V4313" s="22">
        <f t="shared" ca="1" si="333"/>
        <v>0.78418201821349376</v>
      </c>
      <c r="X4313" s="33"/>
      <c r="Y4313" s="33"/>
    </row>
    <row r="4314" spans="1:25" hidden="1" x14ac:dyDescent="0.2">
      <c r="A4314" s="93" t="s">
        <v>2882</v>
      </c>
      <c r="B4314" s="94" t="str">
        <f ca="1">IFERROR(VLOOKUP($A4314,HeadJournal!$A$1:$NTR$890,COLUMN(HeadJournal!B$1),0),"")</f>
        <v>720000565805</v>
      </c>
      <c r="C4314" s="94" t="str">
        <f ca="1">IFERROR(VLOOKUP($A4314,HeadJournal!$A$1:$NTR$890,COLUMN(HeadJournal!C$1),0),"")</f>
        <v>iHerb_OA CZN6870</v>
      </c>
      <c r="D4314" s="125" t="str">
        <f ca="1"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 ca="1"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 ca="1"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 ca="1"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ca="1" si="332"/>
        <v>709.65067560517537</v>
      </c>
      <c r="V4314" s="22">
        <f t="shared" ca="1" si="333"/>
        <v>0.37540716228856935</v>
      </c>
      <c r="X4314" s="33"/>
      <c r="Y4314" s="33"/>
    </row>
    <row r="4315" spans="1:25" hidden="1" x14ac:dyDescent="0.2">
      <c r="A4315" s="93" t="s">
        <v>2882</v>
      </c>
      <c r="B4315" s="94" t="str">
        <f ca="1">IFERROR(VLOOKUP($A4315,HeadJournal!$A$1:$NTR$890,COLUMN(HeadJournal!B$1),0),"")</f>
        <v>720000565805</v>
      </c>
      <c r="C4315" s="94" t="str">
        <f ca="1">IFERROR(VLOOKUP($A4315,HeadJournal!$A$1:$NTR$890,COLUMN(HeadJournal!C$1),0),"")</f>
        <v>iHerb_OA CZN6870</v>
      </c>
      <c r="D4315" s="125" t="str">
        <f ca="1"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 ca="1"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 ca="1"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 ca="1"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ca="1" si="332"/>
        <v>642.97370252504163</v>
      </c>
      <c r="V4315" s="22">
        <f t="shared" ca="1" si="333"/>
        <v>0.75023800835449717</v>
      </c>
      <c r="X4315" s="33"/>
      <c r="Y4315" s="33"/>
    </row>
    <row r="4316" spans="1:25" hidden="1" x14ac:dyDescent="0.2">
      <c r="A4316" s="93" t="s">
        <v>2882</v>
      </c>
      <c r="B4316" s="94" t="str">
        <f ca="1">IFERROR(VLOOKUP($A4316,HeadJournal!$A$1:$NTR$890,COLUMN(HeadJournal!B$1),0),"")</f>
        <v>720000565805</v>
      </c>
      <c r="C4316" s="94" t="str">
        <f ca="1">IFERROR(VLOOKUP($A4316,HeadJournal!$A$1:$NTR$890,COLUMN(HeadJournal!C$1),0),"")</f>
        <v>iHerb_OA CZN6870</v>
      </c>
      <c r="D4316" s="125" t="str">
        <f ca="1"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 ca="1"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 ca="1"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 ca="1"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ca="1" si="332"/>
        <v>799.18492317925711</v>
      </c>
      <c r="V4316" s="22">
        <f t="shared" ca="1" si="333"/>
        <v>0.53250059619084678</v>
      </c>
      <c r="X4316" s="33"/>
      <c r="Y4316" s="33"/>
    </row>
    <row r="4317" spans="1:25" hidden="1" x14ac:dyDescent="0.2">
      <c r="A4317" s="93" t="s">
        <v>2882</v>
      </c>
      <c r="B4317" s="94" t="str">
        <f ca="1">IFERROR(VLOOKUP($A4317,HeadJournal!$A$1:$NTR$890,COLUMN(HeadJournal!B$1),0),"")</f>
        <v>720000565805</v>
      </c>
      <c r="C4317" s="94" t="str">
        <f ca="1">IFERROR(VLOOKUP($A4317,HeadJournal!$A$1:$NTR$890,COLUMN(HeadJournal!C$1),0),"")</f>
        <v>iHerb_OA CZN6870</v>
      </c>
      <c r="D4317" s="125" t="str">
        <f ca="1"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 ca="1"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 ca="1"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 ca="1"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ca="1" si="332"/>
        <v>699.18492317925711</v>
      </c>
      <c r="V4317" s="22">
        <f t="shared" ca="1" si="333"/>
        <v>0.46587013548689693</v>
      </c>
      <c r="X4317" s="33"/>
      <c r="Y4317" s="33"/>
    </row>
    <row r="4318" spans="1:25" hidden="1" x14ac:dyDescent="0.2">
      <c r="A4318" s="93" t="s">
        <v>2882</v>
      </c>
      <c r="B4318" s="94" t="str">
        <f ca="1">IFERROR(VLOOKUP($A4318,HeadJournal!$A$1:$NTR$890,COLUMN(HeadJournal!B$1),0),"")</f>
        <v>720000565805</v>
      </c>
      <c r="C4318" s="94" t="str">
        <f ca="1">IFERROR(VLOOKUP($A4318,HeadJournal!$A$1:$NTR$890,COLUMN(HeadJournal!C$1),0),"")</f>
        <v>iHerb_OA CZN6870</v>
      </c>
      <c r="D4318" s="125" t="str">
        <f ca="1"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 ca="1"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 ca="1"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 ca="1"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ca="1" si="332"/>
        <v>799.18492317925711</v>
      </c>
      <c r="V4318" s="22">
        <f t="shared" ca="1" si="333"/>
        <v>0.53250059619084678</v>
      </c>
      <c r="X4318" s="33"/>
      <c r="Y4318" s="33"/>
    </row>
    <row r="4319" spans="1:25" hidden="1" x14ac:dyDescent="0.2">
      <c r="A4319" s="93" t="s">
        <v>2882</v>
      </c>
      <c r="B4319" s="94" t="str">
        <f ca="1">IFERROR(VLOOKUP($A4319,HeadJournal!$A$1:$NTR$890,COLUMN(HeadJournal!B$1),0),"")</f>
        <v>720000565805</v>
      </c>
      <c r="C4319" s="94" t="str">
        <f ca="1">IFERROR(VLOOKUP($A4319,HeadJournal!$A$1:$NTR$890,COLUMN(HeadJournal!C$1),0),"")</f>
        <v>iHerb_OA CZN6870</v>
      </c>
      <c r="D4319" s="125" t="str">
        <f ca="1"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 ca="1"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 ca="1"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 ca="1"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ca="1" si="332"/>
        <v>-1500.8150768207429</v>
      </c>
      <c r="V4319" s="22" t="str">
        <f t="shared" ca="1" si="333"/>
        <v/>
      </c>
      <c r="X4319" s="33"/>
      <c r="Y4319" s="33"/>
    </row>
    <row r="4320" spans="1:25" hidden="1" x14ac:dyDescent="0.2">
      <c r="A4320" s="93" t="s">
        <v>2882</v>
      </c>
      <c r="B4320" s="94" t="str">
        <f ca="1">IFERROR(VLOOKUP($A4320,HeadJournal!$A$1:$NTR$890,COLUMN(HeadJournal!B$1),0),"")</f>
        <v>720000565805</v>
      </c>
      <c r="C4320" s="94" t="str">
        <f ca="1">IFERROR(VLOOKUP($A4320,HeadJournal!$A$1:$NTR$890,COLUMN(HeadJournal!C$1),0),"")</f>
        <v>iHerb_OA CZN6870</v>
      </c>
      <c r="D4320" s="125" t="str">
        <f ca="1"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 ca="1"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 ca="1"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 ca="1"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ca="1" si="332"/>
        <v>786.4773591402336</v>
      </c>
      <c r="V4320" s="22">
        <f t="shared" ca="1" si="333"/>
        <v>0.37211683657209371</v>
      </c>
      <c r="X4320" s="33"/>
      <c r="Y4320" s="33"/>
    </row>
    <row r="4321" spans="1:25" hidden="1" x14ac:dyDescent="0.2">
      <c r="A4321" s="93" t="s">
        <v>2882</v>
      </c>
      <c r="B4321" s="94" t="str">
        <f ca="1">IFERROR(VLOOKUP($A4321,HeadJournal!$A$1:$NTR$890,COLUMN(HeadJournal!B$1),0),"")</f>
        <v>720000565805</v>
      </c>
      <c r="C4321" s="94" t="str">
        <f ca="1">IFERROR(VLOOKUP($A4321,HeadJournal!$A$1:$NTR$890,COLUMN(HeadJournal!C$1),0),"")</f>
        <v>iHerb_OA CZN6870</v>
      </c>
      <c r="D4321" s="125" t="str">
        <f ca="1"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 ca="1"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 ca="1"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 ca="1"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ca="1" si="332"/>
        <v>1201.2332486435723</v>
      </c>
      <c r="V4321" s="22">
        <f t="shared" ca="1" si="333"/>
        <v>0.7071207672768578</v>
      </c>
      <c r="X4321" s="33"/>
      <c r="Y4321" s="33"/>
    </row>
    <row r="4322" spans="1:25" hidden="1" x14ac:dyDescent="0.2">
      <c r="A4322" s="93" t="s">
        <v>2882</v>
      </c>
      <c r="B4322" s="94" t="str">
        <f ca="1">IFERROR(VLOOKUP($A4322,HeadJournal!$A$1:$NTR$890,COLUMN(HeadJournal!B$1),0),"")</f>
        <v>720000565805</v>
      </c>
      <c r="C4322" s="94" t="str">
        <f ca="1">IFERROR(VLOOKUP($A4322,HeadJournal!$A$1:$NTR$890,COLUMN(HeadJournal!C$1),0),"")</f>
        <v>iHerb_OA CZN6870</v>
      </c>
      <c r="D4322" s="125" t="str">
        <f ca="1"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 ca="1"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 ca="1"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 ca="1"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ca="1" si="332"/>
        <v>723.78497443656079</v>
      </c>
      <c r="V4322" s="22">
        <f t="shared" ca="1" si="333"/>
        <v>0.40748724902097172</v>
      </c>
      <c r="X4322" s="33"/>
      <c r="Y4322" s="33"/>
    </row>
    <row r="4323" spans="1:25" hidden="1" x14ac:dyDescent="0.2">
      <c r="A4323" s="93" t="s">
        <v>2893</v>
      </c>
      <c r="B4323" s="94" t="str">
        <f ca="1">IFERROR(VLOOKUP($A4323,HeadJournal!$A$1:$NTR$890,COLUMN(HeadJournal!B$1),0),"")</f>
        <v>720000569982</v>
      </c>
      <c r="C4323" s="94" t="str">
        <f ca="1">IFERROR(VLOOKUP($A4323,HeadJournal!$A$1:$NTR$890,COLUMN(HeadJournal!C$1),0),"")</f>
        <v>iHerb_OA CZN6870</v>
      </c>
      <c r="D4323" s="125" t="str">
        <f ca="1"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 ca="1"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 ca="1"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 ca="1"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ca="1" si="332"/>
        <v>1197.1940945043671</v>
      </c>
      <c r="V4323" s="22">
        <f t="shared" ca="1" si="333"/>
        <v>0.36247788358144861</v>
      </c>
      <c r="X4323" s="33"/>
      <c r="Y4323" s="33"/>
    </row>
    <row r="4324" spans="1:25" hidden="1" x14ac:dyDescent="0.2">
      <c r="A4324" s="93" t="s">
        <v>2893</v>
      </c>
      <c r="B4324" s="94" t="str">
        <f ca="1">IFERROR(VLOOKUP($A4324,HeadJournal!$A$1:$NTR$890,COLUMN(HeadJournal!B$1),0),"")</f>
        <v>720000569982</v>
      </c>
      <c r="C4324" s="94" t="str">
        <f ca="1">IFERROR(VLOOKUP($A4324,HeadJournal!$A$1:$NTR$890,COLUMN(HeadJournal!C$1),0),"")</f>
        <v>iHerb_OA CZN6870</v>
      </c>
      <c r="D4324" s="125" t="str">
        <f ca="1"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 ca="1"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 ca="1"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 ca="1"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ca="1" si="332"/>
        <v>-3.7699024119319802E-4</v>
      </c>
      <c r="V4324" s="22">
        <f t="shared" ca="1" si="333"/>
        <v>-2.842184046001109E-7</v>
      </c>
      <c r="X4324" s="33"/>
      <c r="Y4324" s="33"/>
    </row>
    <row r="4325" spans="1:25" hidden="1" x14ac:dyDescent="0.2">
      <c r="A4325" s="93" t="s">
        <v>2893</v>
      </c>
      <c r="B4325" s="94" t="str">
        <f ca="1">IFERROR(VLOOKUP($A4325,HeadJournal!$A$1:$NTR$890,COLUMN(HeadJournal!B$1),0),"")</f>
        <v>720000569982</v>
      </c>
      <c r="C4325" s="94" t="str">
        <f ca="1">IFERROR(VLOOKUP($A4325,HeadJournal!$A$1:$NTR$890,COLUMN(HeadJournal!C$1),0),"")</f>
        <v>iHerb_OA CZN6870</v>
      </c>
      <c r="D4325" s="125" t="str">
        <f ca="1"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 ca="1"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 ca="1"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ca="1" si="332"/>
        <v>810.66607858243469</v>
      </c>
      <c r="V4325" s="22">
        <f t="shared" ca="1" si="333"/>
        <v>0.25418037074716759</v>
      </c>
      <c r="X4325" s="33"/>
      <c r="Y4325" s="33"/>
    </row>
    <row r="4326" spans="1:25" hidden="1" x14ac:dyDescent="0.2">
      <c r="A4326" s="93" t="s">
        <v>2893</v>
      </c>
      <c r="B4326" s="94" t="str">
        <f ca="1">IFERROR(VLOOKUP($A4326,HeadJournal!$A$1:$NTR$890,COLUMN(HeadJournal!B$1),0),"")</f>
        <v>720000569982</v>
      </c>
      <c r="C4326" s="94" t="str">
        <f ca="1">IFERROR(VLOOKUP($A4326,HeadJournal!$A$1:$NTR$890,COLUMN(HeadJournal!C$1),0),"")</f>
        <v>iHerb_OA CZN6870</v>
      </c>
      <c r="D4326" s="125" t="str">
        <f ca="1"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 ca="1"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 ca="1"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ca="1" si="332"/>
        <v>763.42264817668229</v>
      </c>
      <c r="V4326" s="22">
        <f t="shared" ca="1" si="333"/>
        <v>0.53141771113663938</v>
      </c>
      <c r="X4326" s="33"/>
      <c r="Y4326" s="33"/>
    </row>
    <row r="4327" spans="1:25" hidden="1" x14ac:dyDescent="0.2">
      <c r="A4327" s="93" t="s">
        <v>2893</v>
      </c>
      <c r="B4327" s="94" t="str">
        <f ca="1">IFERROR(VLOOKUP($A4327,HeadJournal!$A$1:$NTR$890,COLUMN(HeadJournal!B$1),0),"")</f>
        <v>720000569982</v>
      </c>
      <c r="C4327" s="94" t="str">
        <f ca="1">IFERROR(VLOOKUP($A4327,HeadJournal!$A$1:$NTR$890,COLUMN(HeadJournal!C$1),0),"")</f>
        <v>iHerb_OA CZN6870</v>
      </c>
      <c r="D4327" s="125" t="str">
        <f ca="1"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 ca="1"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 ca="1"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ca="1" si="332"/>
        <v>1330.1800025680541</v>
      </c>
      <c r="V4327" s="22">
        <f t="shared" ca="1" si="333"/>
        <v>0.31900178026563925</v>
      </c>
      <c r="X4327" s="33"/>
      <c r="Y4327" s="33"/>
    </row>
    <row r="4328" spans="1:25" hidden="1" x14ac:dyDescent="0.2">
      <c r="A4328" s="93" t="s">
        <v>2893</v>
      </c>
      <c r="B4328" s="94" t="str">
        <f ca="1">IFERROR(VLOOKUP($A4328,HeadJournal!$A$1:$NTR$890,COLUMN(HeadJournal!B$1),0),"")</f>
        <v>720000569982</v>
      </c>
      <c r="C4328" s="94" t="str">
        <f ca="1">IFERROR(VLOOKUP($A4328,HeadJournal!$A$1:$NTR$890,COLUMN(HeadJournal!C$1),0),"")</f>
        <v>iHerb_OA CZN6870</v>
      </c>
      <c r="D4328" s="125" t="str">
        <f ca="1"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 ca="1"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 ca="1"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ca="1" si="332"/>
        <v>752.15400359527484</v>
      </c>
      <c r="V4328" s="22">
        <f t="shared" ca="1" si="333"/>
        <v>0.48593594281494934</v>
      </c>
      <c r="X4328" s="33"/>
      <c r="Y4328" s="33"/>
    </row>
    <row r="4329" spans="1:25" hidden="1" x14ac:dyDescent="0.2">
      <c r="A4329" s="93" t="s">
        <v>2893</v>
      </c>
      <c r="B4329" s="94" t="str">
        <f ca="1">IFERROR(VLOOKUP($A4329,HeadJournal!$A$1:$NTR$890,COLUMN(HeadJournal!B$1),0),"")</f>
        <v>720000569982</v>
      </c>
      <c r="C4329" s="94" t="str">
        <f ca="1">IFERROR(VLOOKUP($A4329,HeadJournal!$A$1:$NTR$890,COLUMN(HeadJournal!C$1),0),"")</f>
        <v>iHerb_OA CZN6870</v>
      </c>
      <c r="D4329" s="125" t="str">
        <f ca="1"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 ca="1"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 ca="1"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 ca="1"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ca="1" si="332"/>
        <v>724.51837853107372</v>
      </c>
      <c r="V4329" s="22">
        <f t="shared" ca="1" si="333"/>
        <v>0.6163587463202429</v>
      </c>
      <c r="X4329" s="33"/>
      <c r="Y4329" s="33"/>
    </row>
    <row r="4330" spans="1:25" hidden="1" x14ac:dyDescent="0.2">
      <c r="A4330" s="93" t="s">
        <v>2893</v>
      </c>
      <c r="B4330" s="94" t="str">
        <f ca="1">IFERROR(VLOOKUP($A4330,HeadJournal!$A$1:$NTR$890,COLUMN(HeadJournal!B$1),0),"")</f>
        <v>720000569982</v>
      </c>
      <c r="C4330" s="94" t="str">
        <f ca="1">IFERROR(VLOOKUP($A4330,HeadJournal!$A$1:$NTR$890,COLUMN(HeadJournal!C$1),0),"")</f>
        <v>iHerb_OA CZN6870</v>
      </c>
      <c r="D4330" s="125" t="str">
        <f ca="1"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 ca="1"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 ca="1"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 ca="1"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ca="1" si="332"/>
        <v>1211.4861042629689</v>
      </c>
      <c r="V4330" s="22">
        <f t="shared" ca="1" si="333"/>
        <v>0.60924196047115808</v>
      </c>
      <c r="X4330" s="33"/>
      <c r="Y4330" s="33"/>
    </row>
    <row r="4331" spans="1:25" hidden="1" x14ac:dyDescent="0.2">
      <c r="A4331" s="93" t="s">
        <v>2893</v>
      </c>
      <c r="B4331" s="94" t="str">
        <f ca="1">IFERROR(VLOOKUP($A4331,HeadJournal!$A$1:$NTR$890,COLUMN(HeadJournal!B$1),0),"")</f>
        <v>720000569982</v>
      </c>
      <c r="C4331" s="94" t="str">
        <f ca="1">IFERROR(VLOOKUP($A4331,HeadJournal!$A$1:$NTR$890,COLUMN(HeadJournal!C$1),0),"")</f>
        <v>iHerb_OA CZN6870</v>
      </c>
      <c r="D4331" s="125" t="str">
        <f ca="1"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 ca="1"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 ca="1"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 ca="1"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ca="1" si="332"/>
        <v>1187.2790667693894</v>
      </c>
      <c r="V4331" s="22">
        <f t="shared" ca="1" si="333"/>
        <v>0.35839996507388827</v>
      </c>
      <c r="X4331" s="33"/>
      <c r="Y4331" s="33"/>
    </row>
    <row r="4332" spans="1:25" hidden="1" x14ac:dyDescent="0.2">
      <c r="A4332" s="93" t="s">
        <v>2901</v>
      </c>
      <c r="B4332" s="94" t="str">
        <f ca="1">IFERROR(VLOOKUP($A4332,HeadJournal!$A$1:$NTR$890,COLUMN(HeadJournal!B$1),0),"")</f>
        <v>720000584737</v>
      </c>
      <c r="C4332" s="94" t="str">
        <f ca="1">IFERROR(VLOOKUP($A4332,HeadJournal!$A$1:$NTR$890,COLUMN(HeadJournal!C$1),0),"")</f>
        <v>iHerb_OA CZN6870</v>
      </c>
      <c r="D4332" s="125" t="str">
        <f ca="1"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 ca="1"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 ca="1"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ca="1" si="332"/>
        <v>818.35954832483685</v>
      </c>
      <c r="V4332" s="22">
        <f t="shared" ca="1" si="333"/>
        <v>0.69256223173866649</v>
      </c>
      <c r="X4332" s="33"/>
      <c r="Y4332" s="33"/>
    </row>
    <row r="4333" spans="1:25" hidden="1" x14ac:dyDescent="0.2">
      <c r="A4333" s="93" t="s">
        <v>2901</v>
      </c>
      <c r="B4333" s="94" t="str">
        <f ca="1">IFERROR(VLOOKUP($A4333,HeadJournal!$A$1:$NTR$890,COLUMN(HeadJournal!B$1),0),"")</f>
        <v>720000584737</v>
      </c>
      <c r="C4333" s="94" t="str">
        <f ca="1">IFERROR(VLOOKUP($A4333,HeadJournal!$A$1:$NTR$890,COLUMN(HeadJournal!C$1),0),"")</f>
        <v>iHerb_OA CZN6870</v>
      </c>
      <c r="D4333" s="125" t="str">
        <f ca="1"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 ca="1"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 ca="1"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 ca="1"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ca="1" si="332"/>
        <v>518.35954832483685</v>
      </c>
      <c r="V4333" s="22">
        <f t="shared" ca="1" si="333"/>
        <v>0.43867789697786647</v>
      </c>
      <c r="X4333" s="33"/>
      <c r="Y4333" s="33"/>
    </row>
    <row r="4334" spans="1:25" hidden="1" x14ac:dyDescent="0.2">
      <c r="A4334" s="93" t="s">
        <v>2901</v>
      </c>
      <c r="B4334" s="94" t="str">
        <f ca="1">IFERROR(VLOOKUP($A4334,HeadJournal!$A$1:$NTR$890,COLUMN(HeadJournal!B$1),0),"")</f>
        <v>720000584737</v>
      </c>
      <c r="C4334" s="94" t="str">
        <f ca="1">IFERROR(VLOOKUP($A4334,HeadJournal!$A$1:$NTR$890,COLUMN(HeadJournal!C$1),0),"")</f>
        <v>iHerb_OA CZN6870</v>
      </c>
      <c r="D4334" s="125" t="str">
        <f ca="1"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 ca="1"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 ca="1"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 ca="1"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ca="1" si="332"/>
        <v>788.24446982888242</v>
      </c>
      <c r="V4334" s="22">
        <f t="shared" ca="1" si="333"/>
        <v>1.2884958630588892</v>
      </c>
      <c r="X4334" s="33"/>
      <c r="Y4334" s="33"/>
    </row>
    <row r="4335" spans="1:25" hidden="1" x14ac:dyDescent="0.2">
      <c r="A4335" s="93" t="s">
        <v>2901</v>
      </c>
      <c r="B4335" s="94" t="str">
        <f ca="1">IFERROR(VLOOKUP($A4335,HeadJournal!$A$1:$NTR$890,COLUMN(HeadJournal!B$1),0),"")</f>
        <v>720000584737</v>
      </c>
      <c r="C4335" s="94" t="str">
        <f ca="1">IFERROR(VLOOKUP($A4335,HeadJournal!$A$1:$NTR$890,COLUMN(HeadJournal!C$1),0),"")</f>
        <v>iHerb_OA CZN6870</v>
      </c>
      <c r="D4335" s="125" t="str">
        <f ca="1"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 ca="1"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 ca="1"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 ca="1"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ca="1" si="332"/>
        <v>788.24446982888242</v>
      </c>
      <c r="V4335" s="22">
        <f t="shared" ca="1" si="333"/>
        <v>1.2884958630588892</v>
      </c>
      <c r="X4335" s="33"/>
      <c r="Y4335" s="33"/>
    </row>
    <row r="4336" spans="1:25" hidden="1" x14ac:dyDescent="0.2">
      <c r="A4336" s="93" t="s">
        <v>2901</v>
      </c>
      <c r="B4336" s="94" t="str">
        <f ca="1">IFERROR(VLOOKUP($A4336,HeadJournal!$A$1:$NTR$890,COLUMN(HeadJournal!B$1),0),"")</f>
        <v>720000584737</v>
      </c>
      <c r="C4336" s="94" t="str">
        <f ca="1">IFERROR(VLOOKUP($A4336,HeadJournal!$A$1:$NTR$890,COLUMN(HeadJournal!C$1),0),"")</f>
        <v>iHerb_OA CZN6870</v>
      </c>
      <c r="D4336" s="125" t="str">
        <f ca="1"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 ca="1"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 ca="1"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 ca="1"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ca="1" si="332"/>
        <v>688.24446982888242</v>
      </c>
      <c r="V4336" s="22">
        <f t="shared" ca="1" si="333"/>
        <v>1.125031872840397</v>
      </c>
      <c r="X4336" s="33"/>
      <c r="Y4336" s="33"/>
    </row>
    <row r="4337" spans="1:25" hidden="1" x14ac:dyDescent="0.2">
      <c r="A4337" s="93" t="s">
        <v>2901</v>
      </c>
      <c r="B4337" s="94" t="str">
        <f ca="1">IFERROR(VLOOKUP($A4337,HeadJournal!$A$1:$NTR$890,COLUMN(HeadJournal!B$1),0),"")</f>
        <v>720000584737</v>
      </c>
      <c r="C4337" s="94" t="str">
        <f ca="1">IFERROR(VLOOKUP($A4337,HeadJournal!$A$1:$NTR$890,COLUMN(HeadJournal!C$1),0),"")</f>
        <v>iHerb_OA CZN6870</v>
      </c>
      <c r="D4337" s="125" t="str">
        <f ca="1"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 ca="1"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 ca="1"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 ca="1"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ca="1" si="332"/>
        <v>1235.3385845553526</v>
      </c>
      <c r="V4337" s="22">
        <f t="shared" ca="1" si="333"/>
        <v>0.41668791522693099</v>
      </c>
      <c r="X4337" s="33"/>
      <c r="Y4337" s="33"/>
    </row>
    <row r="4338" spans="1:25" hidden="1" x14ac:dyDescent="0.2">
      <c r="A4338" s="93" t="s">
        <v>2901</v>
      </c>
      <c r="B4338" s="94" t="str">
        <f ca="1">IFERROR(VLOOKUP($A4338,HeadJournal!$A$1:$NTR$890,COLUMN(HeadJournal!B$1),0),"")</f>
        <v>720000584737</v>
      </c>
      <c r="C4338" s="94" t="str">
        <f ca="1">IFERROR(VLOOKUP($A4338,HeadJournal!$A$1:$NTR$890,COLUMN(HeadJournal!C$1),0),"")</f>
        <v>iHerb_OA CZN6870</v>
      </c>
      <c r="D4338" s="125" t="str">
        <f ca="1"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 ca="1"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 ca="1"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 ca="1"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ca="1" si="332"/>
        <v>1235.3385845553526</v>
      </c>
      <c r="V4338" s="22">
        <f t="shared" ca="1" si="333"/>
        <v>0.41668791522693099</v>
      </c>
      <c r="X4338" s="33"/>
      <c r="Y4338" s="33"/>
    </row>
    <row r="4339" spans="1:25" hidden="1" x14ac:dyDescent="0.2">
      <c r="A4339" s="93" t="s">
        <v>2901</v>
      </c>
      <c r="B4339" s="94" t="str">
        <f ca="1">IFERROR(VLOOKUP($A4339,HeadJournal!$A$1:$NTR$890,COLUMN(HeadJournal!B$1),0),"")</f>
        <v>720000584737</v>
      </c>
      <c r="C4339" s="94" t="str">
        <f ca="1">IFERROR(VLOOKUP($A4339,HeadJournal!$A$1:$NTR$890,COLUMN(HeadJournal!C$1),0),"")</f>
        <v>iHerb_OA CZN6870</v>
      </c>
      <c r="D4339" s="125" t="str">
        <f ca="1"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 ca="1"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 ca="1"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 ca="1"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ca="1" si="332"/>
        <v>870.15700337759881</v>
      </c>
      <c r="V4339" s="22">
        <f t="shared" ca="1" si="333"/>
        <v>0.40855452949232979</v>
      </c>
      <c r="X4339" s="33"/>
      <c r="Y4339" s="33"/>
    </row>
    <row r="4340" spans="1:25" hidden="1" x14ac:dyDescent="0.2">
      <c r="A4340" s="93" t="s">
        <v>2901</v>
      </c>
      <c r="B4340" s="94" t="str">
        <f ca="1">IFERROR(VLOOKUP($A4340,HeadJournal!$A$1:$NTR$890,COLUMN(HeadJournal!B$1),0),"")</f>
        <v>720000584737</v>
      </c>
      <c r="C4340" s="94" t="str">
        <f ca="1">IFERROR(VLOOKUP($A4340,HeadJournal!$A$1:$NTR$890,COLUMN(HeadJournal!C$1),0),"")</f>
        <v>iHerb_OA CZN6870</v>
      </c>
      <c r="D4340" s="125" t="str">
        <f ca="1"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 ca="1"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 ca="1"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 ca="1"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ca="1" si="332"/>
        <v>770.15700337759881</v>
      </c>
      <c r="V4340" s="22">
        <f t="shared" ca="1" si="333"/>
        <v>0.36160271184258547</v>
      </c>
      <c r="X4340" s="33"/>
      <c r="Y4340" s="33"/>
    </row>
    <row r="4341" spans="1:25" hidden="1" x14ac:dyDescent="0.2">
      <c r="A4341" s="93" t="s">
        <v>2901</v>
      </c>
      <c r="B4341" s="94" t="str">
        <f ca="1">IFERROR(VLOOKUP($A4341,HeadJournal!$A$1:$NTR$890,COLUMN(HeadJournal!B$1),0),"")</f>
        <v>720000584737</v>
      </c>
      <c r="C4341" s="94" t="str">
        <f ca="1">IFERROR(VLOOKUP($A4341,HeadJournal!$A$1:$NTR$890,COLUMN(HeadJournal!C$1),0),"")</f>
        <v>iHerb_OA CZN6870</v>
      </c>
      <c r="D4341" s="125" t="str">
        <f ca="1"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 ca="1"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 ca="1"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 ca="1"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ca="1" si="332"/>
        <v>1096.6831712715298</v>
      </c>
      <c r="V4341" s="22">
        <f t="shared" ca="1" si="333"/>
        <v>0.91138355675652027</v>
      </c>
      <c r="X4341" s="33"/>
      <c r="Y4341" s="33"/>
    </row>
    <row r="4342" spans="1:25" hidden="1" x14ac:dyDescent="0.2">
      <c r="A4342" s="93" t="s">
        <v>2901</v>
      </c>
      <c r="B4342" s="94" t="str">
        <f ca="1">IFERROR(VLOOKUP($A4342,HeadJournal!$A$1:$NTR$890,COLUMN(HeadJournal!B$1),0),"")</f>
        <v>720000584737</v>
      </c>
      <c r="C4342" s="94" t="str">
        <f ca="1">IFERROR(VLOOKUP($A4342,HeadJournal!$A$1:$NTR$890,COLUMN(HeadJournal!C$1),0),"")</f>
        <v>iHerb_OA CZN6870</v>
      </c>
      <c r="D4342" s="125" t="str">
        <f ca="1"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 ca="1"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 ca="1"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 ca="1"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ca="1" si="332"/>
        <v>1096.6831712715298</v>
      </c>
      <c r="V4342" s="22">
        <f t="shared" ca="1" si="333"/>
        <v>0.91138355675652027</v>
      </c>
      <c r="X4342" s="33"/>
      <c r="Y4342" s="33"/>
    </row>
    <row r="4343" spans="1:25" hidden="1" x14ac:dyDescent="0.2">
      <c r="A4343" s="93" t="s">
        <v>2901</v>
      </c>
      <c r="B4343" s="94" t="str">
        <f ca="1">IFERROR(VLOOKUP($A4343,HeadJournal!$A$1:$NTR$890,COLUMN(HeadJournal!B$1),0),"")</f>
        <v>720000584737</v>
      </c>
      <c r="C4343" s="94" t="str">
        <f ca="1">IFERROR(VLOOKUP($A4343,HeadJournal!$A$1:$NTR$890,COLUMN(HeadJournal!C$1),0),"")</f>
        <v>iHerb_OA CZN6870</v>
      </c>
      <c r="D4343" s="125" t="str">
        <f ca="1"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 ca="1"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 ca="1"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 ca="1"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ca="1" si="332"/>
        <v>631.83330878805043</v>
      </c>
      <c r="V4343" s="22">
        <f t="shared" ca="1" si="333"/>
        <v>0.72777879545922131</v>
      </c>
      <c r="X4343" s="33"/>
      <c r="Y4343" s="33"/>
    </row>
    <row r="4344" spans="1:25" hidden="1" x14ac:dyDescent="0.2">
      <c r="A4344" s="93" t="s">
        <v>2905</v>
      </c>
      <c r="B4344" s="94" t="str">
        <f ca="1">IFERROR(VLOOKUP($A4344,HeadJournal!$A$1:$NTR$890,COLUMN(HeadJournal!B$1),0),"")</f>
        <v>720000571649</v>
      </c>
      <c r="C4344" s="94" t="str">
        <f ca="1">IFERROR(VLOOKUP($A4344,HeadJournal!$A$1:$NTR$890,COLUMN(HeadJournal!C$1),0),"")</f>
        <v>iHerb_MH DLE7202</v>
      </c>
      <c r="D4344" s="125" t="str">
        <f ca="1"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 ca="1"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 ca="1"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ca="1" si="332"/>
        <v>931.25962913176909</v>
      </c>
      <c r="V4344" s="22">
        <f t="shared" ca="1" si="333"/>
        <v>0.59363527988787368</v>
      </c>
      <c r="X4344" s="33"/>
      <c r="Y4344" s="33"/>
    </row>
    <row r="4345" spans="1:25" hidden="1" x14ac:dyDescent="0.2">
      <c r="A4345" s="93" t="s">
        <v>2905</v>
      </c>
      <c r="B4345" s="94" t="str">
        <f ca="1">IFERROR(VLOOKUP($A4345,HeadJournal!$A$1:$NTR$890,COLUMN(HeadJournal!B$1),0),"")</f>
        <v>720000571649</v>
      </c>
      <c r="C4345" s="94" t="str">
        <f ca="1">IFERROR(VLOOKUP($A4345,HeadJournal!$A$1:$NTR$890,COLUMN(HeadJournal!C$1),0),"")</f>
        <v>iHerb_MH DLE7202</v>
      </c>
      <c r="D4345" s="125" t="str">
        <f ca="1"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 ca="1"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 ca="1"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 ca="1"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ca="1" si="332"/>
        <v>966.86861751628612</v>
      </c>
      <c r="V4345" s="22">
        <f t="shared" ca="1" si="333"/>
        <v>0.45326257231774986</v>
      </c>
      <c r="X4345" s="33"/>
      <c r="Y4345" s="33"/>
    </row>
    <row r="4346" spans="1:25" hidden="1" x14ac:dyDescent="0.2">
      <c r="A4346" s="93" t="s">
        <v>2905</v>
      </c>
      <c r="B4346" s="94" t="str">
        <f ca="1">IFERROR(VLOOKUP($A4346,HeadJournal!$A$1:$NTR$890,COLUMN(HeadJournal!B$1),0),"")</f>
        <v>720000571649</v>
      </c>
      <c r="C4346" s="94" t="str">
        <f ca="1">IFERROR(VLOOKUP($A4346,HeadJournal!$A$1:$NTR$890,COLUMN(HeadJournal!C$1),0),"")</f>
        <v>iHerb_MH DLE7202</v>
      </c>
      <c r="D4346" s="125" t="str">
        <f ca="1"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 ca="1"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 ca="1"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 ca="1"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ca="1" si="332"/>
        <v>1066.8686175162861</v>
      </c>
      <c r="V4346" s="22">
        <f t="shared" ca="1" si="333"/>
        <v>0.50014201013445148</v>
      </c>
      <c r="X4346" s="33"/>
      <c r="Y4346" s="33"/>
    </row>
    <row r="4347" spans="1:25" hidden="1" x14ac:dyDescent="0.2">
      <c r="A4347" s="93" t="s">
        <v>2905</v>
      </c>
      <c r="B4347" s="94" t="str">
        <f ca="1">IFERROR(VLOOKUP($A4347,HeadJournal!$A$1:$NTR$890,COLUMN(HeadJournal!B$1),0),"")</f>
        <v>720000571649</v>
      </c>
      <c r="C4347" s="94" t="str">
        <f ca="1">IFERROR(VLOOKUP($A4347,HeadJournal!$A$1:$NTR$890,COLUMN(HeadJournal!C$1),0),"")</f>
        <v>iHerb_MH DLE7202</v>
      </c>
      <c r="D4347" s="125" t="str">
        <f ca="1"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 ca="1"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 ca="1"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 ca="1"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ca="1" si="332"/>
        <v>853.44188191500393</v>
      </c>
      <c r="V4347" s="22">
        <f t="shared" ca="1" si="333"/>
        <v>0.74435117457494382</v>
      </c>
      <c r="X4347" s="33"/>
      <c r="Y4347" s="33"/>
    </row>
    <row r="4348" spans="1:25" hidden="1" x14ac:dyDescent="0.2">
      <c r="A4348" s="93" t="s">
        <v>2905</v>
      </c>
      <c r="B4348" s="94" t="str">
        <f ca="1">IFERROR(VLOOKUP($A4348,HeadJournal!$A$1:$NTR$890,COLUMN(HeadJournal!B$1),0),"")</f>
        <v>720000571649</v>
      </c>
      <c r="C4348" s="94" t="str">
        <f ca="1">IFERROR(VLOOKUP($A4348,HeadJournal!$A$1:$NTR$890,COLUMN(HeadJournal!C$1),0),"")</f>
        <v>iHerb_MH DLE7202</v>
      </c>
      <c r="D4348" s="125" t="str">
        <f ca="1"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 ca="1"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 ca="1"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 ca="1"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ca="1" si="332"/>
        <v>853.44188191500393</v>
      </c>
      <c r="V4348" s="22">
        <f t="shared" ca="1" si="333"/>
        <v>0.74435117457494382</v>
      </c>
      <c r="X4348" s="33"/>
      <c r="Y4348" s="33"/>
    </row>
    <row r="4349" spans="1:25" hidden="1" x14ac:dyDescent="0.2">
      <c r="A4349" s="93" t="s">
        <v>2905</v>
      </c>
      <c r="B4349" s="94" t="str">
        <f ca="1">IFERROR(VLOOKUP($A4349,HeadJournal!$A$1:$NTR$890,COLUMN(HeadJournal!B$1),0),"")</f>
        <v>720000571649</v>
      </c>
      <c r="C4349" s="94" t="str">
        <f ca="1">IFERROR(VLOOKUP($A4349,HeadJournal!$A$1:$NTR$890,COLUMN(HeadJournal!C$1),0),"")</f>
        <v>iHerb_MH DLE7202</v>
      </c>
      <c r="D4349" s="125" t="str">
        <f ca="1"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 ca="1"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 ca="1"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 ca="1"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ca="1" si="332"/>
        <v>593.49489401302912</v>
      </c>
      <c r="V4349" s="22">
        <f t="shared" ca="1" si="333"/>
        <v>0.34778383723017142</v>
      </c>
      <c r="X4349" s="33"/>
      <c r="Y4349" s="33"/>
    </row>
    <row r="4350" spans="1:25" hidden="1" x14ac:dyDescent="0.2">
      <c r="A4350" s="93" t="s">
        <v>2905</v>
      </c>
      <c r="B4350" s="94" t="str">
        <f ca="1">IFERROR(VLOOKUP($A4350,HeadJournal!$A$1:$NTR$890,COLUMN(HeadJournal!B$1),0),"")</f>
        <v>720000571649</v>
      </c>
      <c r="C4350" s="94" t="str">
        <f ca="1">IFERROR(VLOOKUP($A4350,HeadJournal!$A$1:$NTR$890,COLUMN(HeadJournal!C$1),0),"")</f>
        <v>iHerb_MH DLE7202</v>
      </c>
      <c r="D4350" s="125" t="str">
        <f ca="1"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 ca="1"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 ca="1"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 ca="1"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ca="1" si="332"/>
        <v>650.09939768379718</v>
      </c>
      <c r="V4350" s="22">
        <f t="shared" ca="1" si="333"/>
        <v>0.61920089982766202</v>
      </c>
      <c r="X4350" s="33"/>
      <c r="Y4350" s="33"/>
    </row>
    <row r="4351" spans="1:25" hidden="1" x14ac:dyDescent="0.2">
      <c r="A4351" s="93" t="s">
        <v>2905</v>
      </c>
      <c r="B4351" s="94" t="str">
        <f ca="1">IFERROR(VLOOKUP($A4351,HeadJournal!$A$1:$NTR$890,COLUMN(HeadJournal!B$1),0),"")</f>
        <v>720000571649</v>
      </c>
      <c r="C4351" s="94" t="str">
        <f ca="1">IFERROR(VLOOKUP($A4351,HeadJournal!$A$1:$NTR$890,COLUMN(HeadJournal!C$1),0),"")</f>
        <v>iHerb_MH DLE7202</v>
      </c>
      <c r="D4351" s="125" t="str">
        <f ca="1"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 ca="1"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 ca="1"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 ca="1"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ca="1" si="332"/>
        <v>1382.6120294350812</v>
      </c>
      <c r="V4351" s="22">
        <f t="shared" ca="1" si="333"/>
        <v>0.33579833606143811</v>
      </c>
      <c r="X4351" s="33"/>
      <c r="Y4351" s="33"/>
    </row>
    <row r="4352" spans="1:25" hidden="1" x14ac:dyDescent="0.2">
      <c r="A4352" s="93" t="s">
        <v>2905</v>
      </c>
      <c r="B4352" s="94" t="str">
        <f ca="1">IFERROR(VLOOKUP($A4352,HeadJournal!$A$1:$NTR$890,COLUMN(HeadJournal!B$1),0),"")</f>
        <v>720000571649</v>
      </c>
      <c r="C4352" s="94" t="str">
        <f ca="1">IFERROR(VLOOKUP($A4352,HeadJournal!$A$1:$NTR$890,COLUMN(HeadJournal!C$1),0),"")</f>
        <v>iHerb_MH DLE7202</v>
      </c>
      <c r="D4352" s="125" t="str">
        <f ca="1"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 ca="1"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 ca="1"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 ca="1"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ca="1" si="332"/>
        <v>814.55667442181129</v>
      </c>
      <c r="V4352" s="22">
        <f t="shared" ca="1" si="333"/>
        <v>0.68713253248485673</v>
      </c>
      <c r="X4352" s="33"/>
      <c r="Y4352" s="33"/>
    </row>
    <row r="4353" spans="1:25" hidden="1" x14ac:dyDescent="0.2">
      <c r="A4353" s="93" t="s">
        <v>2905</v>
      </c>
      <c r="B4353" s="94" t="str">
        <f ca="1">IFERROR(VLOOKUP($A4353,HeadJournal!$A$1:$NTR$890,COLUMN(HeadJournal!B$1),0),"")</f>
        <v>720000571649</v>
      </c>
      <c r="C4353" s="94" t="str">
        <f ca="1">IFERROR(VLOOKUP($A4353,HeadJournal!$A$1:$NTR$890,COLUMN(HeadJournal!C$1),0),"")</f>
        <v>iHerb_MH DLE7202</v>
      </c>
      <c r="D4353" s="125" t="str">
        <f ca="1"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 ca="1"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 ca="1"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 ca="1"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ca="1" si="336">Q4353-P4353</f>
        <v>1194.6342992796338</v>
      </c>
      <c r="V4353" s="22">
        <f t="shared" ref="V4353:V4418" ca="1" si="337">IF(Q4353&lt;&gt;0,IFERROR(U4353/P4353,""),"")</f>
        <v>0.59571892490756073</v>
      </c>
      <c r="X4353" s="33"/>
      <c r="Y4353" s="33"/>
    </row>
    <row r="4354" spans="1:25" hidden="1" x14ac:dyDescent="0.2">
      <c r="A4354" s="93" t="s">
        <v>2905</v>
      </c>
      <c r="B4354" s="94" t="str">
        <f ca="1">IFERROR(VLOOKUP($A4354,HeadJournal!$A$1:$NTR$890,COLUMN(HeadJournal!B$1),0),"")</f>
        <v>720000571649</v>
      </c>
      <c r="C4354" s="94" t="str">
        <f ca="1">IFERROR(VLOOKUP($A4354,HeadJournal!$A$1:$NTR$890,COLUMN(HeadJournal!C$1),0),"")</f>
        <v>iHerb_MH DLE7202</v>
      </c>
      <c r="D4354" s="125" t="str">
        <f ca="1"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 ca="1"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 ca="1"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 ca="1"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ca="1" si="336"/>
        <v>1064.608739875229</v>
      </c>
      <c r="V4354" s="22">
        <f t="shared" ca="1" si="337"/>
        <v>0.61346899937636312</v>
      </c>
      <c r="X4354" s="33"/>
      <c r="Y4354" s="33"/>
    </row>
    <row r="4355" spans="1:25" hidden="1" x14ac:dyDescent="0.2">
      <c r="A4355" s="93" t="s">
        <v>2905</v>
      </c>
      <c r="B4355" s="94" t="str">
        <f ca="1">IFERROR(VLOOKUP($A4355,HeadJournal!$A$1:$NTR$890,COLUMN(HeadJournal!B$1),0),"")</f>
        <v>720000571649</v>
      </c>
      <c r="C4355" s="94" t="str">
        <f ca="1">IFERROR(VLOOKUP($A4355,HeadJournal!$A$1:$NTR$890,COLUMN(HeadJournal!C$1),0),"")</f>
        <v>iHerb_MH DLE7202</v>
      </c>
      <c r="D4355" s="125" t="str">
        <f ca="1"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 ca="1"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 ca="1"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 ca="1"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ca="1" si="336"/>
        <v>939.03667063040734</v>
      </c>
      <c r="V4355" s="22">
        <f t="shared" ca="1" si="337"/>
        <v>0.60157509978767065</v>
      </c>
      <c r="X4355" s="33"/>
      <c r="Y4355" s="33"/>
    </row>
    <row r="4356" spans="1:25" hidden="1" x14ac:dyDescent="0.2">
      <c r="A4356" s="93" t="s">
        <v>2921</v>
      </c>
      <c r="B4356" s="94" t="str">
        <f ca="1">IFERROR(VLOOKUP($A4356,HeadJournal!$A$1:$NTR$890,COLUMN(HeadJournal!B$1),0),"")</f>
        <v>720000561431</v>
      </c>
      <c r="C4356" s="94" t="str">
        <f ca="1">IFERROR(VLOOKUP($A4356,HeadJournal!$A$1:$NTR$890,COLUMN(HeadJournal!C$1),0),"")</f>
        <v>iHerb_VP DFD1605</v>
      </c>
      <c r="D4356" s="125" t="str">
        <f ca="1"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 ca="1"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 ca="1"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ca="1" si="336"/>
        <v>551.52968730057501</v>
      </c>
      <c r="V4356" s="22">
        <f t="shared" ca="1" si="337"/>
        <v>0.22525479865529452</v>
      </c>
      <c r="X4356" s="33"/>
      <c r="Y4356" s="33"/>
    </row>
    <row r="4357" spans="1:25" hidden="1" x14ac:dyDescent="0.2">
      <c r="A4357" s="93" t="s">
        <v>2921</v>
      </c>
      <c r="B4357" s="94" t="str">
        <f ca="1">IFERROR(VLOOKUP($A4357,HeadJournal!$A$1:$NTR$890,COLUMN(HeadJournal!B$1),0),"")</f>
        <v>720000561431</v>
      </c>
      <c r="C4357" s="94" t="str">
        <f ca="1">IFERROR(VLOOKUP($A4357,HeadJournal!$A$1:$NTR$890,COLUMN(HeadJournal!C$1),0),"")</f>
        <v>iHerb_VP DFD1605</v>
      </c>
      <c r="D4357" s="125" t="str">
        <f ca="1"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 ca="1"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 ca="1"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 ca="1"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ca="1" si="336"/>
        <v>794.14067262284698</v>
      </c>
      <c r="V4357" s="22">
        <f t="shared" ca="1" si="337"/>
        <v>0.36001419617592256</v>
      </c>
      <c r="X4357" s="33"/>
      <c r="Y4357" s="33"/>
    </row>
    <row r="4358" spans="1:25" hidden="1" x14ac:dyDescent="0.2">
      <c r="A4358" s="93" t="s">
        <v>2921</v>
      </c>
      <c r="B4358" s="94" t="str">
        <f ca="1">IFERROR(VLOOKUP($A4358,HeadJournal!$A$1:$NTR$890,COLUMN(HeadJournal!B$1),0),"")</f>
        <v>720000561431</v>
      </c>
      <c r="C4358" s="94" t="str">
        <f ca="1">IFERROR(VLOOKUP($A4358,HeadJournal!$A$1:$NTR$890,COLUMN(HeadJournal!C$1),0),"")</f>
        <v>iHerb_VP DFD1605</v>
      </c>
      <c r="D4358" s="125" t="str">
        <f ca="1"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 ca="1"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 ca="1"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 ca="1"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ca="1" si="336"/>
        <v>904.76613784301253</v>
      </c>
      <c r="V4358" s="22">
        <f t="shared" ca="1" si="337"/>
        <v>0.51842114541874895</v>
      </c>
      <c r="X4358" s="33"/>
      <c r="Y4358" s="33"/>
    </row>
    <row r="4359" spans="1:25" hidden="1" x14ac:dyDescent="0.2">
      <c r="A4359" s="93" t="s">
        <v>2921</v>
      </c>
      <c r="B4359" s="94" t="str">
        <f ca="1">IFERROR(VLOOKUP($A4359,HeadJournal!$A$1:$NTR$890,COLUMN(HeadJournal!B$1),0),"")</f>
        <v>720000561431</v>
      </c>
      <c r="C4359" s="94" t="str">
        <f ca="1">IFERROR(VLOOKUP($A4359,HeadJournal!$A$1:$NTR$890,COLUMN(HeadJournal!C$1),0),"")</f>
        <v>iHerb_VP DFD1605</v>
      </c>
      <c r="D4359" s="125" t="str">
        <f ca="1"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 ca="1"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 ca="1"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 ca="1"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ca="1" si="336"/>
        <v>1013.0294447989793</v>
      </c>
      <c r="V4359" s="22">
        <f t="shared" ca="1" si="337"/>
        <v>0.68127068236534771</v>
      </c>
      <c r="X4359" s="33"/>
      <c r="Y4359" s="33"/>
    </row>
    <row r="4360" spans="1:25" hidden="1" x14ac:dyDescent="0.2">
      <c r="A4360" s="93" t="s">
        <v>2921</v>
      </c>
      <c r="B4360" s="94" t="str">
        <f ca="1">IFERROR(VLOOKUP($A4360,HeadJournal!$A$1:$NTR$890,COLUMN(HeadJournal!B$1),0),"")</f>
        <v>720000561431</v>
      </c>
      <c r="C4360" s="94" t="str">
        <f ca="1">IFERROR(VLOOKUP($A4360,HeadJournal!$A$1:$NTR$890,COLUMN(HeadJournal!C$1),0),"")</f>
        <v>iHerb_VP DFD1605</v>
      </c>
      <c r="D4360" s="125" t="str">
        <f ca="1"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 ca="1"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 ca="1"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 ca="1"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ca="1" si="336"/>
        <v>563.33198468411001</v>
      </c>
      <c r="V4360" s="22">
        <f t="shared" ca="1" si="337"/>
        <v>0.24108344916423832</v>
      </c>
      <c r="X4360" s="33"/>
      <c r="Y4360" s="33"/>
    </row>
    <row r="4361" spans="1:25" hidden="1" x14ac:dyDescent="0.2">
      <c r="A4361" s="93" t="s">
        <v>2921</v>
      </c>
      <c r="B4361" s="94" t="str">
        <f ca="1">IFERROR(VLOOKUP($A4361,HeadJournal!$A$1:$NTR$890,COLUMN(HeadJournal!B$1),0),"")</f>
        <v>720000561431</v>
      </c>
      <c r="C4361" s="94" t="str">
        <f ca="1">IFERROR(VLOOKUP($A4361,HeadJournal!$A$1:$NTR$890,COLUMN(HeadJournal!C$1),0),"")</f>
        <v>iHerb_VP DFD1605</v>
      </c>
      <c r="D4361" s="125" t="str">
        <f ca="1"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 ca="1"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 ca="1"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 ca="1"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ca="1" si="336"/>
        <v>-1216.4089955328648</v>
      </c>
      <c r="V4361" s="22" t="str">
        <f t="shared" ca="1" si="337"/>
        <v/>
      </c>
      <c r="X4361" s="33"/>
      <c r="Y4361" s="33"/>
    </row>
    <row r="4362" spans="1:25" hidden="1" x14ac:dyDescent="0.2">
      <c r="A4362" s="93" t="s">
        <v>2921</v>
      </c>
      <c r="B4362" s="94" t="str">
        <f ca="1">IFERROR(VLOOKUP($A4362,HeadJournal!$A$1:$NTR$890,COLUMN(HeadJournal!B$1),0),"")</f>
        <v>720000561431</v>
      </c>
      <c r="C4362" s="94" t="str">
        <f ca="1">IFERROR(VLOOKUP($A4362,HeadJournal!$A$1:$NTR$890,COLUMN(HeadJournal!C$1),0),"")</f>
        <v>iHerb_VP DFD1605</v>
      </c>
      <c r="D4362" s="125" t="str">
        <f ca="1"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 ca="1"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 ca="1"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 ca="1"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ca="1" si="336"/>
        <v>783.59100446713524</v>
      </c>
      <c r="V4362" s="22">
        <f t="shared" ca="1" si="337"/>
        <v>0.64418382907787719</v>
      </c>
      <c r="X4362" s="33"/>
      <c r="Y4362" s="33"/>
    </row>
    <row r="4363" spans="1:25" hidden="1" x14ac:dyDescent="0.2">
      <c r="A4363" s="93" t="s">
        <v>2921</v>
      </c>
      <c r="B4363" s="94" t="str">
        <f ca="1">IFERROR(VLOOKUP($A4363,HeadJournal!$A$1:$NTR$890,COLUMN(HeadJournal!B$1),0),"")</f>
        <v>720000561431</v>
      </c>
      <c r="C4363" s="94" t="str">
        <f ca="1">IFERROR(VLOOKUP($A4363,HeadJournal!$A$1:$NTR$890,COLUMN(HeadJournal!C$1),0),"")</f>
        <v>iHerb_VP DFD1605</v>
      </c>
      <c r="D4363" s="125" t="str">
        <f ca="1"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 ca="1"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 ca="1"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 ca="1"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ca="1" si="336"/>
        <v>616.87946904913861</v>
      </c>
      <c r="V4363" s="22">
        <f t="shared" ca="1" si="337"/>
        <v>0.38966045666695104</v>
      </c>
      <c r="X4363" s="33"/>
      <c r="Y4363" s="33"/>
    </row>
    <row r="4364" spans="1:25" hidden="1" x14ac:dyDescent="0.2">
      <c r="A4364" s="93" t="s">
        <v>2921</v>
      </c>
      <c r="B4364" s="94" t="str">
        <f ca="1">IFERROR(VLOOKUP($A4364,HeadJournal!$A$1:$NTR$890,COLUMN(HeadJournal!B$1),0),"")</f>
        <v>720000561431</v>
      </c>
      <c r="C4364" s="94" t="str">
        <f ca="1">IFERROR(VLOOKUP($A4364,HeadJournal!$A$1:$NTR$890,COLUMN(HeadJournal!C$1),0),"")</f>
        <v>iHerb_VP DFD1605</v>
      </c>
      <c r="D4364" s="125" t="str">
        <f ca="1"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 ca="1"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 ca="1"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 ca="1"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ca="1" si="336"/>
        <v>-1102.3706522016589</v>
      </c>
      <c r="V4364" s="22" t="str">
        <f t="shared" ca="1" si="337"/>
        <v/>
      </c>
      <c r="X4364" s="33"/>
      <c r="Y4364" s="33"/>
    </row>
    <row r="4365" spans="1:25" hidden="1" x14ac:dyDescent="0.2">
      <c r="A4365" s="93" t="s">
        <v>2921</v>
      </c>
      <c r="B4365" s="94" t="str">
        <f ca="1">IFERROR(VLOOKUP($A4365,HeadJournal!$A$1:$NTR$890,COLUMN(HeadJournal!B$1),0),"")</f>
        <v>720000561431</v>
      </c>
      <c r="C4365" s="94" t="str">
        <f ca="1">IFERROR(VLOOKUP($A4365,HeadJournal!$A$1:$NTR$890,COLUMN(HeadJournal!C$1),0),"")</f>
        <v>iHerb_VP DFD1605</v>
      </c>
      <c r="D4365" s="125" t="str">
        <f ca="1"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 ca="1"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 ca="1"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 ca="1"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ca="1" si="336"/>
        <v>633.89354435226596</v>
      </c>
      <c r="V4365" s="22">
        <f t="shared" ca="1" si="337"/>
        <v>0.30680584856579296</v>
      </c>
      <c r="X4365" s="33"/>
      <c r="Y4365" s="33"/>
    </row>
    <row r="4366" spans="1:25" hidden="1" x14ac:dyDescent="0.2">
      <c r="A4366" s="93" t="s">
        <v>2921</v>
      </c>
      <c r="B4366" s="94" t="str">
        <f ca="1">IFERROR(VLOOKUP($A4366,HeadJournal!$A$1:$NTR$890,COLUMN(HeadJournal!B$1),0),"")</f>
        <v>720000561431</v>
      </c>
      <c r="C4366" s="94" t="str">
        <f ca="1">IFERROR(VLOOKUP($A4366,HeadJournal!$A$1:$NTR$890,COLUMN(HeadJournal!C$1),0),"")</f>
        <v>iHerb_VP DFD1605</v>
      </c>
      <c r="D4366" s="125" t="str">
        <f ca="1"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 ca="1"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 ca="1"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ca="1" si="336"/>
        <v>-2.2973835353923278E-3</v>
      </c>
      <c r="V4366" s="22">
        <f t="shared" ca="1" si="337"/>
        <v>-2.0548625467965141E-5</v>
      </c>
      <c r="X4366" s="33"/>
      <c r="Y4366" s="33"/>
    </row>
    <row r="4367" spans="1:25" hidden="1" x14ac:dyDescent="0.2">
      <c r="A4367" s="93" t="s">
        <v>2923</v>
      </c>
      <c r="B4367" s="94">
        <f ca="1">IFERROR(VLOOKUP($A4367,HeadJournal!$A$1:$NTR$890,COLUMN(HeadJournal!B$1),0),"")</f>
        <v>0</v>
      </c>
      <c r="C4367" s="94" t="str">
        <f ca="1">IFERROR(VLOOKUP($A4367,HeadJournal!$A$1:$NTR$890,COLUMN(HeadJournal!C$1),0),"")</f>
        <v>WBRS</v>
      </c>
      <c r="D4367" s="125" t="str">
        <f ca="1"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 ca="1"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ca="1" si="336"/>
        <v>189</v>
      </c>
      <c r="V4367" s="22">
        <f t="shared" ca="1" si="337"/>
        <v>0.60771704180064312</v>
      </c>
      <c r="X4367" s="33"/>
      <c r="Y4367" s="33"/>
    </row>
    <row r="4368" spans="1:25" hidden="1" x14ac:dyDescent="0.2">
      <c r="A4368" s="93" t="s">
        <v>2924</v>
      </c>
      <c r="B4368" s="94">
        <f ca="1">IFERROR(VLOOKUP($A4368,HeadJournal!$A$1:$NTR$890,COLUMN(HeadJournal!B$1),0),"")</f>
        <v>0</v>
      </c>
      <c r="C4368" s="94" t="str">
        <f ca="1">IFERROR(VLOOKUP($A4368,HeadJournal!$A$1:$NTR$890,COLUMN(HeadJournal!C$1),0),"")</f>
        <v>WBRS</v>
      </c>
      <c r="D4368" s="125" t="str">
        <f ca="1"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 ca="1"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 ca="1"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ca="1" si="336"/>
        <v>146</v>
      </c>
      <c r="V4368" s="22">
        <f t="shared" ca="1" si="337"/>
        <v>0.41242937853107342</v>
      </c>
      <c r="X4368" s="33"/>
      <c r="Y4368" s="33"/>
    </row>
    <row r="4369" spans="1:25" hidden="1" x14ac:dyDescent="0.2">
      <c r="A4369" s="93" t="s">
        <v>2924</v>
      </c>
      <c r="B4369" s="94">
        <f ca="1">IFERROR(VLOOKUP($A4369,HeadJournal!$A$1:$NTR$890,COLUMN(HeadJournal!B$1),0),"")</f>
        <v>0</v>
      </c>
      <c r="C4369" s="94" t="str">
        <f ca="1">IFERROR(VLOOKUP($A4369,HeadJournal!$A$1:$NTR$890,COLUMN(HeadJournal!C$1),0),"")</f>
        <v>WBRS</v>
      </c>
      <c r="D4369" s="125" t="str">
        <f ca="1"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 ca="1"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ca="1" si="340">Q4369-P4369</f>
        <v>688</v>
      </c>
      <c r="V4369" s="22">
        <f t="shared" ref="V4369" ca="1" si="341">IF(Q4369&lt;&gt;0,IFERROR(U4369/P4369,""),"")</f>
        <v>0.52439024390243905</v>
      </c>
      <c r="X4369" s="33"/>
      <c r="Y4369" s="33"/>
    </row>
    <row r="4370" spans="1:25" hidden="1" x14ac:dyDescent="0.2">
      <c r="A4370" s="93" t="s">
        <v>2924</v>
      </c>
      <c r="B4370" s="94">
        <f ca="1">IFERROR(VLOOKUP($A4370,HeadJournal!$A$1:$NTR$890,COLUMN(HeadJournal!B$1),0),"")</f>
        <v>0</v>
      </c>
      <c r="C4370" s="94" t="str">
        <f ca="1">IFERROR(VLOOKUP($A4370,HeadJournal!$A$1:$NTR$890,COLUMN(HeadJournal!C$1),0),"")</f>
        <v>WBRS</v>
      </c>
      <c r="D4370" s="125" t="str">
        <f ca="1"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 ca="1"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 ca="1"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ca="1" si="336"/>
        <v>688</v>
      </c>
      <c r="V4370" s="22">
        <f t="shared" ca="1" si="337"/>
        <v>0.52439024390243905</v>
      </c>
      <c r="X4370" s="33"/>
      <c r="Y4370" s="33"/>
    </row>
    <row r="4371" spans="1:25" hidden="1" x14ac:dyDescent="0.2">
      <c r="A4371" s="93" t="s">
        <v>2928</v>
      </c>
      <c r="B4371" s="94">
        <f ca="1">IFERROR(VLOOKUP($A4371,HeadJournal!$A$1:$NTR$890,COLUMN(HeadJournal!B$1),0),"")</f>
        <v>0</v>
      </c>
      <c r="C4371" s="94" t="str">
        <f ca="1">IFERROR(VLOOKUP($A4371,HeadJournal!$A$1:$NTR$890,COLUMN(HeadJournal!C$1),0),"")</f>
        <v>OZON_OA</v>
      </c>
      <c r="D4371" s="125" t="str">
        <f ca="1"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 ca="1"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ca="1" si="336"/>
        <v>103</v>
      </c>
      <c r="V4371" s="22">
        <f t="shared" ca="1" si="337"/>
        <v>0.15919629057187018</v>
      </c>
      <c r="X4371" s="33"/>
      <c r="Y4371" s="33"/>
    </row>
    <row r="4372" spans="1:25" hidden="1" x14ac:dyDescent="0.2">
      <c r="A4372" s="93" t="s">
        <v>2932</v>
      </c>
      <c r="B4372" s="94">
        <f ca="1">IFERROR(VLOOKUP($A4372,HeadJournal!$A$1:$NTR$890,COLUMN(HeadJournal!B$1),0),"")</f>
        <v>0</v>
      </c>
      <c r="C4372" s="94" t="str">
        <f ca="1">IFERROR(VLOOKUP($A4372,HeadJournal!$A$1:$NTR$890,COLUMN(HeadJournal!C$1),0),"")</f>
        <v>OZON_OA</v>
      </c>
      <c r="D4372" s="125" t="str">
        <f ca="1"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 ca="1"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 ca="1"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ca="1" si="336"/>
        <v>1004</v>
      </c>
      <c r="V4372" s="22">
        <f t="shared" ca="1" si="337"/>
        <v>1.1205357142857142</v>
      </c>
      <c r="X4372" s="33"/>
      <c r="Y4372" s="33"/>
    </row>
    <row r="4373" spans="1:25" hidden="1" x14ac:dyDescent="0.2">
      <c r="A4373" s="93" t="s">
        <v>2932</v>
      </c>
      <c r="B4373" s="94">
        <f ca="1">IFERROR(VLOOKUP($A4373,HeadJournal!$A$1:$NTR$890,COLUMN(HeadJournal!B$1),0),"")</f>
        <v>0</v>
      </c>
      <c r="C4373" s="94" t="str">
        <f ca="1">IFERROR(VLOOKUP($A4373,HeadJournal!$A$1:$NTR$890,COLUMN(HeadJournal!C$1),0),"")</f>
        <v>OZON_OA</v>
      </c>
      <c r="D4373" s="125" t="str">
        <f ca="1"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 ca="1"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ca="1" si="336"/>
        <v>1104</v>
      </c>
      <c r="V4373" s="22">
        <f t="shared" ca="1" si="337"/>
        <v>1.2321428571428572</v>
      </c>
      <c r="X4373" s="33"/>
      <c r="Y4373" s="33"/>
    </row>
    <row r="4374" spans="1:25" hidden="1" x14ac:dyDescent="0.2">
      <c r="A4374" s="93" t="s">
        <v>2933</v>
      </c>
      <c r="B4374" s="94">
        <f ca="1">IFERROR(VLOOKUP($A4374,HeadJournal!$A$1:$NTR$890,COLUMN(HeadJournal!B$1),0),"")</f>
        <v>0</v>
      </c>
      <c r="C4374" s="94" t="str">
        <f ca="1">IFERROR(VLOOKUP($A4374,HeadJournal!$A$1:$NTR$890,COLUMN(HeadJournal!C$1),0),"")</f>
        <v>OZON_OA</v>
      </c>
      <c r="D4374" s="125" t="str">
        <f ca="1"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 ca="1"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 ca="1"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ca="1" si="336"/>
        <v>1048</v>
      </c>
      <c r="V4374" s="22">
        <f t="shared" ca="1" si="337"/>
        <v>1.1008403361344539</v>
      </c>
      <c r="X4374" s="33"/>
      <c r="Y4374" s="33"/>
    </row>
    <row r="4375" spans="1:25" hidden="1" x14ac:dyDescent="0.2">
      <c r="A4375" s="93" t="s">
        <v>2933</v>
      </c>
      <c r="B4375" s="94">
        <f ca="1">IFERROR(VLOOKUP($A4375,HeadJournal!$A$1:$NTR$890,COLUMN(HeadJournal!B$1),0),"")</f>
        <v>0</v>
      </c>
      <c r="C4375" s="94" t="str">
        <f ca="1">IFERROR(VLOOKUP($A4375,HeadJournal!$A$1:$NTR$890,COLUMN(HeadJournal!C$1),0),"")</f>
        <v>OZON_OA</v>
      </c>
      <c r="D4375" s="125" t="str">
        <f ca="1"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 ca="1">IFERROR(SUM(K4375:O4375)*VLOOKUP($A4375,HeadJournal!$A$1:$L$890,COLUMN(HeadJournal!H$1),0),0)</f>
        <v>1802</v>
      </c>
      <c r="Q4375" s="29">
        <v>2600</v>
      </c>
      <c r="R4375" s="31">
        <v>46177</v>
      </c>
      <c r="S4375" s="31"/>
      <c r="T4375" s="95" t="str">
        <f t="shared" si="339"/>
        <v>2026 06</v>
      </c>
      <c r="U4375" s="32">
        <f t="shared" ca="1" si="336"/>
        <v>798</v>
      </c>
      <c r="V4375" s="22">
        <f t="shared" ca="1" si="337"/>
        <v>0.44284128745837958</v>
      </c>
      <c r="X4375" s="33"/>
      <c r="Y4375" s="33"/>
    </row>
    <row r="4376" spans="1:25" hidden="1" x14ac:dyDescent="0.2">
      <c r="A4376" s="93" t="s">
        <v>2937</v>
      </c>
      <c r="B4376" s="94" t="str">
        <f ca="1">IFERROR(VLOOKUP($A4376,HeadJournal!$A$1:$NTR$890,COLUMN(HeadJournal!B$1),0),"")</f>
        <v>720000589736</v>
      </c>
      <c r="C4376" s="94" t="str">
        <f ca="1">IFERROR(VLOOKUP($A4376,HeadJournal!$A$1:$NTR$890,COLUMN(HeadJournal!C$1),0),"")</f>
        <v>iHerb_AV CYG0792</v>
      </c>
      <c r="D4376" s="125" t="str">
        <f ca="1"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 ca="1"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 ca="1"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 ca="1"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ca="1" si="336"/>
        <v>4206.8738971128087</v>
      </c>
      <c r="V4376" s="22">
        <f t="shared" ca="1" si="337"/>
        <v>0.66848714427997213</v>
      </c>
      <c r="X4376" s="33"/>
      <c r="Y4376" s="33"/>
    </row>
    <row r="4377" spans="1:25" hidden="1" x14ac:dyDescent="0.2">
      <c r="A4377" s="93" t="s">
        <v>2937</v>
      </c>
      <c r="B4377" s="94" t="str">
        <f ca="1">IFERROR(VLOOKUP($A4377,HeadJournal!$A$1:$NTR$890,COLUMN(HeadJournal!B$1),0),"")</f>
        <v>720000589736</v>
      </c>
      <c r="C4377" s="94" t="str">
        <f ca="1">IFERROR(VLOOKUP($A4377,HeadJournal!$A$1:$NTR$890,COLUMN(HeadJournal!C$1),0),"")</f>
        <v>iHerb_AV CYG0792</v>
      </c>
      <c r="D4377" s="125" t="str">
        <f ca="1"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 ca="1"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 ca="1"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 ca="1"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ca="1" si="336"/>
        <v>691.87973433044806</v>
      </c>
      <c r="V4377" s="22">
        <f t="shared" ca="1" si="337"/>
        <v>0.8561593660285266</v>
      </c>
      <c r="X4377" s="33"/>
      <c r="Y4377" s="33"/>
    </row>
    <row r="4378" spans="1:25" hidden="1" x14ac:dyDescent="0.2">
      <c r="A4378" s="93" t="s">
        <v>2937</v>
      </c>
      <c r="B4378" s="94" t="str">
        <f ca="1">IFERROR(VLOOKUP($A4378,HeadJournal!$A$1:$NTR$890,COLUMN(HeadJournal!B$1),0),"")</f>
        <v>720000589736</v>
      </c>
      <c r="C4378" s="94" t="str">
        <f ca="1">IFERROR(VLOOKUP($A4378,HeadJournal!$A$1:$NTR$890,COLUMN(HeadJournal!C$1),0),"")</f>
        <v>iHerb_AV CYG0792</v>
      </c>
      <c r="D4378" s="125" t="str">
        <f ca="1"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 ca="1"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 ca="1"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 ca="1"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ca="1" si="336"/>
        <v>946.54010688248172</v>
      </c>
      <c r="V4378" s="22">
        <f t="shared" ca="1" si="337"/>
        <v>0.33171663255737899</v>
      </c>
      <c r="X4378" s="33"/>
      <c r="Y4378" s="33"/>
    </row>
    <row r="4379" spans="1:25" hidden="1" x14ac:dyDescent="0.2">
      <c r="A4379" s="93" t="s">
        <v>2937</v>
      </c>
      <c r="B4379" s="94" t="str">
        <f ca="1">IFERROR(VLOOKUP($A4379,HeadJournal!$A$1:$NTR$890,COLUMN(HeadJournal!B$1),0),"")</f>
        <v>720000589736</v>
      </c>
      <c r="C4379" s="94" t="str">
        <f ca="1">IFERROR(VLOOKUP($A4379,HeadJournal!$A$1:$NTR$890,COLUMN(HeadJournal!C$1),0),"")</f>
        <v>iHerb_AV CYG0792</v>
      </c>
      <c r="D4379" s="125" t="str">
        <f ca="1"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 ca="1"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 ca="1"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 ca="1"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ca="1" si="336"/>
        <v>644.11326583460027</v>
      </c>
      <c r="V4379" s="22">
        <f t="shared" ca="1" si="337"/>
        <v>0.41937549918654071</v>
      </c>
      <c r="X4379" s="33"/>
      <c r="Y4379" s="33"/>
    </row>
    <row r="4380" spans="1:25" hidden="1" x14ac:dyDescent="0.2">
      <c r="A4380" s="93" t="s">
        <v>2937</v>
      </c>
      <c r="B4380" s="94" t="str">
        <f ca="1">IFERROR(VLOOKUP($A4380,HeadJournal!$A$1:$NTR$890,COLUMN(HeadJournal!B$1),0),"")</f>
        <v>720000589736</v>
      </c>
      <c r="C4380" s="94" t="str">
        <f ca="1">IFERROR(VLOOKUP($A4380,HeadJournal!$A$1:$NTR$890,COLUMN(HeadJournal!C$1),0),"")</f>
        <v>iHerb_AV CYG0792</v>
      </c>
      <c r="D4380" s="125" t="str">
        <f ca="1"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 ca="1"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 ca="1"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 ca="1"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ca="1" si="336"/>
        <v>644.11326583460027</v>
      </c>
      <c r="V4380" s="22">
        <f t="shared" ca="1" si="337"/>
        <v>0.41937549918654071</v>
      </c>
      <c r="X4380" s="33"/>
      <c r="Y4380" s="33"/>
    </row>
    <row r="4381" spans="1:25" hidden="1" x14ac:dyDescent="0.2">
      <c r="A4381" s="93" t="s">
        <v>2937</v>
      </c>
      <c r="B4381" s="94" t="str">
        <f ca="1">IFERROR(VLOOKUP($A4381,HeadJournal!$A$1:$NTR$890,COLUMN(HeadJournal!B$1),0),"")</f>
        <v>720000589736</v>
      </c>
      <c r="C4381" s="94" t="str">
        <f ca="1">IFERROR(VLOOKUP($A4381,HeadJournal!$A$1:$NTR$890,COLUMN(HeadJournal!C$1),0),"")</f>
        <v>iHerb_AV CYG0792</v>
      </c>
      <c r="D4381" s="125" t="str">
        <f ca="1"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 ca="1"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 ca="1"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 ca="1"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ca="1" si="336"/>
        <v>644.11326583460027</v>
      </c>
      <c r="V4381" s="22">
        <f t="shared" ca="1" si="337"/>
        <v>0.41937549918654071</v>
      </c>
      <c r="X4381" s="33"/>
      <c r="Y4381" s="33"/>
    </row>
    <row r="4382" spans="1:25" hidden="1" x14ac:dyDescent="0.2">
      <c r="A4382" s="93" t="s">
        <v>2937</v>
      </c>
      <c r="B4382" s="94" t="str">
        <f ca="1">IFERROR(VLOOKUP($A4382,HeadJournal!$A$1:$NTR$890,COLUMN(HeadJournal!B$1),0),"")</f>
        <v>720000589736</v>
      </c>
      <c r="C4382" s="94" t="str">
        <f ca="1">IFERROR(VLOOKUP($A4382,HeadJournal!$A$1:$NTR$890,COLUMN(HeadJournal!C$1),0),"")</f>
        <v>iHerb_AV CYG0792</v>
      </c>
      <c r="D4382" s="125" t="str">
        <f ca="1"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 ca="1"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 ca="1"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 ca="1"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ca="1" si="336"/>
        <v>644.11326583460027</v>
      </c>
      <c r="V4382" s="22">
        <f t="shared" ca="1" si="337"/>
        <v>0.41937549918654071</v>
      </c>
      <c r="X4382" s="33"/>
      <c r="Y4382" s="33"/>
    </row>
    <row r="4383" spans="1:25" hidden="1" x14ac:dyDescent="0.2">
      <c r="A4383" s="93" t="s">
        <v>2937</v>
      </c>
      <c r="B4383" s="94" t="str">
        <f ca="1">IFERROR(VLOOKUP($A4383,HeadJournal!$A$1:$NTR$890,COLUMN(HeadJournal!B$1),0),"")</f>
        <v>720000589736</v>
      </c>
      <c r="C4383" s="94" t="str">
        <f ca="1">IFERROR(VLOOKUP($A4383,HeadJournal!$A$1:$NTR$890,COLUMN(HeadJournal!C$1),0),"")</f>
        <v>iHerb_AV CYG0792</v>
      </c>
      <c r="D4383" s="125" t="str">
        <f ca="1"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 ca="1"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 ca="1"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 ca="1"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ca="1" si="336"/>
        <v>644.11326583460027</v>
      </c>
      <c r="V4383" s="22">
        <f t="shared" ca="1" si="337"/>
        <v>0.41937549918654071</v>
      </c>
      <c r="X4383" s="33"/>
      <c r="Y4383" s="33"/>
    </row>
    <row r="4384" spans="1:25" hidden="1" x14ac:dyDescent="0.2">
      <c r="A4384" s="93" t="s">
        <v>2937</v>
      </c>
      <c r="B4384" s="94" t="str">
        <f ca="1">IFERROR(VLOOKUP($A4384,HeadJournal!$A$1:$NTR$890,COLUMN(HeadJournal!B$1),0),"")</f>
        <v>720000589736</v>
      </c>
      <c r="C4384" s="94" t="str">
        <f ca="1">IFERROR(VLOOKUP($A4384,HeadJournal!$A$1:$NTR$890,COLUMN(HeadJournal!C$1),0),"")</f>
        <v>iHerb_AV CYG0792</v>
      </c>
      <c r="D4384" s="125" t="str">
        <f ca="1"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 ca="1"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 ca="1"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 ca="1"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ca="1" si="336"/>
        <v>564.11326583460027</v>
      </c>
      <c r="V4384" s="22">
        <f t="shared" ca="1" si="337"/>
        <v>0.36728832490446583</v>
      </c>
      <c r="X4384" s="33"/>
      <c r="Y4384" s="33"/>
    </row>
    <row r="4385" spans="1:25" hidden="1" x14ac:dyDescent="0.2">
      <c r="A4385" s="93" t="s">
        <v>2954</v>
      </c>
      <c r="B4385" s="94" t="str">
        <f ca="1">IFERROR(VLOOKUP($A4385,HeadJournal!$A$1:$NTR$890,COLUMN(HeadJournal!B$1),0),"")</f>
        <v>720000607055</v>
      </c>
      <c r="C4385" s="94" t="str">
        <f ca="1">IFERROR(VLOOKUP($A4385,HeadJournal!$A$1:$NTR$890,COLUMN(HeadJournal!C$1),0),"")</f>
        <v>iHerb_MH DLE7202</v>
      </c>
      <c r="D4385" s="125" t="str">
        <f ca="1"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 ca="1"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 ca="1"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 ca="1"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ca="1" si="336"/>
        <v>928.92195922929386</v>
      </c>
      <c r="V4385" s="22">
        <f t="shared" ca="1" si="337"/>
        <v>0.44852098324774664</v>
      </c>
      <c r="X4385" s="33"/>
      <c r="Y4385" s="33"/>
    </row>
    <row r="4386" spans="1:25" hidden="1" x14ac:dyDescent="0.2">
      <c r="A4386" s="93" t="s">
        <v>2954</v>
      </c>
      <c r="B4386" s="94" t="str">
        <f ca="1">IFERROR(VLOOKUP($A4386,HeadJournal!$A$1:$NTR$890,COLUMN(HeadJournal!B$1),0),"")</f>
        <v>720000607055</v>
      </c>
      <c r="C4386" s="94" t="str">
        <f ca="1">IFERROR(VLOOKUP($A4386,HeadJournal!$A$1:$NTR$890,COLUMN(HeadJournal!C$1),0),"")</f>
        <v>iHerb_MH DLE7202</v>
      </c>
      <c r="D4386" s="125" t="str">
        <f ca="1"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 ca="1"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 ca="1"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 ca="1"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ca="1" si="336"/>
        <v>1201.0011374281435</v>
      </c>
      <c r="V4386" s="22">
        <f t="shared" ca="1" si="337"/>
        <v>0.33370422811690026</v>
      </c>
      <c r="X4386" s="33"/>
      <c r="Y4386" s="33"/>
    </row>
    <row r="4387" spans="1:25" hidden="1" x14ac:dyDescent="0.2">
      <c r="A4387" s="93" t="s">
        <v>2954</v>
      </c>
      <c r="B4387" s="94" t="str">
        <f ca="1">IFERROR(VLOOKUP($A4387,HeadJournal!$A$1:$NTR$890,COLUMN(HeadJournal!B$1),0),"")</f>
        <v>720000607055</v>
      </c>
      <c r="C4387" s="94" t="str">
        <f ca="1">IFERROR(VLOOKUP($A4387,HeadJournal!$A$1:$NTR$890,COLUMN(HeadJournal!C$1),0),"")</f>
        <v>iHerb_MH DLE7202</v>
      </c>
      <c r="D4387" s="125" t="str">
        <f ca="1"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 ca="1"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 ca="1"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 ca="1"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ca="1" si="336"/>
        <v>-679.17943847136496</v>
      </c>
      <c r="V4387" s="22" t="str">
        <f t="shared" ca="1" si="337"/>
        <v/>
      </c>
      <c r="X4387" s="33"/>
      <c r="Y4387" s="33"/>
    </row>
    <row r="4388" spans="1:25" hidden="1" x14ac:dyDescent="0.2">
      <c r="A4388" s="93" t="s">
        <v>2954</v>
      </c>
      <c r="B4388" s="94" t="str">
        <f ca="1">IFERROR(VLOOKUP($A4388,HeadJournal!$A$1:$NTR$890,COLUMN(HeadJournal!B$1),0),"")</f>
        <v>720000607055</v>
      </c>
      <c r="C4388" s="94" t="str">
        <f ca="1">IFERROR(VLOOKUP($A4388,HeadJournal!$A$1:$NTR$890,COLUMN(HeadJournal!C$1),0),"")</f>
        <v>iHerb_MH DLE7202</v>
      </c>
      <c r="D4388" s="125" t="str">
        <f ca="1"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 ca="1"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 ca="1"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 ca="1"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ca="1" si="336"/>
        <v>989.77491004896706</v>
      </c>
      <c r="V4388" s="22">
        <f t="shared" ca="1" si="337"/>
        <v>0.81784365426518668</v>
      </c>
      <c r="X4388" s="33"/>
      <c r="Y4388" s="33"/>
    </row>
    <row r="4389" spans="1:25" hidden="1" x14ac:dyDescent="0.2">
      <c r="A4389" s="93" t="s">
        <v>2954</v>
      </c>
      <c r="B4389" s="94" t="str">
        <f ca="1">IFERROR(VLOOKUP($A4389,HeadJournal!$A$1:$NTR$890,COLUMN(HeadJournal!B$1),0),"")</f>
        <v>720000607055</v>
      </c>
      <c r="C4389" s="94" t="str">
        <f ca="1">IFERROR(VLOOKUP($A4389,HeadJournal!$A$1:$NTR$890,COLUMN(HeadJournal!C$1),0),"")</f>
        <v>iHerb_MH DLE7202</v>
      </c>
      <c r="D4389" s="125" t="str">
        <f ca="1"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 ca="1"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 ca="1"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 ca="1"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ca="1" si="336"/>
        <v>976.74326325313928</v>
      </c>
      <c r="V4389" s="22">
        <f t="shared" ca="1" si="337"/>
        <v>0.53571350845295107</v>
      </c>
      <c r="X4389" s="33"/>
      <c r="Y4389" s="33"/>
    </row>
    <row r="4390" spans="1:25" hidden="1" x14ac:dyDescent="0.2">
      <c r="A4390" s="93" t="s">
        <v>2954</v>
      </c>
      <c r="B4390" s="94" t="str">
        <f ca="1">IFERROR(VLOOKUP($A4390,HeadJournal!$A$1:$NTR$890,COLUMN(HeadJournal!B$1),0),"")</f>
        <v>720000607055</v>
      </c>
      <c r="C4390" s="94" t="str">
        <f ca="1">IFERROR(VLOOKUP($A4390,HeadJournal!$A$1:$NTR$890,COLUMN(HeadJournal!C$1),0),"")</f>
        <v>iHerb_MH DLE7202</v>
      </c>
      <c r="D4390" s="125" t="str">
        <f ca="1"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 ca="1"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 ca="1"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 ca="1"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ca="1" si="336"/>
        <v>920.99127767724008</v>
      </c>
      <c r="V4390" s="22">
        <f t="shared" ca="1" si="337"/>
        <v>0.62270848290254688</v>
      </c>
      <c r="X4390" s="33"/>
      <c r="Y4390" s="33"/>
    </row>
    <row r="4391" spans="1:25" hidden="1" x14ac:dyDescent="0.2">
      <c r="A4391" s="93" t="s">
        <v>2954</v>
      </c>
      <c r="B4391" s="94" t="str">
        <f ca="1">IFERROR(VLOOKUP($A4391,HeadJournal!$A$1:$NTR$890,COLUMN(HeadJournal!B$1),0),"")</f>
        <v>720000607055</v>
      </c>
      <c r="C4391" s="94" t="str">
        <f ca="1">IFERROR(VLOOKUP($A4391,HeadJournal!$A$1:$NTR$890,COLUMN(HeadJournal!C$1),0),"")</f>
        <v>iHerb_MH DLE7202</v>
      </c>
      <c r="D4391" s="125" t="str">
        <f ca="1"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 ca="1"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 ca="1"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 ca="1"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ca="1" si="336"/>
        <v>970.99127767724008</v>
      </c>
      <c r="V4391" s="22">
        <f t="shared" ca="1" si="337"/>
        <v>0.65651490962968329</v>
      </c>
      <c r="X4391" s="33"/>
      <c r="Y4391" s="33"/>
    </row>
    <row r="4392" spans="1:25" hidden="1" x14ac:dyDescent="0.2">
      <c r="A4392" s="93" t="s">
        <v>2954</v>
      </c>
      <c r="B4392" s="94" t="str">
        <f ca="1">IFERROR(VLOOKUP($A4392,HeadJournal!$A$1:$NTR$890,COLUMN(HeadJournal!B$1),0),"")</f>
        <v>720000607055</v>
      </c>
      <c r="C4392" s="94" t="str">
        <f ca="1">IFERROR(VLOOKUP($A4392,HeadJournal!$A$1:$NTR$890,COLUMN(HeadJournal!C$1),0),"")</f>
        <v>iHerb_MH DLE7202</v>
      </c>
      <c r="D4392" s="125" t="str">
        <f ca="1"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 ca="1"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 ca="1"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 ca="1"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ca="1" si="336"/>
        <v>969.3015706834135</v>
      </c>
      <c r="V4392" s="22">
        <f t="shared" ca="1" si="337"/>
        <v>0.39877491958389166</v>
      </c>
      <c r="X4392" s="33"/>
      <c r="Y4392" s="33"/>
    </row>
    <row r="4393" spans="1:25" hidden="1" x14ac:dyDescent="0.2">
      <c r="A4393" s="93" t="s">
        <v>2954</v>
      </c>
      <c r="B4393" s="94" t="str">
        <f ca="1">IFERROR(VLOOKUP($A4393,HeadJournal!$A$1:$NTR$890,COLUMN(HeadJournal!B$1),0),"")</f>
        <v>720000607055</v>
      </c>
      <c r="C4393" s="94" t="str">
        <f ca="1">IFERROR(VLOOKUP($A4393,HeadJournal!$A$1:$NTR$890,COLUMN(HeadJournal!C$1),0),"")</f>
        <v>iHerb_MH DLE7202</v>
      </c>
      <c r="D4393" s="125" t="str">
        <f ca="1"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 ca="1"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 ca="1"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 ca="1"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ca="1" si="336"/>
        <v>1204.6930343836482</v>
      </c>
      <c r="V4393" s="22">
        <f t="shared" ca="1" si="337"/>
        <v>0.67102342800194159</v>
      </c>
      <c r="X4393" s="33"/>
      <c r="Y4393" s="33"/>
    </row>
    <row r="4394" spans="1:25" hidden="1" x14ac:dyDescent="0.2">
      <c r="A4394" s="93" t="s">
        <v>2954</v>
      </c>
      <c r="B4394" s="94" t="str">
        <f ca="1">IFERROR(VLOOKUP($A4394,HeadJournal!$A$1:$NTR$890,COLUMN(HeadJournal!B$1),0),"")</f>
        <v>720000607055</v>
      </c>
      <c r="C4394" s="94" t="str">
        <f ca="1">IFERROR(VLOOKUP($A4394,HeadJournal!$A$1:$NTR$890,COLUMN(HeadJournal!C$1),0),"")</f>
        <v>iHerb_MH DLE7202</v>
      </c>
      <c r="D4394" s="125" t="str">
        <f ca="1"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 ca="1"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 ca="1"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 ca="1"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ca="1" si="336"/>
        <v>662.75100809026992</v>
      </c>
      <c r="V4394" s="22">
        <f t="shared" ca="1" si="337"/>
        <v>0.70712373532656936</v>
      </c>
      <c r="X4394" s="33"/>
      <c r="Y4394" s="33"/>
    </row>
    <row r="4395" spans="1:25" hidden="1" x14ac:dyDescent="0.2">
      <c r="A4395" s="93" t="s">
        <v>2972</v>
      </c>
      <c r="B4395" s="94" t="str">
        <f ca="1">IFERROR(VLOOKUP($A4395,HeadJournal!$A$1:$NTR$890,COLUMN(HeadJournal!B$1),0),"")</f>
        <v>722500390938</v>
      </c>
      <c r="C4395" s="94" t="str">
        <f ca="1">IFERROR(VLOOKUP($A4395,HeadJournal!$A$1:$NTR$890,COLUMN(HeadJournal!C$1),0),"")</f>
        <v>iHerb_OA CZN6870</v>
      </c>
      <c r="D4395" s="125" t="str">
        <f ca="1"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 ca="1"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 ca="1"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 ca="1"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ca="1" si="336"/>
        <v>920.13585953281063</v>
      </c>
      <c r="V4395" s="22">
        <f t="shared" ca="1" si="337"/>
        <v>0.44240190579281063</v>
      </c>
      <c r="X4395" s="33"/>
      <c r="Y4395" s="33"/>
    </row>
    <row r="4396" spans="1:25" hidden="1" x14ac:dyDescent="0.2">
      <c r="A4396" s="93" t="s">
        <v>2972</v>
      </c>
      <c r="B4396" s="94" t="str">
        <f ca="1">IFERROR(VLOOKUP($A4396,HeadJournal!$A$1:$NTR$890,COLUMN(HeadJournal!B$1),0),"")</f>
        <v>722500390938</v>
      </c>
      <c r="C4396" s="94" t="str">
        <f ca="1">IFERROR(VLOOKUP($A4396,HeadJournal!$A$1:$NTR$890,COLUMN(HeadJournal!C$1),0),"")</f>
        <v>iHerb_OA CZN6870</v>
      </c>
      <c r="D4396" s="125" t="str">
        <f ca="1"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 ca="1"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 ca="1"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 ca="1"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ca="1" si="336"/>
        <v>1276.3796177552172</v>
      </c>
      <c r="V4396" s="22">
        <f t="shared" ca="1" si="337"/>
        <v>0.43657501688888933</v>
      </c>
      <c r="X4396" s="33"/>
      <c r="Y4396" s="33"/>
    </row>
    <row r="4397" spans="1:25" hidden="1" x14ac:dyDescent="0.2">
      <c r="A4397" s="93" t="s">
        <v>2972</v>
      </c>
      <c r="B4397" s="94" t="str">
        <f ca="1">IFERROR(VLOOKUP($A4397,HeadJournal!$A$1:$NTR$890,COLUMN(HeadJournal!B$1),0),"")</f>
        <v>722500390938</v>
      </c>
      <c r="C4397" s="94" t="str">
        <f ca="1">IFERROR(VLOOKUP($A4397,HeadJournal!$A$1:$NTR$890,COLUMN(HeadJournal!C$1),0),"")</f>
        <v>iHerb_OA CZN6870</v>
      </c>
      <c r="D4397" s="125" t="str">
        <f ca="1"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 ca="1"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 ca="1"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ca="1" si="336"/>
        <v>1132.0569161444023</v>
      </c>
      <c r="V4397" s="22">
        <f t="shared" ca="1" si="337"/>
        <v>0.52218018294607882</v>
      </c>
      <c r="X4397" s="33"/>
      <c r="Y4397" s="33"/>
    </row>
    <row r="4398" spans="1:25" hidden="1" x14ac:dyDescent="0.2">
      <c r="A4398" s="93" t="s">
        <v>2972</v>
      </c>
      <c r="B4398" s="94" t="str">
        <f ca="1">IFERROR(VLOOKUP($A4398,HeadJournal!$A$1:$NTR$890,COLUMN(HeadJournal!B$1),0),"")</f>
        <v>722500390938</v>
      </c>
      <c r="C4398" s="94" t="str">
        <f ca="1">IFERROR(VLOOKUP($A4398,HeadJournal!$A$1:$NTR$890,COLUMN(HeadJournal!C$1),0),"")</f>
        <v>iHerb_OA CZN6870</v>
      </c>
      <c r="D4398" s="125" t="str">
        <f ca="1"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 ca="1"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 ca="1"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 ca="1"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ca="1" si="336"/>
        <v>1383.7588356554611</v>
      </c>
      <c r="V4398" s="22">
        <f t="shared" ca="1" si="337"/>
        <v>0.38265114873948791</v>
      </c>
      <c r="X4398" s="33"/>
      <c r="Y4398" s="33"/>
    </row>
    <row r="4399" spans="1:25" hidden="1" x14ac:dyDescent="0.2">
      <c r="A4399" s="93" t="s">
        <v>2972</v>
      </c>
      <c r="B4399" s="94" t="str">
        <f ca="1">IFERROR(VLOOKUP($A4399,HeadJournal!$A$1:$NTR$890,COLUMN(HeadJournal!B$1),0),"")</f>
        <v>722500390938</v>
      </c>
      <c r="C4399" s="94" t="str">
        <f ca="1">IFERROR(VLOOKUP($A4399,HeadJournal!$A$1:$NTR$890,COLUMN(HeadJournal!C$1),0),"")</f>
        <v>iHerb_OA CZN6870</v>
      </c>
      <c r="D4399" s="125" t="str">
        <f ca="1"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 ca="1"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 ca="1"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 ca="1"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ca="1" si="336"/>
        <v>893.38076345366903</v>
      </c>
      <c r="V4399" s="22">
        <f t="shared" ca="1" si="337"/>
        <v>0.49450417961978682</v>
      </c>
      <c r="X4399" s="33"/>
      <c r="Y4399" s="33"/>
    </row>
    <row r="4400" spans="1:25" hidden="1" x14ac:dyDescent="0.2">
      <c r="A4400" s="93" t="s">
        <v>2972</v>
      </c>
      <c r="B4400" s="94" t="str">
        <f ca="1">IFERROR(VLOOKUP($A4400,HeadJournal!$A$1:$NTR$890,COLUMN(HeadJournal!B$1),0),"")</f>
        <v>722500390938</v>
      </c>
      <c r="C4400" s="94" t="str">
        <f ca="1">IFERROR(VLOOKUP($A4400,HeadJournal!$A$1:$NTR$890,COLUMN(HeadJournal!C$1),0),"")</f>
        <v>iHerb_OA CZN6870</v>
      </c>
      <c r="D4400" s="125" t="str">
        <f ca="1"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 ca="1"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 ca="1"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 ca="1"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ca="1" si="336"/>
        <v>736.0463997513848</v>
      </c>
      <c r="V4400" s="22">
        <f t="shared" ca="1" si="337"/>
        <v>0.69180310079254592</v>
      </c>
      <c r="X4400" s="33"/>
      <c r="Y4400" s="33"/>
    </row>
    <row r="4401" spans="1:25" hidden="1" x14ac:dyDescent="0.2">
      <c r="A4401" s="93" t="s">
        <v>2972</v>
      </c>
      <c r="B4401" s="94" t="str">
        <f ca="1">IFERROR(VLOOKUP($A4401,HeadJournal!$A$1:$NTR$890,COLUMN(HeadJournal!B$1),0),"")</f>
        <v>722500390938</v>
      </c>
      <c r="C4401" s="94" t="str">
        <f ca="1">IFERROR(VLOOKUP($A4401,HeadJournal!$A$1:$NTR$890,COLUMN(HeadJournal!C$1),0),"")</f>
        <v>iHerb_OA CZN6870</v>
      </c>
      <c r="D4401" s="125" t="str">
        <f ca="1"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 ca="1"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 ca="1"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 ca="1"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ca="1" si="336"/>
        <v>902.28502408452835</v>
      </c>
      <c r="V4401" s="22">
        <f t="shared" ca="1" si="337"/>
        <v>1.1310869813482569</v>
      </c>
      <c r="X4401" s="33"/>
      <c r="Y4401" s="33"/>
    </row>
    <row r="4402" spans="1:25" hidden="1" x14ac:dyDescent="0.2">
      <c r="A4402" s="93" t="s">
        <v>2972</v>
      </c>
      <c r="B4402" s="94" t="str">
        <f ca="1">IFERROR(VLOOKUP($A4402,HeadJournal!$A$1:$NTR$890,COLUMN(HeadJournal!B$1),0),"")</f>
        <v>722500390938</v>
      </c>
      <c r="C4402" s="94" t="str">
        <f ca="1">IFERROR(VLOOKUP($A4402,HeadJournal!$A$1:$NTR$890,COLUMN(HeadJournal!C$1),0),"")</f>
        <v>iHerb_OA CZN6870</v>
      </c>
      <c r="D4402" s="125" t="str">
        <f ca="1"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 ca="1"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 ca="1"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 ca="1"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ca="1" si="336"/>
        <v>982.28118713419894</v>
      </c>
      <c r="V4402" s="22">
        <f t="shared" ca="1" si="337"/>
        <v>0.51221335502585874</v>
      </c>
      <c r="X4402" s="33"/>
      <c r="Y4402" s="33"/>
    </row>
    <row r="4403" spans="1:25" hidden="1" x14ac:dyDescent="0.2">
      <c r="A4403" s="93" t="s">
        <v>2972</v>
      </c>
      <c r="B4403" s="94" t="str">
        <f ca="1">IFERROR(VLOOKUP($A4403,HeadJournal!$A$1:$NTR$890,COLUMN(HeadJournal!B$1),0),"")</f>
        <v>722500390938</v>
      </c>
      <c r="C4403" s="94" t="str">
        <f ca="1">IFERROR(VLOOKUP($A4403,HeadJournal!$A$1:$NTR$890,COLUMN(HeadJournal!C$1),0),"")</f>
        <v>iHerb_OA CZN6870</v>
      </c>
      <c r="D4403" s="125" t="str">
        <f ca="1"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 ca="1"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 ca="1"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 ca="1"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ca="1" si="336"/>
        <v>982.28118713419894</v>
      </c>
      <c r="V4403" s="22">
        <f t="shared" ca="1" si="337"/>
        <v>0.51221335502585874</v>
      </c>
      <c r="X4403" s="33"/>
      <c r="Y4403" s="33"/>
    </row>
    <row r="4404" spans="1:25" hidden="1" x14ac:dyDescent="0.2">
      <c r="A4404" s="93" t="s">
        <v>2972</v>
      </c>
      <c r="B4404" s="94" t="str">
        <f ca="1">IFERROR(VLOOKUP($A4404,HeadJournal!$A$1:$NTR$890,COLUMN(HeadJournal!B$1),0),"")</f>
        <v>722500390938</v>
      </c>
      <c r="C4404" s="94" t="str">
        <f ca="1">IFERROR(VLOOKUP($A4404,HeadJournal!$A$1:$NTR$890,COLUMN(HeadJournal!C$1),0),"")</f>
        <v>iHerb_OA CZN6870</v>
      </c>
      <c r="D4404" s="125" t="str">
        <f ca="1"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 ca="1"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 ca="1"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 ca="1"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ca="1" si="336"/>
        <v>-1032.9257906458804</v>
      </c>
      <c r="V4404" s="22" t="str">
        <f t="shared" ca="1" si="337"/>
        <v/>
      </c>
      <c r="X4404" s="33"/>
      <c r="Y4404" s="33"/>
    </row>
    <row r="4405" spans="1:25" hidden="1" x14ac:dyDescent="0.2">
      <c r="A4405" s="93" t="s">
        <v>2990</v>
      </c>
      <c r="B4405" s="94" t="str">
        <f ca="1">IFERROR(VLOOKUP($A4405,HeadJournal!$A$1:$NTR$890,COLUMN(HeadJournal!B$1),0),"")</f>
        <v>722500394950</v>
      </c>
      <c r="C4405" s="94" t="str">
        <f ca="1">IFERROR(VLOOKUP($A4405,HeadJournal!$A$1:$NTR$890,COLUMN(HeadJournal!C$1),0),"")</f>
        <v>iHerb_OA CZN6870</v>
      </c>
      <c r="D4405" s="125" t="str">
        <f ca="1"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 ca="1"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 ca="1"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ca="1" si="336"/>
        <v>1029.3100235772972</v>
      </c>
      <c r="V4405" s="22">
        <f t="shared" ca="1" si="337"/>
        <v>0.45330275566675815</v>
      </c>
      <c r="X4405" s="33"/>
      <c r="Y4405" s="33"/>
    </row>
    <row r="4406" spans="1:25" hidden="1" x14ac:dyDescent="0.2">
      <c r="A4406" s="93" t="s">
        <v>2990</v>
      </c>
      <c r="B4406" s="94" t="str">
        <f ca="1">IFERROR(VLOOKUP($A4406,HeadJournal!$A$1:$NTR$890,COLUMN(HeadJournal!B$1),0),"")</f>
        <v>722500394950</v>
      </c>
      <c r="C4406" s="94" t="str">
        <f ca="1">IFERROR(VLOOKUP($A4406,HeadJournal!$A$1:$NTR$890,COLUMN(HeadJournal!C$1),0),"")</f>
        <v>iHerb_OA CZN6870</v>
      </c>
      <c r="D4406" s="125" t="str">
        <f ca="1"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 ca="1"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 ca="1"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 ca="1"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ca="1" si="336"/>
        <v>881.66600099838683</v>
      </c>
      <c r="V4406" s="22">
        <f t="shared" ca="1" si="337"/>
        <v>0.58067987779904162</v>
      </c>
      <c r="X4406" s="33"/>
      <c r="Y4406" s="33"/>
    </row>
    <row r="4407" spans="1:25" hidden="1" x14ac:dyDescent="0.2">
      <c r="A4407" s="93" t="s">
        <v>2990</v>
      </c>
      <c r="B4407" s="94" t="str">
        <f ca="1">IFERROR(VLOOKUP($A4407,HeadJournal!$A$1:$NTR$890,COLUMN(HeadJournal!B$1),0),"")</f>
        <v>722500394950</v>
      </c>
      <c r="C4407" s="94" t="str">
        <f ca="1">IFERROR(VLOOKUP($A4407,HeadJournal!$A$1:$NTR$890,COLUMN(HeadJournal!C$1),0),"")</f>
        <v>iHerb_OA CZN6870</v>
      </c>
      <c r="D4407" s="125" t="str">
        <f ca="1"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 ca="1"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 ca="1"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 ca="1"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ca="1" si="336"/>
        <v>711.73860947699836</v>
      </c>
      <c r="V4407" s="22">
        <f t="shared" ca="1" si="337"/>
        <v>0.59897478379208602</v>
      </c>
      <c r="X4407" s="33"/>
      <c r="Y4407" s="33"/>
    </row>
    <row r="4408" spans="1:25" hidden="1" x14ac:dyDescent="0.2">
      <c r="A4408" s="93" t="s">
        <v>2990</v>
      </c>
      <c r="B4408" s="94" t="str">
        <f ca="1">IFERROR(VLOOKUP($A4408,HeadJournal!$A$1:$NTR$890,COLUMN(HeadJournal!B$1),0),"")</f>
        <v>722500394950</v>
      </c>
      <c r="C4408" s="94" t="str">
        <f ca="1">IFERROR(VLOOKUP($A4408,HeadJournal!$A$1:$NTR$890,COLUMN(HeadJournal!C$1),0),"")</f>
        <v>iHerb_OA CZN6870</v>
      </c>
      <c r="D4408" s="125" t="str">
        <f ca="1"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 ca="1"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 ca="1"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 ca="1"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ca="1" si="336"/>
        <v>971.48428392596497</v>
      </c>
      <c r="V4408" s="22">
        <f t="shared" ca="1" si="337"/>
        <v>0.65706726912960256</v>
      </c>
      <c r="X4408" s="33"/>
      <c r="Y4408" s="33"/>
    </row>
    <row r="4409" spans="1:25" hidden="1" x14ac:dyDescent="0.2">
      <c r="A4409" s="93" t="s">
        <v>2990</v>
      </c>
      <c r="B4409" s="94" t="str">
        <f ca="1">IFERROR(VLOOKUP($A4409,HeadJournal!$A$1:$NTR$890,COLUMN(HeadJournal!B$1),0),"")</f>
        <v>722500394950</v>
      </c>
      <c r="C4409" s="94" t="str">
        <f ca="1">IFERROR(VLOOKUP($A4409,HeadJournal!$A$1:$NTR$890,COLUMN(HeadJournal!C$1),0),"")</f>
        <v>iHerb_OA CZN6870</v>
      </c>
      <c r="D4409" s="125" t="str">
        <f ca="1"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 ca="1"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 ca="1"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 ca="1"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ca="1" si="336"/>
        <v>851.24186391214153</v>
      </c>
      <c r="V4409" s="22">
        <f t="shared" ca="1" si="337"/>
        <v>1.0029263081185074</v>
      </c>
      <c r="X4409" s="33"/>
      <c r="Y4409" s="33"/>
    </row>
    <row r="4410" spans="1:25" hidden="1" x14ac:dyDescent="0.2">
      <c r="A4410" s="93" t="s">
        <v>2990</v>
      </c>
      <c r="B4410" s="94" t="str">
        <f ca="1">IFERROR(VLOOKUP($A4410,HeadJournal!$A$1:$NTR$890,COLUMN(HeadJournal!B$1),0),"")</f>
        <v>722500394950</v>
      </c>
      <c r="C4410" s="94" t="str">
        <f ca="1">IFERROR(VLOOKUP($A4410,HeadJournal!$A$1:$NTR$890,COLUMN(HeadJournal!C$1),0),"")</f>
        <v>iHerb_OA CZN6870</v>
      </c>
      <c r="D4410" s="125" t="str">
        <f ca="1"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 ca="1"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 ca="1"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 ca="1"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ca="1" si="336"/>
        <v>1076.6390176637724</v>
      </c>
      <c r="V4410" s="22">
        <f t="shared" ca="1" si="337"/>
        <v>0.39533467088897656</v>
      </c>
      <c r="X4410" s="33"/>
      <c r="Y4410" s="33"/>
    </row>
    <row r="4411" spans="1:25" hidden="1" x14ac:dyDescent="0.2">
      <c r="A4411" s="93" t="s">
        <v>2990</v>
      </c>
      <c r="B4411" s="94" t="str">
        <f ca="1">IFERROR(VLOOKUP($A4411,HeadJournal!$A$1:$NTR$890,COLUMN(HeadJournal!B$1),0),"")</f>
        <v>722500394950</v>
      </c>
      <c r="C4411" s="94" t="str">
        <f ca="1">IFERROR(VLOOKUP($A4411,HeadJournal!$A$1:$NTR$890,COLUMN(HeadJournal!C$1),0),"")</f>
        <v>iHerb_OA CZN6870</v>
      </c>
      <c r="D4411" s="125" t="str">
        <f ca="1"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 ca="1"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 ca="1"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 ca="1"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ca="1" si="336"/>
        <v>652.28971346286733</v>
      </c>
      <c r="V4411" s="22">
        <f t="shared" ca="1" si="337"/>
        <v>0.76947245282046572</v>
      </c>
      <c r="X4411" s="33"/>
      <c r="Y4411" s="33"/>
    </row>
    <row r="4412" spans="1:25" hidden="1" x14ac:dyDescent="0.2">
      <c r="A4412" s="93" t="s">
        <v>2990</v>
      </c>
      <c r="B4412" s="94" t="str">
        <f ca="1">IFERROR(VLOOKUP($A4412,HeadJournal!$A$1:$NTR$890,COLUMN(HeadJournal!B$1),0),"")</f>
        <v>722500394950</v>
      </c>
      <c r="C4412" s="94" t="str">
        <f ca="1">IFERROR(VLOOKUP($A4412,HeadJournal!$A$1:$NTR$890,COLUMN(HeadJournal!C$1),0),"")</f>
        <v>iHerb_OA CZN6870</v>
      </c>
      <c r="D4412" s="125" t="str">
        <f ca="1"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 ca="1"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 ca="1"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 ca="1"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ca="1" si="336"/>
        <v>610.9692883035093</v>
      </c>
      <c r="V4412" s="22">
        <f t="shared" ca="1" si="337"/>
        <v>0.77432890665290777</v>
      </c>
      <c r="X4412" s="33"/>
      <c r="Y4412" s="33"/>
    </row>
    <row r="4413" spans="1:25" hidden="1" x14ac:dyDescent="0.2">
      <c r="A4413" s="93" t="s">
        <v>2990</v>
      </c>
      <c r="B4413" s="94" t="str">
        <f ca="1">IFERROR(VLOOKUP($A4413,HeadJournal!$A$1:$NTR$890,COLUMN(HeadJournal!B$1),0),"")</f>
        <v>722500394950</v>
      </c>
      <c r="C4413" s="94" t="str">
        <f ca="1">IFERROR(VLOOKUP($A4413,HeadJournal!$A$1:$NTR$890,COLUMN(HeadJournal!C$1),0),"")</f>
        <v>iHerb_OA CZN6870</v>
      </c>
      <c r="D4413" s="125" t="str">
        <f ca="1"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 ca="1"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 ca="1"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 ca="1"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ca="1" si="336"/>
        <v>1220.6121986790558</v>
      </c>
      <c r="V4413" s="22">
        <f t="shared" ca="1" si="337"/>
        <v>0.61666147374682234</v>
      </c>
      <c r="X4413" s="33"/>
      <c r="Y4413" s="33"/>
    </row>
    <row r="4414" spans="1:25" hidden="1" x14ac:dyDescent="0.2">
      <c r="A4414" s="93" t="s">
        <v>3001</v>
      </c>
      <c r="B4414" s="94" t="str">
        <f ca="1">IFERROR(VLOOKUP($A4414,HeadJournal!$A$1:$NTR$890,COLUMN(HeadJournal!B$1),0),"")</f>
        <v>722500403983</v>
      </c>
      <c r="C4414" s="94" t="str">
        <f ca="1">IFERROR(VLOOKUP($A4414,HeadJournal!$A$1:$NTR$890,COLUMN(HeadJournal!C$1),0),"")</f>
        <v>iHerb_OA CZN6870</v>
      </c>
      <c r="D4414" s="125" t="str">
        <f ca="1"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 ca="1"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 ca="1"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ca="1" si="336"/>
        <v>829.78245285895798</v>
      </c>
      <c r="V4414" s="22">
        <f t="shared" ca="1" si="337"/>
        <v>0.8552540152505933</v>
      </c>
      <c r="X4414" s="33"/>
      <c r="Y4414" s="33"/>
    </row>
    <row r="4415" spans="1:25" hidden="1" x14ac:dyDescent="0.2">
      <c r="A4415" s="93" t="s">
        <v>3001</v>
      </c>
      <c r="B4415" s="94" t="str">
        <f ca="1">IFERROR(VLOOKUP($A4415,HeadJournal!$A$1:$NTR$890,COLUMN(HeadJournal!B$1),0),"")</f>
        <v>722500403983</v>
      </c>
      <c r="C4415" s="94" t="str">
        <f ca="1">IFERROR(VLOOKUP($A4415,HeadJournal!$A$1:$NTR$890,COLUMN(HeadJournal!C$1),0),"")</f>
        <v>iHerb_OA CZN6870</v>
      </c>
      <c r="D4415" s="125" t="str">
        <f ca="1"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 ca="1"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 ca="1"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 ca="1"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ca="1" si="336"/>
        <v>1061.886910292249</v>
      </c>
      <c r="V4415" s="22">
        <f t="shared" ca="1" si="337"/>
        <v>0.79357037791489593</v>
      </c>
      <c r="X4415" s="33"/>
      <c r="Y4415" s="33"/>
    </row>
    <row r="4416" spans="1:25" hidden="1" x14ac:dyDescent="0.2">
      <c r="A4416" s="93" t="s">
        <v>3001</v>
      </c>
      <c r="B4416" s="94" t="str">
        <f ca="1">IFERROR(VLOOKUP($A4416,HeadJournal!$A$1:$NTR$890,COLUMN(HeadJournal!B$1),0),"")</f>
        <v>722500403983</v>
      </c>
      <c r="C4416" s="94" t="str">
        <f ca="1">IFERROR(VLOOKUP($A4416,HeadJournal!$A$1:$NTR$890,COLUMN(HeadJournal!C$1),0),"")</f>
        <v>iHerb_OA CZN6870</v>
      </c>
      <c r="D4416" s="125" t="str">
        <f ca="1"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 ca="1"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 ca="1"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 ca="1"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ca="1" si="336"/>
        <v>961.88691029224901</v>
      </c>
      <c r="V4416" s="22">
        <f t="shared" ca="1" si="337"/>
        <v>0.71883827883510865</v>
      </c>
      <c r="X4416" s="33"/>
      <c r="Y4416" s="33"/>
    </row>
    <row r="4417" spans="1:25" hidden="1" x14ac:dyDescent="0.2">
      <c r="A4417" s="93" t="s">
        <v>3001</v>
      </c>
      <c r="B4417" s="94" t="str">
        <f ca="1">IFERROR(VLOOKUP($A4417,HeadJournal!$A$1:$NTR$890,COLUMN(HeadJournal!B$1),0),"")</f>
        <v>722500403983</v>
      </c>
      <c r="C4417" s="94" t="str">
        <f ca="1">IFERROR(VLOOKUP($A4417,HeadJournal!$A$1:$NTR$890,COLUMN(HeadJournal!C$1),0),"")</f>
        <v>iHerb_OA CZN6870</v>
      </c>
      <c r="D4417" s="125" t="str">
        <f ca="1"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 ca="1"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 ca="1"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 ca="1"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ca="1" si="336"/>
        <v>2172.3788360864037</v>
      </c>
      <c r="V4417" s="22">
        <f t="shared" ca="1" si="337"/>
        <v>0.5988439084258651</v>
      </c>
      <c r="X4417" s="33"/>
      <c r="Y4417" s="33"/>
    </row>
    <row r="4418" spans="1:25" hidden="1" x14ac:dyDescent="0.2">
      <c r="A4418" s="93" t="s">
        <v>3001</v>
      </c>
      <c r="B4418" s="94" t="str">
        <f ca="1">IFERROR(VLOOKUP($A4418,HeadJournal!$A$1:$NTR$890,COLUMN(HeadJournal!B$1),0),"")</f>
        <v>722500403983</v>
      </c>
      <c r="C4418" s="94" t="str">
        <f ca="1">IFERROR(VLOOKUP($A4418,HeadJournal!$A$1:$NTR$890,COLUMN(HeadJournal!C$1),0),"")</f>
        <v>iHerb_OA CZN6870</v>
      </c>
      <c r="D4418" s="125" t="str">
        <f ca="1"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 ca="1"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 ca="1"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 ca="1"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ca="1" si="336"/>
        <v>1968.6922083862773</v>
      </c>
      <c r="V4418" s="22">
        <f t="shared" ca="1" si="337"/>
        <v>0.41609895088114929</v>
      </c>
      <c r="X4418" s="33"/>
      <c r="Y4418" s="33"/>
    </row>
    <row r="4419" spans="1:25" hidden="1" x14ac:dyDescent="0.2">
      <c r="A4419" s="93" t="s">
        <v>3001</v>
      </c>
      <c r="B4419" s="94" t="str">
        <f ca="1">IFERROR(VLOOKUP($A4419,HeadJournal!$A$1:$NTR$890,COLUMN(HeadJournal!B$1),0),"")</f>
        <v>722500403983</v>
      </c>
      <c r="C4419" s="94" t="str">
        <f ca="1">IFERROR(VLOOKUP($A4419,HeadJournal!$A$1:$NTR$890,COLUMN(HeadJournal!C$1),0),"")</f>
        <v>iHerb_OA CZN6870</v>
      </c>
      <c r="D4419" s="125" t="str">
        <f ca="1"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 ca="1"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 ca="1"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 ca="1"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ca="1" si="342">Q4419-P4419</f>
        <v>1112.7532076238881</v>
      </c>
      <c r="V4419" s="22">
        <f t="shared" ref="V4419:V4482" ca="1" si="343">IF(Q4419&lt;&gt;0,IFERROR(U4419/P4419,""),"")</f>
        <v>0.43009163675566575</v>
      </c>
      <c r="X4419" s="33"/>
      <c r="Y4419" s="33"/>
    </row>
    <row r="4420" spans="1:25" hidden="1" x14ac:dyDescent="0.2">
      <c r="A4420" s="93" t="s">
        <v>3001</v>
      </c>
      <c r="B4420" s="94" t="str">
        <f ca="1">IFERROR(VLOOKUP($A4420,HeadJournal!$A$1:$NTR$890,COLUMN(HeadJournal!B$1),0),"")</f>
        <v>722500403983</v>
      </c>
      <c r="C4420" s="94" t="str">
        <f ca="1">IFERROR(VLOOKUP($A4420,HeadJournal!$A$1:$NTR$890,COLUMN(HeadJournal!C$1),0),"")</f>
        <v>iHerb_OA CZN6870</v>
      </c>
      <c r="D4420" s="125" t="str">
        <f ca="1"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 ca="1"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 ca="1"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 ca="1"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ca="1" si="342"/>
        <v>1562.0905311308766</v>
      </c>
      <c r="V4420" s="22">
        <f t="shared" ca="1" si="343"/>
        <v>1.3727722405573377</v>
      </c>
      <c r="X4420" s="33"/>
      <c r="Y4420" s="33"/>
    </row>
    <row r="4421" spans="1:25" hidden="1" x14ac:dyDescent="0.2">
      <c r="A4421" s="93" t="s">
        <v>3001</v>
      </c>
      <c r="B4421" s="94" t="str">
        <f ca="1">IFERROR(VLOOKUP($A4421,HeadJournal!$A$1:$NTR$890,COLUMN(HeadJournal!B$1),0),"")</f>
        <v>722500403983</v>
      </c>
      <c r="C4421" s="94" t="str">
        <f ca="1">IFERROR(VLOOKUP($A4421,HeadJournal!$A$1:$NTR$890,COLUMN(HeadJournal!C$1),0),"")</f>
        <v>iHerb_OA CZN6870</v>
      </c>
      <c r="D4421" s="125" t="str">
        <f ca="1"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 ca="1"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 ca="1"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 ca="1"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ca="1" si="342"/>
        <v>897.1689433290976</v>
      </c>
      <c r="V4421" s="22">
        <f t="shared" ca="1" si="343"/>
        <v>0.81351439815030824</v>
      </c>
      <c r="X4421" s="33"/>
      <c r="Y4421" s="33"/>
    </row>
    <row r="4422" spans="1:25" hidden="1" x14ac:dyDescent="0.2">
      <c r="A4422" s="93" t="s">
        <v>3005</v>
      </c>
      <c r="B4422" s="94" t="str">
        <f ca="1">IFERROR(VLOOKUP($A4422,HeadJournal!$A$1:$NTR$890,COLUMN(HeadJournal!B$1),0),"")</f>
        <v>722500403415</v>
      </c>
      <c r="C4422" s="94" t="str">
        <f ca="1">IFERROR(VLOOKUP($A4422,HeadJournal!$A$1:$NTR$890,COLUMN(HeadJournal!C$1),0),"")</f>
        <v>iHerb_VP DFD1605</v>
      </c>
      <c r="D4422" s="125" t="str">
        <f ca="1"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 ca="1"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 ca="1"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 ca="1"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ca="1" si="342"/>
        <v>1447.529128356013</v>
      </c>
      <c r="V4422" s="22">
        <f t="shared" ca="1" si="343"/>
        <v>1.0702848828059996</v>
      </c>
      <c r="X4422" s="33"/>
      <c r="Y4422" s="33"/>
    </row>
    <row r="4423" spans="1:25" hidden="1" x14ac:dyDescent="0.2">
      <c r="A4423" s="93" t="s">
        <v>3005</v>
      </c>
      <c r="B4423" s="94" t="str">
        <f ca="1">IFERROR(VLOOKUP($A4423,HeadJournal!$A$1:$NTR$890,COLUMN(HeadJournal!B$1),0),"")</f>
        <v>722500403415</v>
      </c>
      <c r="C4423" s="94" t="str">
        <f ca="1">IFERROR(VLOOKUP($A4423,HeadJournal!$A$1:$NTR$890,COLUMN(HeadJournal!C$1),0),"")</f>
        <v>iHerb_VP DFD1605</v>
      </c>
      <c r="D4423" s="125" t="str">
        <f ca="1"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 ca="1"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 ca="1"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 ca="1"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ca="1" si="342"/>
        <v>1779.163900593705</v>
      </c>
      <c r="V4423" s="22">
        <f t="shared" ca="1" si="343"/>
        <v>0.52009621299964903</v>
      </c>
      <c r="X4423" s="33"/>
      <c r="Y4423" s="33"/>
    </row>
    <row r="4424" spans="1:25" hidden="1" x14ac:dyDescent="0.2">
      <c r="A4424" s="93" t="s">
        <v>3005</v>
      </c>
      <c r="B4424" s="94" t="str">
        <f ca="1">IFERROR(VLOOKUP($A4424,HeadJournal!$A$1:$NTR$890,COLUMN(HeadJournal!B$1),0),"")</f>
        <v>722500403415</v>
      </c>
      <c r="C4424" s="94" t="str">
        <f ca="1">IFERROR(VLOOKUP($A4424,HeadJournal!$A$1:$NTR$890,COLUMN(HeadJournal!C$1),0),"")</f>
        <v>iHerb_VP DFD1605</v>
      </c>
      <c r="D4424" s="125" t="str">
        <f ca="1"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 ca="1"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 ca="1"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ca="1" si="342"/>
        <v>1044.9019902274995</v>
      </c>
      <c r="V4424" s="22">
        <f t="shared" ca="1" si="343"/>
        <v>0.35359300665223681</v>
      </c>
      <c r="X4424" s="33"/>
      <c r="Y4424" s="33"/>
    </row>
    <row r="4425" spans="1:25" hidden="1" x14ac:dyDescent="0.2">
      <c r="A4425" s="93" t="s">
        <v>3005</v>
      </c>
      <c r="B4425" s="94" t="str">
        <f ca="1">IFERROR(VLOOKUP($A4425,HeadJournal!$A$1:$NTR$890,COLUMN(HeadJournal!B$1),0),"")</f>
        <v>722500403415</v>
      </c>
      <c r="C4425" s="94" t="str">
        <f ca="1">IFERROR(VLOOKUP($A4425,HeadJournal!$A$1:$NTR$890,COLUMN(HeadJournal!C$1),0),"")</f>
        <v>iHerb_VP DFD1605</v>
      </c>
      <c r="D4425" s="125" t="str">
        <f ca="1"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 ca="1"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 ca="1"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 ca="1"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ca="1" si="342"/>
        <v>1044.9019902274995</v>
      </c>
      <c r="V4425" s="22">
        <f t="shared" ca="1" si="343"/>
        <v>0.35359300665223681</v>
      </c>
      <c r="X4425" s="33"/>
      <c r="Y4425" s="33"/>
    </row>
    <row r="4426" spans="1:25" hidden="1" x14ac:dyDescent="0.2">
      <c r="A4426" s="93" t="s">
        <v>3005</v>
      </c>
      <c r="B4426" s="94" t="str">
        <f ca="1">IFERROR(VLOOKUP($A4426,HeadJournal!$A$1:$NTR$890,COLUMN(HeadJournal!B$1),0),"")</f>
        <v>722500403415</v>
      </c>
      <c r="C4426" s="94" t="str">
        <f ca="1">IFERROR(VLOOKUP($A4426,HeadJournal!$A$1:$NTR$890,COLUMN(HeadJournal!C$1),0),"")</f>
        <v>iHerb_VP DFD1605</v>
      </c>
      <c r="D4426" s="125" t="str">
        <f ca="1"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 ca="1"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 ca="1"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 ca="1"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ca="1" si="342"/>
        <v>1044.9019902274995</v>
      </c>
      <c r="V4426" s="22">
        <f t="shared" ca="1" si="343"/>
        <v>0.35359300665223681</v>
      </c>
      <c r="X4426" s="33"/>
      <c r="Y4426" s="33"/>
    </row>
    <row r="4427" spans="1:25" hidden="1" x14ac:dyDescent="0.2">
      <c r="A4427" s="93" t="s">
        <v>3005</v>
      </c>
      <c r="B4427" s="94" t="str">
        <f ca="1">IFERROR(VLOOKUP($A4427,HeadJournal!$A$1:$NTR$890,COLUMN(HeadJournal!B$1),0),"")</f>
        <v>722500403415</v>
      </c>
      <c r="C4427" s="94" t="str">
        <f ca="1">IFERROR(VLOOKUP($A4427,HeadJournal!$A$1:$NTR$890,COLUMN(HeadJournal!C$1),0),"")</f>
        <v>iHerb_VP DFD1605</v>
      </c>
      <c r="D4427" s="125" t="str">
        <f ca="1"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 ca="1"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 ca="1"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 ca="1"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ca="1" si="342"/>
        <v>898.86088320285762</v>
      </c>
      <c r="V4427" s="22">
        <f t="shared" ca="1" si="343"/>
        <v>0.21917346805461188</v>
      </c>
      <c r="X4427" s="33"/>
      <c r="Y4427" s="33"/>
    </row>
    <row r="4428" spans="1:25" hidden="1" x14ac:dyDescent="0.2">
      <c r="A4428" s="93" t="s">
        <v>3005</v>
      </c>
      <c r="B4428" s="94" t="str">
        <f ca="1">IFERROR(VLOOKUP($A4428,HeadJournal!$A$1:$NTR$890,COLUMN(HeadJournal!B$1),0),"")</f>
        <v>722500403415</v>
      </c>
      <c r="C4428" s="94" t="str">
        <f ca="1">IFERROR(VLOOKUP($A4428,HeadJournal!$A$1:$NTR$890,COLUMN(HeadJournal!C$1),0),"")</f>
        <v>iHerb_VP DFD1605</v>
      </c>
      <c r="D4428" s="125" t="str">
        <f ca="1"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 ca="1"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 ca="1"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 ca="1"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ca="1" si="342"/>
        <v>885.17011716492379</v>
      </c>
      <c r="V4428" s="22">
        <f t="shared" ca="1" si="343"/>
        <v>0.54815069164491481</v>
      </c>
      <c r="X4428" s="33"/>
      <c r="Y4428" s="33"/>
    </row>
    <row r="4429" spans="1:25" hidden="1" x14ac:dyDescent="0.2">
      <c r="A4429" s="93" t="s">
        <v>3007</v>
      </c>
      <c r="B4429" s="94">
        <f ca="1">IFERROR(VLOOKUP($A4429,HeadJournal!$A$1:$NTR$890,COLUMN(HeadJournal!B$1),0),"")</f>
        <v>0</v>
      </c>
      <c r="C4429" s="94" t="str">
        <f ca="1">IFERROR(VLOOKUP($A4429,HeadJournal!$A$1:$NTR$890,COLUMN(HeadJournal!C$1),0),"")</f>
        <v>YAMARKET</v>
      </c>
      <c r="D4429" s="125" t="str">
        <f ca="1"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 ca="1"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ca="1" si="342"/>
        <v>579</v>
      </c>
      <c r="V4429" s="22">
        <f t="shared" ca="1" si="343"/>
        <v>0.30140551795939613</v>
      </c>
      <c r="X4429" s="33"/>
      <c r="Y4429" s="33"/>
    </row>
    <row r="4430" spans="1:25" hidden="1" x14ac:dyDescent="0.2">
      <c r="A4430" s="93" t="s">
        <v>3008</v>
      </c>
      <c r="B4430" s="94">
        <f ca="1">IFERROR(VLOOKUP($A4430,HeadJournal!$A$1:$NTR$890,COLUMN(HeadJournal!B$1),0),"")</f>
        <v>0</v>
      </c>
      <c r="C4430" s="94" t="str">
        <f ca="1">IFERROR(VLOOKUP($A4430,HeadJournal!$A$1:$NTR$890,COLUMN(HeadJournal!C$1),0),"")</f>
        <v>YAMARKET</v>
      </c>
      <c r="D4430" s="125" t="str">
        <f ca="1"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 ca="1"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 ca="1"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ca="1" si="342"/>
        <v>520</v>
      </c>
      <c r="V4430" s="22">
        <f t="shared" ca="1" si="343"/>
        <v>0.17449664429530201</v>
      </c>
      <c r="X4430" s="33"/>
      <c r="Y4430" s="33"/>
    </row>
    <row r="4431" spans="1:25" hidden="1" x14ac:dyDescent="0.2">
      <c r="A4431" s="93" t="s">
        <v>3008</v>
      </c>
      <c r="B4431" s="94">
        <f ca="1">IFERROR(VLOOKUP($A4431,HeadJournal!$A$1:$NTR$890,COLUMN(HeadJournal!B$1),0),"")</f>
        <v>0</v>
      </c>
      <c r="C4431" s="94" t="str">
        <f ca="1">IFERROR(VLOOKUP($A4431,HeadJournal!$A$1:$NTR$890,COLUMN(HeadJournal!C$1),0),"")</f>
        <v>YAMARKET</v>
      </c>
      <c r="D4431" s="125" t="str">
        <f ca="1"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 ca="1"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ca="1" si="342"/>
        <v>520</v>
      </c>
      <c r="V4431" s="22">
        <f t="shared" ca="1" si="343"/>
        <v>0.17449664429530201</v>
      </c>
      <c r="X4431" s="33"/>
      <c r="Y4431" s="33"/>
    </row>
    <row r="4432" spans="1:25" hidden="1" x14ac:dyDescent="0.2">
      <c r="A4432" s="93" t="s">
        <v>3017</v>
      </c>
      <c r="B4432" s="94" t="str">
        <f ca="1">IFERROR(VLOOKUP($A4432,HeadJournal!$A$1:$NTR$890,COLUMN(HeadJournal!B$1),0),"")</f>
        <v>722500415855</v>
      </c>
      <c r="C4432" s="94" t="str">
        <f ca="1">IFERROR(VLOOKUP($A4432,HeadJournal!$A$1:$NTR$890,COLUMN(HeadJournal!C$1),0),"")</f>
        <v>iHerb_OA CZN6870</v>
      </c>
      <c r="D4432" s="125" t="str">
        <f ca="1"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 ca="1"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 ca="1"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 ca="1"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ca="1" si="342"/>
        <v>1119.93908081113</v>
      </c>
      <c r="V4432" s="22">
        <f t="shared" ca="1" si="343"/>
        <v>0.94905191977795056</v>
      </c>
      <c r="X4432" s="33"/>
      <c r="Y4432" s="33"/>
    </row>
    <row r="4433" spans="1:25" hidden="1" x14ac:dyDescent="0.2">
      <c r="A4433" s="93" t="s">
        <v>3017</v>
      </c>
      <c r="B4433" s="94" t="str">
        <f ca="1">IFERROR(VLOOKUP($A4433,HeadJournal!$A$1:$NTR$890,COLUMN(HeadJournal!B$1),0),"")</f>
        <v>722500415855</v>
      </c>
      <c r="C4433" s="94" t="str">
        <f ca="1">IFERROR(VLOOKUP($A4433,HeadJournal!$A$1:$NTR$890,COLUMN(HeadJournal!C$1),0),"")</f>
        <v>iHerb_OA CZN6870</v>
      </c>
      <c r="D4433" s="125" t="str">
        <f ca="1"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 ca="1"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 ca="1"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 ca="1"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ca="1" si="342"/>
        <v>1119.93908081113</v>
      </c>
      <c r="V4433" s="22">
        <f t="shared" ca="1" si="343"/>
        <v>0.94905191977795056</v>
      </c>
      <c r="X4433" s="33"/>
      <c r="Y4433" s="33"/>
    </row>
    <row r="4434" spans="1:25" hidden="1" x14ac:dyDescent="0.2">
      <c r="A4434" s="93" t="s">
        <v>3017</v>
      </c>
      <c r="B4434" s="94" t="str">
        <f ca="1">IFERROR(VLOOKUP($A4434,HeadJournal!$A$1:$NTR$890,COLUMN(HeadJournal!B$1),0),"")</f>
        <v>722500415855</v>
      </c>
      <c r="C4434" s="94" t="str">
        <f ca="1">IFERROR(VLOOKUP($A4434,HeadJournal!$A$1:$NTR$890,COLUMN(HeadJournal!C$1),0),"")</f>
        <v>iHerb_OA CZN6870</v>
      </c>
      <c r="D4434" s="125" t="str">
        <f ca="1"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 ca="1"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 ca="1"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ca="1" si="342"/>
        <v>837.98878380758254</v>
      </c>
      <c r="V4434" s="22">
        <f t="shared" ca="1" si="343"/>
        <v>0.87108005572356184</v>
      </c>
      <c r="X4434" s="33"/>
      <c r="Y4434" s="33"/>
    </row>
    <row r="4435" spans="1:25" hidden="1" x14ac:dyDescent="0.2">
      <c r="A4435" s="93" t="s">
        <v>3017</v>
      </c>
      <c r="B4435" s="94" t="str">
        <f ca="1">IFERROR(VLOOKUP($A4435,HeadJournal!$A$1:$NTR$890,COLUMN(HeadJournal!B$1),0),"")</f>
        <v>722500415855</v>
      </c>
      <c r="C4435" s="94" t="str">
        <f ca="1">IFERROR(VLOOKUP($A4435,HeadJournal!$A$1:$NTR$890,COLUMN(HeadJournal!C$1),0),"")</f>
        <v>iHerb_OA CZN6870</v>
      </c>
      <c r="D4435" s="125" t="str">
        <f ca="1"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 ca="1"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 ca="1"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 ca="1"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ca="1" si="342"/>
        <v>-962.01121619241746</v>
      </c>
      <c r="V4435" s="22" t="str">
        <f t="shared" ca="1" si="343"/>
        <v/>
      </c>
      <c r="X4435" s="33"/>
      <c r="Y4435" s="33"/>
    </row>
    <row r="4436" spans="1:25" hidden="1" x14ac:dyDescent="0.2">
      <c r="A4436" s="93" t="s">
        <v>3017</v>
      </c>
      <c r="B4436" s="94" t="str">
        <f ca="1">IFERROR(VLOOKUP($A4436,HeadJournal!$A$1:$NTR$890,COLUMN(HeadJournal!B$1),0),"")</f>
        <v>722500415855</v>
      </c>
      <c r="C4436" s="94" t="str">
        <f ca="1">IFERROR(VLOOKUP($A4436,HeadJournal!$A$1:$NTR$890,COLUMN(HeadJournal!C$1),0),"")</f>
        <v>iHerb_OA CZN6870</v>
      </c>
      <c r="D4436" s="125" t="str">
        <f ca="1"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 ca="1"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 ca="1"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 ca="1"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ca="1" si="342"/>
        <v>568.53009937856928</v>
      </c>
      <c r="V4436" s="22">
        <f t="shared" ca="1" si="343"/>
        <v>1.3176587719322612</v>
      </c>
      <c r="X4436" s="33"/>
      <c r="Y4436" s="33"/>
    </row>
    <row r="4437" spans="1:25" hidden="1" x14ac:dyDescent="0.2">
      <c r="A4437" s="93" t="s">
        <v>3017</v>
      </c>
      <c r="B4437" s="94" t="str">
        <f ca="1">IFERROR(VLOOKUP($A4437,HeadJournal!$A$1:$NTR$890,COLUMN(HeadJournal!B$1),0),"")</f>
        <v>722500415855</v>
      </c>
      <c r="C4437" s="94" t="str">
        <f ca="1">IFERROR(VLOOKUP($A4437,HeadJournal!$A$1:$NTR$890,COLUMN(HeadJournal!C$1),0),"")</f>
        <v>iHerb_OA CZN6870</v>
      </c>
      <c r="D4437" s="125" t="str">
        <f ca="1"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 ca="1"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 ca="1"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 ca="1"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ca="1" si="342"/>
        <v>1755.6748433844041</v>
      </c>
      <c r="V4437" s="22">
        <f t="shared" ca="1" si="343"/>
        <v>0.39503744247222683</v>
      </c>
      <c r="X4437" s="33"/>
      <c r="Y4437" s="33"/>
    </row>
    <row r="4438" spans="1:25" hidden="1" x14ac:dyDescent="0.2">
      <c r="A4438" s="93" t="s">
        <v>3017</v>
      </c>
      <c r="B4438" s="94" t="str">
        <f ca="1">IFERROR(VLOOKUP($A4438,HeadJournal!$A$1:$NTR$890,COLUMN(HeadJournal!B$1),0),"")</f>
        <v>722500415855</v>
      </c>
      <c r="C4438" s="94" t="str">
        <f ca="1">IFERROR(VLOOKUP($A4438,HeadJournal!$A$1:$NTR$890,COLUMN(HeadJournal!C$1),0),"")</f>
        <v>iHerb_OA CZN6870</v>
      </c>
      <c r="D4438" s="125" t="str">
        <f ca="1"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 ca="1"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 ca="1"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 ca="1"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ca="1" si="342"/>
        <v>687.98744181950792</v>
      </c>
      <c r="V4438" s="22">
        <f t="shared" ca="1" si="343"/>
        <v>0.75436180746466386</v>
      </c>
      <c r="X4438" s="33"/>
      <c r="Y4438" s="33"/>
    </row>
    <row r="4439" spans="1:25" hidden="1" x14ac:dyDescent="0.2">
      <c r="A4439" s="93" t="s">
        <v>3017</v>
      </c>
      <c r="B4439" s="94" t="str">
        <f ca="1">IFERROR(VLOOKUP($A4439,HeadJournal!$A$1:$NTR$890,COLUMN(HeadJournal!B$1),0),"")</f>
        <v>722500415855</v>
      </c>
      <c r="C4439" s="94" t="str">
        <f ca="1">IFERROR(VLOOKUP($A4439,HeadJournal!$A$1:$NTR$890,COLUMN(HeadJournal!C$1),0),"")</f>
        <v>iHerb_OA CZN6870</v>
      </c>
      <c r="D4439" s="125" t="str">
        <f ca="1"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 ca="1"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 ca="1"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 ca="1"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ca="1" si="342"/>
        <v>1063.9247497924364</v>
      </c>
      <c r="V4439" s="22">
        <f t="shared" ca="1" si="343"/>
        <v>0.7963060086826339</v>
      </c>
      <c r="X4439" s="33"/>
      <c r="Y4439" s="33"/>
    </row>
    <row r="4440" spans="1:25" hidden="1" x14ac:dyDescent="0.2">
      <c r="A4440" s="93" t="s">
        <v>3017</v>
      </c>
      <c r="B4440" s="94" t="str">
        <f ca="1">IFERROR(VLOOKUP($A4440,HeadJournal!$A$1:$NTR$890,COLUMN(HeadJournal!B$1),0),"")</f>
        <v>722500415855</v>
      </c>
      <c r="C4440" s="94" t="str">
        <f ca="1">IFERROR(VLOOKUP($A4440,HeadJournal!$A$1:$NTR$890,COLUMN(HeadJournal!C$1),0),"")</f>
        <v>iHerb_OA CZN6870</v>
      </c>
      <c r="D4440" s="125" t="str">
        <f ca="1"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 ca="1"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 ca="1"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 ca="1"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ca="1" si="342"/>
        <v>1340.763803054318</v>
      </c>
      <c r="V4440" s="22">
        <f t="shared" ca="1" si="343"/>
        <v>1.5604135484751658</v>
      </c>
      <c r="X4440" s="33"/>
      <c r="Y4440" s="33"/>
    </row>
    <row r="4441" spans="1:25" hidden="1" x14ac:dyDescent="0.2">
      <c r="A4441" s="93" t="s">
        <v>3027</v>
      </c>
      <c r="B4441" s="94" t="str">
        <f ca="1">IFERROR(VLOOKUP($A4441,HeadJournal!$A$1:$NTR$890,COLUMN(HeadJournal!B$1),0),"")</f>
        <v>722500403415</v>
      </c>
      <c r="C4441" s="94" t="str">
        <f ca="1">IFERROR(VLOOKUP($A4441,HeadJournal!$A$1:$NTR$890,COLUMN(HeadJournal!C$1),0),"")</f>
        <v>iHerb_MH DLE7202</v>
      </c>
      <c r="D4441" s="125" t="str">
        <f ca="1"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 ca="1"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 ca="1"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 ca="1"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ca="1" si="342"/>
        <v>1361.3366234514554</v>
      </c>
      <c r="V4441" s="22">
        <f t="shared" ca="1" si="343"/>
        <v>0.83076038857888412</v>
      </c>
      <c r="X4441" s="33"/>
      <c r="Y4441" s="33"/>
    </row>
    <row r="4442" spans="1:25" hidden="1" x14ac:dyDescent="0.2">
      <c r="A4442" s="93" t="s">
        <v>3027</v>
      </c>
      <c r="B4442" s="94" t="str">
        <f ca="1">IFERROR(VLOOKUP($A4442,HeadJournal!$A$1:$NTR$890,COLUMN(HeadJournal!B$1),0),"")</f>
        <v>722500403415</v>
      </c>
      <c r="C4442" s="94" t="str">
        <f ca="1">IFERROR(VLOOKUP($A4442,HeadJournal!$A$1:$NTR$890,COLUMN(HeadJournal!C$1),0),"")</f>
        <v>iHerb_MH DLE7202</v>
      </c>
      <c r="D4442" s="125" t="str">
        <f ca="1"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 ca="1"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 ca="1"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 ca="1"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ca="1" si="342"/>
        <v>1361.3366234514554</v>
      </c>
      <c r="V4442" s="22">
        <f t="shared" ca="1" si="343"/>
        <v>0.83076038857888412</v>
      </c>
      <c r="X4442" s="33"/>
      <c r="Y4442" s="33"/>
    </row>
    <row r="4443" spans="1:25" hidden="1" x14ac:dyDescent="0.2">
      <c r="A4443" s="93" t="s">
        <v>3027</v>
      </c>
      <c r="B4443" s="94" t="str">
        <f ca="1">IFERROR(VLOOKUP($A4443,HeadJournal!$A$1:$NTR$890,COLUMN(HeadJournal!B$1),0),"")</f>
        <v>722500403415</v>
      </c>
      <c r="C4443" s="94" t="str">
        <f ca="1">IFERROR(VLOOKUP($A4443,HeadJournal!$A$1:$NTR$890,COLUMN(HeadJournal!C$1),0),"")</f>
        <v>iHerb_MH DLE7202</v>
      </c>
      <c r="D4443" s="125" t="str">
        <f ca="1"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 ca="1"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 ca="1"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ca="1" si="342"/>
        <v>-1872.4876711802551</v>
      </c>
      <c r="V4443" s="22" t="str">
        <f t="shared" ca="1" si="343"/>
        <v/>
      </c>
      <c r="X4443" s="33"/>
      <c r="Y4443" s="33"/>
    </row>
    <row r="4444" spans="1:25" hidden="1" x14ac:dyDescent="0.2">
      <c r="A4444" s="93" t="s">
        <v>3027</v>
      </c>
      <c r="B4444" s="94" t="str">
        <f ca="1">IFERROR(VLOOKUP($A4444,HeadJournal!$A$1:$NTR$890,COLUMN(HeadJournal!B$1),0),"")</f>
        <v>722500403415</v>
      </c>
      <c r="C4444" s="94" t="str">
        <f ca="1">IFERROR(VLOOKUP($A4444,HeadJournal!$A$1:$NTR$890,COLUMN(HeadJournal!C$1),0),"")</f>
        <v>iHerb_MH DLE7202</v>
      </c>
      <c r="D4444" s="125" t="str">
        <f ca="1"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 ca="1"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 ca="1"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 ca="1"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ca="1" si="342"/>
        <v>-1167.2281590319787</v>
      </c>
      <c r="V4444" s="22" t="str">
        <f t="shared" ca="1" si="343"/>
        <v/>
      </c>
      <c r="X4444" s="33"/>
      <c r="Y4444" s="33"/>
    </row>
    <row r="4445" spans="1:25" hidden="1" x14ac:dyDescent="0.2">
      <c r="A4445" s="93" t="s">
        <v>3027</v>
      </c>
      <c r="B4445" s="94" t="str">
        <f ca="1">IFERROR(VLOOKUP($A4445,HeadJournal!$A$1:$NTR$890,COLUMN(HeadJournal!B$1),0),"")</f>
        <v>722500403415</v>
      </c>
      <c r="C4445" s="94" t="str">
        <f ca="1">IFERROR(VLOOKUP($A4445,HeadJournal!$A$1:$NTR$890,COLUMN(HeadJournal!C$1),0),"")</f>
        <v>iHerb_MH DLE7202</v>
      </c>
      <c r="D4445" s="125" t="str">
        <f ca="1"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 ca="1"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 ca="1"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 ca="1"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ca="1" si="342"/>
        <v>-1.4760395656594483E-3</v>
      </c>
      <c r="V4445" s="22">
        <f t="shared" ca="1" si="343"/>
        <v>-6.8506702178763426E-7</v>
      </c>
      <c r="X4445" s="33"/>
      <c r="Y4445" s="33"/>
    </row>
    <row r="4446" spans="1:25" hidden="1" x14ac:dyDescent="0.2">
      <c r="A4446" s="93" t="s">
        <v>3027</v>
      </c>
      <c r="B4446" s="94" t="str">
        <f ca="1">IFERROR(VLOOKUP($A4446,HeadJournal!$A$1:$NTR$890,COLUMN(HeadJournal!B$1),0),"")</f>
        <v>722500403415</v>
      </c>
      <c r="C4446" s="94" t="str">
        <f ca="1">IFERROR(VLOOKUP($A4446,HeadJournal!$A$1:$NTR$890,COLUMN(HeadJournal!C$1),0),"")</f>
        <v>iHerb_MH DLE7202</v>
      </c>
      <c r="D4446" s="125" t="str">
        <f ca="1"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 ca="1"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 ca="1"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 ca="1"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ca="1" si="342"/>
        <v>2541.0801613367917</v>
      </c>
      <c r="V4446" s="22">
        <f t="shared" ca="1" si="343"/>
        <v>0.64186198884866219</v>
      </c>
      <c r="X4446" s="33"/>
      <c r="Y4446" s="33"/>
    </row>
    <row r="4447" spans="1:25" hidden="1" x14ac:dyDescent="0.2">
      <c r="A4447" s="93" t="s">
        <v>3027</v>
      </c>
      <c r="B4447" s="94" t="str">
        <f ca="1">IFERROR(VLOOKUP($A4447,HeadJournal!$A$1:$NTR$890,COLUMN(HeadJournal!B$1),0),"")</f>
        <v>722500403415</v>
      </c>
      <c r="C4447" s="94" t="str">
        <f ca="1">IFERROR(VLOOKUP($A4447,HeadJournal!$A$1:$NTR$890,COLUMN(HeadJournal!C$1),0),"")</f>
        <v>iHerb_MH DLE7202</v>
      </c>
      <c r="D4447" s="125" t="str">
        <f ca="1"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 ca="1"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 ca="1"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 ca="1"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ca="1" si="342"/>
        <v>1400.6602823393844</v>
      </c>
      <c r="V4447" s="22">
        <f t="shared" ca="1" si="343"/>
        <v>0.70056142533809451</v>
      </c>
      <c r="X4447" s="33"/>
      <c r="Y4447" s="33"/>
    </row>
    <row r="4448" spans="1:25" hidden="1" x14ac:dyDescent="0.2">
      <c r="A4448" s="93" t="s">
        <v>3027</v>
      </c>
      <c r="B4448" s="94" t="str">
        <f ca="1">IFERROR(VLOOKUP($A4448,HeadJournal!$A$1:$NTR$890,COLUMN(HeadJournal!B$1),0),"")</f>
        <v>722500403415</v>
      </c>
      <c r="C4448" s="94" t="str">
        <f ca="1">IFERROR(VLOOKUP($A4448,HeadJournal!$A$1:$NTR$890,COLUMN(HeadJournal!C$1),0),"")</f>
        <v>iHerb_MH DLE7202</v>
      </c>
      <c r="D4448" s="125" t="str">
        <f ca="1"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 ca="1"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 ca="1"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 ca="1"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ca="1" si="342"/>
        <v>1400.6602823393844</v>
      </c>
      <c r="V4448" s="22">
        <f t="shared" ca="1" si="343"/>
        <v>0.70056142533809451</v>
      </c>
      <c r="X4448" s="33"/>
      <c r="Y4448" s="33"/>
    </row>
    <row r="4449" spans="1:25" hidden="1" x14ac:dyDescent="0.2">
      <c r="A4449" s="93" t="s">
        <v>3035</v>
      </c>
      <c r="B4449" s="94">
        <f ca="1">IFERROR(VLOOKUP($A4449,HeadJournal!$A$1:$NTR$890,COLUMN(HeadJournal!B$1),0),"")</f>
        <v>0</v>
      </c>
      <c r="C4449" s="94" t="str">
        <f ca="1">IFERROR(VLOOKUP($A4449,HeadJournal!$A$1:$NTR$890,COLUMN(HeadJournal!C$1),0),"")</f>
        <v>iHerb_AV CYG0792</v>
      </c>
      <c r="D4449" s="125" t="str">
        <f ca="1"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 ca="1"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 ca="1"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ca="1" si="342"/>
        <v>2300</v>
      </c>
      <c r="V4449" s="22" t="str">
        <f t="shared" ca="1" si="343"/>
        <v/>
      </c>
      <c r="X4449" s="33"/>
      <c r="Y4449" s="33"/>
    </row>
    <row r="4450" spans="1:25" hidden="1" x14ac:dyDescent="0.2">
      <c r="A4450" s="93" t="s">
        <v>3035</v>
      </c>
      <c r="B4450" s="94">
        <f ca="1">IFERROR(VLOOKUP($A4450,HeadJournal!$A$1:$NTR$890,COLUMN(HeadJournal!B$1),0),"")</f>
        <v>0</v>
      </c>
      <c r="C4450" s="94" t="str">
        <f ca="1">IFERROR(VLOOKUP($A4450,HeadJournal!$A$1:$NTR$890,COLUMN(HeadJournal!C$1),0),"")</f>
        <v>iHerb_AV CYG0792</v>
      </c>
      <c r="D4450" s="125" t="str">
        <f ca="1"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 ca="1"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 ca="1"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 ca="1"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ca="1" si="342"/>
        <v>587.63031492427035</v>
      </c>
      <c r="V4450" s="22">
        <f t="shared" ca="1" si="343"/>
        <v>0.13626621969770919</v>
      </c>
      <c r="X4450" s="33"/>
      <c r="Y4450" s="33"/>
    </row>
    <row r="4451" spans="1:25" hidden="1" x14ac:dyDescent="0.2">
      <c r="A4451" s="93" t="s">
        <v>3035</v>
      </c>
      <c r="B4451" s="94">
        <f ca="1">IFERROR(VLOOKUP($A4451,HeadJournal!$A$1:$NTR$890,COLUMN(HeadJournal!B$1),0),"")</f>
        <v>0</v>
      </c>
      <c r="C4451" s="94" t="str">
        <f ca="1">IFERROR(VLOOKUP($A4451,HeadJournal!$A$1:$NTR$890,COLUMN(HeadJournal!C$1),0),"")</f>
        <v>iHerb_AV CYG0792</v>
      </c>
      <c r="D4451" s="125" t="str">
        <f ca="1"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 ca="1"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 ca="1"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 ca="1"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ca="1" si="342"/>
        <v>687.63031492427035</v>
      </c>
      <c r="V4451" s="22">
        <f t="shared" ca="1" si="343"/>
        <v>0.15945532622215222</v>
      </c>
      <c r="X4451" s="33"/>
      <c r="Y4451" s="33"/>
    </row>
    <row r="4452" spans="1:25" hidden="1" x14ac:dyDescent="0.2">
      <c r="A4452" s="93" t="s">
        <v>3035</v>
      </c>
      <c r="B4452" s="94">
        <f ca="1">IFERROR(VLOOKUP($A4452,HeadJournal!$A$1:$NTR$890,COLUMN(HeadJournal!B$1),0),"")</f>
        <v>0</v>
      </c>
      <c r="C4452" s="94" t="str">
        <f ca="1">IFERROR(VLOOKUP($A4452,HeadJournal!$A$1:$NTR$890,COLUMN(HeadJournal!C$1),0),"")</f>
        <v>iHerb_AV CYG0792</v>
      </c>
      <c r="D4452" s="125" t="str">
        <f ca="1"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 ca="1"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 ca="1"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 ca="1"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ca="1" si="342"/>
        <v>-720.21633111685753</v>
      </c>
      <c r="V4452" s="22" t="str">
        <f t="shared" ca="1" si="343"/>
        <v/>
      </c>
      <c r="X4452" s="33"/>
      <c r="Y4452" s="33"/>
    </row>
    <row r="4453" spans="1:25" hidden="1" x14ac:dyDescent="0.2">
      <c r="A4453" s="93" t="s">
        <v>3035</v>
      </c>
      <c r="B4453" s="94">
        <f ca="1">IFERROR(VLOOKUP($A4453,HeadJournal!$A$1:$NTR$890,COLUMN(HeadJournal!B$1),0),"")</f>
        <v>0</v>
      </c>
      <c r="C4453" s="94" t="str">
        <f ca="1">IFERROR(VLOOKUP($A4453,HeadJournal!$A$1:$NTR$890,COLUMN(HeadJournal!C$1),0),"")</f>
        <v>iHerb_AV CYG0792</v>
      </c>
      <c r="D4453" s="125" t="str">
        <f ca="1"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 ca="1"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 ca="1"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 ca="1"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ca="1" si="342"/>
        <v>-9.6539835021758336E-4</v>
      </c>
      <c r="V4453" s="22">
        <f t="shared" ca="1" si="343"/>
        <v>-2.7231669567082015E-7</v>
      </c>
      <c r="X4453" s="33"/>
      <c r="Y4453" s="33"/>
    </row>
    <row r="4454" spans="1:25" hidden="1" x14ac:dyDescent="0.2">
      <c r="A4454" s="93" t="s">
        <v>3044</v>
      </c>
      <c r="B4454" s="94">
        <f ca="1">IFERROR(VLOOKUP($A4454,HeadJournal!$A$1:$NTR$890,COLUMN(HeadJournal!B$1),0),"")</f>
        <v>0</v>
      </c>
      <c r="C4454" s="94" t="str">
        <f ca="1">IFERROR(VLOOKUP($A4454,HeadJournal!$A$1:$NTR$890,COLUMN(HeadJournal!C$1),0),"")</f>
        <v>iHerb_VP DFD1605</v>
      </c>
      <c r="D4454" s="125" t="str">
        <f ca="1"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 ca="1"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 ca="1"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ca="1" si="342"/>
        <v>799.58426774888585</v>
      </c>
      <c r="V4454" s="22">
        <f t="shared" ca="1" si="343"/>
        <v>0.29609672992178071</v>
      </c>
      <c r="X4454" s="33"/>
      <c r="Y4454" s="33"/>
    </row>
    <row r="4455" spans="1:25" hidden="1" x14ac:dyDescent="0.2">
      <c r="A4455" s="93" t="s">
        <v>3044</v>
      </c>
      <c r="B4455" s="94">
        <f ca="1">IFERROR(VLOOKUP($A4455,HeadJournal!$A$1:$NTR$890,COLUMN(HeadJournal!B$1),0),"")</f>
        <v>0</v>
      </c>
      <c r="C4455" s="94" t="str">
        <f ca="1">IFERROR(VLOOKUP($A4455,HeadJournal!$A$1:$NTR$890,COLUMN(HeadJournal!C$1),0),"")</f>
        <v>iHerb_VP DFD1605</v>
      </c>
      <c r="D4455" s="125" t="str">
        <f ca="1"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 ca="1"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 ca="1"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 ca="1"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ca="1" si="342"/>
        <v>515.08334118275798</v>
      </c>
      <c r="V4455" s="22">
        <f t="shared" ca="1" si="343"/>
        <v>0.55094038203831674</v>
      </c>
      <c r="X4455" s="33"/>
      <c r="Y4455" s="33"/>
    </row>
    <row r="4456" spans="1:25" hidden="1" x14ac:dyDescent="0.2">
      <c r="A4456" s="93" t="s">
        <v>3044</v>
      </c>
      <c r="B4456" s="94">
        <f ca="1">IFERROR(VLOOKUP($A4456,HeadJournal!$A$1:$NTR$890,COLUMN(HeadJournal!B$1),0),"")</f>
        <v>0</v>
      </c>
      <c r="C4456" s="94" t="str">
        <f ca="1">IFERROR(VLOOKUP($A4456,HeadJournal!$A$1:$NTR$890,COLUMN(HeadJournal!C$1),0),"")</f>
        <v>iHerb_VP DFD1605</v>
      </c>
      <c r="D4456" s="125" t="str">
        <f ca="1"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 ca="1"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 ca="1"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 ca="1"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ca="1" si="342"/>
        <v>1192.1813693070799</v>
      </c>
      <c r="V4456" s="22">
        <f t="shared" ca="1" si="343"/>
        <v>0.42459343928951371</v>
      </c>
      <c r="X4456" s="33"/>
      <c r="Y4456" s="33"/>
    </row>
    <row r="4457" spans="1:25" hidden="1" x14ac:dyDescent="0.2">
      <c r="A4457" s="93" t="s">
        <v>3044</v>
      </c>
      <c r="B4457" s="94">
        <f ca="1">IFERROR(VLOOKUP($A4457,HeadJournal!$A$1:$NTR$890,COLUMN(HeadJournal!B$1),0),"")</f>
        <v>0</v>
      </c>
      <c r="C4457" s="94" t="str">
        <f ca="1">IFERROR(VLOOKUP($A4457,HeadJournal!$A$1:$NTR$890,COLUMN(HeadJournal!C$1),0),"")</f>
        <v>iHerb_VP DFD1605</v>
      </c>
      <c r="D4457" s="125" t="str">
        <f ca="1"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 ca="1"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 ca="1"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 ca="1"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ca="1" si="342"/>
        <v>808.20069225245106</v>
      </c>
      <c r="V4457" s="22">
        <f t="shared" ca="1" si="343"/>
        <v>0.38636626814965447</v>
      </c>
      <c r="X4457" s="33"/>
      <c r="Y4457" s="33"/>
    </row>
    <row r="4458" spans="1:25" hidden="1" x14ac:dyDescent="0.2">
      <c r="A4458" s="93" t="s">
        <v>3044</v>
      </c>
      <c r="B4458" s="94">
        <f ca="1">IFERROR(VLOOKUP($A4458,HeadJournal!$A$1:$NTR$890,COLUMN(HeadJournal!B$1),0),"")</f>
        <v>0</v>
      </c>
      <c r="C4458" s="94" t="str">
        <f ca="1">IFERROR(VLOOKUP($A4458,HeadJournal!$A$1:$NTR$890,COLUMN(HeadJournal!C$1),0),"")</f>
        <v>iHerb_VP DFD1605</v>
      </c>
      <c r="D4458" s="125" t="str">
        <f ca="1"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 ca="1"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 ca="1"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 ca="1"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ca="1" si="342"/>
        <v>847.07031264091393</v>
      </c>
      <c r="V4458" s="22">
        <f t="shared" ca="1" si="343"/>
        <v>0.41261535543898514</v>
      </c>
      <c r="X4458" s="33"/>
      <c r="Y4458" s="33"/>
    </row>
    <row r="4459" spans="1:25" hidden="1" x14ac:dyDescent="0.2">
      <c r="A4459" s="93" t="s">
        <v>3044</v>
      </c>
      <c r="B4459" s="94">
        <f ca="1">IFERROR(VLOOKUP($A4459,HeadJournal!$A$1:$NTR$890,COLUMN(HeadJournal!B$1),0),"")</f>
        <v>0</v>
      </c>
      <c r="C4459" s="94" t="str">
        <f ca="1">IFERROR(VLOOKUP($A4459,HeadJournal!$A$1:$NTR$890,COLUMN(HeadJournal!C$1),0),"")</f>
        <v>iHerb_VP DFD1605</v>
      </c>
      <c r="D4459" s="125" t="str">
        <f ca="1"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 ca="1"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 ca="1"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 ca="1"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ca="1" si="342"/>
        <v>1358.4958508275304</v>
      </c>
      <c r="V4459" s="22">
        <f t="shared" ca="1" si="343"/>
        <v>0.25432833390909093</v>
      </c>
      <c r="X4459" s="33"/>
      <c r="Y4459" s="33"/>
    </row>
    <row r="4460" spans="1:25" hidden="1" x14ac:dyDescent="0.2">
      <c r="A4460" s="93" t="s">
        <v>3044</v>
      </c>
      <c r="B4460" s="94">
        <f ca="1">IFERROR(VLOOKUP($A4460,HeadJournal!$A$1:$NTR$890,COLUMN(HeadJournal!B$1),0),"")</f>
        <v>0</v>
      </c>
      <c r="C4460" s="94" t="str">
        <f ca="1">IFERROR(VLOOKUP($A4460,HeadJournal!$A$1:$NTR$890,COLUMN(HeadJournal!C$1),0),"")</f>
        <v>iHerb_VP DFD1605</v>
      </c>
      <c r="D4460" s="125" t="str">
        <f ca="1"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 ca="1"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 ca="1"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 ca="1"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ca="1" si="342"/>
        <v>706.8137496868585</v>
      </c>
      <c r="V4460" s="22">
        <f t="shared" ca="1" si="343"/>
        <v>0.3150936528735363</v>
      </c>
      <c r="X4460" s="33"/>
      <c r="Y4460" s="33"/>
    </row>
    <row r="4461" spans="1:25" hidden="1" x14ac:dyDescent="0.2">
      <c r="A4461" s="93" t="s">
        <v>3044</v>
      </c>
      <c r="B4461" s="94">
        <f ca="1">IFERROR(VLOOKUP($A4461,HeadJournal!$A$1:$NTR$890,COLUMN(HeadJournal!B$1),0),"")</f>
        <v>0</v>
      </c>
      <c r="C4461" s="94" t="str">
        <f ca="1">IFERROR(VLOOKUP($A4461,HeadJournal!$A$1:$NTR$890,COLUMN(HeadJournal!C$1),0),"")</f>
        <v>iHerb_VP DFD1605</v>
      </c>
      <c r="D4461" s="125" t="str">
        <f ca="1"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 ca="1"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 ca="1"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 ca="1"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ca="1" si="342"/>
        <v>706.8137496868585</v>
      </c>
      <c r="V4461" s="22">
        <f t="shared" ca="1" si="343"/>
        <v>0.3150936528735363</v>
      </c>
      <c r="X4461" s="33"/>
      <c r="Y4461" s="33"/>
    </row>
    <row r="4462" spans="1:25" hidden="1" x14ac:dyDescent="0.2">
      <c r="A4462" s="93" t="s">
        <v>3052</v>
      </c>
      <c r="B4462" s="94">
        <f ca="1">IFERROR(VLOOKUP($A4462,HeadJournal!$A$1:$NTR$890,COLUMN(HeadJournal!B$1),0),"")</f>
        <v>0</v>
      </c>
      <c r="C4462" s="94" t="str">
        <f ca="1">IFERROR(VLOOKUP($A4462,HeadJournal!$A$1:$NTR$890,COLUMN(HeadJournal!C$1),0),"")</f>
        <v>iHerb_VP DFD1605</v>
      </c>
      <c r="D4462" s="125" t="str">
        <f ca="1"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 ca="1"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 ca="1"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 ca="1"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ca="1" si="342"/>
        <v>1537.0247406511169</v>
      </c>
      <c r="V4462" s="22">
        <f t="shared" ca="1" si="343"/>
        <v>1.4459647363689432</v>
      </c>
      <c r="X4462" s="33"/>
      <c r="Y4462" s="33"/>
    </row>
    <row r="4463" spans="1:25" hidden="1" x14ac:dyDescent="0.2">
      <c r="A4463" s="93" t="s">
        <v>3052</v>
      </c>
      <c r="B4463" s="94">
        <f ca="1">IFERROR(VLOOKUP($A4463,HeadJournal!$A$1:$NTR$890,COLUMN(HeadJournal!B$1),0),"")</f>
        <v>0</v>
      </c>
      <c r="C4463" s="94" t="str">
        <f ca="1">IFERROR(VLOOKUP($A4463,HeadJournal!$A$1:$NTR$890,COLUMN(HeadJournal!C$1),0),"")</f>
        <v>iHerb_VP DFD1605</v>
      </c>
      <c r="D4463" s="125" t="str">
        <f ca="1"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 ca="1"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 ca="1"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 ca="1"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ca="1" si="342"/>
        <v>961.89941878962964</v>
      </c>
      <c r="V4463" s="22">
        <f t="shared" ca="1" si="343"/>
        <v>0.52331163409797121</v>
      </c>
      <c r="X4463" s="33"/>
      <c r="Y4463" s="33"/>
    </row>
    <row r="4464" spans="1:25" hidden="1" x14ac:dyDescent="0.2">
      <c r="A4464" s="93" t="s">
        <v>3052</v>
      </c>
      <c r="B4464" s="94">
        <f ca="1">IFERROR(VLOOKUP($A4464,HeadJournal!$A$1:$NTR$890,COLUMN(HeadJournal!B$1),0),"")</f>
        <v>0</v>
      </c>
      <c r="C4464" s="94" t="str">
        <f ca="1">IFERROR(VLOOKUP($A4464,HeadJournal!$A$1:$NTR$890,COLUMN(HeadJournal!C$1),0),"")</f>
        <v>iHerb_VP DFD1605</v>
      </c>
      <c r="D4464" s="125" t="str">
        <f ca="1"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 ca="1"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 ca="1"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ca="1" si="342"/>
        <v>695.13885684837896</v>
      </c>
      <c r="V4464" s="22">
        <f t="shared" ca="1" si="343"/>
        <v>1.1492536174937062</v>
      </c>
      <c r="X4464" s="33"/>
      <c r="Y4464" s="33"/>
    </row>
    <row r="4465" spans="1:25" hidden="1" x14ac:dyDescent="0.2">
      <c r="A4465" s="93" t="s">
        <v>3052</v>
      </c>
      <c r="B4465" s="94">
        <f ca="1">IFERROR(VLOOKUP($A4465,HeadJournal!$A$1:$NTR$890,COLUMN(HeadJournal!B$1),0),"")</f>
        <v>0</v>
      </c>
      <c r="C4465" s="94" t="str">
        <f ca="1">IFERROR(VLOOKUP($A4465,HeadJournal!$A$1:$NTR$890,COLUMN(HeadJournal!C$1),0),"")</f>
        <v>iHerb_VP DFD1605</v>
      </c>
      <c r="D4465" s="125" t="str">
        <f ca="1"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 ca="1"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 ca="1"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 ca="1"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ca="1" si="342"/>
        <v>-1074.2634921915264</v>
      </c>
      <c r="V4465" s="22" t="str">
        <f t="shared" ca="1" si="343"/>
        <v/>
      </c>
      <c r="X4465" s="33"/>
      <c r="Y4465" s="33"/>
    </row>
    <row r="4466" spans="1:25" hidden="1" x14ac:dyDescent="0.2">
      <c r="A4466" s="93" t="s">
        <v>3052</v>
      </c>
      <c r="B4466" s="94">
        <f ca="1">IFERROR(VLOOKUP($A4466,HeadJournal!$A$1:$NTR$890,COLUMN(HeadJournal!B$1),0),"")</f>
        <v>0</v>
      </c>
      <c r="C4466" s="94" t="str">
        <f ca="1">IFERROR(VLOOKUP($A4466,HeadJournal!$A$1:$NTR$890,COLUMN(HeadJournal!C$1),0),"")</f>
        <v>iHerb_VP DFD1605</v>
      </c>
      <c r="D4466" s="125" t="str">
        <f ca="1"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 ca="1"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 ca="1"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 ca="1"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ca="1" si="342"/>
        <v>641.0099796105842</v>
      </c>
      <c r="V4466" s="22">
        <f t="shared" ca="1" si="343"/>
        <v>0.79235832761203573</v>
      </c>
      <c r="X4466" s="33"/>
      <c r="Y4466" s="33"/>
    </row>
    <row r="4467" spans="1:25" hidden="1" x14ac:dyDescent="0.2">
      <c r="A4467" s="93" t="s">
        <v>3052</v>
      </c>
      <c r="B4467" s="94">
        <f ca="1">IFERROR(VLOOKUP($A4467,HeadJournal!$A$1:$NTR$890,COLUMN(HeadJournal!B$1),0),"")</f>
        <v>0</v>
      </c>
      <c r="C4467" s="94" t="str">
        <f ca="1">IFERROR(VLOOKUP($A4467,HeadJournal!$A$1:$NTR$890,COLUMN(HeadJournal!C$1),0),"")</f>
        <v>iHerb_VP DFD1605</v>
      </c>
      <c r="D4467" s="125" t="str">
        <f ca="1"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 ca="1"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 ca="1"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 ca="1"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ca="1" si="342"/>
        <v>941.20432524478474</v>
      </c>
      <c r="V4467" s="22">
        <f t="shared" ca="1" si="343"/>
        <v>0.50635168675477571</v>
      </c>
      <c r="X4467" s="33"/>
      <c r="Y4467" s="33"/>
    </row>
    <row r="4468" spans="1:25" hidden="1" x14ac:dyDescent="0.2">
      <c r="A4468" s="93" t="s">
        <v>3052</v>
      </c>
      <c r="B4468" s="94">
        <f ca="1">IFERROR(VLOOKUP($A4468,HeadJournal!$A$1:$NTR$890,COLUMN(HeadJournal!B$1),0),"")</f>
        <v>0</v>
      </c>
      <c r="C4468" s="94" t="str">
        <f ca="1">IFERROR(VLOOKUP($A4468,HeadJournal!$A$1:$NTR$890,COLUMN(HeadJournal!C$1),0),"")</f>
        <v>iHerb_VP DFD1605</v>
      </c>
      <c r="D4468" s="125" t="str">
        <f ca="1"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 ca="1"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 ca="1"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 ca="1"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ca="1" si="342"/>
        <v>1141.2043252447847</v>
      </c>
      <c r="V4468" s="22">
        <f t="shared" ca="1" si="343"/>
        <v>0.61394823580868829</v>
      </c>
      <c r="X4468" s="33"/>
      <c r="Y4468" s="33"/>
    </row>
    <row r="4469" spans="1:25" hidden="1" x14ac:dyDescent="0.2">
      <c r="A4469" s="93" t="s">
        <v>3052</v>
      </c>
      <c r="B4469" s="94">
        <f ca="1">IFERROR(VLOOKUP($A4469,HeadJournal!$A$1:$NTR$890,COLUMN(HeadJournal!B$1),0),"")</f>
        <v>0</v>
      </c>
      <c r="C4469" s="94" t="str">
        <f ca="1">IFERROR(VLOOKUP($A4469,HeadJournal!$A$1:$NTR$890,COLUMN(HeadJournal!C$1),0),"")</f>
        <v>iHerb_VP DFD1605</v>
      </c>
      <c r="D4469" s="125" t="str">
        <f ca="1"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 ca="1"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 ca="1"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 ca="1"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ca="1" si="342"/>
        <v>831.66790078644863</v>
      </c>
      <c r="V4469" s="22">
        <f t="shared" ca="1" si="343"/>
        <v>0.71184203647770683</v>
      </c>
      <c r="X4469" s="33"/>
      <c r="Y4469" s="33"/>
    </row>
    <row r="4470" spans="1:25" hidden="1" x14ac:dyDescent="0.2">
      <c r="A4470" s="93" t="s">
        <v>3052</v>
      </c>
      <c r="B4470" s="94">
        <f ca="1">IFERROR(VLOOKUP($A4470,HeadJournal!$A$1:$NTR$890,COLUMN(HeadJournal!B$1),0),"")</f>
        <v>0</v>
      </c>
      <c r="C4470" s="94" t="str">
        <f ca="1">IFERROR(VLOOKUP($A4470,HeadJournal!$A$1:$NTR$890,COLUMN(HeadJournal!C$1),0),"")</f>
        <v>iHerb_VP DFD1605</v>
      </c>
      <c r="D4470" s="125" t="str">
        <f ca="1"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 ca="1"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 ca="1"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 ca="1"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ca="1" si="342"/>
        <v>-2.7216508719902777E-3</v>
      </c>
      <c r="V4470" s="22">
        <f t="shared" ca="1" si="343"/>
        <v>-7.3173029503555136E-7</v>
      </c>
      <c r="X4470" s="33"/>
      <c r="Y4470" s="33"/>
    </row>
    <row r="4471" spans="1:25" hidden="1" x14ac:dyDescent="0.2">
      <c r="A4471" s="93" t="s">
        <v>3059</v>
      </c>
      <c r="B4471" s="94">
        <f ca="1">IFERROR(VLOOKUP($A4471,HeadJournal!$A$1:$NTR$890,COLUMN(HeadJournal!B$1),0),"")</f>
        <v>0</v>
      </c>
      <c r="C4471" s="94" t="str">
        <f ca="1">IFERROR(VLOOKUP($A4471,HeadJournal!$A$1:$NTR$890,COLUMN(HeadJournal!C$1),0),"")</f>
        <v>iHerb_VP DFD1605</v>
      </c>
      <c r="D4471" s="125" t="str">
        <f ca="1"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 ca="1"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 ca="1"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 ca="1"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ca="1" si="342"/>
        <v>1584.3792212508702</v>
      </c>
      <c r="V4471" s="22">
        <f t="shared" ca="1" si="343"/>
        <v>0.98066281524155197</v>
      </c>
      <c r="X4471" s="33"/>
      <c r="Y4471" s="33"/>
    </row>
    <row r="4472" spans="1:25" hidden="1" x14ac:dyDescent="0.2">
      <c r="A4472" s="93" t="s">
        <v>3059</v>
      </c>
      <c r="B4472" s="94">
        <f ca="1">IFERROR(VLOOKUP($A4472,HeadJournal!$A$1:$NTR$890,COLUMN(HeadJournal!B$1),0),"")</f>
        <v>0</v>
      </c>
      <c r="C4472" s="94" t="str">
        <f ca="1">IFERROR(VLOOKUP($A4472,HeadJournal!$A$1:$NTR$890,COLUMN(HeadJournal!C$1),0),"")</f>
        <v>iHerb_VP DFD1605</v>
      </c>
      <c r="D4472" s="125" t="str">
        <f ca="1"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 ca="1"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 ca="1"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 ca="1"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ca="1" si="342"/>
        <v>1384.3792212508702</v>
      </c>
      <c r="V4472" s="22">
        <f t="shared" ca="1" si="343"/>
        <v>0.8568713892889549</v>
      </c>
      <c r="X4472" s="33"/>
      <c r="Y4472" s="33"/>
    </row>
    <row r="4473" spans="1:25" hidden="1" x14ac:dyDescent="0.2">
      <c r="A4473" s="93" t="s">
        <v>3059</v>
      </c>
      <c r="B4473" s="94">
        <f ca="1">IFERROR(VLOOKUP($A4473,HeadJournal!$A$1:$NTR$890,COLUMN(HeadJournal!B$1),0),"")</f>
        <v>0</v>
      </c>
      <c r="C4473" s="94" t="str">
        <f ca="1">IFERROR(VLOOKUP($A4473,HeadJournal!$A$1:$NTR$890,COLUMN(HeadJournal!C$1),0),"")</f>
        <v>iHerb_VP DFD1605</v>
      </c>
      <c r="D4473" s="125" t="str">
        <f ca="1"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 ca="1"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 ca="1"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ca="1" si="342"/>
        <v>1000.7645748521231</v>
      </c>
      <c r="V4473" s="22">
        <f t="shared" ca="1" si="343"/>
        <v>0.58894992420784253</v>
      </c>
      <c r="X4473" s="33"/>
      <c r="Y4473" s="33"/>
    </row>
    <row r="4474" spans="1:25" hidden="1" x14ac:dyDescent="0.2">
      <c r="A4474" s="93" t="s">
        <v>3059</v>
      </c>
      <c r="B4474" s="94">
        <f ca="1">IFERROR(VLOOKUP($A4474,HeadJournal!$A$1:$NTR$890,COLUMN(HeadJournal!B$1),0),"")</f>
        <v>0</v>
      </c>
      <c r="C4474" s="94" t="str">
        <f ca="1">IFERROR(VLOOKUP($A4474,HeadJournal!$A$1:$NTR$890,COLUMN(HeadJournal!C$1),0),"")</f>
        <v>iHerb_VP DFD1605</v>
      </c>
      <c r="D4474" s="125" t="str">
        <f ca="1"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 ca="1"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 ca="1"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 ca="1"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ca="1" si="342"/>
        <v>1000.7645748521231</v>
      </c>
      <c r="V4474" s="22">
        <f t="shared" ca="1" si="343"/>
        <v>0.58894992420784253</v>
      </c>
      <c r="X4474" s="33"/>
      <c r="Y4474" s="33"/>
    </row>
    <row r="4475" spans="1:25" hidden="1" x14ac:dyDescent="0.2">
      <c r="A4475" s="93" t="s">
        <v>3059</v>
      </c>
      <c r="B4475" s="94">
        <f ca="1">IFERROR(VLOOKUP($A4475,HeadJournal!$A$1:$NTR$890,COLUMN(HeadJournal!B$1),0),"")</f>
        <v>0</v>
      </c>
      <c r="C4475" s="94" t="str">
        <f ca="1">IFERROR(VLOOKUP($A4475,HeadJournal!$A$1:$NTR$890,COLUMN(HeadJournal!C$1),0),"")</f>
        <v>iHerb_VP DFD1605</v>
      </c>
      <c r="D4475" s="125" t="str">
        <f ca="1"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 ca="1"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 ca="1"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 ca="1"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ca="1" si="342"/>
        <v>1032.9409320633267</v>
      </c>
      <c r="V4475" s="22">
        <f t="shared" ca="1" si="343"/>
        <v>1.5484999480756447</v>
      </c>
      <c r="X4475" s="33"/>
      <c r="Y4475" s="33"/>
    </row>
    <row r="4476" spans="1:25" hidden="1" x14ac:dyDescent="0.2">
      <c r="A4476" s="93" t="s">
        <v>3059</v>
      </c>
      <c r="B4476" s="94">
        <f ca="1">IFERROR(VLOOKUP($A4476,HeadJournal!$A$1:$NTR$890,COLUMN(HeadJournal!B$1),0),"")</f>
        <v>0</v>
      </c>
      <c r="C4476" s="94" t="str">
        <f ca="1">IFERROR(VLOOKUP($A4476,HeadJournal!$A$1:$NTR$890,COLUMN(HeadJournal!C$1),0),"")</f>
        <v>iHerb_VP DFD1605</v>
      </c>
      <c r="D4476" s="125" t="str">
        <f ca="1"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 ca="1"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 ca="1"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 ca="1"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ca="1" si="342"/>
        <v>947.46818241127369</v>
      </c>
      <c r="V4476" s="22">
        <f t="shared" ca="1" si="343"/>
        <v>1.2590406947139663</v>
      </c>
      <c r="X4476" s="33"/>
      <c r="Y4476" s="33"/>
    </row>
    <row r="4477" spans="1:25" hidden="1" x14ac:dyDescent="0.2">
      <c r="A4477" s="93" t="s">
        <v>3059</v>
      </c>
      <c r="B4477" s="94">
        <f ca="1">IFERROR(VLOOKUP($A4477,HeadJournal!$A$1:$NTR$890,COLUMN(HeadJournal!B$1),0),"")</f>
        <v>0</v>
      </c>
      <c r="C4477" s="94" t="str">
        <f ca="1">IFERROR(VLOOKUP($A4477,HeadJournal!$A$1:$NTR$890,COLUMN(HeadJournal!C$1),0),"")</f>
        <v>iHerb_VP DFD1605</v>
      </c>
      <c r="D4477" s="125" t="str">
        <f ca="1"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 ca="1"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 ca="1"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 ca="1"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ca="1" si="342"/>
        <v>947.46818241127369</v>
      </c>
      <c r="V4477" s="22">
        <f t="shared" ca="1" si="343"/>
        <v>1.2590406947139663</v>
      </c>
      <c r="X4477" s="33"/>
      <c r="Y4477" s="33"/>
    </row>
    <row r="4478" spans="1:25" hidden="1" x14ac:dyDescent="0.2">
      <c r="A4478" s="93" t="s">
        <v>3059</v>
      </c>
      <c r="B4478" s="94">
        <f ca="1">IFERROR(VLOOKUP($A4478,HeadJournal!$A$1:$NTR$890,COLUMN(HeadJournal!B$1),0),"")</f>
        <v>0</v>
      </c>
      <c r="C4478" s="94" t="str">
        <f ca="1">IFERROR(VLOOKUP($A4478,HeadJournal!$A$1:$NTR$890,COLUMN(HeadJournal!C$1),0),"")</f>
        <v>iHerb_VP DFD1605</v>
      </c>
      <c r="D4478" s="125" t="str">
        <f ca="1"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 ca="1"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 ca="1"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 ca="1"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ca="1" si="342"/>
        <v>1173.8220776791936</v>
      </c>
      <c r="V4478" s="22">
        <f t="shared" ca="1" si="343"/>
        <v>0.68001221803428979</v>
      </c>
      <c r="X4478" s="33"/>
      <c r="Y4478" s="33"/>
    </row>
    <row r="4479" spans="1:25" hidden="1" x14ac:dyDescent="0.2">
      <c r="A4479" s="93" t="s">
        <v>3059</v>
      </c>
      <c r="B4479" s="94">
        <f ca="1">IFERROR(VLOOKUP($A4479,HeadJournal!$A$1:$NTR$890,COLUMN(HeadJournal!B$1),0),"")</f>
        <v>0</v>
      </c>
      <c r="C4479" s="94" t="str">
        <f ca="1">IFERROR(VLOOKUP($A4479,HeadJournal!$A$1:$NTR$890,COLUMN(HeadJournal!C$1),0),"")</f>
        <v>iHerb_VP DFD1605</v>
      </c>
      <c r="D4479" s="125" t="str">
        <f ca="1"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 ca="1"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 ca="1"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 ca="1"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ca="1" si="342"/>
        <v>988.26277857515709</v>
      </c>
      <c r="V4479" s="22">
        <f t="shared" ca="1" si="343"/>
        <v>0.97679788550565882</v>
      </c>
      <c r="X4479" s="33"/>
      <c r="Y4479" s="33"/>
    </row>
    <row r="4480" spans="1:25" hidden="1" x14ac:dyDescent="0.2">
      <c r="A4480" s="93" t="s">
        <v>3059</v>
      </c>
      <c r="B4480" s="94">
        <f ca="1">IFERROR(VLOOKUP($A4480,HeadJournal!$A$1:$NTR$890,COLUMN(HeadJournal!B$1),0),"")</f>
        <v>0</v>
      </c>
      <c r="C4480" s="94" t="str">
        <f ca="1">IFERROR(VLOOKUP($A4480,HeadJournal!$A$1:$NTR$890,COLUMN(HeadJournal!C$1),0),"")</f>
        <v>iHerb_VP DFD1605</v>
      </c>
      <c r="D4480" s="125" t="str">
        <f ca="1"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 ca="1"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 ca="1"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 ca="1"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ca="1" si="342"/>
        <v>1405.3232835334034</v>
      </c>
      <c r="V4480" s="22">
        <f t="shared" ca="1" si="343"/>
        <v>1.5707609884870317</v>
      </c>
      <c r="X4480" s="33"/>
      <c r="Y4480" s="33"/>
    </row>
    <row r="4481" spans="1:25" hidden="1" x14ac:dyDescent="0.2">
      <c r="A4481" s="93" t="s">
        <v>3059</v>
      </c>
      <c r="B4481" s="94">
        <f ca="1">IFERROR(VLOOKUP($A4481,HeadJournal!$A$1:$NTR$890,COLUMN(HeadJournal!B$1),0),"")</f>
        <v>0</v>
      </c>
      <c r="C4481" s="94" t="str">
        <f ca="1">IFERROR(VLOOKUP($A4481,HeadJournal!$A$1:$NTR$890,COLUMN(HeadJournal!C$1),0),"")</f>
        <v>iHerb_VP DFD1605</v>
      </c>
      <c r="D4481" s="125" t="str">
        <f ca="1"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 ca="1"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 ca="1"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 ca="1"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ca="1" si="342"/>
        <v>893.9236377870568</v>
      </c>
      <c r="V4481" s="22">
        <f t="shared" ca="1" si="343"/>
        <v>0.49495340091365408</v>
      </c>
      <c r="X4481" s="33"/>
      <c r="Y4481" s="33"/>
    </row>
    <row r="4482" spans="1:25" hidden="1" x14ac:dyDescent="0.2">
      <c r="A4482" s="93" t="s">
        <v>3071</v>
      </c>
      <c r="B4482" s="94" t="str">
        <f ca="1">IFERROR(VLOOKUP($A4482,HeadJournal!$A$1:$NTR$890,COLUMN(HeadJournal!B$1),0),"")</f>
        <v>722500424884</v>
      </c>
      <c r="C4482" s="94" t="str">
        <f ca="1">IFERROR(VLOOKUP($A4482,HeadJournal!$A$1:$NTR$890,COLUMN(HeadJournal!C$1),0),"")</f>
        <v>iHerb_OA CZN6870</v>
      </c>
      <c r="D4482" s="125" t="str">
        <f ca="1"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 ca="1"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 ca="1"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 ca="1"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ca="1" si="342"/>
        <v>911.22536988685715</v>
      </c>
      <c r="V4482" s="22">
        <f t="shared" ca="1" si="343"/>
        <v>0.28576035486538143</v>
      </c>
      <c r="X4482" s="33"/>
      <c r="Y4482" s="33"/>
    </row>
    <row r="4483" spans="1:25" hidden="1" x14ac:dyDescent="0.2">
      <c r="A4483" s="93" t="s">
        <v>3071</v>
      </c>
      <c r="B4483" s="94" t="str">
        <f ca="1">IFERROR(VLOOKUP($A4483,HeadJournal!$A$1:$NTR$890,COLUMN(HeadJournal!B$1),0),"")</f>
        <v>722500424884</v>
      </c>
      <c r="C4483" s="94" t="str">
        <f ca="1">IFERROR(VLOOKUP($A4483,HeadJournal!$A$1:$NTR$890,COLUMN(HeadJournal!C$1),0),"")</f>
        <v>iHerb_OA CZN6870</v>
      </c>
      <c r="D4483" s="125" t="str">
        <f ca="1"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 ca="1"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 ca="1"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ca="1" si="346">Q4483-P4483</f>
        <v>737.7824412532625</v>
      </c>
      <c r="V4483" s="22">
        <f t="shared" ref="V4483:V4546" ca="1" si="347">IF(Q4483&lt;&gt;0,IFERROR(U4483/P4483,""),"")</f>
        <v>0.41866705821383499</v>
      </c>
      <c r="X4483" s="33"/>
      <c r="Y4483" s="33"/>
    </row>
    <row r="4484" spans="1:25" hidden="1" x14ac:dyDescent="0.2">
      <c r="A4484" s="93" t="s">
        <v>3071</v>
      </c>
      <c r="B4484" s="94" t="str">
        <f ca="1">IFERROR(VLOOKUP($A4484,HeadJournal!$A$1:$NTR$890,COLUMN(HeadJournal!B$1),0),"")</f>
        <v>722500424884</v>
      </c>
      <c r="C4484" s="94" t="str">
        <f ca="1">IFERROR(VLOOKUP($A4484,HeadJournal!$A$1:$NTR$890,COLUMN(HeadJournal!C$1),0),"")</f>
        <v>iHerb_OA CZN6870</v>
      </c>
      <c r="D4484" s="125" t="str">
        <f ca="1"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 ca="1"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 ca="1"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 ca="1"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ca="1" si="346"/>
        <v>973.81951697127806</v>
      </c>
      <c r="V4484" s="22">
        <f t="shared" ca="1" si="347"/>
        <v>0.25788479161626743</v>
      </c>
      <c r="X4484" s="33"/>
      <c r="Y4484" s="33"/>
    </row>
    <row r="4485" spans="1:25" hidden="1" x14ac:dyDescent="0.2">
      <c r="A4485" s="93" t="s">
        <v>3071</v>
      </c>
      <c r="B4485" s="94" t="str">
        <f ca="1">IFERROR(VLOOKUP($A4485,HeadJournal!$A$1:$NTR$890,COLUMN(HeadJournal!B$1),0),"")</f>
        <v>722500424884</v>
      </c>
      <c r="C4485" s="94" t="str">
        <f ca="1">IFERROR(VLOOKUP($A4485,HeadJournal!$A$1:$NTR$890,COLUMN(HeadJournal!C$1),0),"")</f>
        <v>iHerb_OA CZN6870</v>
      </c>
      <c r="D4485" s="125" t="str">
        <f ca="1"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 ca="1"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 ca="1"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 ca="1"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ca="1" si="346"/>
        <v>864.30704525674355</v>
      </c>
      <c r="V4485" s="22">
        <f t="shared" ca="1" si="347"/>
        <v>0.2995145564035388</v>
      </c>
      <c r="X4485" s="33"/>
      <c r="Y4485" s="33"/>
    </row>
    <row r="4486" spans="1:25" hidden="1" x14ac:dyDescent="0.2">
      <c r="A4486" s="93" t="s">
        <v>3071</v>
      </c>
      <c r="B4486" s="94" t="str">
        <f ca="1">IFERROR(VLOOKUP($A4486,HeadJournal!$A$1:$NTR$890,COLUMN(HeadJournal!B$1),0),"")</f>
        <v>722500424884</v>
      </c>
      <c r="C4486" s="94" t="str">
        <f ca="1">IFERROR(VLOOKUP($A4486,HeadJournal!$A$1:$NTR$890,COLUMN(HeadJournal!C$1),0),"")</f>
        <v>iHerb_OA CZN6870</v>
      </c>
      <c r="D4486" s="125" t="str">
        <f ca="1"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 ca="1"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 ca="1"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 ca="1"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ca="1" si="346"/>
        <v>1195.5170800696233</v>
      </c>
      <c r="V4486" s="22">
        <f t="shared" ca="1" si="347"/>
        <v>0.2191806441819206</v>
      </c>
      <c r="X4486" s="33"/>
      <c r="Y4486" s="33"/>
    </row>
    <row r="4487" spans="1:25" hidden="1" x14ac:dyDescent="0.2">
      <c r="A4487" s="93" t="s">
        <v>3071</v>
      </c>
      <c r="B4487" s="94" t="str">
        <f ca="1">IFERROR(VLOOKUP($A4487,HeadJournal!$A$1:$NTR$890,COLUMN(HeadJournal!B$1),0),"")</f>
        <v>722500424884</v>
      </c>
      <c r="C4487" s="94" t="str">
        <f ca="1">IFERROR(VLOOKUP($A4487,HeadJournal!$A$1:$NTR$890,COLUMN(HeadJournal!C$1),0),"")</f>
        <v>iHerb_OA CZN6870</v>
      </c>
      <c r="D4487" s="125" t="str">
        <f ca="1"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 ca="1"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 ca="1"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 ca="1"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ca="1" si="346"/>
        <v>558.99427328111369</v>
      </c>
      <c r="V4487" s="22">
        <f t="shared" ca="1" si="347"/>
        <v>1.0332501962064711</v>
      </c>
      <c r="X4487" s="33"/>
      <c r="Y4487" s="33"/>
    </row>
    <row r="4488" spans="1:25" hidden="1" x14ac:dyDescent="0.2">
      <c r="A4488" s="93" t="s">
        <v>3071</v>
      </c>
      <c r="B4488" s="94" t="str">
        <f ca="1">IFERROR(VLOOKUP($A4488,HeadJournal!$A$1:$NTR$890,COLUMN(HeadJournal!B$1),0),"")</f>
        <v>722500424884</v>
      </c>
      <c r="C4488" s="94" t="str">
        <f ca="1">IFERROR(VLOOKUP($A4488,HeadJournal!$A$1:$NTR$890,COLUMN(HeadJournal!C$1),0),"")</f>
        <v>iHerb_OA CZN6870</v>
      </c>
      <c r="D4488" s="125" t="str">
        <f ca="1"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 ca="1"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 ca="1"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 ca="1"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ca="1" si="346"/>
        <v>558.99427328111369</v>
      </c>
      <c r="V4488" s="22">
        <f t="shared" ca="1" si="347"/>
        <v>1.0332501962064711</v>
      </c>
      <c r="X4488" s="33"/>
      <c r="Y4488" s="33"/>
    </row>
    <row r="4489" spans="1:25" hidden="1" x14ac:dyDescent="0.2">
      <c r="A4489" s="93" t="s">
        <v>3074</v>
      </c>
      <c r="B4489" s="94">
        <f ca="1">IFERROR(VLOOKUP($A4489,HeadJournal!$A$1:$NTR$890,COLUMN(HeadJournal!B$1),0),"")</f>
        <v>0</v>
      </c>
      <c r="C4489" s="94" t="str">
        <f ca="1">IFERROR(VLOOKUP($A4489,HeadJournal!$A$1:$NTR$890,COLUMN(HeadJournal!C$1),0),"")</f>
        <v>OZON_OA</v>
      </c>
      <c r="D4489" s="125" t="str">
        <f ca="1"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 ca="1"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 ca="1"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ca="1" si="346"/>
        <v>1217</v>
      </c>
      <c r="V4489" s="22">
        <f t="shared" ca="1" si="347"/>
        <v>1.554278416347382</v>
      </c>
      <c r="X4489" s="33"/>
      <c r="Y4489" s="33"/>
    </row>
    <row r="4490" spans="1:25" hidden="1" x14ac:dyDescent="0.2">
      <c r="A4490" s="93" t="s">
        <v>3074</v>
      </c>
      <c r="B4490" s="94">
        <f ca="1">IFERROR(VLOOKUP($A4490,HeadJournal!$A$1:$NTR$890,COLUMN(HeadJournal!B$1),0),"")</f>
        <v>0</v>
      </c>
      <c r="C4490" s="94" t="str">
        <f ca="1">IFERROR(VLOOKUP($A4490,HeadJournal!$A$1:$NTR$890,COLUMN(HeadJournal!C$1),0),"")</f>
        <v>OZON_OA</v>
      </c>
      <c r="D4490" s="125" t="str">
        <f ca="1"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 ca="1"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ca="1" si="346"/>
        <v>1217</v>
      </c>
      <c r="V4490" s="22">
        <f t="shared" ca="1" si="347"/>
        <v>1.554278416347382</v>
      </c>
      <c r="X4490" s="33"/>
      <c r="Y4490" s="33"/>
    </row>
    <row r="4491" spans="1:25" hidden="1" x14ac:dyDescent="0.2">
      <c r="A4491" s="93" t="s">
        <v>3074</v>
      </c>
      <c r="B4491" s="94">
        <f ca="1">IFERROR(VLOOKUP($A4491,HeadJournal!$A$1:$NTR$890,COLUMN(HeadJournal!B$1),0),"")</f>
        <v>0</v>
      </c>
      <c r="C4491" s="94" t="str">
        <f ca="1">IFERROR(VLOOKUP($A4491,HeadJournal!$A$1:$NTR$890,COLUMN(HeadJournal!C$1),0),"")</f>
        <v>OZON_OA</v>
      </c>
      <c r="D4491" s="125" t="str">
        <f ca="1"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 ca="1"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 ca="1"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ca="1" si="346"/>
        <v>1217</v>
      </c>
      <c r="V4491" s="22">
        <f t="shared" ca="1" si="347"/>
        <v>1.554278416347382</v>
      </c>
      <c r="X4491" s="33"/>
      <c r="Y4491" s="33"/>
    </row>
    <row r="4492" spans="1:25" hidden="1" x14ac:dyDescent="0.2">
      <c r="A4492" s="93" t="s">
        <v>3075</v>
      </c>
      <c r="B4492" s="94">
        <f ca="1">IFERROR(VLOOKUP($A4492,HeadJournal!$A$1:$NTR$890,COLUMN(HeadJournal!B$1),0),"")</f>
        <v>0</v>
      </c>
      <c r="C4492" s="94" t="str">
        <f ca="1">IFERROR(VLOOKUP($A4492,HeadJournal!$A$1:$NTR$890,COLUMN(HeadJournal!C$1),0),"")</f>
        <v>OZON_OA</v>
      </c>
      <c r="D4492" s="125" t="str">
        <f ca="1"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 ca="1"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ca="1" si="346"/>
        <v>2245</v>
      </c>
      <c r="V4492" s="22">
        <f t="shared" ca="1" si="347"/>
        <v>1.2792022792022792</v>
      </c>
      <c r="X4492" s="33"/>
      <c r="Y4492" s="33"/>
    </row>
    <row r="4493" spans="1:25" hidden="1" x14ac:dyDescent="0.2">
      <c r="A4493" s="93" t="s">
        <v>3075</v>
      </c>
      <c r="B4493" s="94">
        <f ca="1">IFERROR(VLOOKUP($A4493,HeadJournal!$A$1:$NTR$890,COLUMN(HeadJournal!B$1),0),"")</f>
        <v>0</v>
      </c>
      <c r="C4493" s="94" t="str">
        <f ca="1">IFERROR(VLOOKUP($A4493,HeadJournal!$A$1:$NTR$890,COLUMN(HeadJournal!C$1),0),"")</f>
        <v>OZON_OA</v>
      </c>
      <c r="D4493" s="125" t="str">
        <f ca="1"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 ca="1"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 ca="1"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ca="1" si="346"/>
        <v>655</v>
      </c>
      <c r="V4493" s="22">
        <f t="shared" ca="1" si="347"/>
        <v>0.33676092544987146</v>
      </c>
      <c r="X4493" s="33"/>
      <c r="Y4493" s="33"/>
    </row>
    <row r="4494" spans="1:25" hidden="1" x14ac:dyDescent="0.2">
      <c r="A4494" s="93" t="s">
        <v>3079</v>
      </c>
      <c r="B4494" s="94">
        <f ca="1">IFERROR(VLOOKUP($A4494,HeadJournal!$A$1:$NTR$890,COLUMN(HeadJournal!B$1),0),"")</f>
        <v>0</v>
      </c>
      <c r="C4494" s="94" t="str">
        <f ca="1">IFERROR(VLOOKUP($A4494,HeadJournal!$A$1:$NTR$890,COLUMN(HeadJournal!C$1),0),"")</f>
        <v>OZON_OA</v>
      </c>
      <c r="D4494" s="125" t="str">
        <f ca="1"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 ca="1"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ca="1" si="346"/>
        <v>1087</v>
      </c>
      <c r="V4494" s="22">
        <f t="shared" ca="1" si="347"/>
        <v>1.190580503833516</v>
      </c>
      <c r="X4494" s="33"/>
      <c r="Y4494" s="33"/>
    </row>
    <row r="4495" spans="1:25" hidden="1" x14ac:dyDescent="0.2">
      <c r="A4495" s="93" t="s">
        <v>3079</v>
      </c>
      <c r="B4495" s="94">
        <f ca="1">IFERROR(VLOOKUP($A4495,HeadJournal!$A$1:$NTR$890,COLUMN(HeadJournal!B$1),0),"")</f>
        <v>0</v>
      </c>
      <c r="C4495" s="94" t="str">
        <f ca="1">IFERROR(VLOOKUP($A4495,HeadJournal!$A$1:$NTR$890,COLUMN(HeadJournal!C$1),0),"")</f>
        <v>OZON_OA</v>
      </c>
      <c r="D4495" s="125" t="str">
        <f ca="1"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 ca="1"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 ca="1"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ca="1" si="346"/>
        <v>1087</v>
      </c>
      <c r="V4495" s="22">
        <f t="shared" ca="1" si="347"/>
        <v>1.190580503833516</v>
      </c>
      <c r="X4495" s="33"/>
      <c r="Y4495" s="33"/>
    </row>
    <row r="4496" spans="1:25" hidden="1" x14ac:dyDescent="0.2">
      <c r="A4496" s="93" t="s">
        <v>3090</v>
      </c>
      <c r="B4496" s="94" t="str">
        <f ca="1">IFERROR(VLOOKUP($A4496,HeadJournal!$A$1:$NTR$890,COLUMN(HeadJournal!B$1),0),"")</f>
        <v>722500427619</v>
      </c>
      <c r="C4496" s="94" t="str">
        <f ca="1">IFERROR(VLOOKUP($A4496,HeadJournal!$A$1:$NTR$890,COLUMN(HeadJournal!C$1),0),"")</f>
        <v>iHerb_AV CYG0792</v>
      </c>
      <c r="D4496" s="125" t="str">
        <f ca="1"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 ca="1"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 ca="1"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ca="1" si="346"/>
        <v>744.90458032955689</v>
      </c>
      <c r="V4496" s="22">
        <f t="shared" ca="1" si="347"/>
        <v>0.70600683733631064</v>
      </c>
      <c r="X4496" s="33"/>
      <c r="Y4496" s="33"/>
    </row>
    <row r="4497" spans="1:25" hidden="1" x14ac:dyDescent="0.2">
      <c r="A4497" s="93" t="s">
        <v>3090</v>
      </c>
      <c r="B4497" s="94" t="str">
        <f ca="1">IFERROR(VLOOKUP($A4497,HeadJournal!$A$1:$NTR$890,COLUMN(HeadJournal!B$1),0),"")</f>
        <v>722500427619</v>
      </c>
      <c r="C4497" s="94" t="str">
        <f ca="1">IFERROR(VLOOKUP($A4497,HeadJournal!$A$1:$NTR$890,COLUMN(HeadJournal!C$1),0),"")</f>
        <v>iHerb_AV CYG0792</v>
      </c>
      <c r="D4497" s="125" t="str">
        <f ca="1"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 ca="1"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 ca="1"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 ca="1"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ca="1" si="346"/>
        <v>1118.1927278578783</v>
      </c>
      <c r="V4497" s="22">
        <f t="shared" ca="1" si="347"/>
        <v>0.8092248104356986</v>
      </c>
      <c r="X4497" s="33"/>
      <c r="Y4497" s="33"/>
    </row>
    <row r="4498" spans="1:25" hidden="1" x14ac:dyDescent="0.2">
      <c r="A4498" s="93" t="s">
        <v>3090</v>
      </c>
      <c r="B4498" s="94" t="str">
        <f ca="1">IFERROR(VLOOKUP($A4498,HeadJournal!$A$1:$NTR$890,COLUMN(HeadJournal!B$1),0),"")</f>
        <v>722500427619</v>
      </c>
      <c r="C4498" s="94" t="str">
        <f ca="1">IFERROR(VLOOKUP($A4498,HeadJournal!$A$1:$NTR$890,COLUMN(HeadJournal!C$1),0),"")</f>
        <v>iHerb_AV CYG0792</v>
      </c>
      <c r="D4498" s="125" t="str">
        <f ca="1"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 ca="1"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 ca="1"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 ca="1"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ca="1" si="346"/>
        <v>1118.1927278578783</v>
      </c>
      <c r="V4498" s="22">
        <f t="shared" ca="1" si="347"/>
        <v>0.8092248104356986</v>
      </c>
      <c r="X4498" s="33"/>
      <c r="Y4498" s="33"/>
    </row>
    <row r="4499" spans="1:25" hidden="1" x14ac:dyDescent="0.2">
      <c r="A4499" s="93" t="s">
        <v>3090</v>
      </c>
      <c r="B4499" s="94" t="str">
        <f ca="1">IFERROR(VLOOKUP($A4499,HeadJournal!$A$1:$NTR$890,COLUMN(HeadJournal!B$1),0),"")</f>
        <v>722500427619</v>
      </c>
      <c r="C4499" s="94" t="str">
        <f ca="1">IFERROR(VLOOKUP($A4499,HeadJournal!$A$1:$NTR$890,COLUMN(HeadJournal!C$1),0),"")</f>
        <v>iHerb_AV CYG0792</v>
      </c>
      <c r="D4499" s="125" t="str">
        <f ca="1"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 ca="1"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 ca="1"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 ca="1"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ca="1" si="346"/>
        <v>1118.1927278578783</v>
      </c>
      <c r="V4499" s="22">
        <f t="shared" ca="1" si="347"/>
        <v>0.8092248104356986</v>
      </c>
      <c r="X4499" s="33"/>
      <c r="Y4499" s="33"/>
    </row>
    <row r="4500" spans="1:25" hidden="1" x14ac:dyDescent="0.2">
      <c r="A4500" s="93" t="s">
        <v>3090</v>
      </c>
      <c r="B4500" s="94" t="str">
        <f ca="1">IFERROR(VLOOKUP($A4500,HeadJournal!$A$1:$NTR$890,COLUMN(HeadJournal!B$1),0),"")</f>
        <v>722500427619</v>
      </c>
      <c r="C4500" s="94" t="str">
        <f ca="1">IFERROR(VLOOKUP($A4500,HeadJournal!$A$1:$NTR$890,COLUMN(HeadJournal!C$1),0),"")</f>
        <v>iHerb_AV CYG0792</v>
      </c>
      <c r="D4500" s="125" t="str">
        <f ca="1"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 ca="1"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 ca="1"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 ca="1"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ca="1" si="346"/>
        <v>1018.1927278578783</v>
      </c>
      <c r="V4500" s="22">
        <f t="shared" ca="1" si="347"/>
        <v>0.7368558180182706</v>
      </c>
      <c r="X4500" s="33"/>
      <c r="Y4500" s="33"/>
    </row>
    <row r="4501" spans="1:25" hidden="1" x14ac:dyDescent="0.2">
      <c r="A4501" s="93" t="s">
        <v>3090</v>
      </c>
      <c r="B4501" s="94" t="str">
        <f ca="1">IFERROR(VLOOKUP($A4501,HeadJournal!$A$1:$NTR$890,COLUMN(HeadJournal!B$1),0),"")</f>
        <v>722500427619</v>
      </c>
      <c r="C4501" s="94" t="str">
        <f ca="1">IFERROR(VLOOKUP($A4501,HeadJournal!$A$1:$NTR$890,COLUMN(HeadJournal!C$1),0),"")</f>
        <v>iHerb_AV CYG0792</v>
      </c>
      <c r="D4501" s="125" t="str">
        <f ca="1"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 ca="1"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 ca="1"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 ca="1"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ca="1" si="346"/>
        <v>558.94091658084415</v>
      </c>
      <c r="V4501" s="22">
        <f t="shared" ca="1" si="347"/>
        <v>0.66456795675826097</v>
      </c>
      <c r="X4501" s="33"/>
      <c r="Y4501" s="33"/>
    </row>
    <row r="4502" spans="1:25" hidden="1" x14ac:dyDescent="0.2">
      <c r="A4502" s="93" t="s">
        <v>3090</v>
      </c>
      <c r="B4502" s="94" t="str">
        <f ca="1">IFERROR(VLOOKUP($A4502,HeadJournal!$A$1:$NTR$890,COLUMN(HeadJournal!B$1),0),"")</f>
        <v>722500427619</v>
      </c>
      <c r="C4502" s="94" t="str">
        <f ca="1">IFERROR(VLOOKUP($A4502,HeadJournal!$A$1:$NTR$890,COLUMN(HeadJournal!C$1),0),"")</f>
        <v>iHerb_AV CYG0792</v>
      </c>
      <c r="D4502" s="125" t="str">
        <f ca="1"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 ca="1"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 ca="1"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 ca="1"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ca="1" si="346"/>
        <v>-560.07746138002085</v>
      </c>
      <c r="V4502" s="22" t="str">
        <f t="shared" ca="1" si="347"/>
        <v/>
      </c>
      <c r="X4502" s="33"/>
      <c r="Y4502" s="33"/>
    </row>
    <row r="4503" spans="1:25" hidden="1" x14ac:dyDescent="0.2">
      <c r="A4503" s="93" t="s">
        <v>3090</v>
      </c>
      <c r="B4503" s="94" t="str">
        <f ca="1">IFERROR(VLOOKUP($A4503,HeadJournal!$A$1:$NTR$890,COLUMN(HeadJournal!B$1),0),"")</f>
        <v>722500427619</v>
      </c>
      <c r="C4503" s="94" t="str">
        <f ca="1">IFERROR(VLOOKUP($A4503,HeadJournal!$A$1:$NTR$890,COLUMN(HeadJournal!C$1),0),"")</f>
        <v>iHerb_AV CYG0792</v>
      </c>
      <c r="D4503" s="125" t="str">
        <f ca="1"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 ca="1"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 ca="1"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 ca="1"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ca="1" si="346"/>
        <v>-695.85381565396517</v>
      </c>
      <c r="V4503" s="22" t="str">
        <f t="shared" ca="1" si="347"/>
        <v/>
      </c>
      <c r="X4503" s="33"/>
      <c r="Y4503" s="33"/>
    </row>
    <row r="4504" spans="1:25" hidden="1" x14ac:dyDescent="0.2">
      <c r="A4504" s="93" t="s">
        <v>3090</v>
      </c>
      <c r="B4504" s="94" t="str">
        <f ca="1">IFERROR(VLOOKUP($A4504,HeadJournal!$A$1:$NTR$890,COLUMN(HeadJournal!B$1),0),"")</f>
        <v>722500427619</v>
      </c>
      <c r="C4504" s="94" t="str">
        <f ca="1">IFERROR(VLOOKUP($A4504,HeadJournal!$A$1:$NTR$890,COLUMN(HeadJournal!C$1),0),"")</f>
        <v>iHerb_AV CYG0792</v>
      </c>
      <c r="D4504" s="125" t="str">
        <f ca="1"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 ca="1"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 ca="1"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 ca="1"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ca="1" si="346"/>
        <v>990.43095005149303</v>
      </c>
      <c r="V4504" s="22">
        <f t="shared" ca="1" si="347"/>
        <v>0.6561017861920776</v>
      </c>
      <c r="X4504" s="33"/>
      <c r="Y4504" s="33"/>
    </row>
    <row r="4505" spans="1:25" hidden="1" x14ac:dyDescent="0.2">
      <c r="A4505" s="93" t="s">
        <v>3090</v>
      </c>
      <c r="B4505" s="94" t="str">
        <f ca="1">IFERROR(VLOOKUP($A4505,HeadJournal!$A$1:$NTR$890,COLUMN(HeadJournal!B$1),0),"")</f>
        <v>722500427619</v>
      </c>
      <c r="C4505" s="94" t="str">
        <f ca="1">IFERROR(VLOOKUP($A4505,HeadJournal!$A$1:$NTR$890,COLUMN(HeadJournal!C$1),0),"")</f>
        <v>iHerb_AV CYG0792</v>
      </c>
      <c r="D4505" s="125" t="str">
        <f ca="1"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 ca="1"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 ca="1"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 ca="1"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ca="1" si="346"/>
        <v>1055.0190074665286</v>
      </c>
      <c r="V4505" s="22">
        <f t="shared" ca="1" si="347"/>
        <v>0.73012656423720412</v>
      </c>
      <c r="X4505" s="33"/>
      <c r="Y4505" s="33"/>
    </row>
    <row r="4506" spans="1:25" hidden="1" x14ac:dyDescent="0.2">
      <c r="A4506" s="93" t="s">
        <v>3090</v>
      </c>
      <c r="B4506" s="94" t="str">
        <f ca="1">IFERROR(VLOOKUP($A4506,HeadJournal!$A$1:$NTR$890,COLUMN(HeadJournal!B$1),0),"")</f>
        <v>722500427619</v>
      </c>
      <c r="C4506" s="94" t="str">
        <f ca="1">IFERROR(VLOOKUP($A4506,HeadJournal!$A$1:$NTR$890,COLUMN(HeadJournal!C$1),0),"")</f>
        <v>iHerb_AV CYG0792</v>
      </c>
      <c r="D4506" s="125" t="str">
        <f ca="1"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 ca="1"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 ca="1"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 ca="1"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ca="1" si="346"/>
        <v>1055.0190074665286</v>
      </c>
      <c r="V4506" s="22">
        <f t="shared" ca="1" si="347"/>
        <v>0.73012656423720412</v>
      </c>
      <c r="X4506" s="33"/>
      <c r="Y4506" s="33"/>
    </row>
    <row r="4507" spans="1:25" hidden="1" x14ac:dyDescent="0.2">
      <c r="A4507" s="93" t="s">
        <v>3090</v>
      </c>
      <c r="B4507" s="94" t="str">
        <f ca="1">IFERROR(VLOOKUP($A4507,HeadJournal!$A$1:$NTR$890,COLUMN(HeadJournal!B$1),0),"")</f>
        <v>722500427619</v>
      </c>
      <c r="C4507" s="94" t="str">
        <f ca="1">IFERROR(VLOOKUP($A4507,HeadJournal!$A$1:$NTR$890,COLUMN(HeadJournal!C$1),0),"")</f>
        <v>iHerb_AV CYG0792</v>
      </c>
      <c r="D4507" s="125" t="str">
        <f ca="1"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 ca="1"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 ca="1"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 ca="1"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ca="1" si="346"/>
        <v>1004.1665988671466</v>
      </c>
      <c r="V4507" s="22">
        <f t="shared" ca="1" si="347"/>
        <v>0.40233719061991779</v>
      </c>
      <c r="X4507" s="33"/>
      <c r="Y4507" s="33"/>
    </row>
    <row r="4508" spans="1:25" hidden="1" x14ac:dyDescent="0.2">
      <c r="A4508" s="93" t="s">
        <v>3090</v>
      </c>
      <c r="B4508" s="94" t="str">
        <f ca="1">IFERROR(VLOOKUP($A4508,HeadJournal!$A$1:$NTR$890,COLUMN(HeadJournal!B$1),0),"")</f>
        <v>722500427619</v>
      </c>
      <c r="C4508" s="94" t="str">
        <f ca="1">IFERROR(VLOOKUP($A4508,HeadJournal!$A$1:$NTR$890,COLUMN(HeadJournal!C$1),0),"")</f>
        <v>iHerb_AV CYG0792</v>
      </c>
      <c r="D4508" s="125" t="str">
        <f ca="1"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 ca="1"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 ca="1"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 ca="1"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ca="1" si="346"/>
        <v>-1828.2663259526269</v>
      </c>
      <c r="V4508" s="22" t="str">
        <f t="shared" ca="1" si="347"/>
        <v/>
      </c>
      <c r="X4508" s="33"/>
      <c r="Y4508" s="33"/>
    </row>
    <row r="4509" spans="1:25" hidden="1" x14ac:dyDescent="0.2">
      <c r="A4509" s="93" t="s">
        <v>3090</v>
      </c>
      <c r="B4509" s="94" t="str">
        <f ca="1">IFERROR(VLOOKUP($A4509,HeadJournal!$A$1:$NTR$890,COLUMN(HeadJournal!B$1),0),"")</f>
        <v>722500427619</v>
      </c>
      <c r="C4509" s="94" t="str">
        <f ca="1">IFERROR(VLOOKUP($A4509,HeadJournal!$A$1:$NTR$890,COLUMN(HeadJournal!C$1),0),"")</f>
        <v>iHerb_AV CYG0792</v>
      </c>
      <c r="D4509" s="125" t="str">
        <f ca="1"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 ca="1"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 ca="1"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 ca="1"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ca="1" si="346"/>
        <v>-4.3692070033785058E-3</v>
      </c>
      <c r="V4509" s="22">
        <f t="shared" ca="1" si="347"/>
        <v>-4.8118788318103679E-6</v>
      </c>
      <c r="X4509" s="33"/>
      <c r="Y4509" s="33"/>
    </row>
    <row r="4510" spans="1:25" hidden="1" x14ac:dyDescent="0.2">
      <c r="A4510" s="93" t="s">
        <v>3091</v>
      </c>
      <c r="B4510" s="94" t="str">
        <f ca="1">IFERROR(VLOOKUP($A4510,HeadJournal!$A$1:$NTR$890,COLUMN(HeadJournal!B$1),0),"")</f>
        <v>722500428790</v>
      </c>
      <c r="C4510" s="94" t="str">
        <f ca="1">IFERROR(VLOOKUP($A4510,HeadJournal!$A$1:$NTR$890,COLUMN(HeadJournal!C$1),0),"")</f>
        <v>iHerb_OA CZN6870</v>
      </c>
      <c r="D4510" s="125" t="str">
        <f ca="1"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 ca="1"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 ca="1"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 ca="1"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ca="1" si="346"/>
        <v>1621.8781068573817</v>
      </c>
      <c r="V4510" s="22">
        <f t="shared" ca="1" si="347"/>
        <v>0.31321744453432687</v>
      </c>
      <c r="X4510" s="33"/>
      <c r="Y4510" s="33"/>
    </row>
    <row r="4511" spans="1:25" hidden="1" x14ac:dyDescent="0.2">
      <c r="A4511" s="93" t="s">
        <v>3091</v>
      </c>
      <c r="B4511" s="94" t="str">
        <f ca="1">IFERROR(VLOOKUP($A4511,HeadJournal!$A$1:$NTR$890,COLUMN(HeadJournal!B$1),0),"")</f>
        <v>722500428790</v>
      </c>
      <c r="C4511" s="94" t="str">
        <f ca="1">IFERROR(VLOOKUP($A4511,HeadJournal!$A$1:$NTR$890,COLUMN(HeadJournal!C$1),0),"")</f>
        <v>iHerb_OA CZN6870</v>
      </c>
      <c r="D4511" s="125" t="str">
        <f ca="1"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 ca="1"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 ca="1"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 ca="1"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ca="1" si="346"/>
        <v>830.9223450928539</v>
      </c>
      <c r="V4511" s="22">
        <f t="shared" ca="1" si="347"/>
        <v>0.33653147499895142</v>
      </c>
      <c r="X4511" s="33"/>
      <c r="Y4511" s="33"/>
    </row>
    <row r="4512" spans="1:25" hidden="1" x14ac:dyDescent="0.2">
      <c r="A4512" s="93" t="s">
        <v>3091</v>
      </c>
      <c r="B4512" s="94" t="str">
        <f ca="1">IFERROR(VLOOKUP($A4512,HeadJournal!$A$1:$NTR$890,COLUMN(HeadJournal!B$1),0),"")</f>
        <v>722500428790</v>
      </c>
      <c r="C4512" s="94" t="str">
        <f ca="1">IFERROR(VLOOKUP($A4512,HeadJournal!$A$1:$NTR$890,COLUMN(HeadJournal!C$1),0),"")</f>
        <v>iHerb_OA CZN6870</v>
      </c>
      <c r="D4512" s="125" t="str">
        <f ca="1"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 ca="1"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 ca="1"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ca="1" si="346"/>
        <v>4.4239437461328635E-3</v>
      </c>
      <c r="V4512" s="22">
        <f t="shared" ca="1" si="347"/>
        <v>2.0214912262944407E-6</v>
      </c>
      <c r="X4512" s="33"/>
      <c r="Y4512" s="33"/>
    </row>
    <row r="4513" spans="1:25" hidden="1" x14ac:dyDescent="0.2">
      <c r="A4513" s="93" t="s">
        <v>3091</v>
      </c>
      <c r="B4513" s="94" t="str">
        <f ca="1">IFERROR(VLOOKUP($A4513,HeadJournal!$A$1:$NTR$890,COLUMN(HeadJournal!B$1),0),"")</f>
        <v>722500428790</v>
      </c>
      <c r="C4513" s="94" t="str">
        <f ca="1">IFERROR(VLOOKUP($A4513,HeadJournal!$A$1:$NTR$890,COLUMN(HeadJournal!C$1),0),"")</f>
        <v>iHerb_OA CZN6870</v>
      </c>
      <c r="D4513" s="125" t="str">
        <f ca="1"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 ca="1"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 ca="1"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 ca="1"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ca="1" si="346"/>
        <v>-2.6173447931796545E-3</v>
      </c>
      <c r="V4513" s="22">
        <f t="shared" ca="1" si="347"/>
        <v>-6.87554966614805E-7</v>
      </c>
      <c r="X4513" s="33"/>
      <c r="Y4513" s="33"/>
    </row>
    <row r="4514" spans="1:25" hidden="1" x14ac:dyDescent="0.2">
      <c r="A4514" s="93" t="s">
        <v>3091</v>
      </c>
      <c r="B4514" s="94" t="str">
        <f ca="1">IFERROR(VLOOKUP($A4514,HeadJournal!$A$1:$NTR$890,COLUMN(HeadJournal!B$1),0),"")</f>
        <v>722500428790</v>
      </c>
      <c r="C4514" s="94" t="str">
        <f ca="1">IFERROR(VLOOKUP($A4514,HeadJournal!$A$1:$NTR$890,COLUMN(HeadJournal!C$1),0),"")</f>
        <v>iHerb_OA CZN6870</v>
      </c>
      <c r="D4514" s="125" t="str">
        <f ca="1"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 ca="1"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 ca="1"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 ca="1"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ca="1" si="346"/>
        <v>-3.9124947415984934E-3</v>
      </c>
      <c r="V4514" s="22">
        <f t="shared" ca="1" si="347"/>
        <v>-2.0571680089908278E-6</v>
      </c>
      <c r="X4514" s="33"/>
      <c r="Y4514" s="33"/>
    </row>
    <row r="4515" spans="1:25" hidden="1" x14ac:dyDescent="0.2">
      <c r="A4515" s="93" t="s">
        <v>3091</v>
      </c>
      <c r="B4515" s="94" t="str">
        <f ca="1">IFERROR(VLOOKUP($A4515,HeadJournal!$A$1:$NTR$890,COLUMN(HeadJournal!B$1),0),"")</f>
        <v>722500428790</v>
      </c>
      <c r="C4515" s="94" t="str">
        <f ca="1">IFERROR(VLOOKUP($A4515,HeadJournal!$A$1:$NTR$890,COLUMN(HeadJournal!C$1),0),"")</f>
        <v>iHerb_OA CZN6870</v>
      </c>
      <c r="D4515" s="125" t="str">
        <f ca="1"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 ca="1"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 ca="1"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 ca="1"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ca="1" si="346"/>
        <v>1.653945549492164E-3</v>
      </c>
      <c r="V4515" s="22">
        <f t="shared" ca="1" si="347"/>
        <v>1.7320463857353838E-6</v>
      </c>
      <c r="X4515" s="33"/>
      <c r="Y4515" s="33"/>
    </row>
    <row r="4516" spans="1:25" hidden="1" x14ac:dyDescent="0.2">
      <c r="A4516" s="93" t="s">
        <v>3098</v>
      </c>
      <c r="B4516" s="94" t="str">
        <f ca="1">IFERROR(VLOOKUP($A4516,HeadJournal!$A$1:$NTR$890,COLUMN(HeadJournal!B$1),0),"")</f>
        <v>720000648074</v>
      </c>
      <c r="C4516" s="94" t="str">
        <f ca="1">IFERROR(VLOOKUP($A4516,HeadJournal!$A$1:$NTR$890,COLUMN(HeadJournal!C$1),0),"")</f>
        <v>iHerb_VP DFD1605</v>
      </c>
      <c r="D4516" s="125" t="str">
        <f ca="1"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 ca="1"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 ca="1"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 ca="1"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ca="1" si="346"/>
        <v>1376.9768311949681</v>
      </c>
      <c r="V4516" s="22">
        <f t="shared" ca="1" si="347"/>
        <v>0.79916327077014448</v>
      </c>
      <c r="X4516" s="33"/>
      <c r="Y4516" s="33"/>
    </row>
    <row r="4517" spans="1:25" hidden="1" x14ac:dyDescent="0.2">
      <c r="A4517" s="93" t="s">
        <v>3098</v>
      </c>
      <c r="B4517" s="94" t="str">
        <f ca="1">IFERROR(VLOOKUP($A4517,HeadJournal!$A$1:$NTR$890,COLUMN(HeadJournal!B$1),0),"")</f>
        <v>720000648074</v>
      </c>
      <c r="C4517" s="94" t="str">
        <f ca="1">IFERROR(VLOOKUP($A4517,HeadJournal!$A$1:$NTR$890,COLUMN(HeadJournal!C$1),0),"")</f>
        <v>iHerb_VP DFD1605</v>
      </c>
      <c r="D4517" s="125" t="str">
        <f ca="1"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 ca="1"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 ca="1"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 ca="1"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ca="1" si="346"/>
        <v>425.71183446540681</v>
      </c>
      <c r="V4517" s="22">
        <f t="shared" ca="1" si="347"/>
        <v>0.1127926156653459</v>
      </c>
      <c r="X4517" s="33"/>
      <c r="Y4517" s="33"/>
    </row>
    <row r="4518" spans="1:25" hidden="1" x14ac:dyDescent="0.2">
      <c r="A4518" s="93" t="s">
        <v>3098</v>
      </c>
      <c r="B4518" s="94" t="str">
        <f ca="1">IFERROR(VLOOKUP($A4518,HeadJournal!$A$1:$NTR$890,COLUMN(HeadJournal!B$1),0),"")</f>
        <v>720000648074</v>
      </c>
      <c r="C4518" s="94" t="str">
        <f ca="1">IFERROR(VLOOKUP($A4518,HeadJournal!$A$1:$NTR$890,COLUMN(HeadJournal!C$1),0),"")</f>
        <v>iHerb_VP DFD1605</v>
      </c>
      <c r="D4518" s="125" t="str">
        <f ca="1"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 ca="1"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 ca="1"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ca="1" si="346"/>
        <v>1094.1262002515687</v>
      </c>
      <c r="V4518" s="22">
        <f t="shared" ca="1" si="347"/>
        <v>0.13094096757235721</v>
      </c>
      <c r="X4518" s="33"/>
      <c r="Y4518" s="33"/>
    </row>
    <row r="4519" spans="1:25" hidden="1" x14ac:dyDescent="0.2">
      <c r="A4519" s="93" t="s">
        <v>3098</v>
      </c>
      <c r="B4519" s="94" t="str">
        <f ca="1">IFERROR(VLOOKUP($A4519,HeadJournal!$A$1:$NTR$890,COLUMN(HeadJournal!B$1),0),"")</f>
        <v>720000648074</v>
      </c>
      <c r="C4519" s="94" t="str">
        <f ca="1">IFERROR(VLOOKUP($A4519,HeadJournal!$A$1:$NTR$890,COLUMN(HeadJournal!C$1),0),"")</f>
        <v>iHerb_VP DFD1605</v>
      </c>
      <c r="D4519" s="125" t="str">
        <f ca="1"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 ca="1"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 ca="1"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 ca="1"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ca="1" si="346"/>
        <v>865.54378352201206</v>
      </c>
      <c r="V4519" s="22">
        <f t="shared" ca="1" si="347"/>
        <v>0.60339505213144584</v>
      </c>
      <c r="X4519" s="33"/>
      <c r="Y4519" s="33"/>
    </row>
    <row r="4520" spans="1:25" hidden="1" x14ac:dyDescent="0.2">
      <c r="A4520" s="93" t="s">
        <v>3098</v>
      </c>
      <c r="B4520" s="94" t="str">
        <f ca="1">IFERROR(VLOOKUP($A4520,HeadJournal!$A$1:$NTR$890,COLUMN(HeadJournal!B$1),0),"")</f>
        <v>720000648074</v>
      </c>
      <c r="C4520" s="94" t="str">
        <f ca="1">IFERROR(VLOOKUP($A4520,HeadJournal!$A$1:$NTR$890,COLUMN(HeadJournal!C$1),0),"")</f>
        <v>iHerb_VP DFD1605</v>
      </c>
      <c r="D4520" s="125" t="str">
        <f ca="1"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 ca="1"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 ca="1"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 ca="1"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ca="1" si="346"/>
        <v>865.54378352201206</v>
      </c>
      <c r="V4520" s="22">
        <f t="shared" ca="1" si="347"/>
        <v>0.60339505213144584</v>
      </c>
      <c r="X4520" s="33"/>
      <c r="Y4520" s="33"/>
    </row>
    <row r="4521" spans="1:25" hidden="1" x14ac:dyDescent="0.2">
      <c r="A4521" s="93" t="s">
        <v>3098</v>
      </c>
      <c r="B4521" s="94" t="str">
        <f ca="1">IFERROR(VLOOKUP($A4521,HeadJournal!$A$1:$NTR$890,COLUMN(HeadJournal!B$1),0),"")</f>
        <v>720000648074</v>
      </c>
      <c r="C4521" s="94" t="str">
        <f ca="1">IFERROR(VLOOKUP($A4521,HeadJournal!$A$1:$NTR$890,COLUMN(HeadJournal!C$1),0),"")</f>
        <v>iHerb_VP DFD1605</v>
      </c>
      <c r="D4521" s="125" t="str">
        <f ca="1"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 ca="1"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 ca="1"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 ca="1"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ca="1" si="346"/>
        <v>865.54378352201206</v>
      </c>
      <c r="V4521" s="22">
        <f t="shared" ca="1" si="347"/>
        <v>0.60339505213144584</v>
      </c>
      <c r="X4521" s="33"/>
      <c r="Y4521" s="33"/>
    </row>
    <row r="4522" spans="1:25" hidden="1" x14ac:dyDescent="0.2">
      <c r="A4522" s="93" t="s">
        <v>3098</v>
      </c>
      <c r="B4522" s="94" t="str">
        <f ca="1">IFERROR(VLOOKUP($A4522,HeadJournal!$A$1:$NTR$890,COLUMN(HeadJournal!B$1),0),"")</f>
        <v>720000648074</v>
      </c>
      <c r="C4522" s="94" t="str">
        <f ca="1">IFERROR(VLOOKUP($A4522,HeadJournal!$A$1:$NTR$890,COLUMN(HeadJournal!C$1),0),"")</f>
        <v>iHerb_VP DFD1605</v>
      </c>
      <c r="D4522" s="125" t="str">
        <f ca="1"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 ca="1"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 ca="1"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 ca="1"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ca="1" si="346"/>
        <v>865.54378352201206</v>
      </c>
      <c r="V4522" s="22">
        <f t="shared" ca="1" si="347"/>
        <v>0.60339505213144584</v>
      </c>
      <c r="X4522" s="33"/>
      <c r="Y4522" s="33"/>
    </row>
    <row r="4523" spans="1:25" hidden="1" x14ac:dyDescent="0.2">
      <c r="A4523" s="93" t="s">
        <v>3110</v>
      </c>
      <c r="B4523" s="94" t="str">
        <f ca="1">IFERROR(VLOOKUP($A4523,HeadJournal!$A$1:$NTR$890,COLUMN(HeadJournal!B$1),0),"")</f>
        <v>720000653114</v>
      </c>
      <c r="C4523" s="94" t="str">
        <f ca="1">IFERROR(VLOOKUP($A4523,HeadJournal!$A$1:$NTR$890,COLUMN(HeadJournal!C$1),0),"")</f>
        <v>iHerb_VP DFD1605</v>
      </c>
      <c r="D4523" s="125" t="str">
        <f ca="1"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 ca="1"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 ca="1"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ca="1" si="346"/>
        <v>758.36049564297582</v>
      </c>
      <c r="V4523" s="22">
        <f t="shared" ca="1" si="347"/>
        <v>0.8053618100493819</v>
      </c>
      <c r="X4523" s="33"/>
      <c r="Y4523" s="33"/>
    </row>
    <row r="4524" spans="1:25" hidden="1" x14ac:dyDescent="0.2">
      <c r="A4524" s="93" t="s">
        <v>3110</v>
      </c>
      <c r="B4524" s="94" t="str">
        <f ca="1">IFERROR(VLOOKUP($A4524,HeadJournal!$A$1:$NTR$890,COLUMN(HeadJournal!B$1),0),"")</f>
        <v>720000653114</v>
      </c>
      <c r="C4524" s="94" t="str">
        <f ca="1">IFERROR(VLOOKUP($A4524,HeadJournal!$A$1:$NTR$890,COLUMN(HeadJournal!C$1),0),"")</f>
        <v>iHerb_VP DFD1605</v>
      </c>
      <c r="D4524" s="125" t="str">
        <f ca="1"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 ca="1"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 ca="1"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 ca="1"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ca="1" si="346"/>
        <v>660.96705183095764</v>
      </c>
      <c r="V4524" s="22">
        <f t="shared" ca="1" si="347"/>
        <v>0.30900274462659799</v>
      </c>
      <c r="X4524" s="33"/>
      <c r="Y4524" s="33"/>
    </row>
    <row r="4525" spans="1:25" hidden="1" x14ac:dyDescent="0.2">
      <c r="A4525" s="93" t="s">
        <v>3110</v>
      </c>
      <c r="B4525" s="94" t="str">
        <f ca="1">IFERROR(VLOOKUP($A4525,HeadJournal!$A$1:$NTR$890,COLUMN(HeadJournal!B$1),0),"")</f>
        <v>720000653114</v>
      </c>
      <c r="C4525" s="94" t="str">
        <f ca="1">IFERROR(VLOOKUP($A4525,HeadJournal!$A$1:$NTR$890,COLUMN(HeadJournal!C$1),0),"")</f>
        <v>iHerb_VP DFD1605</v>
      </c>
      <c r="D4525" s="125" t="str">
        <f ca="1"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 ca="1"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 ca="1"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 ca="1"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ca="1" si="346"/>
        <v>928.17891376618127</v>
      </c>
      <c r="V4525" s="22">
        <f t="shared" ca="1" si="347"/>
        <v>0.59051180945164428</v>
      </c>
      <c r="X4525" s="33"/>
      <c r="Y4525" s="33"/>
    </row>
    <row r="4526" spans="1:25" hidden="1" x14ac:dyDescent="0.2">
      <c r="A4526" s="93" t="s">
        <v>3110</v>
      </c>
      <c r="B4526" s="94" t="str">
        <f ca="1">IFERROR(VLOOKUP($A4526,HeadJournal!$A$1:$NTR$890,COLUMN(HeadJournal!B$1),0),"")</f>
        <v>720000653114</v>
      </c>
      <c r="C4526" s="94" t="str">
        <f ca="1">IFERROR(VLOOKUP($A4526,HeadJournal!$A$1:$NTR$890,COLUMN(HeadJournal!C$1),0),"")</f>
        <v>iHerb_VP DFD1605</v>
      </c>
      <c r="D4526" s="125" t="str">
        <f ca="1"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 ca="1"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 ca="1"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 ca="1"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ca="1" si="346"/>
        <v>828.17891376618127</v>
      </c>
      <c r="V4526" s="22">
        <f t="shared" ca="1" si="347"/>
        <v>0.52689133707357849</v>
      </c>
      <c r="X4526" s="33"/>
      <c r="Y4526" s="33"/>
    </row>
    <row r="4527" spans="1:25" hidden="1" x14ac:dyDescent="0.2">
      <c r="A4527" s="93" t="s">
        <v>3110</v>
      </c>
      <c r="B4527" s="94" t="str">
        <f ca="1">IFERROR(VLOOKUP($A4527,HeadJournal!$A$1:$NTR$890,COLUMN(HeadJournal!B$1),0),"")</f>
        <v>720000653114</v>
      </c>
      <c r="C4527" s="94" t="str">
        <f ca="1">IFERROR(VLOOKUP($A4527,HeadJournal!$A$1:$NTR$890,COLUMN(HeadJournal!C$1),0),"")</f>
        <v>iHerb_VP DFD1605</v>
      </c>
      <c r="D4527" s="125" t="str">
        <f ca="1"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 ca="1"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 ca="1"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 ca="1"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ca="1" si="346"/>
        <v>703.35810809449458</v>
      </c>
      <c r="V4527" s="22">
        <f t="shared" ca="1" si="347"/>
        <v>0.64137446625566352</v>
      </c>
      <c r="X4527" s="33"/>
      <c r="Y4527" s="33"/>
    </row>
    <row r="4528" spans="1:25" hidden="1" x14ac:dyDescent="0.2">
      <c r="A4528" s="93" t="s">
        <v>3110</v>
      </c>
      <c r="B4528" s="94" t="str">
        <f ca="1">IFERROR(VLOOKUP($A4528,HeadJournal!$A$1:$NTR$890,COLUMN(HeadJournal!B$1),0),"")</f>
        <v>720000653114</v>
      </c>
      <c r="C4528" s="94" t="str">
        <f ca="1">IFERROR(VLOOKUP($A4528,HeadJournal!$A$1:$NTR$890,COLUMN(HeadJournal!C$1),0),"")</f>
        <v>iHerb_VP DFD1605</v>
      </c>
      <c r="D4528" s="125" t="str">
        <f ca="1"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 ca="1"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 ca="1"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 ca="1"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ca="1" si="346"/>
        <v>890.16468694907644</v>
      </c>
      <c r="V4528" s="22">
        <f t="shared" ca="1" si="347"/>
        <v>0.25362007261112801</v>
      </c>
      <c r="X4528" s="33"/>
      <c r="Y4528" s="33"/>
    </row>
    <row r="4529" spans="1:25" hidden="1" x14ac:dyDescent="0.2">
      <c r="A4529" s="93" t="s">
        <v>3110</v>
      </c>
      <c r="B4529" s="94" t="str">
        <f ca="1">IFERROR(VLOOKUP($A4529,HeadJournal!$A$1:$NTR$890,COLUMN(HeadJournal!B$1),0),"")</f>
        <v>720000653114</v>
      </c>
      <c r="C4529" s="94" t="str">
        <f ca="1">IFERROR(VLOOKUP($A4529,HeadJournal!$A$1:$NTR$890,COLUMN(HeadJournal!C$1),0),"")</f>
        <v>iHerb_VP DFD1605</v>
      </c>
      <c r="D4529" s="125" t="str">
        <f ca="1"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 ca="1"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 ca="1"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 ca="1"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ca="1" si="346"/>
        <v>925.33996272603645</v>
      </c>
      <c r="V4529" s="22">
        <f t="shared" ca="1" si="347"/>
        <v>0.40680363111975099</v>
      </c>
      <c r="X4529" s="33"/>
      <c r="Y4529" s="33"/>
    </row>
    <row r="4530" spans="1:25" hidden="1" x14ac:dyDescent="0.2">
      <c r="A4530" s="93" t="s">
        <v>3110</v>
      </c>
      <c r="B4530" s="94" t="str">
        <f ca="1">IFERROR(VLOOKUP($A4530,HeadJournal!$A$1:$NTR$890,COLUMN(HeadJournal!B$1),0),"")</f>
        <v>720000653114</v>
      </c>
      <c r="C4530" s="94" t="str">
        <f ca="1">IFERROR(VLOOKUP($A4530,HeadJournal!$A$1:$NTR$890,COLUMN(HeadJournal!C$1),0),"")</f>
        <v>iHerb_VP DFD1605</v>
      </c>
      <c r="D4530" s="125" t="str">
        <f ca="1"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 ca="1"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 ca="1"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 ca="1"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ca="1" si="346"/>
        <v>-1452.1786183448348</v>
      </c>
      <c r="V4530" s="22" t="str">
        <f t="shared" ca="1" si="347"/>
        <v/>
      </c>
      <c r="X4530" s="33"/>
      <c r="Y4530" s="33"/>
    </row>
    <row r="4531" spans="1:25" hidden="1" x14ac:dyDescent="0.2">
      <c r="A4531" s="93" t="s">
        <v>3110</v>
      </c>
      <c r="B4531" s="94" t="str">
        <f ca="1">IFERROR(VLOOKUP($A4531,HeadJournal!$A$1:$NTR$890,COLUMN(HeadJournal!B$1),0),"")</f>
        <v>720000653114</v>
      </c>
      <c r="C4531" s="94" t="str">
        <f ca="1">IFERROR(VLOOKUP($A4531,HeadJournal!$A$1:$NTR$890,COLUMN(HeadJournal!C$1),0),"")</f>
        <v>iHerb_VP DFD1605</v>
      </c>
      <c r="D4531" s="125" t="str">
        <f ca="1"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 ca="1"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 ca="1"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 ca="1"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ca="1" si="346"/>
        <v>1407.1506422203192</v>
      </c>
      <c r="V4531" s="22">
        <f t="shared" ca="1" si="347"/>
        <v>0.58806486820633419</v>
      </c>
      <c r="X4531" s="33"/>
      <c r="Y4531" s="33"/>
    </row>
    <row r="4532" spans="1:25" hidden="1" x14ac:dyDescent="0.2">
      <c r="A4532" s="93" t="s">
        <v>3110</v>
      </c>
      <c r="B4532" s="94" t="str">
        <f ca="1">IFERROR(VLOOKUP($A4532,HeadJournal!$A$1:$NTR$890,COLUMN(HeadJournal!B$1),0),"")</f>
        <v>720000653114</v>
      </c>
      <c r="C4532" s="94" t="str">
        <f ca="1">IFERROR(VLOOKUP($A4532,HeadJournal!$A$1:$NTR$890,COLUMN(HeadJournal!C$1),0),"")</f>
        <v>iHerb_VP DFD1605</v>
      </c>
      <c r="D4532" s="125" t="str">
        <f ca="1"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 ca="1"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 ca="1"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 ca="1"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ca="1" si="346"/>
        <v>817.58984334861225</v>
      </c>
      <c r="V4532" s="22">
        <f t="shared" ca="1" si="347"/>
        <v>0.35821337412383841</v>
      </c>
      <c r="X4532" s="33"/>
      <c r="Y4532" s="33"/>
    </row>
    <row r="4533" spans="1:25" hidden="1" x14ac:dyDescent="0.2">
      <c r="A4533" s="93" t="s">
        <v>3547</v>
      </c>
      <c r="B4533" s="94" t="str">
        <f ca="1">IFERROR(VLOOKUP($A4533,HeadJournal!$A$1:$NTR$890,COLUMN(HeadJournal!B$1),0),"")</f>
        <v>720000662524</v>
      </c>
      <c r="C4533" s="94" t="str">
        <f ca="1">IFERROR(VLOOKUP($A4533,HeadJournal!$A$1:$NTR$890,COLUMN(HeadJournal!C$1),0),"")</f>
        <v>iHerb_VP DFD1605</v>
      </c>
      <c r="D4533" s="125" t="str">
        <f ca="1"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 ca="1"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 ca="1"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 ca="1"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ca="1" si="346"/>
        <v>626.46306224783848</v>
      </c>
      <c r="V4533" s="22">
        <f t="shared" ca="1" si="347"/>
        <v>0.26393651275599067</v>
      </c>
      <c r="X4533" s="33"/>
      <c r="Y4533" s="33"/>
    </row>
    <row r="4534" spans="1:25" hidden="1" x14ac:dyDescent="0.2">
      <c r="A4534" s="93" t="s">
        <v>3547</v>
      </c>
      <c r="B4534" s="94" t="str">
        <f ca="1">IFERROR(VLOOKUP($A4534,HeadJournal!$A$1:$NTR$890,COLUMN(HeadJournal!B$1),0),"")</f>
        <v>720000662524</v>
      </c>
      <c r="C4534" s="94" t="str">
        <f ca="1">IFERROR(VLOOKUP($A4534,HeadJournal!$A$1:$NTR$890,COLUMN(HeadJournal!C$1),0),"")</f>
        <v>iHerb_VP DFD1605</v>
      </c>
      <c r="D4534" s="125" t="str">
        <f ca="1"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 ca="1"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 ca="1"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ca="1" si="346"/>
        <v>626.46306224783848</v>
      </c>
      <c r="V4534" s="22">
        <f t="shared" ca="1" si="347"/>
        <v>0.26393651275599067</v>
      </c>
      <c r="X4534" s="33"/>
      <c r="Y4534" s="33"/>
    </row>
    <row r="4535" spans="1:25" hidden="1" x14ac:dyDescent="0.2">
      <c r="A4535" s="93" t="s">
        <v>3547</v>
      </c>
      <c r="B4535" s="94" t="str">
        <f ca="1">IFERROR(VLOOKUP($A4535,HeadJournal!$A$1:$NTR$890,COLUMN(HeadJournal!B$1),0),"")</f>
        <v>720000662524</v>
      </c>
      <c r="C4535" s="94" t="str">
        <f ca="1">IFERROR(VLOOKUP($A4535,HeadJournal!$A$1:$NTR$890,COLUMN(HeadJournal!C$1),0),"")</f>
        <v>iHerb_VP DFD1605</v>
      </c>
      <c r="D4535" s="125" t="str">
        <f ca="1"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 ca="1"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 ca="1"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 ca="1"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ca="1" si="346"/>
        <v>626.46306224783848</v>
      </c>
      <c r="V4535" s="22">
        <f t="shared" ca="1" si="347"/>
        <v>0.26393651275599067</v>
      </c>
      <c r="X4535" s="33"/>
      <c r="Y4535" s="33"/>
    </row>
    <row r="4536" spans="1:25" hidden="1" x14ac:dyDescent="0.2">
      <c r="A4536" s="93" t="s">
        <v>3547</v>
      </c>
      <c r="B4536" s="94" t="str">
        <f ca="1">IFERROR(VLOOKUP($A4536,HeadJournal!$A$1:$NTR$890,COLUMN(HeadJournal!B$1),0),"")</f>
        <v>720000662524</v>
      </c>
      <c r="C4536" s="94" t="str">
        <f ca="1">IFERROR(VLOOKUP($A4536,HeadJournal!$A$1:$NTR$890,COLUMN(HeadJournal!C$1),0),"")</f>
        <v>iHerb_VP DFD1605</v>
      </c>
      <c r="D4536" s="125" t="str">
        <f ca="1"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 ca="1"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ca="1" si="346"/>
        <v>842.75629538904877</v>
      </c>
      <c r="V4536" s="22">
        <f t="shared" ca="1" si="347"/>
        <v>0.5411845897297084</v>
      </c>
      <c r="X4536" s="33"/>
      <c r="Y4536" s="33"/>
    </row>
    <row r="4537" spans="1:25" hidden="1" x14ac:dyDescent="0.2">
      <c r="A4537" s="93" t="s">
        <v>3547</v>
      </c>
      <c r="B4537" s="94" t="str">
        <f ca="1">IFERROR(VLOOKUP($A4537,HeadJournal!$A$1:$NTR$890,COLUMN(HeadJournal!B$1),0),"")</f>
        <v>720000662524</v>
      </c>
      <c r="C4537" s="94" t="str">
        <f ca="1">IFERROR(VLOOKUP($A4537,HeadJournal!$A$1:$NTR$890,COLUMN(HeadJournal!C$1),0),"")</f>
        <v>iHerb_VP DFD1605</v>
      </c>
      <c r="D4537" s="125" t="str">
        <f ca="1"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 ca="1"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 ca="1"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 ca="1"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ca="1" si="346"/>
        <v>842.75629538904877</v>
      </c>
      <c r="V4537" s="22">
        <f t="shared" ca="1" si="347"/>
        <v>0.5411845897297084</v>
      </c>
      <c r="X4537" s="33"/>
      <c r="Y4537" s="33"/>
    </row>
    <row r="4538" spans="1:25" hidden="1" x14ac:dyDescent="0.2">
      <c r="A4538" s="93" t="s">
        <v>3547</v>
      </c>
      <c r="B4538" s="94" t="str">
        <f ca="1">IFERROR(VLOOKUP($A4538,HeadJournal!$A$1:$NTR$890,COLUMN(HeadJournal!B$1),0),"")</f>
        <v>720000662524</v>
      </c>
      <c r="C4538" s="94" t="str">
        <f ca="1">IFERROR(VLOOKUP($A4538,HeadJournal!$A$1:$NTR$890,COLUMN(HeadJournal!C$1),0),"")</f>
        <v>iHerb_VP DFD1605</v>
      </c>
      <c r="D4538" s="125" t="str">
        <f ca="1"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 ca="1"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 ca="1"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 ca="1"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ca="1" si="346"/>
        <v>924.58909164265083</v>
      </c>
      <c r="V4538" s="22">
        <f t="shared" ca="1" si="347"/>
        <v>0.49300613935987381</v>
      </c>
      <c r="X4538" s="33"/>
      <c r="Y4538" s="33"/>
    </row>
    <row r="4539" spans="1:25" hidden="1" x14ac:dyDescent="0.2">
      <c r="A4539" s="93" t="s">
        <v>3547</v>
      </c>
      <c r="B4539" s="94" t="str">
        <f ca="1">IFERROR(VLOOKUP($A4539,HeadJournal!$A$1:$NTR$890,COLUMN(HeadJournal!B$1),0),"")</f>
        <v>720000662524</v>
      </c>
      <c r="C4539" s="94" t="str">
        <f ca="1">IFERROR(VLOOKUP($A4539,HeadJournal!$A$1:$NTR$890,COLUMN(HeadJournal!C$1),0),"")</f>
        <v>iHerb_VP DFD1605</v>
      </c>
      <c r="D4539" s="125" t="str">
        <f ca="1"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 ca="1"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 ca="1"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 ca="1"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ca="1" si="346"/>
        <v>688.57429279538883</v>
      </c>
      <c r="V4539" s="22">
        <f t="shared" ca="1" si="347"/>
        <v>0.61954144872827177</v>
      </c>
      <c r="X4539" s="33"/>
      <c r="Y4539" s="33"/>
    </row>
    <row r="4540" spans="1:25" hidden="1" x14ac:dyDescent="0.2">
      <c r="A4540" s="93" t="s">
        <v>3547</v>
      </c>
      <c r="B4540" s="94" t="str">
        <f ca="1">IFERROR(VLOOKUP($A4540,HeadJournal!$A$1:$NTR$890,COLUMN(HeadJournal!B$1),0),"")</f>
        <v>720000662524</v>
      </c>
      <c r="C4540" s="94" t="str">
        <f ca="1">IFERROR(VLOOKUP($A4540,HeadJournal!$A$1:$NTR$890,COLUMN(HeadJournal!C$1),0),"")</f>
        <v>iHerb_VP DFD1605</v>
      </c>
      <c r="D4540" s="125" t="str">
        <f ca="1"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 ca="1"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 ca="1"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ca="1" si="346"/>
        <v>727.87969913544634</v>
      </c>
      <c r="V4540" s="22">
        <f t="shared" ca="1" si="347"/>
        <v>0.46299236689149337</v>
      </c>
      <c r="X4540" s="33"/>
      <c r="Y4540" s="33"/>
    </row>
    <row r="4541" spans="1:25" hidden="1" x14ac:dyDescent="0.2">
      <c r="A4541" s="93" t="s">
        <v>3547</v>
      </c>
      <c r="B4541" s="94" t="str">
        <f ca="1">IFERROR(VLOOKUP($A4541,HeadJournal!$A$1:$NTR$890,COLUMN(HeadJournal!B$1),0),"")</f>
        <v>720000662524</v>
      </c>
      <c r="C4541" s="94" t="str">
        <f ca="1">IFERROR(VLOOKUP($A4541,HeadJournal!$A$1:$NTR$890,COLUMN(HeadJournal!C$1),0),"")</f>
        <v>iHerb_VP DFD1605</v>
      </c>
      <c r="D4541" s="125" t="str">
        <f ca="1"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 ca="1"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 ca="1"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 ca="1"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ca="1" si="346"/>
        <v>732.5413533141209</v>
      </c>
      <c r="V4541" s="22">
        <f t="shared" ca="1" si="347"/>
        <v>0.75718104936423947</v>
      </c>
      <c r="X4541" s="33"/>
      <c r="Y4541" s="33"/>
    </row>
    <row r="4542" spans="1:25" hidden="1" x14ac:dyDescent="0.2">
      <c r="A4542" s="93" t="s">
        <v>3547</v>
      </c>
      <c r="B4542" s="94" t="str">
        <f ca="1">IFERROR(VLOOKUP($A4542,HeadJournal!$A$1:$NTR$890,COLUMN(HeadJournal!B$1),0),"")</f>
        <v>720000662524</v>
      </c>
      <c r="C4542" s="94" t="str">
        <f ca="1">IFERROR(VLOOKUP($A4542,HeadJournal!$A$1:$NTR$890,COLUMN(HeadJournal!C$1),0),"")</f>
        <v>iHerb_VP DFD1605</v>
      </c>
      <c r="D4542" s="125" t="str">
        <f ca="1"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 ca="1"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 ca="1"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ca="1" si="346"/>
        <v>1309.3237855907778</v>
      </c>
      <c r="V4542" s="22">
        <f t="shared" ca="1" si="347"/>
        <v>1.4700334020475005</v>
      </c>
      <c r="X4542" s="33"/>
      <c r="Y4542" s="33"/>
    </row>
    <row r="4543" spans="1:25" hidden="1" x14ac:dyDescent="0.2">
      <c r="A4543" s="93" t="s">
        <v>3544</v>
      </c>
      <c r="B4543" s="94" t="str">
        <f ca="1">IFERROR(VLOOKUP($A4543,HeadJournal!$A$1:$NTR$890,COLUMN(HeadJournal!B$1),0),"")</f>
        <v>720000667044</v>
      </c>
      <c r="C4543" s="94" t="str">
        <f ca="1">IFERROR(VLOOKUP($A4543,HeadJournal!$A$1:$NTR$890,COLUMN(HeadJournal!C$1),0),"")</f>
        <v>iHerb_OA CZN6870</v>
      </c>
      <c r="D4543" s="125" t="str">
        <f ca="1"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 ca="1"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ca="1" si="346"/>
        <v>1190.7194724912424</v>
      </c>
      <c r="V4543" s="22">
        <f t="shared" ca="1" si="347"/>
        <v>0.78893184586212273</v>
      </c>
      <c r="X4543" s="33"/>
      <c r="Y4543" s="33"/>
    </row>
    <row r="4544" spans="1:25" hidden="1" x14ac:dyDescent="0.2">
      <c r="A4544" s="93" t="s">
        <v>3544</v>
      </c>
      <c r="B4544" s="94" t="str">
        <f ca="1">IFERROR(VLOOKUP($A4544,HeadJournal!$A$1:$NTR$890,COLUMN(HeadJournal!B$1),0),"")</f>
        <v>720000667044</v>
      </c>
      <c r="C4544" s="94" t="str">
        <f ca="1">IFERROR(VLOOKUP($A4544,HeadJournal!$A$1:$NTR$890,COLUMN(HeadJournal!C$1),0),"")</f>
        <v>iHerb_OA CZN6870</v>
      </c>
      <c r="D4544" s="125" t="str">
        <f ca="1"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 ca="1"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ca="1" si="346"/>
        <v>1273.7694621883375</v>
      </c>
      <c r="V4544" s="22">
        <f t="shared" ca="1" si="347"/>
        <v>0.54756802538866212</v>
      </c>
      <c r="X4544" s="33"/>
      <c r="Y4544" s="33"/>
    </row>
    <row r="4545" spans="1:25" hidden="1" x14ac:dyDescent="0.2">
      <c r="A4545" s="93" t="s">
        <v>3544</v>
      </c>
      <c r="B4545" s="94" t="str">
        <f ca="1">IFERROR(VLOOKUP($A4545,HeadJournal!$A$1:$NTR$890,COLUMN(HeadJournal!B$1),0),"")</f>
        <v>720000667044</v>
      </c>
      <c r="C4545" s="94" t="str">
        <f ca="1">IFERROR(VLOOKUP($A4545,HeadJournal!$A$1:$NTR$890,COLUMN(HeadJournal!C$1),0),"")</f>
        <v>iHerb_OA CZN6870</v>
      </c>
      <c r="D4545" s="125" t="str">
        <f ca="1"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 ca="1"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ca="1" si="346"/>
        <v>1273.7694621883375</v>
      </c>
      <c r="V4545" s="22">
        <f t="shared" ca="1" si="347"/>
        <v>0.54756802538866212</v>
      </c>
      <c r="X4545" s="33"/>
      <c r="Y4545" s="33"/>
    </row>
    <row r="4546" spans="1:25" hidden="1" x14ac:dyDescent="0.2">
      <c r="A4546" s="93" t="s">
        <v>3544</v>
      </c>
      <c r="B4546" s="94" t="str">
        <f ca="1">IFERROR(VLOOKUP($A4546,HeadJournal!$A$1:$NTR$890,COLUMN(HeadJournal!B$1),0),"")</f>
        <v>720000667044</v>
      </c>
      <c r="C4546" s="94" t="str">
        <f ca="1">IFERROR(VLOOKUP($A4546,HeadJournal!$A$1:$NTR$890,COLUMN(HeadJournal!C$1),0),"")</f>
        <v>iHerb_OA CZN6870</v>
      </c>
      <c r="D4546" s="125" t="str">
        <f ca="1"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 ca="1"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ca="1" si="346"/>
        <v>1319.9149392128584</v>
      </c>
      <c r="V4546" s="22">
        <f t="shared" ca="1" si="347"/>
        <v>0.511578071309856</v>
      </c>
      <c r="X4546" s="33"/>
      <c r="Y4546" s="33"/>
    </row>
    <row r="4547" spans="1:25" hidden="1" x14ac:dyDescent="0.2">
      <c r="A4547" s="93" t="s">
        <v>3544</v>
      </c>
      <c r="B4547" s="94" t="str">
        <f ca="1">IFERROR(VLOOKUP($A4547,HeadJournal!$A$1:$NTR$890,COLUMN(HeadJournal!B$1),0),"")</f>
        <v>720000667044</v>
      </c>
      <c r="C4547" s="94" t="str">
        <f ca="1">IFERROR(VLOOKUP($A4547,HeadJournal!$A$1:$NTR$890,COLUMN(HeadJournal!C$1),0),"")</f>
        <v>iHerb_OA CZN6870</v>
      </c>
      <c r="D4547" s="125" t="str">
        <f ca="1"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 ca="1">IFERROR(SUM(K4547:O4547)*VLOOKUP($A4547,HeadJournal!$A$1:$L$890,COLUMN(HeadJournal!H$1),0),0)</f>
        <v>2455.4655676900888</v>
      </c>
      <c r="Q4547" s="29">
        <v>2300</v>
      </c>
      <c r="R4547" s="31">
        <v>46141</v>
      </c>
      <c r="S4547" s="31" t="s">
        <v>3150</v>
      </c>
      <c r="T4547" s="95" t="str">
        <f t="shared" si="349"/>
        <v>2026 04</v>
      </c>
      <c r="U4547" s="32">
        <f t="shared" ref="U4547:U4610" ca="1" si="350">Q4547-P4547</f>
        <v>-155.46556769008885</v>
      </c>
      <c r="V4547" s="22">
        <f t="shared" ref="V4547:V4610" ca="1" si="351">IF(Q4547&lt;&gt;0,IFERROR(U4547/P4547,""),"")</f>
        <v>-6.3314089896336342E-2</v>
      </c>
      <c r="X4547" s="33"/>
      <c r="Y4547" s="33"/>
    </row>
    <row r="4548" spans="1:25" hidden="1" x14ac:dyDescent="0.2">
      <c r="A4548" s="93" t="s">
        <v>3544</v>
      </c>
      <c r="B4548" s="94" t="str">
        <f ca="1">IFERROR(VLOOKUP($A4548,HeadJournal!$A$1:$NTR$890,COLUMN(HeadJournal!B$1),0),"")</f>
        <v>720000667044</v>
      </c>
      <c r="C4548" s="94" t="str">
        <f ca="1">IFERROR(VLOOKUP($A4548,HeadJournal!$A$1:$NTR$890,COLUMN(HeadJournal!C$1),0),"")</f>
        <v>iHerb_OA CZN6870</v>
      </c>
      <c r="D4548" s="125" t="str">
        <f ca="1"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 ca="1"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ca="1" si="350"/>
        <v>979.64218421594887</v>
      </c>
      <c r="V4548" s="22">
        <f t="shared" ca="1" si="351"/>
        <v>0.64434975375237291</v>
      </c>
      <c r="X4548" s="33"/>
      <c r="Y4548" s="33"/>
    </row>
    <row r="4549" spans="1:25" hidden="1" x14ac:dyDescent="0.2">
      <c r="A4549" s="93" t="s">
        <v>3544</v>
      </c>
      <c r="B4549" s="94" t="str">
        <f ca="1">IFERROR(VLOOKUP($A4549,HeadJournal!$A$1:$NTR$890,COLUMN(HeadJournal!B$1),0),"")</f>
        <v>720000667044</v>
      </c>
      <c r="C4549" s="94" t="str">
        <f ca="1">IFERROR(VLOOKUP($A4549,HeadJournal!$A$1:$NTR$890,COLUMN(HeadJournal!C$1),0),"")</f>
        <v>iHerb_OA CZN6870</v>
      </c>
      <c r="D4549" s="125" t="str">
        <f ca="1"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 ca="1"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ca="1" si="350"/>
        <v>698.12411291984336</v>
      </c>
      <c r="V4549" s="22">
        <f t="shared" ca="1" si="351"/>
        <v>0.77408002910470952</v>
      </c>
      <c r="X4549" s="33"/>
      <c r="Y4549" s="33"/>
    </row>
    <row r="4550" spans="1:25" hidden="1" x14ac:dyDescent="0.2">
      <c r="A4550" s="93" t="s">
        <v>3544</v>
      </c>
      <c r="B4550" s="94" t="str">
        <f ca="1">IFERROR(VLOOKUP($A4550,HeadJournal!$A$1:$NTR$890,COLUMN(HeadJournal!B$1),0),"")</f>
        <v>720000667044</v>
      </c>
      <c r="C4550" s="94" t="str">
        <f ca="1">IFERROR(VLOOKUP($A4550,HeadJournal!$A$1:$NTR$890,COLUMN(HeadJournal!C$1),0),"")</f>
        <v>iHerb_OA CZN6870</v>
      </c>
      <c r="D4550" s="125" t="str">
        <f ca="1"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 ca="1"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ca="1" si="350"/>
        <v>1332.8681145683083</v>
      </c>
      <c r="V4550" s="22">
        <f t="shared" ca="1" si="351"/>
        <v>0.7994977039403045</v>
      </c>
      <c r="X4550" s="33"/>
      <c r="Y4550" s="33"/>
    </row>
    <row r="4551" spans="1:25" hidden="1" x14ac:dyDescent="0.2">
      <c r="A4551" s="93" t="s">
        <v>3544</v>
      </c>
      <c r="B4551" s="94" t="str">
        <f ca="1">IFERROR(VLOOKUP($A4551,HeadJournal!$A$1:$NTR$890,COLUMN(HeadJournal!B$1),0),"")</f>
        <v>720000667044</v>
      </c>
      <c r="C4551" s="94" t="str">
        <f ca="1">IFERROR(VLOOKUP($A4551,HeadJournal!$A$1:$NTR$890,COLUMN(HeadJournal!C$1),0),"")</f>
        <v>iHerb_OA CZN6870</v>
      </c>
      <c r="D4551" s="125" t="str">
        <f ca="1"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 ca="1"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ca="1" si="350"/>
        <v>763.03614259221104</v>
      </c>
      <c r="V4551" s="22">
        <f t="shared" ca="1" si="351"/>
        <v>0.61686211607770647</v>
      </c>
      <c r="X4551" s="33"/>
      <c r="Y4551" s="33"/>
    </row>
    <row r="4552" spans="1:25" hidden="1" x14ac:dyDescent="0.2">
      <c r="A4552" s="93" t="s">
        <v>3544</v>
      </c>
      <c r="B4552" s="94" t="str">
        <f ca="1">IFERROR(VLOOKUP($A4552,HeadJournal!$A$1:$NTR$890,COLUMN(HeadJournal!B$1),0),"")</f>
        <v>720000667044</v>
      </c>
      <c r="C4552" s="94" t="str">
        <f ca="1">IFERROR(VLOOKUP($A4552,HeadJournal!$A$1:$NTR$890,COLUMN(HeadJournal!C$1),0),"")</f>
        <v>iHerb_OA CZN6870</v>
      </c>
      <c r="D4552" s="125" t="str">
        <f ca="1"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 ca="1"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ca="1" si="350"/>
        <v>904.26167731300234</v>
      </c>
      <c r="V4552" s="22">
        <f t="shared" ca="1" si="351"/>
        <v>0.64787336036755672</v>
      </c>
      <c r="X4552" s="33"/>
      <c r="Y4552" s="33"/>
    </row>
    <row r="4553" spans="1:25" hidden="1" x14ac:dyDescent="0.2">
      <c r="A4553" s="93" t="s">
        <v>3532</v>
      </c>
      <c r="B4553" s="94" t="str">
        <f ca="1">IFERROR(VLOOKUP($A4553,HeadJournal!$A$1:$NTR$890,COLUMN(HeadJournal!B$1),0),"")</f>
        <v>722500437916</v>
      </c>
      <c r="C4553" s="94" t="str">
        <f ca="1">IFERROR(VLOOKUP($A4553,HeadJournal!$A$1:$NTR$890,COLUMN(HeadJournal!C$1),0),"")</f>
        <v>iHerb_OA CZN6870</v>
      </c>
      <c r="D4553" s="125" t="str">
        <f ca="1"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 ca="1"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 ca="1"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ca="1" si="350"/>
        <v>488.03204447892426</v>
      </c>
      <c r="V4553" s="22">
        <f t="shared" ca="1" si="351"/>
        <v>0.79747973742085387</v>
      </c>
      <c r="X4553" s="33"/>
      <c r="Y4553" s="33"/>
    </row>
    <row r="4554" spans="1:25" hidden="1" x14ac:dyDescent="0.2">
      <c r="A4554" s="93" t="s">
        <v>3532</v>
      </c>
      <c r="B4554" s="94" t="str">
        <f ca="1">IFERROR(VLOOKUP($A4554,HeadJournal!$A$1:$NTR$890,COLUMN(HeadJournal!B$1),0),"")</f>
        <v>722500437916</v>
      </c>
      <c r="C4554" s="94" t="str">
        <f ca="1">IFERROR(VLOOKUP($A4554,HeadJournal!$A$1:$NTR$890,COLUMN(HeadJournal!C$1),0),"")</f>
        <v>iHerb_OA CZN6870</v>
      </c>
      <c r="D4554" s="125" t="str">
        <f ca="1"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 ca="1"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 ca="1"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 ca="1"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ca="1" si="350"/>
        <v>588.03204447892426</v>
      </c>
      <c r="V4554" s="22">
        <f t="shared" ca="1" si="351"/>
        <v>0.96088698627729519</v>
      </c>
      <c r="X4554" s="33"/>
      <c r="Y4554" s="33"/>
    </row>
    <row r="4555" spans="1:25" hidden="1" x14ac:dyDescent="0.2">
      <c r="A4555" s="93" t="s">
        <v>3532</v>
      </c>
      <c r="B4555" s="94" t="str">
        <f ca="1">IFERROR(VLOOKUP($A4555,HeadJournal!$A$1:$NTR$890,COLUMN(HeadJournal!B$1),0),"")</f>
        <v>722500437916</v>
      </c>
      <c r="C4555" s="94" t="str">
        <f ca="1">IFERROR(VLOOKUP($A4555,HeadJournal!$A$1:$NTR$890,COLUMN(HeadJournal!C$1),0),"")</f>
        <v>iHerb_OA CZN6870</v>
      </c>
      <c r="D4555" s="125" t="str">
        <f ca="1"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 ca="1"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 ca="1"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 ca="1"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ca="1" si="350"/>
        <v>588.03204447892426</v>
      </c>
      <c r="V4555" s="22">
        <f t="shared" ca="1" si="351"/>
        <v>0.96088698627729519</v>
      </c>
      <c r="X4555" s="33"/>
      <c r="Y4555" s="33"/>
    </row>
    <row r="4556" spans="1:25" hidden="1" x14ac:dyDescent="0.2">
      <c r="A4556" s="93" t="s">
        <v>3532</v>
      </c>
      <c r="B4556" s="94" t="str">
        <f ca="1">IFERROR(VLOOKUP($A4556,HeadJournal!$A$1:$NTR$890,COLUMN(HeadJournal!B$1),0),"")</f>
        <v>722500437916</v>
      </c>
      <c r="C4556" s="94" t="str">
        <f ca="1">IFERROR(VLOOKUP($A4556,HeadJournal!$A$1:$NTR$890,COLUMN(HeadJournal!C$1),0),"")</f>
        <v>iHerb_OA CZN6870</v>
      </c>
      <c r="D4556" s="125" t="str">
        <f ca="1"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 ca="1"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 ca="1"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 ca="1"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ca="1" si="350"/>
        <v>488.03204447892426</v>
      </c>
      <c r="V4556" s="22">
        <f t="shared" ca="1" si="351"/>
        <v>0.79747973742085387</v>
      </c>
      <c r="X4556" s="33"/>
      <c r="Y4556" s="33"/>
    </row>
    <row r="4557" spans="1:25" hidden="1" x14ac:dyDescent="0.2">
      <c r="A4557" s="93" t="s">
        <v>3532</v>
      </c>
      <c r="B4557" s="94" t="str">
        <f ca="1">IFERROR(VLOOKUP($A4557,HeadJournal!$A$1:$NTR$890,COLUMN(HeadJournal!B$1),0),"")</f>
        <v>722500437916</v>
      </c>
      <c r="C4557" s="94" t="str">
        <f ca="1">IFERROR(VLOOKUP($A4557,HeadJournal!$A$1:$NTR$890,COLUMN(HeadJournal!C$1),0),"")</f>
        <v>iHerb_OA CZN6870</v>
      </c>
      <c r="D4557" s="125" t="str">
        <f ca="1"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 ca="1"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 ca="1"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 ca="1"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ca="1" si="350"/>
        <v>775.18394207395932</v>
      </c>
      <c r="V4557" s="22">
        <f t="shared" ca="1" si="351"/>
        <v>0.93982644327163212</v>
      </c>
      <c r="X4557" s="33"/>
      <c r="Y4557" s="33"/>
    </row>
    <row r="4558" spans="1:25" hidden="1" x14ac:dyDescent="0.2">
      <c r="A4558" s="93" t="s">
        <v>3532</v>
      </c>
      <c r="B4558" s="94" t="str">
        <f ca="1">IFERROR(VLOOKUP($A4558,HeadJournal!$A$1:$NTR$890,COLUMN(HeadJournal!B$1),0),"")</f>
        <v>722500437916</v>
      </c>
      <c r="C4558" s="94" t="str">
        <f ca="1">IFERROR(VLOOKUP($A4558,HeadJournal!$A$1:$NTR$890,COLUMN(HeadJournal!C$1),0),"")</f>
        <v>iHerb_OA CZN6870</v>
      </c>
      <c r="D4558" s="125" t="str">
        <f ca="1"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 ca="1"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 ca="1"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ca="1" si="350"/>
        <v>783.72634083268713</v>
      </c>
      <c r="V4558" s="22">
        <f t="shared" ca="1" si="351"/>
        <v>0.96012695256168434</v>
      </c>
      <c r="X4558" s="33"/>
      <c r="Y4558" s="33"/>
    </row>
    <row r="4559" spans="1:25" hidden="1" x14ac:dyDescent="0.2">
      <c r="A4559" s="93" t="s">
        <v>3532</v>
      </c>
      <c r="B4559" s="94" t="str">
        <f ca="1">IFERROR(VLOOKUP($A4559,HeadJournal!$A$1:$NTR$890,COLUMN(HeadJournal!B$1),0),"")</f>
        <v>722500437916</v>
      </c>
      <c r="C4559" s="94" t="str">
        <f ca="1">IFERROR(VLOOKUP($A4559,HeadJournal!$A$1:$NTR$890,COLUMN(HeadJournal!C$1),0),"")</f>
        <v>iHerb_OA CZN6870</v>
      </c>
      <c r="D4559" s="125" t="str">
        <f ca="1"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 ca="1"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 ca="1"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 ca="1"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ca="1" si="350"/>
        <v>680.84331005947797</v>
      </c>
      <c r="V4559" s="22">
        <f t="shared" ca="1" si="351"/>
        <v>0.49727201792298492</v>
      </c>
      <c r="X4559" s="33"/>
      <c r="Y4559" s="33"/>
    </row>
    <row r="4560" spans="1:25" hidden="1" x14ac:dyDescent="0.2">
      <c r="A4560" s="93" t="s">
        <v>3532</v>
      </c>
      <c r="B4560" s="94" t="str">
        <f ca="1">IFERROR(VLOOKUP($A4560,HeadJournal!$A$1:$NTR$890,COLUMN(HeadJournal!B$1),0),"")</f>
        <v>722500437916</v>
      </c>
      <c r="C4560" s="94" t="str">
        <f ca="1">IFERROR(VLOOKUP($A4560,HeadJournal!$A$1:$NTR$890,COLUMN(HeadJournal!C$1),0),"")</f>
        <v>iHerb_OA CZN6870</v>
      </c>
      <c r="D4560" s="125" t="str">
        <f ca="1"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 ca="1"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 ca="1"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 ca="1"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ca="1" si="350"/>
        <v>1030.843310059478</v>
      </c>
      <c r="V4560" s="22">
        <f t="shared" ca="1" si="351"/>
        <v>0.75290382586105553</v>
      </c>
      <c r="X4560" s="33"/>
      <c r="Y4560" s="33"/>
    </row>
    <row r="4561" spans="1:25" hidden="1" x14ac:dyDescent="0.2">
      <c r="A4561" s="93" t="s">
        <v>3532</v>
      </c>
      <c r="B4561" s="94" t="str">
        <f ca="1">IFERROR(VLOOKUP($A4561,HeadJournal!$A$1:$NTR$890,COLUMN(HeadJournal!B$1),0),"")</f>
        <v>722500437916</v>
      </c>
      <c r="C4561" s="94" t="str">
        <f ca="1">IFERROR(VLOOKUP($A4561,HeadJournal!$A$1:$NTR$890,COLUMN(HeadJournal!C$1),0),"")</f>
        <v>iHerb_OA CZN6870</v>
      </c>
      <c r="D4561" s="125" t="str">
        <f ca="1"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 ca="1"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 ca="1"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 ca="1"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ca="1" si="350"/>
        <v>1130.843310059478</v>
      </c>
      <c r="V4561" s="22">
        <f t="shared" ca="1" si="351"/>
        <v>0.82594148527193278</v>
      </c>
      <c r="X4561" s="33"/>
      <c r="Y4561" s="33"/>
    </row>
    <row r="4562" spans="1:25" hidden="1" x14ac:dyDescent="0.2">
      <c r="A4562" s="93" t="s">
        <v>3532</v>
      </c>
      <c r="B4562" s="94" t="str">
        <f ca="1">IFERROR(VLOOKUP($A4562,HeadJournal!$A$1:$NTR$890,COLUMN(HeadJournal!B$1),0),"")</f>
        <v>722500437916</v>
      </c>
      <c r="C4562" s="94" t="str">
        <f ca="1">IFERROR(VLOOKUP($A4562,HeadJournal!$A$1:$NTR$890,COLUMN(HeadJournal!C$1),0),"")</f>
        <v>iHerb_OA CZN6870</v>
      </c>
      <c r="D4562" s="125" t="str">
        <f ca="1"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 ca="1"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 ca="1"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 ca="1"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ca="1" si="350"/>
        <v>1130.843310059478</v>
      </c>
      <c r="V4562" s="22">
        <f t="shared" ca="1" si="351"/>
        <v>0.82594148527193278</v>
      </c>
      <c r="X4562" s="33"/>
      <c r="Y4562" s="33"/>
    </row>
    <row r="4563" spans="1:25" hidden="1" x14ac:dyDescent="0.2">
      <c r="A4563" s="93" t="s">
        <v>3532</v>
      </c>
      <c r="B4563" s="94" t="str">
        <f ca="1">IFERROR(VLOOKUP($A4563,HeadJournal!$A$1:$NTR$890,COLUMN(HeadJournal!B$1),0),"")</f>
        <v>722500437916</v>
      </c>
      <c r="C4563" s="94" t="str">
        <f ca="1">IFERROR(VLOOKUP($A4563,HeadJournal!$A$1:$NTR$890,COLUMN(HeadJournal!C$1),0),"")</f>
        <v>iHerb_OA CZN6870</v>
      </c>
      <c r="D4563" s="125" t="str">
        <f ca="1"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 ca="1"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 ca="1"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 ca="1"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ca="1" si="350"/>
        <v>956.94508404447902</v>
      </c>
      <c r="V4563" s="22">
        <f t="shared" ca="1" si="351"/>
        <v>0.71251374212323793</v>
      </c>
      <c r="X4563" s="33"/>
      <c r="Y4563" s="33"/>
    </row>
    <row r="4564" spans="1:25" hidden="1" x14ac:dyDescent="0.2">
      <c r="A4564" s="93" t="s">
        <v>3532</v>
      </c>
      <c r="B4564" s="94" t="str">
        <f ca="1">IFERROR(VLOOKUP($A4564,HeadJournal!$A$1:$NTR$890,COLUMN(HeadJournal!B$1),0),"")</f>
        <v>722500437916</v>
      </c>
      <c r="C4564" s="94" t="str">
        <f ca="1">IFERROR(VLOOKUP($A4564,HeadJournal!$A$1:$NTR$890,COLUMN(HeadJournal!C$1),0),"")</f>
        <v>iHerb_OA CZN6870</v>
      </c>
      <c r="D4564" s="125" t="str">
        <f ca="1"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 ca="1"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 ca="1"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 ca="1"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ca="1" si="350"/>
        <v>1124.4688947504535</v>
      </c>
      <c r="V4564" s="22">
        <f t="shared" ca="1" si="351"/>
        <v>0.59954691852516018</v>
      </c>
      <c r="X4564" s="33"/>
      <c r="Y4564" s="33"/>
    </row>
    <row r="4565" spans="1:25" hidden="1" x14ac:dyDescent="0.2">
      <c r="A4565" s="93" t="s">
        <v>3532</v>
      </c>
      <c r="B4565" s="94" t="str">
        <f ca="1">IFERROR(VLOOKUP($A4565,HeadJournal!$A$1:$NTR$890,COLUMN(HeadJournal!B$1),0),"")</f>
        <v>722500437916</v>
      </c>
      <c r="C4565" s="94" t="str">
        <f ca="1">IFERROR(VLOOKUP($A4565,HeadJournal!$A$1:$NTR$890,COLUMN(HeadJournal!C$1),0),"")</f>
        <v>iHerb_OA CZN6870</v>
      </c>
      <c r="D4565" s="125" t="str">
        <f ca="1"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 ca="1"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 ca="1"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 ca="1"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ca="1" si="350"/>
        <v>879.9297191621414</v>
      </c>
      <c r="V4565" s="22">
        <f t="shared" ca="1" si="351"/>
        <v>1.0729930589157857</v>
      </c>
      <c r="X4565" s="33"/>
      <c r="Y4565" s="33"/>
    </row>
    <row r="4566" spans="1:25" hidden="1" x14ac:dyDescent="0.2">
      <c r="A4566" s="93" t="s">
        <v>3532</v>
      </c>
      <c r="B4566" s="94" t="str">
        <f ca="1">IFERROR(VLOOKUP($A4566,HeadJournal!$A$1:$NTR$890,COLUMN(HeadJournal!B$1),0),"")</f>
        <v>722500437916</v>
      </c>
      <c r="C4566" s="94" t="str">
        <f ca="1">IFERROR(VLOOKUP($A4566,HeadJournal!$A$1:$NTR$890,COLUMN(HeadJournal!C$1),0),"")</f>
        <v>iHerb_OA CZN6870</v>
      </c>
      <c r="D4566" s="125" t="str">
        <f ca="1"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 ca="1"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 ca="1"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 ca="1"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ca="1" si="350"/>
        <v>1356.5395148694079</v>
      </c>
      <c r="V4566" s="22">
        <f t="shared" ca="1" si="351"/>
        <v>1.4378339487971648</v>
      </c>
      <c r="X4566" s="33"/>
      <c r="Y4566" s="33"/>
    </row>
    <row r="4567" spans="1:25" hidden="1" x14ac:dyDescent="0.2">
      <c r="A4567" s="93" t="s">
        <v>3532</v>
      </c>
      <c r="B4567" s="94" t="str">
        <f ca="1">IFERROR(VLOOKUP($A4567,HeadJournal!$A$1:$NTR$890,COLUMN(HeadJournal!B$1),0),"")</f>
        <v>722500437916</v>
      </c>
      <c r="C4567" s="94" t="str">
        <f ca="1">IFERROR(VLOOKUP($A4567,HeadJournal!$A$1:$NTR$890,COLUMN(HeadJournal!C$1),0),"")</f>
        <v>iHerb_OA CZN6870</v>
      </c>
      <c r="D4567" s="125" t="str">
        <f ca="1"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 ca="1"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 ca="1"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 ca="1"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ca="1" si="350"/>
        <v>1040.943217998449</v>
      </c>
      <c r="V4567" s="22">
        <f t="shared" ca="1" si="351"/>
        <v>0.53134918168881584</v>
      </c>
      <c r="X4567" s="33"/>
      <c r="Y4567" s="33"/>
    </row>
    <row r="4568" spans="1:25" hidden="1" x14ac:dyDescent="0.2">
      <c r="A4568" s="93" t="s">
        <v>3532</v>
      </c>
      <c r="B4568" s="94" t="str">
        <f ca="1">IFERROR(VLOOKUP($A4568,HeadJournal!$A$1:$NTR$890,COLUMN(HeadJournal!B$1),0),"")</f>
        <v>722500437916</v>
      </c>
      <c r="C4568" s="94" t="str">
        <f ca="1">IFERROR(VLOOKUP($A4568,HeadJournal!$A$1:$NTR$890,COLUMN(HeadJournal!C$1),0),"")</f>
        <v>iHerb_OA CZN6870</v>
      </c>
      <c r="D4568" s="125" t="str">
        <f ca="1"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 ca="1"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 ca="1"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 ca="1"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ca="1" si="350"/>
        <v>954.84186811481845</v>
      </c>
      <c r="V4568" s="22">
        <f t="shared" ca="1" si="351"/>
        <v>0.51748511502332051</v>
      </c>
      <c r="X4568" s="33"/>
      <c r="Y4568" s="33"/>
    </row>
    <row r="4569" spans="1:25" hidden="1" x14ac:dyDescent="0.2">
      <c r="A4569" s="93" t="s">
        <v>3526</v>
      </c>
      <c r="B4569" s="94" t="str">
        <f ca="1">IFERROR(VLOOKUP($A4569,HeadJournal!$A$1:$NTR$890,COLUMN(HeadJournal!B$1),0),"")</f>
        <v>720000659818</v>
      </c>
      <c r="C4569" s="94" t="str">
        <f ca="1">IFERROR(VLOOKUP($A4569,HeadJournal!$A$1:$NTR$890,COLUMN(HeadJournal!C$1),0),"")</f>
        <v>iHerb_MH DLE7202</v>
      </c>
      <c r="D4569" s="125" t="str">
        <f ca="1"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 ca="1"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 ca="1"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ca="1" si="350"/>
        <v>2075.2680525118863</v>
      </c>
      <c r="V4569" s="22">
        <f t="shared" ca="1" si="351"/>
        <v>0.60596510451978636</v>
      </c>
      <c r="X4569" s="33"/>
      <c r="Y4569" s="33"/>
    </row>
    <row r="4570" spans="1:25" hidden="1" x14ac:dyDescent="0.2">
      <c r="A4570" s="93" t="s">
        <v>3526</v>
      </c>
      <c r="B4570" s="94" t="str">
        <f ca="1">IFERROR(VLOOKUP($A4570,HeadJournal!$A$1:$NTR$890,COLUMN(HeadJournal!B$1),0),"")</f>
        <v>720000659818</v>
      </c>
      <c r="C4570" s="94" t="str">
        <f ca="1">IFERROR(VLOOKUP($A4570,HeadJournal!$A$1:$NTR$890,COLUMN(HeadJournal!C$1),0),"")</f>
        <v>iHerb_MH DLE7202</v>
      </c>
      <c r="D4570" s="125" t="str">
        <f ca="1"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 ca="1"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 ca="1"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 ca="1"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ca="1" si="350"/>
        <v>2075.2680525118863</v>
      </c>
      <c r="V4570" s="22">
        <f t="shared" ca="1" si="351"/>
        <v>0.60596510451978636</v>
      </c>
      <c r="X4570" s="33"/>
      <c r="Y4570" s="33"/>
    </row>
    <row r="4571" spans="1:25" hidden="1" x14ac:dyDescent="0.2">
      <c r="A4571" s="93" t="s">
        <v>3526</v>
      </c>
      <c r="B4571" s="94" t="str">
        <f ca="1">IFERROR(VLOOKUP($A4571,HeadJournal!$A$1:$NTR$890,COLUMN(HeadJournal!B$1),0),"")</f>
        <v>720000659818</v>
      </c>
      <c r="C4571" s="94" t="str">
        <f ca="1">IFERROR(VLOOKUP($A4571,HeadJournal!$A$1:$NTR$890,COLUMN(HeadJournal!C$1),0),"")</f>
        <v>iHerb_MH DLE7202</v>
      </c>
      <c r="D4571" s="125" t="str">
        <f ca="1"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 ca="1"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 ca="1"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 ca="1"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ca="1" si="350"/>
        <v>2075.2680525118863</v>
      </c>
      <c r="V4571" s="22">
        <f t="shared" ca="1" si="351"/>
        <v>0.60596510451978636</v>
      </c>
      <c r="X4571" s="33"/>
      <c r="Y4571" s="33"/>
    </row>
    <row r="4572" spans="1:25" hidden="1" x14ac:dyDescent="0.2">
      <c r="A4572" s="93" t="s">
        <v>3526</v>
      </c>
      <c r="B4572" s="94" t="str">
        <f ca="1">IFERROR(VLOOKUP($A4572,HeadJournal!$A$1:$NTR$890,COLUMN(HeadJournal!B$1),0),"")</f>
        <v>720000659818</v>
      </c>
      <c r="C4572" s="94" t="str">
        <f ca="1">IFERROR(VLOOKUP($A4572,HeadJournal!$A$1:$NTR$890,COLUMN(HeadJournal!C$1),0),"")</f>
        <v>iHerb_MH DLE7202</v>
      </c>
      <c r="D4572" s="125" t="str">
        <f ca="1"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 ca="1"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 ca="1"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 ca="1"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ca="1" si="350"/>
        <v>614.10047653504239</v>
      </c>
      <c r="V4572" s="22">
        <f t="shared" ca="1" si="351"/>
        <v>1.5913481079766272</v>
      </c>
      <c r="X4572" s="33"/>
      <c r="Y4572" s="33"/>
    </row>
    <row r="4573" spans="1:25" hidden="1" x14ac:dyDescent="0.2">
      <c r="A4573" s="93" t="s">
        <v>3526</v>
      </c>
      <c r="B4573" s="94" t="str">
        <f ca="1">IFERROR(VLOOKUP($A4573,HeadJournal!$A$1:$NTR$890,COLUMN(HeadJournal!B$1),0),"")</f>
        <v>720000659818</v>
      </c>
      <c r="C4573" s="94" t="str">
        <f ca="1">IFERROR(VLOOKUP($A4573,HeadJournal!$A$1:$NTR$890,COLUMN(HeadJournal!C$1),0),"")</f>
        <v>iHerb_MH DLE7202</v>
      </c>
      <c r="D4573" s="125" t="str">
        <f ca="1"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 ca="1"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 ca="1"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ca="1" si="350"/>
        <v>614.10047653504239</v>
      </c>
      <c r="V4573" s="22">
        <f t="shared" ca="1" si="351"/>
        <v>1.5913481079766272</v>
      </c>
      <c r="X4573" s="33"/>
      <c r="Y4573" s="33"/>
    </row>
    <row r="4574" spans="1:25" hidden="1" x14ac:dyDescent="0.2">
      <c r="A4574" s="93" t="s">
        <v>3526</v>
      </c>
      <c r="B4574" s="94" t="str">
        <f ca="1">IFERROR(VLOOKUP($A4574,HeadJournal!$A$1:$NTR$890,COLUMN(HeadJournal!B$1),0),"")</f>
        <v>720000659818</v>
      </c>
      <c r="C4574" s="94" t="str">
        <f ca="1">IFERROR(VLOOKUP($A4574,HeadJournal!$A$1:$NTR$890,COLUMN(HeadJournal!C$1),0),"")</f>
        <v>iHerb_MH DLE7202</v>
      </c>
      <c r="D4574" s="125" t="str">
        <f ca="1"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 ca="1"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 ca="1"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 ca="1"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ca="1" si="350"/>
        <v>1371.6096092619387</v>
      </c>
      <c r="V4574" s="22">
        <f t="shared" ca="1" si="351"/>
        <v>0.58908060036580079</v>
      </c>
      <c r="X4574" s="33"/>
      <c r="Y4574" s="33"/>
    </row>
    <row r="4575" spans="1:25" hidden="1" x14ac:dyDescent="0.2">
      <c r="A4575" s="93" t="s">
        <v>3526</v>
      </c>
      <c r="B4575" s="94" t="str">
        <f ca="1">IFERROR(VLOOKUP($A4575,HeadJournal!$A$1:$NTR$890,COLUMN(HeadJournal!B$1),0),"")</f>
        <v>720000659818</v>
      </c>
      <c r="C4575" s="94" t="str">
        <f ca="1">IFERROR(VLOOKUP($A4575,HeadJournal!$A$1:$NTR$890,COLUMN(HeadJournal!C$1),0),"")</f>
        <v>iHerb_MH DLE7202</v>
      </c>
      <c r="D4575" s="125" t="str">
        <f ca="1"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 ca="1"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 ca="1"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 ca="1"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ca="1" si="350"/>
        <v>1255.342704155468</v>
      </c>
      <c r="V4575" s="22">
        <f t="shared" ca="1" si="351"/>
        <v>1.2016789708443205</v>
      </c>
      <c r="X4575" s="33"/>
      <c r="Y4575" s="33"/>
    </row>
    <row r="4576" spans="1:25" hidden="1" x14ac:dyDescent="0.2">
      <c r="A4576" s="93" t="s">
        <v>3526</v>
      </c>
      <c r="B4576" s="94" t="str">
        <f ca="1">IFERROR(VLOOKUP($A4576,HeadJournal!$A$1:$NTR$890,COLUMN(HeadJournal!B$1),0),"")</f>
        <v>720000659818</v>
      </c>
      <c r="C4576" s="94" t="str">
        <f ca="1">IFERROR(VLOOKUP($A4576,HeadJournal!$A$1:$NTR$890,COLUMN(HeadJournal!C$1),0),"")</f>
        <v>iHerb_MH DLE7202</v>
      </c>
      <c r="D4576" s="125" t="str">
        <f ca="1"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 ca="1"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 ca="1"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 ca="1"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ca="1" si="350"/>
        <v>1135.6118193094894</v>
      </c>
      <c r="V4576" s="22">
        <f t="shared" ca="1" si="351"/>
        <v>1.7092595147150682</v>
      </c>
      <c r="X4576" s="33"/>
      <c r="Y4576" s="33"/>
    </row>
    <row r="4577" spans="1:25" hidden="1" x14ac:dyDescent="0.2">
      <c r="A4577" s="93" t="s">
        <v>3526</v>
      </c>
      <c r="B4577" s="94" t="str">
        <f ca="1">IFERROR(VLOOKUP($A4577,HeadJournal!$A$1:$NTR$890,COLUMN(HeadJournal!B$1),0),"")</f>
        <v>720000659818</v>
      </c>
      <c r="C4577" s="94" t="str">
        <f ca="1">IFERROR(VLOOKUP($A4577,HeadJournal!$A$1:$NTR$890,COLUMN(HeadJournal!C$1),0),"")</f>
        <v>iHerb_MH DLE7202</v>
      </c>
      <c r="D4577" s="125" t="str">
        <f ca="1"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 ca="1"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 ca="1"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 ca="1"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ca="1" si="350"/>
        <v>1061.9353783336778</v>
      </c>
      <c r="V4577" s="22">
        <f t="shared" ca="1" si="351"/>
        <v>1.2671282749321093</v>
      </c>
      <c r="X4577" s="33"/>
      <c r="Y4577" s="33"/>
    </row>
    <row r="4578" spans="1:25" hidden="1" x14ac:dyDescent="0.2">
      <c r="A4578" s="93" t="s">
        <v>3526</v>
      </c>
      <c r="B4578" s="94" t="str">
        <f ca="1">IFERROR(VLOOKUP($A4578,HeadJournal!$A$1:$NTR$890,COLUMN(HeadJournal!B$1),0),"")</f>
        <v>720000659818</v>
      </c>
      <c r="C4578" s="94" t="str">
        <f ca="1">IFERROR(VLOOKUP($A4578,HeadJournal!$A$1:$NTR$890,COLUMN(HeadJournal!C$1),0),"")</f>
        <v>iHerb_MH DLE7202</v>
      </c>
      <c r="D4578" s="125" t="str">
        <f ca="1"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 ca="1"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 ca="1"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ca="1" si="350"/>
        <v>-838.0646216663223</v>
      </c>
      <c r="V4578" s="22" t="str">
        <f t="shared" ca="1" si="351"/>
        <v/>
      </c>
      <c r="X4578" s="33"/>
      <c r="Y4578" s="33"/>
    </row>
    <row r="4579" spans="1:25" hidden="1" x14ac:dyDescent="0.2">
      <c r="A4579" s="93" t="s">
        <v>3552</v>
      </c>
      <c r="B4579" s="94" t="str">
        <f ca="1">IFERROR(VLOOKUP($A4579,HeadJournal!$A$1:$NTR$890,COLUMN(HeadJournal!B$1),0),"")</f>
        <v>720000670392</v>
      </c>
      <c r="C4579" s="94" t="str">
        <f ca="1">IFERROR(VLOOKUP($A4579,HeadJournal!$A$1:$NTR$890,COLUMN(HeadJournal!C$1),0),"")</f>
        <v>iHerb_OA CZN6870</v>
      </c>
      <c r="D4579" s="125" t="str">
        <f ca="1"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 ca="1"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 ca="1"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ca="1" si="350"/>
        <v>629.66781856162345</v>
      </c>
      <c r="V4579" s="22">
        <f t="shared" ca="1" si="351"/>
        <v>0.64891985508326888</v>
      </c>
      <c r="X4579" s="33"/>
      <c r="Y4579" s="33"/>
    </row>
    <row r="4580" spans="1:25" hidden="1" x14ac:dyDescent="0.2">
      <c r="A4580" s="93" t="s">
        <v>3552</v>
      </c>
      <c r="B4580" s="94" t="str">
        <f ca="1">IFERROR(VLOOKUP($A4580,HeadJournal!$A$1:$NTR$890,COLUMN(HeadJournal!B$1),0),"")</f>
        <v>720000670392</v>
      </c>
      <c r="C4580" s="94" t="str">
        <f ca="1">IFERROR(VLOOKUP($A4580,HeadJournal!$A$1:$NTR$890,COLUMN(HeadJournal!C$1),0),"")</f>
        <v>iHerb_OA CZN6870</v>
      </c>
      <c r="D4580" s="125" t="str">
        <f ca="1"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 ca="1"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 ca="1"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ca="1" si="350"/>
        <v>720.24547597732021</v>
      </c>
      <c r="V4580" s="22">
        <f t="shared" ca="1" si="351"/>
        <v>0.44193494502445524</v>
      </c>
      <c r="X4580" s="33"/>
      <c r="Y4580" s="33"/>
    </row>
    <row r="4581" spans="1:25" hidden="1" x14ac:dyDescent="0.2">
      <c r="A4581" s="93" t="s">
        <v>3552</v>
      </c>
      <c r="B4581" s="94" t="str">
        <f ca="1">IFERROR(VLOOKUP($A4581,HeadJournal!$A$1:$NTR$890,COLUMN(HeadJournal!B$1),0),"")</f>
        <v>720000670392</v>
      </c>
      <c r="C4581" s="94" t="str">
        <f ca="1">IFERROR(VLOOKUP($A4581,HeadJournal!$A$1:$NTR$890,COLUMN(HeadJournal!C$1),0),"")</f>
        <v>iHerb_OA CZN6870</v>
      </c>
      <c r="D4581" s="125" t="str">
        <f ca="1"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 ca="1"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 ca="1"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 ca="1"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ca="1" si="350"/>
        <v>915.76016114592585</v>
      </c>
      <c r="V4581" s="22">
        <f t="shared" ca="1" si="351"/>
        <v>0.27059552654400765</v>
      </c>
      <c r="X4581" s="33"/>
      <c r="Y4581" s="33"/>
    </row>
    <row r="4582" spans="1:25" hidden="1" x14ac:dyDescent="0.2">
      <c r="A4582" s="93" t="s">
        <v>3552</v>
      </c>
      <c r="B4582" s="94" t="str">
        <f ca="1">IFERROR(VLOOKUP($A4582,HeadJournal!$A$1:$NTR$890,COLUMN(HeadJournal!B$1),0),"")</f>
        <v>720000670392</v>
      </c>
      <c r="C4582" s="94" t="str">
        <f ca="1">IFERROR(VLOOKUP($A4582,HeadJournal!$A$1:$NTR$890,COLUMN(HeadJournal!C$1),0),"")</f>
        <v>iHerb_OA CZN6870</v>
      </c>
      <c r="D4582" s="125" t="str">
        <f ca="1"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 ca="1"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ca="1" si="350"/>
        <v>836.12428230378964</v>
      </c>
      <c r="V4582" s="22">
        <f t="shared" ca="1" si="351"/>
        <v>0.33260366708583294</v>
      </c>
      <c r="X4582" s="33"/>
      <c r="Y4582" s="33"/>
    </row>
    <row r="4583" spans="1:25" hidden="1" x14ac:dyDescent="0.2">
      <c r="A4583" s="93" t="s">
        <v>3552</v>
      </c>
      <c r="B4583" s="94" t="str">
        <f ca="1">IFERROR(VLOOKUP($A4583,HeadJournal!$A$1:$NTR$890,COLUMN(HeadJournal!B$1),0),"")</f>
        <v>720000670392</v>
      </c>
      <c r="C4583" s="94" t="str">
        <f ca="1">IFERROR(VLOOKUP($A4583,HeadJournal!$A$1:$NTR$890,COLUMN(HeadJournal!C$1),0),"")</f>
        <v>iHerb_OA CZN6870</v>
      </c>
      <c r="D4583" s="125" t="str">
        <f ca="1"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 ca="1"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 ca="1"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 ca="1"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ca="1" si="350"/>
        <v>692.6993912264993</v>
      </c>
      <c r="V4583" s="22">
        <f t="shared" ca="1" si="351"/>
        <v>0.44480775729745314</v>
      </c>
      <c r="X4583" s="33"/>
      <c r="Y4583" s="33"/>
    </row>
    <row r="4584" spans="1:25" hidden="1" x14ac:dyDescent="0.2">
      <c r="A4584" s="93" t="s">
        <v>3552</v>
      </c>
      <c r="B4584" s="94" t="str">
        <f ca="1">IFERROR(VLOOKUP($A4584,HeadJournal!$A$1:$NTR$890,COLUMN(HeadJournal!B$1),0),"")</f>
        <v>720000670392</v>
      </c>
      <c r="C4584" s="94" t="str">
        <f ca="1">IFERROR(VLOOKUP($A4584,HeadJournal!$A$1:$NTR$890,COLUMN(HeadJournal!C$1),0),"")</f>
        <v>iHerb_OA CZN6870</v>
      </c>
      <c r="D4584" s="125" t="str">
        <f ca="1"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 ca="1"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 ca="1"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 ca="1"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ca="1" si="350"/>
        <v>703.1027514174873</v>
      </c>
      <c r="V4584" s="22">
        <f t="shared" ca="1" si="351"/>
        <v>0.64099235577998381</v>
      </c>
      <c r="X4584" s="33"/>
      <c r="Y4584" s="33"/>
    </row>
    <row r="4585" spans="1:25" hidden="1" x14ac:dyDescent="0.2">
      <c r="A4585" s="93" t="s">
        <v>3552</v>
      </c>
      <c r="B4585" s="94" t="str">
        <f ca="1">IFERROR(VLOOKUP($A4585,HeadJournal!$A$1:$NTR$890,COLUMN(HeadJournal!B$1),0),"")</f>
        <v>720000670392</v>
      </c>
      <c r="C4585" s="94" t="str">
        <f ca="1">IFERROR(VLOOKUP($A4585,HeadJournal!$A$1:$NTR$890,COLUMN(HeadJournal!C$1),0),"")</f>
        <v>iHerb_OA CZN6870</v>
      </c>
      <c r="D4585" s="125" t="str">
        <f ca="1"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 ca="1"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 ca="1"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 ca="1"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ca="1" si="350"/>
        <v>603.1027514174873</v>
      </c>
      <c r="V4585" s="22">
        <f t="shared" ca="1" si="351"/>
        <v>0.54982611379220692</v>
      </c>
      <c r="X4585" s="33"/>
      <c r="Y4585" s="33"/>
    </row>
    <row r="4586" spans="1:25" hidden="1" x14ac:dyDescent="0.2">
      <c r="A4586" s="93" t="s">
        <v>3552</v>
      </c>
      <c r="B4586" s="94" t="str">
        <f ca="1">IFERROR(VLOOKUP($A4586,HeadJournal!$A$1:$NTR$890,COLUMN(HeadJournal!B$1),0),"")</f>
        <v>720000670392</v>
      </c>
      <c r="C4586" s="94" t="str">
        <f ca="1">IFERROR(VLOOKUP($A4586,HeadJournal!$A$1:$NTR$890,COLUMN(HeadJournal!C$1),0),"")</f>
        <v>iHerb_OA CZN6870</v>
      </c>
      <c r="D4586" s="125" t="str">
        <f ca="1"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 ca="1"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 ca="1"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ca="1" si="350"/>
        <v>724.19692927484334</v>
      </c>
      <c r="V4586" s="22">
        <f t="shared" ca="1" si="351"/>
        <v>0.6731686764815521</v>
      </c>
      <c r="X4586" s="33"/>
      <c r="Y4586" s="33"/>
    </row>
    <row r="4587" spans="1:25" hidden="1" x14ac:dyDescent="0.2">
      <c r="A4587" s="93" t="s">
        <v>3552</v>
      </c>
      <c r="B4587" s="94" t="str">
        <f ca="1">IFERROR(VLOOKUP($A4587,HeadJournal!$A$1:$NTR$890,COLUMN(HeadJournal!B$1),0),"")</f>
        <v>720000670392</v>
      </c>
      <c r="C4587" s="94" t="str">
        <f ca="1">IFERROR(VLOOKUP($A4587,HeadJournal!$A$1:$NTR$890,COLUMN(HeadJournal!C$1),0),"")</f>
        <v>iHerb_OA CZN6870</v>
      </c>
      <c r="D4587" s="125" t="str">
        <f ca="1"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 ca="1"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 ca="1"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ca="1" si="350"/>
        <v>1279.2252193375111</v>
      </c>
      <c r="V4587" s="22">
        <f t="shared" ca="1" si="351"/>
        <v>1.2531904623537879</v>
      </c>
      <c r="X4587" s="33"/>
      <c r="Y4587" s="33"/>
    </row>
    <row r="4588" spans="1:25" hidden="1" x14ac:dyDescent="0.2">
      <c r="A4588" s="93" t="s">
        <v>3552</v>
      </c>
      <c r="B4588" s="94" t="str">
        <f ca="1">IFERROR(VLOOKUP($A4588,HeadJournal!$A$1:$NTR$890,COLUMN(HeadJournal!B$1),0),"")</f>
        <v>720000670392</v>
      </c>
      <c r="C4588" s="94" t="str">
        <f ca="1">IFERROR(VLOOKUP($A4588,HeadJournal!$A$1:$NTR$890,COLUMN(HeadJournal!C$1),0),"")</f>
        <v>iHerb_OA CZN6870</v>
      </c>
      <c r="D4588" s="125" t="str">
        <f ca="1"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 ca="1"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 ca="1"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 ca="1"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ca="1" si="350"/>
        <v>1279.2252193375111</v>
      </c>
      <c r="V4588" s="22">
        <f t="shared" ca="1" si="351"/>
        <v>1.2531904623537879</v>
      </c>
      <c r="X4588" s="33"/>
      <c r="Y4588" s="33"/>
    </row>
    <row r="4589" spans="1:25" hidden="1" x14ac:dyDescent="0.2">
      <c r="A4589" s="93" t="s">
        <v>3554</v>
      </c>
      <c r="B4589" s="94" t="str">
        <f ca="1">IFERROR(VLOOKUP($A4589,HeadJournal!$A$1:$NTR$890,COLUMN(HeadJournal!B$1),0),"")</f>
        <v>720000675438</v>
      </c>
      <c r="C4589" s="94" t="str">
        <f ca="1">IFERROR(VLOOKUP($A4589,HeadJournal!$A$1:$NTR$890,COLUMN(HeadJournal!C$1),0),"")</f>
        <v>iHerb_OA CZN6870</v>
      </c>
      <c r="D4589" s="125" t="str">
        <f ca="1"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 ca="1"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 ca="1"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 ca="1"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ca="1" si="350"/>
        <v>1468.6823023748275</v>
      </c>
      <c r="V4589" s="22">
        <f t="shared" ca="1" si="351"/>
        <v>1.4240832924294615</v>
      </c>
      <c r="X4589" s="33"/>
      <c r="Y4589" s="33"/>
    </row>
    <row r="4590" spans="1:25" hidden="1" x14ac:dyDescent="0.2">
      <c r="A4590" s="93" t="s">
        <v>3554</v>
      </c>
      <c r="B4590" s="94" t="str">
        <f ca="1">IFERROR(VLOOKUP($A4590,HeadJournal!$A$1:$NTR$890,COLUMN(HeadJournal!B$1),0),"")</f>
        <v>720000675438</v>
      </c>
      <c r="C4590" s="94" t="str">
        <f ca="1">IFERROR(VLOOKUP($A4590,HeadJournal!$A$1:$NTR$890,COLUMN(HeadJournal!C$1),0),"")</f>
        <v>iHerb_OA CZN6870</v>
      </c>
      <c r="D4590" s="125" t="str">
        <f ca="1"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 ca="1"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 ca="1"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 ca="1"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ca="1" si="350"/>
        <v>1368.6823023748275</v>
      </c>
      <c r="V4590" s="22">
        <f t="shared" ca="1" si="351"/>
        <v>1.327119960732283</v>
      </c>
      <c r="X4590" s="33"/>
      <c r="Y4590" s="33"/>
    </row>
    <row r="4591" spans="1:25" hidden="1" x14ac:dyDescent="0.2">
      <c r="A4591" s="93" t="s">
        <v>3554</v>
      </c>
      <c r="B4591" s="94" t="str">
        <f ca="1">IFERROR(VLOOKUP($A4591,HeadJournal!$A$1:$NTR$890,COLUMN(HeadJournal!B$1),0),"")</f>
        <v>720000675438</v>
      </c>
      <c r="C4591" s="94" t="str">
        <f ca="1">IFERROR(VLOOKUP($A4591,HeadJournal!$A$1:$NTR$890,COLUMN(HeadJournal!C$1),0),"")</f>
        <v>iHerb_OA CZN6870</v>
      </c>
      <c r="D4591" s="125" t="str">
        <f ca="1"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 ca="1"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ca="1" si="350"/>
        <v>1268.6823023748275</v>
      </c>
      <c r="V4591" s="22">
        <f t="shared" ca="1" si="351"/>
        <v>1.2301566290351045</v>
      </c>
      <c r="X4591" s="33"/>
      <c r="Y4591" s="33"/>
    </row>
    <row r="4592" spans="1:25" hidden="1" x14ac:dyDescent="0.2">
      <c r="A4592" s="93" t="s">
        <v>3554</v>
      </c>
      <c r="B4592" s="94" t="str">
        <f ca="1">IFERROR(VLOOKUP($A4592,HeadJournal!$A$1:$NTR$890,COLUMN(HeadJournal!B$1),0),"")</f>
        <v>720000675438</v>
      </c>
      <c r="C4592" s="94" t="str">
        <f ca="1">IFERROR(VLOOKUP($A4592,HeadJournal!$A$1:$NTR$890,COLUMN(HeadJournal!C$1),0),"")</f>
        <v>iHerb_OA CZN6870</v>
      </c>
      <c r="D4592" s="125" t="str">
        <f ca="1"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 ca="1"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 ca="1"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 ca="1"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ca="1" si="350"/>
        <v>672.37374547172794</v>
      </c>
      <c r="V4592" s="22">
        <f t="shared" ca="1" si="351"/>
        <v>1.2743371651830866</v>
      </c>
      <c r="X4592" s="33"/>
      <c r="Y4592" s="33"/>
    </row>
    <row r="4593" spans="1:25" hidden="1" x14ac:dyDescent="0.2">
      <c r="A4593" s="93" t="s">
        <v>3554</v>
      </c>
      <c r="B4593" s="94" t="str">
        <f ca="1">IFERROR(VLOOKUP($A4593,HeadJournal!$A$1:$NTR$890,COLUMN(HeadJournal!B$1),0),"")</f>
        <v>720000675438</v>
      </c>
      <c r="C4593" s="94" t="str">
        <f ca="1">IFERROR(VLOOKUP($A4593,HeadJournal!$A$1:$NTR$890,COLUMN(HeadJournal!C$1),0),"")</f>
        <v>iHerb_OA CZN6870</v>
      </c>
      <c r="D4593" s="125" t="str">
        <f ca="1"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 ca="1"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 ca="1"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 ca="1"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ca="1" si="350"/>
        <v>672.37374547172794</v>
      </c>
      <c r="V4593" s="22">
        <f t="shared" ca="1" si="351"/>
        <v>1.2743371651830866</v>
      </c>
      <c r="X4593" s="33"/>
      <c r="Y4593" s="33"/>
    </row>
    <row r="4594" spans="1:25" hidden="1" x14ac:dyDescent="0.2">
      <c r="A4594" s="93" t="s">
        <v>3554</v>
      </c>
      <c r="B4594" s="94" t="str">
        <f ca="1">IFERROR(VLOOKUP($A4594,HeadJournal!$A$1:$NTR$890,COLUMN(HeadJournal!B$1),0),"")</f>
        <v>720000675438</v>
      </c>
      <c r="C4594" s="94" t="str">
        <f ca="1">IFERROR(VLOOKUP($A4594,HeadJournal!$A$1:$NTR$890,COLUMN(HeadJournal!C$1),0),"")</f>
        <v>iHerb_OA CZN6870</v>
      </c>
      <c r="D4594" s="125" t="str">
        <f ca="1"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 ca="1"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 ca="1"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ca="1" si="350"/>
        <v>1048.6223682469683</v>
      </c>
      <c r="V4594" s="22">
        <f t="shared" ca="1" si="351"/>
        <v>0.77596546191657489</v>
      </c>
      <c r="X4594" s="33"/>
      <c r="Y4594" s="33"/>
    </row>
    <row r="4595" spans="1:25" hidden="1" x14ac:dyDescent="0.2">
      <c r="A4595" s="93" t="s">
        <v>3554</v>
      </c>
      <c r="B4595" s="94" t="str">
        <f ca="1">IFERROR(VLOOKUP($A4595,HeadJournal!$A$1:$NTR$890,COLUMN(HeadJournal!B$1),0),"")</f>
        <v>720000675438</v>
      </c>
      <c r="C4595" s="94" t="str">
        <f ca="1">IFERROR(VLOOKUP($A4595,HeadJournal!$A$1:$NTR$890,COLUMN(HeadJournal!C$1),0),"")</f>
        <v>iHerb_OA CZN6870</v>
      </c>
      <c r="D4595" s="125" t="str">
        <f ca="1"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 ca="1"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 ca="1"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ca="1" si="350"/>
        <v>948.62236824696834</v>
      </c>
      <c r="V4595" s="22">
        <f t="shared" ca="1" si="351"/>
        <v>0.70196690100338432</v>
      </c>
      <c r="X4595" s="33"/>
      <c r="Y4595" s="33"/>
    </row>
    <row r="4596" spans="1:25" hidden="1" x14ac:dyDescent="0.2">
      <c r="A4596" s="93" t="s">
        <v>3554</v>
      </c>
      <c r="B4596" s="94" t="str">
        <f ca="1">IFERROR(VLOOKUP($A4596,HeadJournal!$A$1:$NTR$890,COLUMN(HeadJournal!B$1),0),"")</f>
        <v>720000675438</v>
      </c>
      <c r="C4596" s="94" t="str">
        <f ca="1">IFERROR(VLOOKUP($A4596,HeadJournal!$A$1:$NTR$890,COLUMN(HeadJournal!C$1),0),"")</f>
        <v>iHerb_OA CZN6870</v>
      </c>
      <c r="D4596" s="125" t="str">
        <f ca="1"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 ca="1"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 ca="1"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 ca="1"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ca="1" si="350"/>
        <v>948.62236824696834</v>
      </c>
      <c r="V4596" s="22">
        <f t="shared" ca="1" si="351"/>
        <v>0.70196690100338432</v>
      </c>
      <c r="X4596" s="33"/>
      <c r="Y4596" s="33"/>
    </row>
    <row r="4597" spans="1:25" hidden="1" x14ac:dyDescent="0.2">
      <c r="A4597" s="93" t="s">
        <v>3554</v>
      </c>
      <c r="B4597" s="94" t="str">
        <f ca="1">IFERROR(VLOOKUP($A4597,HeadJournal!$A$1:$NTR$890,COLUMN(HeadJournal!B$1),0),"")</f>
        <v>720000675438</v>
      </c>
      <c r="C4597" s="94" t="str">
        <f ca="1">IFERROR(VLOOKUP($A4597,HeadJournal!$A$1:$NTR$890,COLUMN(HeadJournal!C$1),0),"")</f>
        <v>iHerb_OA CZN6870</v>
      </c>
      <c r="D4597" s="125" t="str">
        <f ca="1"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 ca="1"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 ca="1"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 ca="1"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ca="1" si="350"/>
        <v>998.62236824696834</v>
      </c>
      <c r="V4597" s="22">
        <f t="shared" ca="1" si="351"/>
        <v>0.73896618145997961</v>
      </c>
      <c r="X4597" s="33"/>
      <c r="Y4597" s="33"/>
    </row>
    <row r="4598" spans="1:25" hidden="1" x14ac:dyDescent="0.2">
      <c r="A4598" s="93" t="s">
        <v>3554</v>
      </c>
      <c r="B4598" s="94" t="str">
        <f ca="1">IFERROR(VLOOKUP($A4598,HeadJournal!$A$1:$NTR$890,COLUMN(HeadJournal!B$1),0),"")</f>
        <v>720000675438</v>
      </c>
      <c r="C4598" s="94" t="str">
        <f ca="1">IFERROR(VLOOKUP($A4598,HeadJournal!$A$1:$NTR$890,COLUMN(HeadJournal!C$1),0),"")</f>
        <v>iHerb_OA CZN6870</v>
      </c>
      <c r="D4598" s="125" t="str">
        <f ca="1"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 ca="1"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 ca="1"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 ca="1"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ca="1" si="350"/>
        <v>998.62236824696834</v>
      </c>
      <c r="V4598" s="22">
        <f t="shared" ca="1" si="351"/>
        <v>0.73896618145997961</v>
      </c>
      <c r="X4598" s="33"/>
      <c r="Y4598" s="33"/>
    </row>
    <row r="4599" spans="1:25" hidden="1" x14ac:dyDescent="0.2">
      <c r="A4599" s="93" t="s">
        <v>3554</v>
      </c>
      <c r="B4599" s="94" t="str">
        <f ca="1">IFERROR(VLOOKUP($A4599,HeadJournal!$A$1:$NTR$890,COLUMN(HeadJournal!B$1),0),"")</f>
        <v>720000675438</v>
      </c>
      <c r="C4599" s="94" t="str">
        <f ca="1">IFERROR(VLOOKUP($A4599,HeadJournal!$A$1:$NTR$890,COLUMN(HeadJournal!C$1),0),"")</f>
        <v>iHerb_OA CZN6870</v>
      </c>
      <c r="D4599" s="125" t="str">
        <f ca="1"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 ca="1"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 ca="1"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ca="1" si="350"/>
        <v>-959.81623562765776</v>
      </c>
      <c r="V4599" s="22" t="str">
        <f t="shared" ca="1" si="351"/>
        <v/>
      </c>
      <c r="X4599" s="33"/>
      <c r="Y4599" s="33"/>
    </row>
    <row r="4600" spans="1:25" hidden="1" x14ac:dyDescent="0.2">
      <c r="A4600" s="93" t="s">
        <v>3554</v>
      </c>
      <c r="B4600" s="94" t="str">
        <f ca="1">IFERROR(VLOOKUP($A4600,HeadJournal!$A$1:$NTR$890,COLUMN(HeadJournal!B$1),0),"")</f>
        <v>720000675438</v>
      </c>
      <c r="C4600" s="94" t="str">
        <f ca="1">IFERROR(VLOOKUP($A4600,HeadJournal!$A$1:$NTR$890,COLUMN(HeadJournal!C$1),0),"")</f>
        <v>iHerb_OA CZN6870</v>
      </c>
      <c r="D4600" s="125" t="str">
        <f ca="1"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 ca="1"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 ca="1"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 ca="1"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ca="1" si="350"/>
        <v>-894.37421956213541</v>
      </c>
      <c r="V4600" s="22" t="str">
        <f t="shared" ca="1" si="351"/>
        <v/>
      </c>
      <c r="X4600" s="33"/>
      <c r="Y4600" s="33"/>
    </row>
    <row r="4601" spans="1:25" hidden="1" x14ac:dyDescent="0.2">
      <c r="A4601" s="93" t="s">
        <v>3554</v>
      </c>
      <c r="B4601" s="94" t="str">
        <f ca="1">IFERROR(VLOOKUP($A4601,HeadJournal!$A$1:$NTR$890,COLUMN(HeadJournal!B$1),0),"")</f>
        <v>720000675438</v>
      </c>
      <c r="C4601" s="94" t="str">
        <f ca="1">IFERROR(VLOOKUP($A4601,HeadJournal!$A$1:$NTR$890,COLUMN(HeadJournal!C$1),0),"")</f>
        <v>iHerb_OA CZN6870</v>
      </c>
      <c r="D4601" s="125" t="str">
        <f ca="1"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 ca="1"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 ca="1"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ca="1" si="350"/>
        <v>872.05328188166141</v>
      </c>
      <c r="V4601" s="22">
        <f t="shared" ca="1" si="351"/>
        <v>0.71017192278339614</v>
      </c>
      <c r="X4601" s="33"/>
      <c r="Y4601" s="33"/>
    </row>
    <row r="4602" spans="1:25" hidden="1" x14ac:dyDescent="0.2">
      <c r="A4602" s="93" t="s">
        <v>3554</v>
      </c>
      <c r="B4602" s="94" t="str">
        <f ca="1">IFERROR(VLOOKUP($A4602,HeadJournal!$A$1:$NTR$890,COLUMN(HeadJournal!B$1),0),"")</f>
        <v>720000675438</v>
      </c>
      <c r="C4602" s="94" t="str">
        <f ca="1">IFERROR(VLOOKUP($A4602,HeadJournal!$A$1:$NTR$890,COLUMN(HeadJournal!C$1),0),"")</f>
        <v>iHerb_OA CZN6870</v>
      </c>
      <c r="D4602" s="125" t="str">
        <f ca="1"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 ca="1"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 ca="1"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 ca="1"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ca="1" si="350"/>
        <v>832.81671864335601</v>
      </c>
      <c r="V4602" s="22">
        <f t="shared" ca="1" si="351"/>
        <v>1.7826338224795986</v>
      </c>
      <c r="X4602" s="33"/>
      <c r="Y4602" s="33"/>
    </row>
    <row r="4603" spans="1:25" hidden="1" x14ac:dyDescent="0.2">
      <c r="A4603" s="93" t="s">
        <v>3554</v>
      </c>
      <c r="B4603" s="94" t="str">
        <f ca="1">IFERROR(VLOOKUP($A4603,HeadJournal!$A$1:$NTR$890,COLUMN(HeadJournal!B$1),0),"")</f>
        <v>720000675438</v>
      </c>
      <c r="C4603" s="94" t="str">
        <f ca="1">IFERROR(VLOOKUP($A4603,HeadJournal!$A$1:$NTR$890,COLUMN(HeadJournal!C$1),0),"")</f>
        <v>iHerb_OA CZN6870</v>
      </c>
      <c r="D4603" s="125" t="str">
        <f ca="1"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 ca="1"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 ca="1"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 ca="1"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ca="1" si="350"/>
        <v>-467.18328135664399</v>
      </c>
      <c r="V4603" s="22" t="str">
        <f t="shared" ca="1" si="351"/>
        <v/>
      </c>
      <c r="X4603" s="33"/>
      <c r="Y4603" s="33"/>
    </row>
    <row r="4604" spans="1:25" hidden="1" x14ac:dyDescent="0.2">
      <c r="A4604" s="93" t="s">
        <v>3554</v>
      </c>
      <c r="B4604" s="94" t="str">
        <f ca="1">IFERROR(VLOOKUP($A4604,HeadJournal!$A$1:$NTR$890,COLUMN(HeadJournal!B$1),0),"")</f>
        <v>720000675438</v>
      </c>
      <c r="C4604" s="94" t="str">
        <f ca="1">IFERROR(VLOOKUP($A4604,HeadJournal!$A$1:$NTR$890,COLUMN(HeadJournal!C$1),0),"")</f>
        <v>iHerb_OA CZN6870</v>
      </c>
      <c r="D4604" s="125" t="str">
        <f ca="1"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 ca="1"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 ca="1"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 ca="1"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ca="1" si="350"/>
        <v>1067.5086974326666</v>
      </c>
      <c r="V4604" s="22">
        <f t="shared" ca="1" si="351"/>
        <v>0.86613892950725024</v>
      </c>
      <c r="X4604" s="33"/>
      <c r="Y4604" s="33"/>
    </row>
    <row r="4605" spans="1:25" hidden="1" x14ac:dyDescent="0.2">
      <c r="A4605" s="93" t="s">
        <v>3554</v>
      </c>
      <c r="B4605" s="94" t="str">
        <f ca="1">IFERROR(VLOOKUP($A4605,HeadJournal!$A$1:$NTR$890,COLUMN(HeadJournal!B$1),0),"")</f>
        <v>720000675438</v>
      </c>
      <c r="C4605" s="94" t="str">
        <f ca="1">IFERROR(VLOOKUP($A4605,HeadJournal!$A$1:$NTR$890,COLUMN(HeadJournal!C$1),0),"")</f>
        <v>iHerb_OA CZN6870</v>
      </c>
      <c r="D4605" s="125" t="str">
        <f ca="1"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 ca="1"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 ca="1"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 ca="1"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ca="1" si="350"/>
        <v>-1157.051200714023</v>
      </c>
      <c r="V4605" s="22" t="str">
        <f t="shared" ca="1" si="351"/>
        <v/>
      </c>
      <c r="X4605" s="33"/>
      <c r="Y4605" s="33"/>
    </row>
    <row r="4606" spans="1:25" hidden="1" x14ac:dyDescent="0.2">
      <c r="A4606" s="93" t="s">
        <v>3556</v>
      </c>
      <c r="B4606" s="94" t="str">
        <f ca="1">IFERROR(VLOOKUP($A4606,HeadJournal!$A$1:$NTR$890,COLUMN(HeadJournal!B$1),0),"")</f>
        <v>720000672400</v>
      </c>
      <c r="C4606" s="94" t="str">
        <f ca="1">IFERROR(VLOOKUP($A4606,HeadJournal!$A$1:$NTR$890,COLUMN(HeadJournal!C$1),0),"")</f>
        <v>iHerb_AV CYG0792</v>
      </c>
      <c r="D4606" s="125" t="str">
        <f ca="1"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 ca="1"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 ca="1"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 ca="1"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ca="1" si="350"/>
        <v>840.53905024509822</v>
      </c>
      <c r="V4606" s="22">
        <f t="shared" ca="1" si="351"/>
        <v>0.38923558693686922</v>
      </c>
      <c r="X4606" s="33"/>
      <c r="Y4606" s="33"/>
    </row>
    <row r="4607" spans="1:25" hidden="1" x14ac:dyDescent="0.2">
      <c r="A4607" s="93" t="s">
        <v>3556</v>
      </c>
      <c r="B4607" s="94" t="str">
        <f ca="1">IFERROR(VLOOKUP($A4607,HeadJournal!$A$1:$NTR$890,COLUMN(HeadJournal!B$1),0),"")</f>
        <v>720000672400</v>
      </c>
      <c r="C4607" s="94" t="str">
        <f ca="1">IFERROR(VLOOKUP($A4607,HeadJournal!$A$1:$NTR$890,COLUMN(HeadJournal!C$1),0),"")</f>
        <v>iHerb_AV CYG0792</v>
      </c>
      <c r="D4607" s="125" t="str">
        <f ca="1"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 ca="1"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 ca="1"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 ca="1"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ca="1" si="350"/>
        <v>586.39655024509818</v>
      </c>
      <c r="V4607" s="22">
        <f t="shared" ca="1" si="351"/>
        <v>0.88365506608152866</v>
      </c>
      <c r="X4607" s="33"/>
      <c r="Y4607" s="33"/>
    </row>
    <row r="4608" spans="1:25" hidden="1" x14ac:dyDescent="0.2">
      <c r="A4608" s="93" t="s">
        <v>3556</v>
      </c>
      <c r="B4608" s="94" t="str">
        <f ca="1">IFERROR(VLOOKUP($A4608,HeadJournal!$A$1:$NTR$890,COLUMN(HeadJournal!B$1),0),"")</f>
        <v>720000672400</v>
      </c>
      <c r="C4608" s="94" t="str">
        <f ca="1">IFERROR(VLOOKUP($A4608,HeadJournal!$A$1:$NTR$890,COLUMN(HeadJournal!C$1),0),"")</f>
        <v>iHerb_AV CYG0792</v>
      </c>
      <c r="D4608" s="125" t="str">
        <f ca="1"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 ca="1"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 ca="1"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 ca="1"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ca="1" si="350"/>
        <v>1899.0263556985296</v>
      </c>
      <c r="V4608" s="22">
        <f t="shared" ca="1" si="351"/>
        <v>0.65461689368632614</v>
      </c>
      <c r="X4608" s="33"/>
      <c r="Y4608" s="33"/>
    </row>
    <row r="4609" spans="1:25" hidden="1" x14ac:dyDescent="0.2">
      <c r="A4609" s="93" t="s">
        <v>3556</v>
      </c>
      <c r="B4609" s="94" t="str">
        <f ca="1">IFERROR(VLOOKUP($A4609,HeadJournal!$A$1:$NTR$890,COLUMN(HeadJournal!B$1),0),"")</f>
        <v>720000672400</v>
      </c>
      <c r="C4609" s="94" t="str">
        <f ca="1">IFERROR(VLOOKUP($A4609,HeadJournal!$A$1:$NTR$890,COLUMN(HeadJournal!C$1),0),"")</f>
        <v>iHerb_AV CYG0792</v>
      </c>
      <c r="D4609" s="125" t="str">
        <f ca="1"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 ca="1"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ca="1" si="350"/>
        <v>750.2500199142155</v>
      </c>
      <c r="V4609" s="22">
        <f t="shared" ca="1" si="351"/>
        <v>0.42877555562391445</v>
      </c>
      <c r="X4609" s="33"/>
      <c r="Y4609" s="33"/>
    </row>
    <row r="4610" spans="1:25" hidden="1" x14ac:dyDescent="0.2">
      <c r="A4610" s="93" t="s">
        <v>3556</v>
      </c>
      <c r="B4610" s="94" t="str">
        <f ca="1">IFERROR(VLOOKUP($A4610,HeadJournal!$A$1:$NTR$890,COLUMN(HeadJournal!B$1),0),"")</f>
        <v>720000672400</v>
      </c>
      <c r="C4610" s="94" t="str">
        <f ca="1">IFERROR(VLOOKUP($A4610,HeadJournal!$A$1:$NTR$890,COLUMN(HeadJournal!C$1),0),"")</f>
        <v>iHerb_AV CYG0792</v>
      </c>
      <c r="D4610" s="125" t="str">
        <f ca="1"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 ca="1"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 ca="1"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 ca="1"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ca="1" si="350"/>
        <v>1416.4890778186282</v>
      </c>
      <c r="V4610" s="22">
        <f t="shared" ca="1" si="351"/>
        <v>0.20578002909157081</v>
      </c>
      <c r="X4610" s="33"/>
      <c r="Y4610" s="33"/>
    </row>
    <row r="4611" spans="1:25" hidden="1" x14ac:dyDescent="0.2">
      <c r="A4611" s="93" t="s">
        <v>3556</v>
      </c>
      <c r="B4611" s="94" t="str">
        <f ca="1">IFERROR(VLOOKUP($A4611,HeadJournal!$A$1:$NTR$890,COLUMN(HeadJournal!B$1),0),"")</f>
        <v>720000672400</v>
      </c>
      <c r="C4611" s="94" t="str">
        <f ca="1">IFERROR(VLOOKUP($A4611,HeadJournal!$A$1:$NTR$890,COLUMN(HeadJournal!C$1),0),"")</f>
        <v>iHerb_AV CYG0792</v>
      </c>
      <c r="D4611" s="125" t="str">
        <f ca="1"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 ca="1"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 ca="1"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6343" ca="1" si="354">Q4611-P4611</f>
        <v>878.74490196078432</v>
      </c>
      <c r="V4611" s="22">
        <f t="shared" ref="V4611:V6343" ca="1" si="355">IF(Q4611&lt;&gt;0,IFERROR(U4611/P4611,""),"")</f>
        <v>1.0700023708331652</v>
      </c>
      <c r="X4611" s="33"/>
      <c r="Y4611" s="33"/>
    </row>
    <row r="4612" spans="1:25" hidden="1" x14ac:dyDescent="0.2">
      <c r="A4612" s="93" t="s">
        <v>3556</v>
      </c>
      <c r="B4612" s="94" t="str">
        <f ca="1">IFERROR(VLOOKUP($A4612,HeadJournal!$A$1:$NTR$890,COLUMN(HeadJournal!B$1),0),"")</f>
        <v>720000672400</v>
      </c>
      <c r="C4612" s="94" t="str">
        <f ca="1">IFERROR(VLOOKUP($A4612,HeadJournal!$A$1:$NTR$890,COLUMN(HeadJournal!C$1),0),"")</f>
        <v>iHerb_AV CYG0792</v>
      </c>
      <c r="D4612" s="125" t="str">
        <f ca="1"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 ca="1"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 ca="1"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 ca="1"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ca="1" si="354"/>
        <v>1028.2640441176468</v>
      </c>
      <c r="V4612" s="22">
        <f t="shared" ca="1" si="355"/>
        <v>0.37098196238187836</v>
      </c>
      <c r="X4612" s="33"/>
      <c r="Y4612" s="33"/>
    </row>
    <row r="4613" spans="1:25" hidden="1" x14ac:dyDescent="0.2">
      <c r="A4613" s="93" t="s">
        <v>3591</v>
      </c>
      <c r="B4613" s="94">
        <f ca="1">IFERROR(VLOOKUP($A4613,HeadJournal!$A$1:$NTR$890,COLUMN(HeadJournal!B$1),0),"")</f>
        <v>0</v>
      </c>
      <c r="C4613" s="94" t="str">
        <f ca="1">IFERROR(VLOOKUP($A4613,HeadJournal!$A$1:$NTR$890,COLUMN(HeadJournal!C$1),0),"")</f>
        <v>Forever</v>
      </c>
      <c r="D4613" s="125" t="str">
        <f ca="1"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 ca="1"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 ca="1"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 ca="1"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ca="1" si="354"/>
        <v>730.53383940211734</v>
      </c>
      <c r="V4613" s="22">
        <f t="shared" ca="1" si="355"/>
        <v>0.32189677558781526</v>
      </c>
      <c r="X4613" s="33"/>
      <c r="Y4613" s="33"/>
    </row>
    <row r="4614" spans="1:25" hidden="1" x14ac:dyDescent="0.2">
      <c r="A4614" s="93" t="s">
        <v>3591</v>
      </c>
      <c r="B4614" s="94">
        <f ca="1">IFERROR(VLOOKUP($A4614,HeadJournal!$A$1:$NTR$890,COLUMN(HeadJournal!B$1),0),"")</f>
        <v>0</v>
      </c>
      <c r="C4614" s="94" t="str">
        <f ca="1">IFERROR(VLOOKUP($A4614,HeadJournal!$A$1:$NTR$890,COLUMN(HeadJournal!C$1),0),"")</f>
        <v>Forever</v>
      </c>
      <c r="D4614" s="125" t="str">
        <f ca="1"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 ca="1"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 ca="1"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 ca="1"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ca="1" si="354"/>
        <v>730.53383940211734</v>
      </c>
      <c r="V4614" s="22">
        <f t="shared" ca="1" si="355"/>
        <v>0.32189677558781526</v>
      </c>
      <c r="X4614" s="33"/>
      <c r="Y4614" s="33"/>
    </row>
    <row r="4615" spans="1:25" hidden="1" x14ac:dyDescent="0.2">
      <c r="A4615" s="93" t="s">
        <v>3591</v>
      </c>
      <c r="B4615" s="94">
        <f ca="1">IFERROR(VLOOKUP($A4615,HeadJournal!$A$1:$NTR$890,COLUMN(HeadJournal!B$1),0),"")</f>
        <v>0</v>
      </c>
      <c r="C4615" s="94" t="str">
        <f ca="1">IFERROR(VLOOKUP($A4615,HeadJournal!$A$1:$NTR$890,COLUMN(HeadJournal!C$1),0),"")</f>
        <v>Forever</v>
      </c>
      <c r="D4615" s="125" t="str">
        <f ca="1"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 ca="1"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 ca="1"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 ca="1"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ca="1" si="354"/>
        <v>3.8394021171370696E-3</v>
      </c>
      <c r="V4615" s="22">
        <f t="shared" ca="1" si="355"/>
        <v>1.6917644262761746E-6</v>
      </c>
      <c r="X4615" s="33"/>
      <c r="Y4615" s="33"/>
    </row>
    <row r="4616" spans="1:25" hidden="1" x14ac:dyDescent="0.2">
      <c r="A4616" s="93" t="s">
        <v>3591</v>
      </c>
      <c r="B4616" s="94">
        <f ca="1">IFERROR(VLOOKUP($A4616,HeadJournal!$A$1:$NTR$890,COLUMN(HeadJournal!B$1),0),"")</f>
        <v>0</v>
      </c>
      <c r="C4616" s="94" t="str">
        <f ca="1">IFERROR(VLOOKUP($A4616,HeadJournal!$A$1:$NTR$890,COLUMN(HeadJournal!C$1),0),"")</f>
        <v>Forever</v>
      </c>
      <c r="D4616" s="125" t="str">
        <f ca="1"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 ca="1"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 ca="1"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ca="1" si="354"/>
        <v>330.68851569799938</v>
      </c>
      <c r="V4616" s="22">
        <f t="shared" ca="1" si="355"/>
        <v>0.49407267535960747</v>
      </c>
      <c r="X4616" s="33"/>
      <c r="Y4616" s="33"/>
    </row>
    <row r="4617" spans="1:25" hidden="1" x14ac:dyDescent="0.2">
      <c r="A4617" s="93" t="s">
        <v>3591</v>
      </c>
      <c r="B4617" s="94">
        <f ca="1">IFERROR(VLOOKUP($A4617,HeadJournal!$A$1:$NTR$890,COLUMN(HeadJournal!B$1),0),"")</f>
        <v>0</v>
      </c>
      <c r="C4617" s="94" t="str">
        <f ca="1">IFERROR(VLOOKUP($A4617,HeadJournal!$A$1:$NTR$890,COLUMN(HeadJournal!C$1),0),"")</f>
        <v>Forever</v>
      </c>
      <c r="D4617" s="125" t="str">
        <f ca="1"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 ca="1"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 ca="1"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ca="1" si="354"/>
        <v>-1721.5245803920636</v>
      </c>
      <c r="V4617" s="22" t="str">
        <f t="shared" ca="1" si="355"/>
        <v/>
      </c>
      <c r="X4617" s="33"/>
      <c r="Y4617" s="33"/>
    </row>
    <row r="4618" spans="1:25" hidden="1" x14ac:dyDescent="0.2">
      <c r="A4618" s="93" t="s">
        <v>3591</v>
      </c>
      <c r="B4618" s="94">
        <f ca="1">IFERROR(VLOOKUP($A4618,HeadJournal!$A$1:$NTR$890,COLUMN(HeadJournal!B$1),0),"")</f>
        <v>0</v>
      </c>
      <c r="C4618" s="94" t="str">
        <f ca="1">IFERROR(VLOOKUP($A4618,HeadJournal!$A$1:$NTR$890,COLUMN(HeadJournal!C$1),0),"")</f>
        <v>Forever</v>
      </c>
      <c r="D4618" s="125" t="str">
        <f ca="1"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 ca="1"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 ca="1"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ca="1" si="354"/>
        <v>-2011.7994535122862</v>
      </c>
      <c r="V4618" s="22" t="str">
        <f t="shared" ca="1" si="355"/>
        <v/>
      </c>
      <c r="X4618" s="33"/>
      <c r="Y4618" s="33"/>
    </row>
    <row r="4619" spans="1:25" hidden="1" x14ac:dyDescent="0.2">
      <c r="A4619" s="93" t="s">
        <v>3803</v>
      </c>
      <c r="B4619" s="94" t="str">
        <f ca="1">IFERROR(VLOOKUP($A4619,HeadJournal!$A$1:$NTR$890,COLUMN(HeadJournal!B$1),0),"")</f>
        <v>720000679446</v>
      </c>
      <c r="C4619" s="94" t="str">
        <f ca="1">IFERROR(VLOOKUP($A4619,HeadJournal!$A$1:$NTR$890,COLUMN(HeadJournal!C$1),0),"")</f>
        <v>iHerb_VP DFD1605</v>
      </c>
      <c r="D4619" s="125" t="str">
        <f ca="1"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 ca="1"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 ca="1"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 ca="1"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ca="1" si="354"/>
        <v>1148.4749769968403</v>
      </c>
      <c r="V4619" s="22">
        <f t="shared" ca="1" si="355"/>
        <v>0.41739579592968196</v>
      </c>
      <c r="X4619" s="33"/>
      <c r="Y4619" s="33"/>
    </row>
    <row r="4620" spans="1:25" hidden="1" x14ac:dyDescent="0.2">
      <c r="A4620" s="93" t="s">
        <v>3803</v>
      </c>
      <c r="B4620" s="94" t="str">
        <f ca="1">IFERROR(VLOOKUP($A4620,HeadJournal!$A$1:$NTR$890,COLUMN(HeadJournal!B$1),0),"")</f>
        <v>720000679446</v>
      </c>
      <c r="C4620" s="94" t="str">
        <f ca="1">IFERROR(VLOOKUP($A4620,HeadJournal!$A$1:$NTR$890,COLUMN(HeadJournal!C$1),0),"")</f>
        <v>iHerb_VP DFD1605</v>
      </c>
      <c r="D4620" s="125" t="str">
        <f ca="1"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 ca="1"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 ca="1"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ca="1" si="354"/>
        <v>845.79869131422834</v>
      </c>
      <c r="V4620" s="22">
        <f t="shared" ca="1" si="355"/>
        <v>0.73279997600877345</v>
      </c>
      <c r="X4620" s="33"/>
      <c r="Y4620" s="33"/>
    </row>
    <row r="4621" spans="1:25" hidden="1" x14ac:dyDescent="0.2">
      <c r="A4621" s="93" t="s">
        <v>3803</v>
      </c>
      <c r="B4621" s="94" t="str">
        <f ca="1">IFERROR(VLOOKUP($A4621,HeadJournal!$A$1:$NTR$890,COLUMN(HeadJournal!B$1),0),"")</f>
        <v>720000679446</v>
      </c>
      <c r="C4621" s="94" t="str">
        <f ca="1">IFERROR(VLOOKUP($A4621,HeadJournal!$A$1:$NTR$890,COLUMN(HeadJournal!C$1),0),"")</f>
        <v>iHerb_VP DFD1605</v>
      </c>
      <c r="D4621" s="125" t="str">
        <f ca="1"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 ca="1"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 ca="1"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 ca="1"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ca="1" si="354"/>
        <v>763.92276259630762</v>
      </c>
      <c r="V4621" s="22">
        <f t="shared" ca="1" si="355"/>
        <v>0.3576288109903844</v>
      </c>
      <c r="X4621" s="33"/>
      <c r="Y4621" s="33"/>
    </row>
    <row r="4622" spans="1:25" hidden="1" x14ac:dyDescent="0.2">
      <c r="A4622" s="93" t="s">
        <v>3803</v>
      </c>
      <c r="B4622" s="94" t="str">
        <f ca="1">IFERROR(VLOOKUP($A4622,HeadJournal!$A$1:$NTR$890,COLUMN(HeadJournal!B$1),0),"")</f>
        <v>720000679446</v>
      </c>
      <c r="C4622" s="94" t="str">
        <f ca="1">IFERROR(VLOOKUP($A4622,HeadJournal!$A$1:$NTR$890,COLUMN(HeadJournal!C$1),0),"")</f>
        <v>iHerb_VP DFD1605</v>
      </c>
      <c r="D4622" s="125" t="str">
        <f ca="1"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 ca="1"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 ca="1"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ca="1" si="354"/>
        <v>772.01198658610883</v>
      </c>
      <c r="V4622" s="22">
        <f t="shared" ca="1" si="355"/>
        <v>0.44676929503746216</v>
      </c>
      <c r="X4622" s="33"/>
      <c r="Y4622" s="33"/>
    </row>
    <row r="4623" spans="1:25" hidden="1" x14ac:dyDescent="0.2">
      <c r="A4623" s="93" t="s">
        <v>3803</v>
      </c>
      <c r="B4623" s="94" t="str">
        <f ca="1">IFERROR(VLOOKUP($A4623,HeadJournal!$A$1:$NTR$890,COLUMN(HeadJournal!B$1),0),"")</f>
        <v>720000679446</v>
      </c>
      <c r="C4623" s="94" t="str">
        <f ca="1">IFERROR(VLOOKUP($A4623,HeadJournal!$A$1:$NTR$890,COLUMN(HeadJournal!C$1),0),"")</f>
        <v>iHerb_VP DFD1605</v>
      </c>
      <c r="D4623" s="125" t="str">
        <f ca="1"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 ca="1"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 ca="1"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 ca="1"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ca="1" si="354"/>
        <v>892.04483509783267</v>
      </c>
      <c r="V4623" s="22">
        <f t="shared" ca="1" si="355"/>
        <v>0.63357474537182223</v>
      </c>
      <c r="X4623" s="33"/>
      <c r="Y4623" s="33"/>
    </row>
    <row r="4624" spans="1:25" hidden="1" x14ac:dyDescent="0.2">
      <c r="A4624" s="93" t="s">
        <v>3803</v>
      </c>
      <c r="B4624" s="94" t="str">
        <f ca="1">IFERROR(VLOOKUP($A4624,HeadJournal!$A$1:$NTR$890,COLUMN(HeadJournal!B$1),0),"")</f>
        <v>720000679446</v>
      </c>
      <c r="C4624" s="94" t="str">
        <f ca="1">IFERROR(VLOOKUP($A4624,HeadJournal!$A$1:$NTR$890,COLUMN(HeadJournal!C$1),0),"")</f>
        <v>iHerb_VP DFD1605</v>
      </c>
      <c r="D4624" s="125" t="str">
        <f ca="1"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 ca="1"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 ca="1"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 ca="1"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ca="1" si="354"/>
        <v>985.48396541211628</v>
      </c>
      <c r="V4624" s="22">
        <f t="shared" ca="1" si="355"/>
        <v>0.51474312442844095</v>
      </c>
      <c r="X4624" s="33"/>
      <c r="Y4624" s="33"/>
    </row>
    <row r="4625" spans="1:25" hidden="1" x14ac:dyDescent="0.2">
      <c r="A4625" s="93" t="s">
        <v>3803</v>
      </c>
      <c r="B4625" s="94" t="str">
        <f ca="1">IFERROR(VLOOKUP($A4625,HeadJournal!$A$1:$NTR$890,COLUMN(HeadJournal!B$1),0),"")</f>
        <v>720000679446</v>
      </c>
      <c r="C4625" s="94" t="str">
        <f ca="1">IFERROR(VLOOKUP($A4625,HeadJournal!$A$1:$NTR$890,COLUMN(HeadJournal!C$1),0),"")</f>
        <v>iHerb_VP DFD1605</v>
      </c>
      <c r="D4625" s="125" t="str">
        <f ca="1"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 ca="1"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 ca="1"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 ca="1"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ca="1" si="354"/>
        <v>691.08290061526486</v>
      </c>
      <c r="V4625" s="22">
        <f t="shared" ca="1" si="355"/>
        <v>0.25511408258755042</v>
      </c>
      <c r="X4625" s="33"/>
      <c r="Y4625" s="33"/>
    </row>
    <row r="4626" spans="1:25" hidden="1" x14ac:dyDescent="0.2">
      <c r="A4626" s="93" t="s">
        <v>3803</v>
      </c>
      <c r="B4626" s="94" t="str">
        <f ca="1">IFERROR(VLOOKUP($A4626,HeadJournal!$A$1:$NTR$890,COLUMN(HeadJournal!B$1),0),"")</f>
        <v>720000679446</v>
      </c>
      <c r="C4626" s="94" t="str">
        <f ca="1">IFERROR(VLOOKUP($A4626,HeadJournal!$A$1:$NTR$890,COLUMN(HeadJournal!C$1),0),"")</f>
        <v>iHerb_VP DFD1605</v>
      </c>
      <c r="D4626" s="125" t="str">
        <f ca="1"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 ca="1"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 ca="1"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 ca="1"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ca="1" si="354"/>
        <v>673.5403408901941</v>
      </c>
      <c r="V4626" s="22">
        <f t="shared" ca="1" si="355"/>
        <v>0.36876825476587283</v>
      </c>
      <c r="X4626" s="33"/>
      <c r="Y4626" s="33"/>
    </row>
    <row r="4627" spans="1:25" hidden="1" x14ac:dyDescent="0.2">
      <c r="A4627" s="93" t="s">
        <v>3803</v>
      </c>
      <c r="B4627" s="94" t="str">
        <f ca="1">IFERROR(VLOOKUP($A4627,HeadJournal!$A$1:$NTR$890,COLUMN(HeadJournal!B$1),0),"")</f>
        <v>720000679446</v>
      </c>
      <c r="C4627" s="94" t="str">
        <f ca="1">IFERROR(VLOOKUP($A4627,HeadJournal!$A$1:$NTR$890,COLUMN(HeadJournal!C$1),0),"")</f>
        <v>iHerb_VP DFD1605</v>
      </c>
      <c r="D4627" s="125" t="str">
        <f ca="1"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 ca="1"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 ca="1"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 ca="1"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ca="1" si="354"/>
        <v>845.64954049110338</v>
      </c>
      <c r="V4627" s="22">
        <f t="shared" ca="1" si="355"/>
        <v>0.58146200935410119</v>
      </c>
      <c r="X4627" s="33"/>
      <c r="Y4627" s="33"/>
    </row>
    <row r="4628" spans="1:25" hidden="1" x14ac:dyDescent="0.2">
      <c r="A4628" s="93" t="s">
        <v>3804</v>
      </c>
      <c r="B4628" s="94" t="str">
        <f ca="1">IFERROR(VLOOKUP($A4628,HeadJournal!$A$1:$NTR$890,COLUMN(HeadJournal!B$1),0),"")</f>
        <v>722500450360</v>
      </c>
      <c r="C4628" s="94" t="str">
        <f ca="1">IFERROR(VLOOKUP($A4628,HeadJournal!$A$1:$NTR$890,COLUMN(HeadJournal!C$1),0),"")</f>
        <v>iHerb_MH DLE7202</v>
      </c>
      <c r="D4628" s="125" t="str">
        <f ca="1"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 ca="1"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 ca="1"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 ca="1"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ca="1" si="354"/>
        <v>1161.8001605031993</v>
      </c>
      <c r="V4628" s="22">
        <f t="shared" ca="1" si="355"/>
        <v>1.0207347780130003</v>
      </c>
      <c r="X4628" s="33"/>
      <c r="Y4628" s="33"/>
    </row>
    <row r="4629" spans="1:25" hidden="1" x14ac:dyDescent="0.2">
      <c r="A4629" s="93" t="s">
        <v>3804</v>
      </c>
      <c r="B4629" s="94" t="str">
        <f ca="1">IFERROR(VLOOKUP($A4629,HeadJournal!$A$1:$NTR$890,COLUMN(HeadJournal!B$1),0),"")</f>
        <v>722500450360</v>
      </c>
      <c r="C4629" s="94" t="str">
        <f ca="1">IFERROR(VLOOKUP($A4629,HeadJournal!$A$1:$NTR$890,COLUMN(HeadJournal!C$1),0),"")</f>
        <v>iHerb_MH DLE7202</v>
      </c>
      <c r="D4629" s="125" t="str">
        <f ca="1"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 ca="1"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 ca="1"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 ca="1"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ca="1" si="354"/>
        <v>1161.8001605031993</v>
      </c>
      <c r="V4629" s="22">
        <f t="shared" ca="1" si="355"/>
        <v>1.0207347780130003</v>
      </c>
      <c r="X4629" s="33"/>
      <c r="Y4629" s="33"/>
    </row>
    <row r="4630" spans="1:25" hidden="1" x14ac:dyDescent="0.2">
      <c r="A4630" s="93" t="s">
        <v>3804</v>
      </c>
      <c r="B4630" s="94" t="str">
        <f ca="1">IFERROR(VLOOKUP($A4630,HeadJournal!$A$1:$NTR$890,COLUMN(HeadJournal!B$1),0),"")</f>
        <v>722500450360</v>
      </c>
      <c r="C4630" s="94" t="str">
        <f ca="1">IFERROR(VLOOKUP($A4630,HeadJournal!$A$1:$NTR$890,COLUMN(HeadJournal!C$1),0),"")</f>
        <v>iHerb_MH DLE7202</v>
      </c>
      <c r="D4630" s="125" t="str">
        <f ca="1"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 ca="1"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 ca="1"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 ca="1"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ca="1" si="354"/>
        <v>1429.5095054766293</v>
      </c>
      <c r="V4630" s="22">
        <f t="shared" ca="1" si="355"/>
        <v>0.6296038274217558</v>
      </c>
      <c r="X4630" s="33"/>
      <c r="Y4630" s="33"/>
    </row>
    <row r="4631" spans="1:25" hidden="1" x14ac:dyDescent="0.2">
      <c r="A4631" s="93" t="s">
        <v>3804</v>
      </c>
      <c r="B4631" s="94" t="str">
        <f ca="1">IFERROR(VLOOKUP($A4631,HeadJournal!$A$1:$NTR$890,COLUMN(HeadJournal!B$1),0),"")</f>
        <v>722500450360</v>
      </c>
      <c r="C4631" s="94" t="str">
        <f ca="1">IFERROR(VLOOKUP($A4631,HeadJournal!$A$1:$NTR$890,COLUMN(HeadJournal!C$1),0),"")</f>
        <v>iHerb_MH DLE7202</v>
      </c>
      <c r="D4631" s="125" t="str">
        <f ca="1"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 ca="1"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 ca="1"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ca="1" si="354"/>
        <v>1529.5095054766293</v>
      </c>
      <c r="V4631" s="22">
        <f t="shared" ca="1" si="355"/>
        <v>0.67364717410883035</v>
      </c>
      <c r="X4631" s="33"/>
      <c r="Y4631" s="33"/>
    </row>
    <row r="4632" spans="1:25" hidden="1" x14ac:dyDescent="0.2">
      <c r="A4632" s="93" t="s">
        <v>3804</v>
      </c>
      <c r="B4632" s="94" t="str">
        <f ca="1">IFERROR(VLOOKUP($A4632,HeadJournal!$A$1:$NTR$890,COLUMN(HeadJournal!B$1),0),"")</f>
        <v>722500450360</v>
      </c>
      <c r="C4632" s="94" t="str">
        <f ca="1">IFERROR(VLOOKUP($A4632,HeadJournal!$A$1:$NTR$890,COLUMN(HeadJournal!C$1),0),"")</f>
        <v>iHerb_MH DLE7202</v>
      </c>
      <c r="D4632" s="125" t="str">
        <f ca="1"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 ca="1"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 ca="1"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 ca="1"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ca="1" si="354"/>
        <v>1113.6128294111265</v>
      </c>
      <c r="V4632" s="22">
        <f t="shared" ca="1" si="355"/>
        <v>0.74920777805821481</v>
      </c>
      <c r="X4632" s="33"/>
      <c r="Y4632" s="33"/>
    </row>
    <row r="4633" spans="1:25" hidden="1" x14ac:dyDescent="0.2">
      <c r="A4633" s="93" t="s">
        <v>3804</v>
      </c>
      <c r="B4633" s="94" t="str">
        <f ca="1">IFERROR(VLOOKUP($A4633,HeadJournal!$A$1:$NTR$890,COLUMN(HeadJournal!B$1),0),"")</f>
        <v>722500450360</v>
      </c>
      <c r="C4633" s="94" t="str">
        <f ca="1">IFERROR(VLOOKUP($A4633,HeadJournal!$A$1:$NTR$890,COLUMN(HeadJournal!C$1),0),"")</f>
        <v>iHerb_MH DLE7202</v>
      </c>
      <c r="D4633" s="125" t="str">
        <f ca="1"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 ca="1"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 ca="1"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ca="1" si="354"/>
        <v>766.34568701876151</v>
      </c>
      <c r="V4633" s="22">
        <f t="shared" ca="1" si="355"/>
        <v>0.67599591713584761</v>
      </c>
      <c r="X4633" s="33"/>
      <c r="Y4633" s="33"/>
    </row>
    <row r="4634" spans="1:25" hidden="1" x14ac:dyDescent="0.2">
      <c r="A4634" s="93" t="s">
        <v>3804</v>
      </c>
      <c r="B4634" s="94" t="str">
        <f ca="1">IFERROR(VLOOKUP($A4634,HeadJournal!$A$1:$NTR$890,COLUMN(HeadJournal!B$1),0),"")</f>
        <v>722500450360</v>
      </c>
      <c r="C4634" s="94" t="str">
        <f ca="1">IFERROR(VLOOKUP($A4634,HeadJournal!$A$1:$NTR$890,COLUMN(HeadJournal!C$1),0),"")</f>
        <v>iHerb_MH DLE7202</v>
      </c>
      <c r="D4634" s="125" t="str">
        <f ca="1"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 ca="1"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 ca="1"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 ca="1"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ca="1" si="354"/>
        <v>866.34568701876151</v>
      </c>
      <c r="V4634" s="22">
        <f t="shared" ca="1" si="355"/>
        <v>0.76420622856405007</v>
      </c>
      <c r="X4634" s="33"/>
      <c r="Y4634" s="33"/>
    </row>
    <row r="4635" spans="1:25" hidden="1" x14ac:dyDescent="0.2">
      <c r="A4635" s="93" t="s">
        <v>3804</v>
      </c>
      <c r="B4635" s="94" t="str">
        <f ca="1">IFERROR(VLOOKUP($A4635,HeadJournal!$A$1:$NTR$890,COLUMN(HeadJournal!B$1),0),"")</f>
        <v>722500450360</v>
      </c>
      <c r="C4635" s="94" t="str">
        <f ca="1">IFERROR(VLOOKUP($A4635,HeadJournal!$A$1:$NTR$890,COLUMN(HeadJournal!C$1),0),"")</f>
        <v>iHerb_MH DLE7202</v>
      </c>
      <c r="D4635" s="125" t="str">
        <f ca="1"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 ca="1"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 ca="1"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 ca="1"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ca="1" si="354"/>
        <v>835.44402342479123</v>
      </c>
      <c r="V4635" s="22">
        <f t="shared" ca="1" si="355"/>
        <v>1.2571462041922405</v>
      </c>
      <c r="X4635" s="33"/>
      <c r="Y4635" s="33"/>
    </row>
    <row r="4636" spans="1:25" hidden="1" x14ac:dyDescent="0.2">
      <c r="A4636" s="93" t="s">
        <v>3804</v>
      </c>
      <c r="B4636" s="94" t="str">
        <f ca="1">IFERROR(VLOOKUP($A4636,HeadJournal!$A$1:$NTR$890,COLUMN(HeadJournal!B$1),0),"")</f>
        <v>722500450360</v>
      </c>
      <c r="C4636" s="94" t="str">
        <f ca="1">IFERROR(VLOOKUP($A4636,HeadJournal!$A$1:$NTR$890,COLUMN(HeadJournal!C$1),0),"")</f>
        <v>iHerb_MH DLE7202</v>
      </c>
      <c r="D4636" s="125" t="str">
        <f ca="1"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 ca="1"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 ca="1"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 ca="1"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ca="1" si="354"/>
        <v>834.52225138271365</v>
      </c>
      <c r="V4636" s="22">
        <f t="shared" ca="1" si="355"/>
        <v>0.56945405835749163</v>
      </c>
      <c r="X4636" s="33"/>
      <c r="Y4636" s="33"/>
    </row>
    <row r="4637" spans="1:25" hidden="1" x14ac:dyDescent="0.2">
      <c r="A4637" s="93" t="s">
        <v>3804</v>
      </c>
      <c r="B4637" s="94" t="str">
        <f ca="1">IFERROR(VLOOKUP($A4637,HeadJournal!$A$1:$NTR$890,COLUMN(HeadJournal!B$1),0),"")</f>
        <v>722500450360</v>
      </c>
      <c r="C4637" s="94" t="str">
        <f ca="1">IFERROR(VLOOKUP($A4637,HeadJournal!$A$1:$NTR$890,COLUMN(HeadJournal!C$1),0),"")</f>
        <v>iHerb_MH DLE7202</v>
      </c>
      <c r="D4637" s="125" t="str">
        <f ca="1"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 ca="1"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 ca="1"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 ca="1"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ca="1" si="354"/>
        <v>-1.6288905758301553E-3</v>
      </c>
      <c r="V4637" s="22">
        <f t="shared" ca="1" si="355"/>
        <v>-1.4334010110849863E-6</v>
      </c>
      <c r="X4637" s="33"/>
      <c r="Y4637" s="33"/>
    </row>
    <row r="4638" spans="1:25" hidden="1" x14ac:dyDescent="0.2">
      <c r="A4638" s="93" t="s">
        <v>3804</v>
      </c>
      <c r="B4638" s="94" t="str">
        <f ca="1">IFERROR(VLOOKUP($A4638,HeadJournal!$A$1:$NTR$890,COLUMN(HeadJournal!B$1),0),"")</f>
        <v>722500450360</v>
      </c>
      <c r="C4638" s="94" t="str">
        <f ca="1">IFERROR(VLOOKUP($A4638,HeadJournal!$A$1:$NTR$890,COLUMN(HeadJournal!C$1),0),"")</f>
        <v>iHerb_MH DLE7202</v>
      </c>
      <c r="D4638" s="125" t="str">
        <f ca="1"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 ca="1"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 ca="1"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 ca="1"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ca="1" si="354"/>
        <v>1471.7718186747647</v>
      </c>
      <c r="V4638" s="22">
        <f t="shared" ca="1" si="355"/>
        <v>0.50261514046650613</v>
      </c>
      <c r="X4638" s="33"/>
      <c r="Y4638" s="33"/>
    </row>
    <row r="4639" spans="1:25" hidden="1" x14ac:dyDescent="0.2">
      <c r="A4639" s="93" t="s">
        <v>3805</v>
      </c>
      <c r="B4639" s="94" t="str">
        <f ca="1">IFERROR(VLOOKUP($A4639,HeadJournal!$A$1:$NTR$890,COLUMN(HeadJournal!B$1),0),"")</f>
        <v>720000686659</v>
      </c>
      <c r="C4639" s="94" t="str">
        <f ca="1">IFERROR(VLOOKUP($A4639,HeadJournal!$A$1:$NTR$890,COLUMN(HeadJournal!C$1),0),"")</f>
        <v>iHerb_MH DLE7202</v>
      </c>
      <c r="D4639" s="125" t="str">
        <f ca="1"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 ca="1"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 ca="1"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 ca="1"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ca="1" si="354"/>
        <v>840.15793446702651</v>
      </c>
      <c r="V4639" s="22">
        <f t="shared" ca="1" si="355"/>
        <v>0.61783493521928734</v>
      </c>
      <c r="X4639" s="33"/>
      <c r="Y4639" s="33"/>
    </row>
    <row r="4640" spans="1:25" hidden="1" x14ac:dyDescent="0.2">
      <c r="A4640" s="93" t="s">
        <v>3805</v>
      </c>
      <c r="B4640" s="94" t="str">
        <f ca="1">IFERROR(VLOOKUP($A4640,HeadJournal!$A$1:$NTR$890,COLUMN(HeadJournal!B$1),0),"")</f>
        <v>720000686659</v>
      </c>
      <c r="C4640" s="94" t="str">
        <f ca="1">IFERROR(VLOOKUP($A4640,HeadJournal!$A$1:$NTR$890,COLUMN(HeadJournal!C$1),0),"")</f>
        <v>iHerb_MH DLE7202</v>
      </c>
      <c r="D4640" s="125" t="str">
        <f ca="1"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 ca="1"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 ca="1"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 ca="1"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ca="1" si="354"/>
        <v>-89.936644545831584</v>
      </c>
      <c r="V4640" s="22" t="str">
        <f t="shared" ca="1" si="355"/>
        <v/>
      </c>
      <c r="X4640" s="33"/>
      <c r="Y4640" s="33"/>
    </row>
    <row r="4641" spans="1:25" hidden="1" x14ac:dyDescent="0.2">
      <c r="A4641" s="93" t="s">
        <v>3805</v>
      </c>
      <c r="B4641" s="94" t="str">
        <f ca="1">IFERROR(VLOOKUP($A4641,HeadJournal!$A$1:$NTR$890,COLUMN(HeadJournal!B$1),0),"")</f>
        <v>720000686659</v>
      </c>
      <c r="C4641" s="94" t="str">
        <f ca="1">IFERROR(VLOOKUP($A4641,HeadJournal!$A$1:$NTR$890,COLUMN(HeadJournal!C$1),0),"")</f>
        <v>iHerb_MH DLE7202</v>
      </c>
      <c r="D4641" s="125" t="str">
        <f ca="1"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 ca="1"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 ca="1"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 ca="1"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ca="1" si="354"/>
        <v>882.25783284944032</v>
      </c>
      <c r="V4641" s="22">
        <f t="shared" ca="1" si="355"/>
        <v>0.72450298318392659</v>
      </c>
      <c r="X4641" s="33"/>
      <c r="Y4641" s="33"/>
    </row>
    <row r="4642" spans="1:25" hidden="1" x14ac:dyDescent="0.2">
      <c r="A4642" s="93" t="s">
        <v>3805</v>
      </c>
      <c r="B4642" s="94" t="str">
        <f ca="1">IFERROR(VLOOKUP($A4642,HeadJournal!$A$1:$NTR$890,COLUMN(HeadJournal!B$1),0),"")</f>
        <v>720000686659</v>
      </c>
      <c r="C4642" s="94" t="str">
        <f ca="1">IFERROR(VLOOKUP($A4642,HeadJournal!$A$1:$NTR$890,COLUMN(HeadJournal!C$1),0),"")</f>
        <v>iHerb_MH DLE7202</v>
      </c>
      <c r="D4642" s="125" t="str">
        <f ca="1"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 ca="1"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 ca="1"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 ca="1"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ca="1" si="358">Q4642-P4642</f>
        <v>1077.1545396101208</v>
      </c>
      <c r="V4642" s="22">
        <f t="shared" ref="V4642:V4896" ca="1" si="359">IF(Q4642&lt;&gt;0,IFERROR(U4642/P4642,""),"")</f>
        <v>0.56018778513366085</v>
      </c>
      <c r="X4642" s="33"/>
      <c r="Y4642" s="33"/>
    </row>
    <row r="4643" spans="1:25" hidden="1" x14ac:dyDescent="0.2">
      <c r="A4643" s="93" t="s">
        <v>3805</v>
      </c>
      <c r="B4643" s="94" t="str">
        <f ca="1">IFERROR(VLOOKUP($A4643,HeadJournal!$A$1:$NTR$890,COLUMN(HeadJournal!B$1),0),"")</f>
        <v>720000686659</v>
      </c>
      <c r="C4643" s="94" t="str">
        <f ca="1">IFERROR(VLOOKUP($A4643,HeadJournal!$A$1:$NTR$890,COLUMN(HeadJournal!C$1),0),"")</f>
        <v>iHerb_MH DLE7202</v>
      </c>
      <c r="D4643" s="125" t="str">
        <f ca="1"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 ca="1"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 ca="1"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 ca="1"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ca="1" si="358"/>
        <v>762.86016383243486</v>
      </c>
      <c r="V4643" s="22">
        <f t="shared" ca="1" si="359"/>
        <v>0.81403023795483154</v>
      </c>
      <c r="X4643" s="33"/>
      <c r="Y4643" s="33"/>
    </row>
    <row r="4644" spans="1:25" hidden="1" x14ac:dyDescent="0.2">
      <c r="A4644" s="93" t="s">
        <v>3805</v>
      </c>
      <c r="B4644" s="94" t="str">
        <f ca="1">IFERROR(VLOOKUP($A4644,HeadJournal!$A$1:$NTR$890,COLUMN(HeadJournal!B$1),0),"")</f>
        <v>720000686659</v>
      </c>
      <c r="C4644" s="94" t="str">
        <f ca="1">IFERROR(VLOOKUP($A4644,HeadJournal!$A$1:$NTR$890,COLUMN(HeadJournal!C$1),0),"")</f>
        <v>iHerb_MH DLE7202</v>
      </c>
      <c r="D4644" s="125" t="str">
        <f ca="1"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 ca="1"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 ca="1"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ca="1" si="358"/>
        <v>940.32825902115337</v>
      </c>
      <c r="V4644" s="22">
        <f t="shared" ca="1" si="359"/>
        <v>0.64420529124621895</v>
      </c>
      <c r="X4644" s="33"/>
      <c r="Y4644" s="33"/>
    </row>
    <row r="4645" spans="1:25" hidden="1" x14ac:dyDescent="0.2">
      <c r="A4645" s="93" t="s">
        <v>3805</v>
      </c>
      <c r="B4645" s="94" t="str">
        <f ca="1">IFERROR(VLOOKUP($A4645,HeadJournal!$A$1:$NTR$890,COLUMN(HeadJournal!B$1),0),"")</f>
        <v>720000686659</v>
      </c>
      <c r="C4645" s="94" t="str">
        <f ca="1">IFERROR(VLOOKUP($A4645,HeadJournal!$A$1:$NTR$890,COLUMN(HeadJournal!C$1),0),"")</f>
        <v>iHerb_MH DLE7202</v>
      </c>
      <c r="D4645" s="125" t="str">
        <f ca="1"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 ca="1"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 ca="1"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 ca="1"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ca="1" si="358"/>
        <v>1263.3982310244719</v>
      </c>
      <c r="V4645" s="22">
        <f t="shared" ca="1" si="359"/>
        <v>0.44539146976586808</v>
      </c>
      <c r="X4645" s="33"/>
      <c r="Y4645" s="33"/>
    </row>
    <row r="4646" spans="1:25" hidden="1" x14ac:dyDescent="0.2">
      <c r="A4646" s="93" t="s">
        <v>3805</v>
      </c>
      <c r="B4646" s="94" t="str">
        <f ca="1">IFERROR(VLOOKUP($A4646,HeadJournal!$A$1:$NTR$890,COLUMN(HeadJournal!B$1),0),"")</f>
        <v>720000686659</v>
      </c>
      <c r="C4646" s="94" t="str">
        <f ca="1">IFERROR(VLOOKUP($A4646,HeadJournal!$A$1:$NTR$890,COLUMN(HeadJournal!C$1),0),"")</f>
        <v>iHerb_MH DLE7202</v>
      </c>
      <c r="D4646" s="125" t="str">
        <f ca="1"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 ca="1"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 ca="1"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 ca="1"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ca="1" si="358"/>
        <v>712.91112919950274</v>
      </c>
      <c r="V4646" s="22">
        <f t="shared" ca="1" si="359"/>
        <v>0.31171116186227554</v>
      </c>
      <c r="X4646" s="33"/>
      <c r="Y4646" s="33"/>
    </row>
    <row r="4647" spans="1:25" hidden="1" x14ac:dyDescent="0.2">
      <c r="A4647" s="93" t="s">
        <v>3805</v>
      </c>
      <c r="B4647" s="94" t="str">
        <f ca="1">IFERROR(VLOOKUP($A4647,HeadJournal!$A$1:$NTR$890,COLUMN(HeadJournal!B$1),0),"")</f>
        <v>720000686659</v>
      </c>
      <c r="C4647" s="94" t="str">
        <f ca="1">IFERROR(VLOOKUP($A4647,HeadJournal!$A$1:$NTR$890,COLUMN(HeadJournal!C$1),0),"")</f>
        <v>iHerb_MH DLE7202</v>
      </c>
      <c r="D4647" s="125" t="str">
        <f ca="1"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 ca="1"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 ca="1"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 ca="1"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ca="1" si="358"/>
        <v>714.12405122355881</v>
      </c>
      <c r="V4647" s="22">
        <f t="shared" ca="1" si="359"/>
        <v>0.80612195444508505</v>
      </c>
      <c r="X4647" s="33"/>
      <c r="Y4647" s="33"/>
    </row>
    <row r="4648" spans="1:25" hidden="1" x14ac:dyDescent="0.2">
      <c r="A4648" s="93" t="s">
        <v>3805</v>
      </c>
      <c r="B4648" s="94" t="str">
        <f ca="1">IFERROR(VLOOKUP($A4648,HeadJournal!$A$1:$NTR$890,COLUMN(HeadJournal!B$1),0),"")</f>
        <v>720000686659</v>
      </c>
      <c r="C4648" s="94" t="str">
        <f ca="1">IFERROR(VLOOKUP($A4648,HeadJournal!$A$1:$NTR$890,COLUMN(HeadJournal!C$1),0),"")</f>
        <v>iHerb_MH DLE7202</v>
      </c>
      <c r="D4648" s="125" t="str">
        <f ca="1"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 ca="1"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 ca="1"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 ca="1"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ca="1" si="358"/>
        <v>814.12405122355881</v>
      </c>
      <c r="V4648" s="22">
        <f t="shared" ca="1" si="359"/>
        <v>0.9190045765979028</v>
      </c>
      <c r="X4648" s="33"/>
      <c r="Y4648" s="33"/>
    </row>
    <row r="4649" spans="1:25" hidden="1" x14ac:dyDescent="0.2">
      <c r="A4649" s="93" t="s">
        <v>3805</v>
      </c>
      <c r="B4649" s="94" t="str">
        <f ca="1">IFERROR(VLOOKUP($A4649,HeadJournal!$A$1:$NTR$890,COLUMN(HeadJournal!B$1),0),"")</f>
        <v>720000686659</v>
      </c>
      <c r="C4649" s="94" t="str">
        <f ca="1">IFERROR(VLOOKUP($A4649,HeadJournal!$A$1:$NTR$890,COLUMN(HeadJournal!C$1),0),"")</f>
        <v>iHerb_MH DLE7202</v>
      </c>
      <c r="D4649" s="125" t="str">
        <f ca="1"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 ca="1"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 ca="1"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 ca="1"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ca="1" si="358"/>
        <v>1367.043440481129</v>
      </c>
      <c r="V4649" s="22">
        <f t="shared" ca="1" si="359"/>
        <v>0.58597037947549968</v>
      </c>
      <c r="X4649" s="33"/>
      <c r="Y4649" s="33"/>
    </row>
    <row r="4650" spans="1:25" hidden="1" x14ac:dyDescent="0.2">
      <c r="A4650" s="93" t="s">
        <v>3805</v>
      </c>
      <c r="B4650" s="94" t="str">
        <f ca="1">IFERROR(VLOOKUP($A4650,HeadJournal!$A$1:$NTR$890,COLUMN(HeadJournal!B$1),0),"")</f>
        <v>720000686659</v>
      </c>
      <c r="C4650" s="94" t="str">
        <f ca="1">IFERROR(VLOOKUP($A4650,HeadJournal!$A$1:$NTR$890,COLUMN(HeadJournal!C$1),0),"")</f>
        <v>iHerb_MH DLE7202</v>
      </c>
      <c r="D4650" s="125" t="str">
        <f ca="1"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 ca="1"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 ca="1"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 ca="1"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ca="1" si="358"/>
        <v>-1131.4029883865614</v>
      </c>
      <c r="V4650" s="22" t="str">
        <f t="shared" ca="1" si="359"/>
        <v/>
      </c>
      <c r="X4650" s="33"/>
      <c r="Y4650" s="33"/>
    </row>
    <row r="4651" spans="1:25" hidden="1" x14ac:dyDescent="0.2">
      <c r="A4651" s="93" t="s">
        <v>3806</v>
      </c>
      <c r="B4651" s="94" t="str">
        <f ca="1">IFERROR(VLOOKUP($A4651,HeadJournal!$A$1:$NTR$890,COLUMN(HeadJournal!B$1),0),"")</f>
        <v>720000690733</v>
      </c>
      <c r="C4651" s="94" t="str">
        <f ca="1">IFERROR(VLOOKUP($A4651,HeadJournal!$A$1:$NTR$890,COLUMN(HeadJournal!C$1),0),"")</f>
        <v>iHerb_MH DLE7202</v>
      </c>
      <c r="D4651" s="125" t="str">
        <f ca="1"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 ca="1"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 ca="1"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ca="1" si="358"/>
        <v>1222.2974380351511</v>
      </c>
      <c r="V4651" s="22">
        <f t="shared" ca="1" si="359"/>
        <v>0.53663610800030992</v>
      </c>
      <c r="X4651" s="33"/>
      <c r="Y4651" s="33"/>
    </row>
    <row r="4652" spans="1:25" hidden="1" x14ac:dyDescent="0.2">
      <c r="A4652" s="93" t="s">
        <v>3806</v>
      </c>
      <c r="B4652" s="94" t="str">
        <f ca="1">IFERROR(VLOOKUP($A4652,HeadJournal!$A$1:$NTR$890,COLUMN(HeadJournal!B$1),0),"")</f>
        <v>720000690733</v>
      </c>
      <c r="C4652" s="94" t="str">
        <f ca="1">IFERROR(VLOOKUP($A4652,HeadJournal!$A$1:$NTR$890,COLUMN(HeadJournal!C$1),0),"")</f>
        <v>iHerb_MH DLE7202</v>
      </c>
      <c r="D4652" s="125" t="str">
        <f ca="1"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 ca="1"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 ca="1"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 ca="1"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ca="1" si="358"/>
        <v>1938.7270076611085</v>
      </c>
      <c r="V4652" s="22">
        <f t="shared" ca="1" si="359"/>
        <v>0.63330745494209295</v>
      </c>
      <c r="X4652" s="33"/>
      <c r="Y4652" s="33"/>
    </row>
    <row r="4653" spans="1:25" hidden="1" x14ac:dyDescent="0.2">
      <c r="A4653" s="93" t="s">
        <v>3806</v>
      </c>
      <c r="B4653" s="94" t="str">
        <f ca="1">IFERROR(VLOOKUP($A4653,HeadJournal!$A$1:$NTR$890,COLUMN(HeadJournal!B$1),0),"")</f>
        <v>720000690733</v>
      </c>
      <c r="C4653" s="94" t="str">
        <f ca="1">IFERROR(VLOOKUP($A4653,HeadJournal!$A$1:$NTR$890,COLUMN(HeadJournal!C$1),0),"")</f>
        <v>iHerb_MH DLE7202</v>
      </c>
      <c r="D4653" s="125" t="str">
        <f ca="1"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 ca="1"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 ca="1"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 ca="1"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ca="1" si="358"/>
        <v>1441.3236255069855</v>
      </c>
      <c r="V4653" s="22">
        <f t="shared" ca="1" si="359"/>
        <v>0.70012151660405442</v>
      </c>
      <c r="X4653" s="33"/>
      <c r="Y4653" s="33"/>
    </row>
    <row r="4654" spans="1:25" hidden="1" x14ac:dyDescent="0.2">
      <c r="A4654" s="93" t="s">
        <v>3806</v>
      </c>
      <c r="B4654" s="94" t="str">
        <f ca="1">IFERROR(VLOOKUP($A4654,HeadJournal!$A$1:$NTR$890,COLUMN(HeadJournal!B$1),0),"")</f>
        <v>720000690733</v>
      </c>
      <c r="C4654" s="94" t="str">
        <f ca="1">IFERROR(VLOOKUP($A4654,HeadJournal!$A$1:$NTR$890,COLUMN(HeadJournal!C$1),0),"")</f>
        <v>iHerb_MH DLE7202</v>
      </c>
      <c r="D4654" s="125" t="str">
        <f ca="1"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 ca="1"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 ca="1"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 ca="1"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ca="1" si="358"/>
        <v>694.88146687697167</v>
      </c>
      <c r="V4654" s="22">
        <f t="shared" ca="1" si="359"/>
        <v>1.3756800063951009</v>
      </c>
      <c r="X4654" s="33"/>
      <c r="Y4654" s="33"/>
    </row>
    <row r="4655" spans="1:25" hidden="1" x14ac:dyDescent="0.2">
      <c r="A4655" s="93" t="s">
        <v>3806</v>
      </c>
      <c r="B4655" s="94" t="str">
        <f ca="1">IFERROR(VLOOKUP($A4655,HeadJournal!$A$1:$NTR$890,COLUMN(HeadJournal!B$1),0),"")</f>
        <v>720000690733</v>
      </c>
      <c r="C4655" s="94" t="str">
        <f ca="1">IFERROR(VLOOKUP($A4655,HeadJournal!$A$1:$NTR$890,COLUMN(HeadJournal!C$1),0),"")</f>
        <v>iHerb_MH DLE7202</v>
      </c>
      <c r="D4655" s="125" t="str">
        <f ca="1"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 ca="1"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 ca="1"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 ca="1"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ca="1" si="358"/>
        <v>1618.7020144209109</v>
      </c>
      <c r="V4655" s="22">
        <f t="shared" ca="1" si="359"/>
        <v>0.56179611498794035</v>
      </c>
      <c r="X4655" s="33"/>
      <c r="Y4655" s="33"/>
    </row>
    <row r="4656" spans="1:25" hidden="1" x14ac:dyDescent="0.2">
      <c r="A4656" s="93" t="s">
        <v>3806</v>
      </c>
      <c r="B4656" s="94" t="str">
        <f ca="1">IFERROR(VLOOKUP($A4656,HeadJournal!$A$1:$NTR$890,COLUMN(HeadJournal!B$1),0),"")</f>
        <v>720000690733</v>
      </c>
      <c r="C4656" s="94" t="str">
        <f ca="1">IFERROR(VLOOKUP($A4656,HeadJournal!$A$1:$NTR$890,COLUMN(HeadJournal!C$1),0),"")</f>
        <v>iHerb_MH DLE7202</v>
      </c>
      <c r="D4656" s="125" t="str">
        <f ca="1"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 ca="1"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 ca="1"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ca="1" si="358"/>
        <v>813.35844975214059</v>
      </c>
      <c r="V4656" s="22">
        <f t="shared" ca="1" si="359"/>
        <v>0.74850667137347748</v>
      </c>
      <c r="X4656" s="33"/>
      <c r="Y4656" s="33"/>
    </row>
    <row r="4657" spans="1:25" hidden="1" x14ac:dyDescent="0.2">
      <c r="A4657" s="93" t="s">
        <v>3806</v>
      </c>
      <c r="B4657" s="94" t="str">
        <f ca="1">IFERROR(VLOOKUP($A4657,HeadJournal!$A$1:$NTR$890,COLUMN(HeadJournal!B$1),0),"")</f>
        <v>720000690733</v>
      </c>
      <c r="C4657" s="94" t="str">
        <f ca="1">IFERROR(VLOOKUP($A4657,HeadJournal!$A$1:$NTR$890,COLUMN(HeadJournal!C$1),0),"")</f>
        <v>iHerb_MH DLE7202</v>
      </c>
      <c r="D4657" s="125" t="str">
        <f ca="1"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 ca="1"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 ca="1"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ca="1" si="358"/>
        <v>-84.893871113114017</v>
      </c>
      <c r="V4657" s="22" t="str">
        <f t="shared" ca="1" si="359"/>
        <v/>
      </c>
      <c r="X4657" s="33"/>
      <c r="Y4657" s="33"/>
    </row>
    <row r="4658" spans="1:25" hidden="1" x14ac:dyDescent="0.2">
      <c r="A4658" s="93" t="s">
        <v>3806</v>
      </c>
      <c r="B4658" s="94" t="str">
        <f ca="1">IFERROR(VLOOKUP($A4658,HeadJournal!$A$1:$NTR$890,COLUMN(HeadJournal!B$1),0),"")</f>
        <v>720000690733</v>
      </c>
      <c r="C4658" s="94" t="str">
        <f ca="1">IFERROR(VLOOKUP($A4658,HeadJournal!$A$1:$NTR$890,COLUMN(HeadJournal!C$1),0),"")</f>
        <v>iHerb_MH DLE7202</v>
      </c>
      <c r="D4658" s="125" t="str">
        <f ca="1"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 ca="1"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 ca="1"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 ca="1"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ca="1" si="358"/>
        <v>4.1437584497998614E-3</v>
      </c>
      <c r="V4658" s="22">
        <f t="shared" ca="1" si="359"/>
        <v>5.0581392399046384E-6</v>
      </c>
      <c r="X4658" s="33"/>
      <c r="Y4658" s="33"/>
    </row>
    <row r="4659" spans="1:25" hidden="1" x14ac:dyDescent="0.2">
      <c r="A4659" s="93" t="s">
        <v>3806</v>
      </c>
      <c r="B4659" s="94" t="str">
        <f ca="1">IFERROR(VLOOKUP($A4659,HeadJournal!$A$1:$NTR$890,COLUMN(HeadJournal!B$1),0),"")</f>
        <v>720000690733</v>
      </c>
      <c r="C4659" s="94" t="str">
        <f ca="1">IFERROR(VLOOKUP($A4659,HeadJournal!$A$1:$NTR$890,COLUMN(HeadJournal!C$1),0),"")</f>
        <v>iHerb_MH DLE7202</v>
      </c>
      <c r="D4659" s="125" t="str">
        <f ca="1"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 ca="1"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 ca="1"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ca="1" si="358"/>
        <v>1080.7741437584498</v>
      </c>
      <c r="V4659" s="22">
        <f t="shared" ca="1" si="359"/>
        <v>1.3192627350860635</v>
      </c>
      <c r="X4659" s="33"/>
      <c r="Y4659" s="33"/>
    </row>
    <row r="4660" spans="1:25" hidden="1" x14ac:dyDescent="0.2">
      <c r="A4660" s="93" t="s">
        <v>3806</v>
      </c>
      <c r="B4660" s="94" t="str">
        <f ca="1">IFERROR(VLOOKUP($A4660,HeadJournal!$A$1:$NTR$890,COLUMN(HeadJournal!B$1),0),"")</f>
        <v>720000690733</v>
      </c>
      <c r="C4660" s="94" t="str">
        <f ca="1">IFERROR(VLOOKUP($A4660,HeadJournal!$A$1:$NTR$890,COLUMN(HeadJournal!C$1),0),"")</f>
        <v>iHerb_MH DLE7202</v>
      </c>
      <c r="D4660" s="125" t="str">
        <f ca="1"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 ca="1"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 ca="1"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 ca="1"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ca="1" si="358"/>
        <v>1023.6955813429474</v>
      </c>
      <c r="V4660" s="22">
        <f t="shared" ca="1" si="359"/>
        <v>0.69341767755065786</v>
      </c>
      <c r="X4660" s="33"/>
      <c r="Y4660" s="33"/>
    </row>
    <row r="4661" spans="1:25" hidden="1" x14ac:dyDescent="0.2">
      <c r="A4661" s="93" t="s">
        <v>3807</v>
      </c>
      <c r="B4661" s="94" t="str">
        <f ca="1">IFERROR(VLOOKUP($A4661,HeadJournal!$A$1:$NTR$890,COLUMN(HeadJournal!B$1),0),"")</f>
        <v>720000677133</v>
      </c>
      <c r="C4661" s="94" t="str">
        <f ca="1">IFERROR(VLOOKUP($A4661,HeadJournal!$A$1:$NTR$890,COLUMN(HeadJournal!C$1),0),"")</f>
        <v>iHerb_AV CYG0792</v>
      </c>
      <c r="D4661" s="125" t="str">
        <f ca="1"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 ca="1"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 ca="1"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ca="1" si="358"/>
        <v>1587.1794486111833</v>
      </c>
      <c r="V4661" s="22">
        <f t="shared" ca="1" si="359"/>
        <v>0.82975867624320565</v>
      </c>
      <c r="X4661" s="33"/>
      <c r="Y4661" s="33"/>
    </row>
    <row r="4662" spans="1:25" hidden="1" x14ac:dyDescent="0.2">
      <c r="A4662" s="93" t="s">
        <v>3807</v>
      </c>
      <c r="B4662" s="94" t="str">
        <f ca="1">IFERROR(VLOOKUP($A4662,HeadJournal!$A$1:$NTR$890,COLUMN(HeadJournal!B$1),0),"")</f>
        <v>720000677133</v>
      </c>
      <c r="C4662" s="94" t="str">
        <f ca="1">IFERROR(VLOOKUP($A4662,HeadJournal!$A$1:$NTR$890,COLUMN(HeadJournal!C$1),0),"")</f>
        <v>iHerb_AV CYG0792</v>
      </c>
      <c r="D4662" s="125" t="str">
        <f ca="1"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 ca="1"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 ca="1"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 ca="1"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ca="1" si="358"/>
        <v>960.47918584803188</v>
      </c>
      <c r="V4662" s="22">
        <f t="shared" ca="1" si="359"/>
        <v>0.62388190988967152</v>
      </c>
      <c r="X4662" s="33"/>
      <c r="Y4662" s="33"/>
    </row>
    <row r="4663" spans="1:25" hidden="1" x14ac:dyDescent="0.2">
      <c r="A4663" s="93" t="s">
        <v>3807</v>
      </c>
      <c r="B4663" s="94" t="str">
        <f ca="1">IFERROR(VLOOKUP($A4663,HeadJournal!$A$1:$NTR$890,COLUMN(HeadJournal!B$1),0),"")</f>
        <v>720000677133</v>
      </c>
      <c r="C4663" s="94" t="str">
        <f ca="1">IFERROR(VLOOKUP($A4663,HeadJournal!$A$1:$NTR$890,COLUMN(HeadJournal!C$1),0),"")</f>
        <v>iHerb_AV CYG0792</v>
      </c>
      <c r="D4663" s="125" t="str">
        <f ca="1"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 ca="1"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 ca="1"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ca="1" si="358"/>
        <v>828.77243986965323</v>
      </c>
      <c r="V4663" s="22">
        <f t="shared" ca="1" si="359"/>
        <v>0.31025901807826961</v>
      </c>
      <c r="X4663" s="33"/>
      <c r="Y4663" s="33"/>
    </row>
    <row r="4664" spans="1:25" hidden="1" x14ac:dyDescent="0.2">
      <c r="A4664" s="93" t="s">
        <v>3807</v>
      </c>
      <c r="B4664" s="94" t="str">
        <f ca="1">IFERROR(VLOOKUP($A4664,HeadJournal!$A$1:$NTR$890,COLUMN(HeadJournal!B$1),0),"")</f>
        <v>720000677133</v>
      </c>
      <c r="C4664" s="94" t="str">
        <f ca="1">IFERROR(VLOOKUP($A4664,HeadJournal!$A$1:$NTR$890,COLUMN(HeadJournal!C$1),0),"")</f>
        <v>iHerb_AV CYG0792</v>
      </c>
      <c r="D4664" s="125" t="str">
        <f ca="1"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 ca="1"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 ca="1"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 ca="1"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ca="1" si="358"/>
        <v>713.70684735943723</v>
      </c>
      <c r="V4664" s="22">
        <f t="shared" ca="1" si="359"/>
        <v>0.65701127326869158</v>
      </c>
      <c r="X4664" s="33"/>
      <c r="Y4664" s="33"/>
    </row>
    <row r="4665" spans="1:25" hidden="1" x14ac:dyDescent="0.2">
      <c r="A4665" s="93" t="s">
        <v>3807</v>
      </c>
      <c r="B4665" s="94" t="str">
        <f ca="1">IFERROR(VLOOKUP($A4665,HeadJournal!$A$1:$NTR$890,COLUMN(HeadJournal!B$1),0),"")</f>
        <v>720000677133</v>
      </c>
      <c r="C4665" s="94" t="str">
        <f ca="1">IFERROR(VLOOKUP($A4665,HeadJournal!$A$1:$NTR$890,COLUMN(HeadJournal!C$1),0),"")</f>
        <v>iHerb_AV CYG0792</v>
      </c>
      <c r="D4665" s="125" t="str">
        <f ca="1"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 ca="1"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 ca="1"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ca="1" si="358"/>
        <v>857.84446490456753</v>
      </c>
      <c r="V4665" s="22">
        <f t="shared" ca="1" si="359"/>
        <v>0.52238929052156724</v>
      </c>
      <c r="X4665" s="33"/>
      <c r="Y4665" s="33"/>
    </row>
    <row r="4666" spans="1:25" hidden="1" x14ac:dyDescent="0.2">
      <c r="A4666" s="93" t="s">
        <v>3807</v>
      </c>
      <c r="B4666" s="94" t="str">
        <f ca="1">IFERROR(VLOOKUP($A4666,HeadJournal!$A$1:$NTR$890,COLUMN(HeadJournal!B$1),0),"")</f>
        <v>720000677133</v>
      </c>
      <c r="C4666" s="94" t="str">
        <f ca="1">IFERROR(VLOOKUP($A4666,HeadJournal!$A$1:$NTR$890,COLUMN(HeadJournal!C$1),0),"")</f>
        <v>iHerb_AV CYG0792</v>
      </c>
      <c r="D4666" s="125" t="str">
        <f ca="1"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 ca="1"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 ca="1"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ca="1" si="358"/>
        <v>683.27607717374462</v>
      </c>
      <c r="V4666" s="22">
        <f t="shared" ca="1" si="359"/>
        <v>0.42263002824828882</v>
      </c>
      <c r="X4666" s="33"/>
      <c r="Y4666" s="33"/>
    </row>
    <row r="4667" spans="1:25" hidden="1" x14ac:dyDescent="0.2">
      <c r="A4667" s="93" t="s">
        <v>3807</v>
      </c>
      <c r="B4667" s="94" t="str">
        <f ca="1">IFERROR(VLOOKUP($A4667,HeadJournal!$A$1:$NTR$890,COLUMN(HeadJournal!B$1),0),"")</f>
        <v>720000677133</v>
      </c>
      <c r="C4667" s="94" t="str">
        <f ca="1">IFERROR(VLOOKUP($A4667,HeadJournal!$A$1:$NTR$890,COLUMN(HeadJournal!C$1),0),"")</f>
        <v>iHerb_AV CYG0792</v>
      </c>
      <c r="D4667" s="125" t="str">
        <f ca="1"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 ca="1"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 ca="1"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ca="1" si="358"/>
        <v>888.89857238917921</v>
      </c>
      <c r="V4667" s="22">
        <f t="shared" ca="1" si="359"/>
        <v>0.3162100675764879</v>
      </c>
      <c r="X4667" s="33"/>
      <c r="Y4667" s="33"/>
    </row>
    <row r="4668" spans="1:25" hidden="1" x14ac:dyDescent="0.2">
      <c r="A4668" s="93" t="s">
        <v>3807</v>
      </c>
      <c r="B4668" s="94" t="str">
        <f ca="1">IFERROR(VLOOKUP($A4668,HeadJournal!$A$1:$NTR$890,COLUMN(HeadJournal!B$1),0),"")</f>
        <v>720000677133</v>
      </c>
      <c r="C4668" s="94" t="str">
        <f ca="1">IFERROR(VLOOKUP($A4668,HeadJournal!$A$1:$NTR$890,COLUMN(HeadJournal!C$1),0),"")</f>
        <v>iHerb_AV CYG0792</v>
      </c>
      <c r="D4668" s="125" t="str">
        <f ca="1"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 ca="1"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 ca="1"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 ca="1"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ca="1" si="358"/>
        <v>860.11148192210203</v>
      </c>
      <c r="V4668" s="22">
        <f t="shared" ca="1" si="359"/>
        <v>0.40194219215432586</v>
      </c>
      <c r="X4668" s="33"/>
      <c r="Y4668" s="33"/>
    </row>
    <row r="4669" spans="1:25" hidden="1" x14ac:dyDescent="0.2">
      <c r="A4669" s="93" t="s">
        <v>3807</v>
      </c>
      <c r="B4669" s="94" t="str">
        <f ca="1">IFERROR(VLOOKUP($A4669,HeadJournal!$A$1:$NTR$890,COLUMN(HeadJournal!B$1),0),"")</f>
        <v>720000677133</v>
      </c>
      <c r="C4669" s="94" t="str">
        <f ca="1">IFERROR(VLOOKUP($A4669,HeadJournal!$A$1:$NTR$890,COLUMN(HeadJournal!C$1),0),"")</f>
        <v>iHerb_AV CYG0792</v>
      </c>
      <c r="D4669" s="125" t="str">
        <f ca="1"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 ca="1"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 ca="1"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 ca="1"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ca="1" si="358"/>
        <v>660.11148192210203</v>
      </c>
      <c r="V4669" s="22">
        <f t="shared" ca="1" si="359"/>
        <v>0.30847937934403746</v>
      </c>
      <c r="X4669" s="33"/>
      <c r="Y4669" s="33"/>
    </row>
    <row r="4670" spans="1:25" hidden="1" x14ac:dyDescent="0.2">
      <c r="A4670" s="93" t="s">
        <v>3808</v>
      </c>
      <c r="B4670" s="94" t="str">
        <f ca="1">IFERROR(VLOOKUP($A4670,HeadJournal!$A$1:$NTR$890,COLUMN(HeadJournal!B$1),0),"")</f>
        <v>720000682876</v>
      </c>
      <c r="C4670" s="94" t="str">
        <f ca="1">IFERROR(VLOOKUP($A4670,HeadJournal!$A$1:$NTR$890,COLUMN(HeadJournal!C$1),0),"")</f>
        <v>iHerb_OA CZN6870</v>
      </c>
      <c r="D4670" s="125" t="str">
        <f ca="1"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 ca="1"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 ca="1"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 ca="1"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ca="1" si="358"/>
        <v>1306.5316260541163</v>
      </c>
      <c r="V4670" s="22">
        <f t="shared" ca="1" si="359"/>
        <v>0.77151226805010742</v>
      </c>
      <c r="X4670" s="33"/>
      <c r="Y4670" s="33"/>
    </row>
    <row r="4671" spans="1:25" hidden="1" x14ac:dyDescent="0.2">
      <c r="A4671" s="93" t="s">
        <v>3808</v>
      </c>
      <c r="B4671" s="94" t="str">
        <f ca="1">IFERROR(VLOOKUP($A4671,HeadJournal!$A$1:$NTR$890,COLUMN(HeadJournal!B$1),0),"")</f>
        <v>720000682876</v>
      </c>
      <c r="C4671" s="94" t="str">
        <f ca="1">IFERROR(VLOOKUP($A4671,HeadJournal!$A$1:$NTR$890,COLUMN(HeadJournal!C$1),0),"")</f>
        <v>iHerb_OA CZN6870</v>
      </c>
      <c r="D4671" s="125" t="str">
        <f ca="1"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 ca="1"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 ca="1"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 ca="1"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ca="1" si="358"/>
        <v>1306.5316260541163</v>
      </c>
      <c r="V4671" s="22">
        <f t="shared" ca="1" si="359"/>
        <v>0.77151226805010742</v>
      </c>
      <c r="X4671" s="33"/>
      <c r="Y4671" s="33"/>
    </row>
    <row r="4672" spans="1:25" hidden="1" x14ac:dyDescent="0.2">
      <c r="A4672" s="93" t="s">
        <v>3808</v>
      </c>
      <c r="B4672" s="94" t="str">
        <f ca="1">IFERROR(VLOOKUP($A4672,HeadJournal!$A$1:$NTR$890,COLUMN(HeadJournal!B$1),0),"")</f>
        <v>720000682876</v>
      </c>
      <c r="C4672" s="94" t="str">
        <f ca="1">IFERROR(VLOOKUP($A4672,HeadJournal!$A$1:$NTR$890,COLUMN(HeadJournal!C$1),0),"")</f>
        <v>iHerb_OA CZN6870</v>
      </c>
      <c r="D4672" s="125" t="str">
        <f ca="1"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 ca="1"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 ca="1"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 ca="1"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ca="1" si="358"/>
        <v>1356.1296456102236</v>
      </c>
      <c r="V4672" s="22">
        <f t="shared" ca="1" si="359"/>
        <v>0.55491063311696953</v>
      </c>
      <c r="X4672" s="33"/>
      <c r="Y4672" s="33"/>
    </row>
    <row r="4673" spans="1:25" hidden="1" x14ac:dyDescent="0.2">
      <c r="A4673" s="93" t="s">
        <v>3808</v>
      </c>
      <c r="B4673" s="94" t="str">
        <f ca="1">IFERROR(VLOOKUP($A4673,HeadJournal!$A$1:$NTR$890,COLUMN(HeadJournal!B$1),0),"")</f>
        <v>720000682876</v>
      </c>
      <c r="C4673" s="94" t="str">
        <f ca="1">IFERROR(VLOOKUP($A4673,HeadJournal!$A$1:$NTR$890,COLUMN(HeadJournal!C$1),0),"")</f>
        <v>iHerb_OA CZN6870</v>
      </c>
      <c r="D4673" s="125" t="str">
        <f ca="1"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 ca="1"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 ca="1"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ca="1" si="358"/>
        <v>959.56024005380527</v>
      </c>
      <c r="V4673" s="22">
        <f t="shared" ca="1" si="359"/>
        <v>0.52137552172957735</v>
      </c>
      <c r="X4673" s="33"/>
      <c r="Y4673" s="33"/>
    </row>
    <row r="4674" spans="1:25" hidden="1" x14ac:dyDescent="0.2">
      <c r="A4674" s="93" t="s">
        <v>3808</v>
      </c>
      <c r="B4674" s="94" t="str">
        <f ca="1">IFERROR(VLOOKUP($A4674,HeadJournal!$A$1:$NTR$890,COLUMN(HeadJournal!B$1),0),"")</f>
        <v>720000682876</v>
      </c>
      <c r="C4674" s="94" t="str">
        <f ca="1">IFERROR(VLOOKUP($A4674,HeadJournal!$A$1:$NTR$890,COLUMN(HeadJournal!C$1),0),"")</f>
        <v>iHerb_OA CZN6870</v>
      </c>
      <c r="D4674" s="125" t="str">
        <f ca="1"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 ca="1"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 ca="1"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 ca="1"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ca="1" si="358"/>
        <v>959.56024005380527</v>
      </c>
      <c r="V4674" s="22">
        <f t="shared" ca="1" si="359"/>
        <v>0.52137552172957735</v>
      </c>
      <c r="X4674" s="33"/>
      <c r="Y4674" s="33"/>
    </row>
    <row r="4675" spans="1:25" hidden="1" x14ac:dyDescent="0.2">
      <c r="A4675" s="93" t="s">
        <v>3808</v>
      </c>
      <c r="B4675" s="94" t="str">
        <f ca="1">IFERROR(VLOOKUP($A4675,HeadJournal!$A$1:$NTR$890,COLUMN(HeadJournal!B$1),0),"")</f>
        <v>720000682876</v>
      </c>
      <c r="C4675" s="94" t="str">
        <f ca="1">IFERROR(VLOOKUP($A4675,HeadJournal!$A$1:$NTR$890,COLUMN(HeadJournal!C$1),0),"")</f>
        <v>iHerb_OA CZN6870</v>
      </c>
      <c r="D4675" s="125" t="str">
        <f ca="1"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 ca="1"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 ca="1"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ca="1" si="358"/>
        <v>1176.7215520720165</v>
      </c>
      <c r="V4675" s="22">
        <f t="shared" ca="1" si="359"/>
        <v>0.50649182973374363</v>
      </c>
      <c r="X4675" s="33"/>
      <c r="Y4675" s="33"/>
    </row>
    <row r="4676" spans="1:25" hidden="1" x14ac:dyDescent="0.2">
      <c r="A4676" s="93" t="s">
        <v>3808</v>
      </c>
      <c r="B4676" s="94" t="str">
        <f ca="1">IFERROR(VLOOKUP($A4676,HeadJournal!$A$1:$NTR$890,COLUMN(HeadJournal!B$1),0),"")</f>
        <v>720000682876</v>
      </c>
      <c r="C4676" s="94" t="str">
        <f ca="1">IFERROR(VLOOKUP($A4676,HeadJournal!$A$1:$NTR$890,COLUMN(HeadJournal!C$1),0),"")</f>
        <v>iHerb_OA CZN6870</v>
      </c>
      <c r="D4676" s="125" t="str">
        <f ca="1"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 ca="1"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 ca="1"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 ca="1"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ca="1" si="358"/>
        <v>955.59033576491288</v>
      </c>
      <c r="V4676" s="22">
        <f t="shared" ca="1" si="359"/>
        <v>0.46741626811984655</v>
      </c>
      <c r="X4676" s="33"/>
      <c r="Y4676" s="33"/>
    </row>
    <row r="4677" spans="1:25" hidden="1" x14ac:dyDescent="0.2">
      <c r="A4677" s="93" t="s">
        <v>3808</v>
      </c>
      <c r="B4677" s="94" t="str">
        <f ca="1">IFERROR(VLOOKUP($A4677,HeadJournal!$A$1:$NTR$890,COLUMN(HeadJournal!B$1),0),"")</f>
        <v>720000682876</v>
      </c>
      <c r="C4677" s="94" t="str">
        <f ca="1">IFERROR(VLOOKUP($A4677,HeadJournal!$A$1:$NTR$890,COLUMN(HeadJournal!C$1),0),"")</f>
        <v>iHerb_OA CZN6870</v>
      </c>
      <c r="D4677" s="125" t="str">
        <f ca="1"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 ca="1"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 ca="1"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 ca="1"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ca="1" si="358"/>
        <v>690.44726576646531</v>
      </c>
      <c r="V4677" s="22">
        <f t="shared" ca="1" si="359"/>
        <v>0.52723899367868965</v>
      </c>
      <c r="X4677" s="33"/>
      <c r="Y4677" s="33"/>
    </row>
    <row r="4678" spans="1:25" hidden="1" x14ac:dyDescent="0.2">
      <c r="A4678" s="93" t="s">
        <v>3808</v>
      </c>
      <c r="B4678" s="94" t="str">
        <f ca="1">IFERROR(VLOOKUP($A4678,HeadJournal!$A$1:$NTR$890,COLUMN(HeadJournal!B$1),0),"")</f>
        <v>720000682876</v>
      </c>
      <c r="C4678" s="94" t="str">
        <f ca="1">IFERROR(VLOOKUP($A4678,HeadJournal!$A$1:$NTR$890,COLUMN(HeadJournal!C$1),0),"")</f>
        <v>iHerb_OA CZN6870</v>
      </c>
      <c r="D4678" s="125" t="str">
        <f ca="1"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 ca="1"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 ca="1"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 ca="1"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ca="1" si="358"/>
        <v>1478.6074685705416</v>
      </c>
      <c r="V4678" s="22">
        <f t="shared" ca="1" si="359"/>
        <v>0.48937946764268797</v>
      </c>
      <c r="X4678" s="33"/>
      <c r="Y4678" s="33"/>
    </row>
    <row r="4679" spans="1:25" hidden="1" x14ac:dyDescent="0.2">
      <c r="A4679" s="93" t="s">
        <v>3809</v>
      </c>
      <c r="B4679" s="94" t="str">
        <f ca="1">IFERROR(VLOOKUP($A4679,HeadJournal!$A$1:$NTR$890,COLUMN(HeadJournal!B$1),0),"")</f>
        <v>720000692746</v>
      </c>
      <c r="C4679" s="94" t="str">
        <f ca="1">IFERROR(VLOOKUP($A4679,HeadJournal!$A$1:$NTR$890,COLUMN(HeadJournal!C$1),0),"")</f>
        <v>iHerb_OA CZN6870</v>
      </c>
      <c r="D4679" s="125" t="str">
        <f ca="1"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 ca="1"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ca="1" si="358"/>
        <v>1173.8809769398567</v>
      </c>
      <c r="V4679" s="22">
        <f t="shared" ca="1" si="359"/>
        <v>0.6428282943861513</v>
      </c>
      <c r="X4679" s="33"/>
      <c r="Y4679" s="33"/>
    </row>
    <row r="4680" spans="1:25" hidden="1" x14ac:dyDescent="0.2">
      <c r="A4680" s="93" t="s">
        <v>3809</v>
      </c>
      <c r="B4680" s="94" t="str">
        <f ca="1">IFERROR(VLOOKUP($A4680,HeadJournal!$A$1:$NTR$890,COLUMN(HeadJournal!B$1),0),"")</f>
        <v>720000692746</v>
      </c>
      <c r="C4680" s="94" t="str">
        <f ca="1">IFERROR(VLOOKUP($A4680,HeadJournal!$A$1:$NTR$890,COLUMN(HeadJournal!C$1),0),"")</f>
        <v>iHerb_OA CZN6870</v>
      </c>
      <c r="D4680" s="125" t="str">
        <f ca="1"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 ca="1"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ca="1" si="358"/>
        <v>988.37871299470214</v>
      </c>
      <c r="V4680" s="22">
        <f t="shared" ca="1" si="359"/>
        <v>0.97702443166315656</v>
      </c>
      <c r="X4680" s="33"/>
      <c r="Y4680" s="33"/>
    </row>
    <row r="4681" spans="1:25" hidden="1" x14ac:dyDescent="0.2">
      <c r="A4681" s="93" t="s">
        <v>3809</v>
      </c>
      <c r="B4681" s="94" t="str">
        <f ca="1">IFERROR(VLOOKUP($A4681,HeadJournal!$A$1:$NTR$890,COLUMN(HeadJournal!B$1),0),"")</f>
        <v>720000692746</v>
      </c>
      <c r="C4681" s="94" t="str">
        <f ca="1">IFERROR(VLOOKUP($A4681,HeadJournal!$A$1:$NTR$890,COLUMN(HeadJournal!C$1),0),"")</f>
        <v>iHerb_OA CZN6870</v>
      </c>
      <c r="D4681" s="125" t="str">
        <f ca="1"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 ca="1"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ca="1" si="358"/>
        <v>1254.76802274852</v>
      </c>
      <c r="V4681" s="22">
        <f t="shared" ca="1" si="359"/>
        <v>0.6450480135132507</v>
      </c>
      <c r="X4681" s="33"/>
      <c r="Y4681" s="33"/>
    </row>
    <row r="4682" spans="1:25" hidden="1" x14ac:dyDescent="0.2">
      <c r="A4682" s="93" t="s">
        <v>3809</v>
      </c>
      <c r="B4682" s="94" t="str">
        <f ca="1">IFERROR(VLOOKUP($A4682,HeadJournal!$A$1:$NTR$890,COLUMN(HeadJournal!B$1),0),"")</f>
        <v>720000692746</v>
      </c>
      <c r="C4682" s="94" t="str">
        <f ca="1">IFERROR(VLOOKUP($A4682,HeadJournal!$A$1:$NTR$890,COLUMN(HeadJournal!C$1),0),"")</f>
        <v>iHerb_OA CZN6870</v>
      </c>
      <c r="D4682" s="125" t="str">
        <f ca="1"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 ca="1"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ca="1" si="358"/>
        <v>1457.3422390152693</v>
      </c>
      <c r="V4682" s="22">
        <f t="shared" ca="1" si="359"/>
        <v>1.397718689245542</v>
      </c>
      <c r="X4682" s="33"/>
      <c r="Y4682" s="33"/>
    </row>
    <row r="4683" spans="1:25" hidden="1" x14ac:dyDescent="0.2">
      <c r="A4683" s="93" t="s">
        <v>3809</v>
      </c>
      <c r="B4683" s="94" t="str">
        <f ca="1">IFERROR(VLOOKUP($A4683,HeadJournal!$A$1:$NTR$890,COLUMN(HeadJournal!B$1),0),"")</f>
        <v>720000692746</v>
      </c>
      <c r="C4683" s="94" t="str">
        <f ca="1">IFERROR(VLOOKUP($A4683,HeadJournal!$A$1:$NTR$890,COLUMN(HeadJournal!C$1),0),"")</f>
        <v>iHerb_OA CZN6870</v>
      </c>
      <c r="D4683" s="125" t="str">
        <f ca="1"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 ca="1"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ca="1" si="358"/>
        <v>1339.9680539108756</v>
      </c>
      <c r="V4683" s="22">
        <f t="shared" ca="1" si="359"/>
        <v>0.80719413687652908</v>
      </c>
      <c r="X4683" s="33"/>
      <c r="Y4683" s="33"/>
    </row>
    <row r="4684" spans="1:25" hidden="1" x14ac:dyDescent="0.2">
      <c r="A4684" s="93" t="s">
        <v>3809</v>
      </c>
      <c r="B4684" s="94" t="str">
        <f ca="1">IFERROR(VLOOKUP($A4684,HeadJournal!$A$1:$NTR$890,COLUMN(HeadJournal!B$1),0),"")</f>
        <v>720000692746</v>
      </c>
      <c r="C4684" s="94" t="str">
        <f ca="1">IFERROR(VLOOKUP($A4684,HeadJournal!$A$1:$NTR$890,COLUMN(HeadJournal!C$1),0),"")</f>
        <v>iHerb_OA CZN6870</v>
      </c>
      <c r="D4684" s="125" t="str">
        <f ca="1"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 ca="1">IFERROR(SUM(K4684:O4684)*VLOOKUP($A4684,HeadJournal!$A$1:$L$890,COLUMN(HeadJournal!H$1),0),0)</f>
        <v>2018.2096322842006</v>
      </c>
      <c r="Q4684" s="29">
        <v>3400</v>
      </c>
      <c r="R4684" s="31">
        <v>46125</v>
      </c>
      <c r="S4684" s="31"/>
      <c r="T4684" s="95" t="str">
        <f t="shared" si="361"/>
        <v>2026 04</v>
      </c>
      <c r="U4684" s="32">
        <f t="shared" ca="1" si="358"/>
        <v>1381.7903677157994</v>
      </c>
      <c r="V4684" s="22">
        <f t="shared" ca="1" si="359"/>
        <v>0.68466146708055065</v>
      </c>
      <c r="X4684" s="33"/>
      <c r="Y4684" s="33"/>
    </row>
    <row r="4685" spans="1:25" hidden="1" x14ac:dyDescent="0.2">
      <c r="A4685" s="93" t="s">
        <v>3809</v>
      </c>
      <c r="B4685" s="94" t="str">
        <f ca="1">IFERROR(VLOOKUP($A4685,HeadJournal!$A$1:$NTR$890,COLUMN(HeadJournal!B$1),0),"")</f>
        <v>720000692746</v>
      </c>
      <c r="C4685" s="94" t="str">
        <f ca="1">IFERROR(VLOOKUP($A4685,HeadJournal!$A$1:$NTR$890,COLUMN(HeadJournal!C$1),0),"")</f>
        <v>iHerb_OA CZN6870</v>
      </c>
      <c r="D4685" s="125" t="str">
        <f ca="1"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 ca="1"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ca="1" si="358"/>
        <v>1036.7316266749767</v>
      </c>
      <c r="V4685" s="22">
        <f t="shared" ca="1" si="359"/>
        <v>0.8206740931431824</v>
      </c>
      <c r="X4685" s="33"/>
      <c r="Y4685" s="33"/>
    </row>
    <row r="4686" spans="1:25" hidden="1" x14ac:dyDescent="0.2">
      <c r="A4686" s="93" t="s">
        <v>3827</v>
      </c>
      <c r="B4686" s="94" t="str">
        <f ca="1">IFERROR(VLOOKUP($A4686,HeadJournal!$A$1:$NTR$890,COLUMN(HeadJournal!B$1),0),"")</f>
        <v>720000700378</v>
      </c>
      <c r="C4686" s="94" t="str">
        <f ca="1">IFERROR(VLOOKUP($A4686,HeadJournal!$A$1:$NTR$890,COLUMN(HeadJournal!C$1),0),"")</f>
        <v>iHerb_AV CYG0792</v>
      </c>
      <c r="D4686" s="125" t="str">
        <f ca="1"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 ca="1"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 ca="1"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 ca="1"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ca="1" si="358"/>
        <v>1146.5512456287597</v>
      </c>
      <c r="V4686" s="22">
        <f t="shared" ca="1" si="359"/>
        <v>0.58693694578018352</v>
      </c>
      <c r="X4686" s="33"/>
      <c r="Y4686" s="33"/>
    </row>
    <row r="4687" spans="1:25" hidden="1" x14ac:dyDescent="0.2">
      <c r="A4687" s="93" t="s">
        <v>3827</v>
      </c>
      <c r="B4687" s="94" t="str">
        <f ca="1">IFERROR(VLOOKUP($A4687,HeadJournal!$A$1:$NTR$890,COLUMN(HeadJournal!B$1),0),"")</f>
        <v>720000700378</v>
      </c>
      <c r="C4687" s="94" t="str">
        <f ca="1">IFERROR(VLOOKUP($A4687,HeadJournal!$A$1:$NTR$890,COLUMN(HeadJournal!C$1),0),"")</f>
        <v>iHerb_AV CYG0792</v>
      </c>
      <c r="D4687" s="125" t="str">
        <f ca="1"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 ca="1"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 ca="1"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ca="1" si="358"/>
        <v>869.94690131486959</v>
      </c>
      <c r="V4687" s="22">
        <f t="shared" ca="1" si="359"/>
        <v>0.27793359214267516</v>
      </c>
      <c r="X4687" s="33"/>
      <c r="Y4687" s="33"/>
    </row>
    <row r="4688" spans="1:25" hidden="1" x14ac:dyDescent="0.2">
      <c r="A4688" s="93" t="s">
        <v>3827</v>
      </c>
      <c r="B4688" s="94" t="str">
        <f ca="1">IFERROR(VLOOKUP($A4688,HeadJournal!$A$1:$NTR$890,COLUMN(HeadJournal!B$1),0),"")</f>
        <v>720000700378</v>
      </c>
      <c r="C4688" s="94" t="str">
        <f ca="1">IFERROR(VLOOKUP($A4688,HeadJournal!$A$1:$NTR$890,COLUMN(HeadJournal!C$1),0),"")</f>
        <v>iHerb_AV CYG0792</v>
      </c>
      <c r="D4688" s="125" t="str">
        <f ca="1"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 ca="1"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 ca="1"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 ca="1"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ca="1" si="358"/>
        <v>869.94690131486959</v>
      </c>
      <c r="V4688" s="22">
        <f t="shared" ca="1" si="359"/>
        <v>0.27793359214267516</v>
      </c>
      <c r="X4688" s="33"/>
      <c r="Y4688" s="33"/>
    </row>
    <row r="4689" spans="1:25" hidden="1" x14ac:dyDescent="0.2">
      <c r="A4689" s="93" t="s">
        <v>3827</v>
      </c>
      <c r="B4689" s="94" t="str">
        <f ca="1">IFERROR(VLOOKUP($A4689,HeadJournal!$A$1:$NTR$890,COLUMN(HeadJournal!B$1),0),"")</f>
        <v>720000700378</v>
      </c>
      <c r="C4689" s="94" t="str">
        <f ca="1">IFERROR(VLOOKUP($A4689,HeadJournal!$A$1:$NTR$890,COLUMN(HeadJournal!C$1),0),"")</f>
        <v>iHerb_AV CYG0792</v>
      </c>
      <c r="D4689" s="125" t="str">
        <f ca="1"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 ca="1"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 ca="1"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 ca="1"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ca="1" si="358"/>
        <v>1154.4694320884041</v>
      </c>
      <c r="V4689" s="22">
        <f t="shared" ca="1" si="359"/>
        <v>1.0078032524204958</v>
      </c>
      <c r="X4689" s="33"/>
      <c r="Y4689" s="33"/>
    </row>
    <row r="4690" spans="1:25" hidden="1" x14ac:dyDescent="0.2">
      <c r="A4690" s="93" t="s">
        <v>3827</v>
      </c>
      <c r="B4690" s="94" t="str">
        <f ca="1">IFERROR(VLOOKUP($A4690,HeadJournal!$A$1:$NTR$890,COLUMN(HeadJournal!B$1),0),"")</f>
        <v>720000700378</v>
      </c>
      <c r="C4690" s="94" t="str">
        <f ca="1">IFERROR(VLOOKUP($A4690,HeadJournal!$A$1:$NTR$890,COLUMN(HeadJournal!C$1),0),"")</f>
        <v>iHerb_AV CYG0792</v>
      </c>
      <c r="D4690" s="125" t="str">
        <f ca="1"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 ca="1"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 ca="1"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 ca="1"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ca="1" si="358"/>
        <v>1154.4694320884041</v>
      </c>
      <c r="V4690" s="22">
        <f t="shared" ca="1" si="359"/>
        <v>1.0078032524204958</v>
      </c>
      <c r="X4690" s="33"/>
      <c r="Y4690" s="33"/>
    </row>
    <row r="4691" spans="1:25" hidden="1" x14ac:dyDescent="0.2">
      <c r="A4691" s="93" t="s">
        <v>3827</v>
      </c>
      <c r="B4691" s="94" t="str">
        <f ca="1">IFERROR(VLOOKUP($A4691,HeadJournal!$A$1:$NTR$890,COLUMN(HeadJournal!B$1),0),"")</f>
        <v>720000700378</v>
      </c>
      <c r="C4691" s="94" t="str">
        <f ca="1">IFERROR(VLOOKUP($A4691,HeadJournal!$A$1:$NTR$890,COLUMN(HeadJournal!C$1),0),"")</f>
        <v>iHerb_AV CYG0792</v>
      </c>
      <c r="D4691" s="125" t="str">
        <f ca="1"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 ca="1"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 ca="1"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 ca="1"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ca="1" si="358"/>
        <v>691.84174779689465</v>
      </c>
      <c r="V4691" s="22">
        <f t="shared" ca="1" si="359"/>
        <v>1.6950331006724924</v>
      </c>
      <c r="X4691" s="33"/>
      <c r="Y4691" s="33"/>
    </row>
    <row r="4692" spans="1:25" hidden="1" x14ac:dyDescent="0.2">
      <c r="A4692" s="93" t="s">
        <v>3827</v>
      </c>
      <c r="B4692" s="94" t="str">
        <f ca="1">IFERROR(VLOOKUP($A4692,HeadJournal!$A$1:$NTR$890,COLUMN(HeadJournal!B$1),0),"")</f>
        <v>720000700378</v>
      </c>
      <c r="C4692" s="94" t="str">
        <f ca="1">IFERROR(VLOOKUP($A4692,HeadJournal!$A$1:$NTR$890,COLUMN(HeadJournal!C$1),0),"")</f>
        <v>iHerb_AV CYG0792</v>
      </c>
      <c r="D4692" s="125" t="str">
        <f ca="1"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 ca="1"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 ca="1"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 ca="1"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ca="1" si="358"/>
        <v>1032.3937396838721</v>
      </c>
      <c r="V4692" s="22">
        <f t="shared" ca="1" si="359"/>
        <v>1.3449522145099433</v>
      </c>
      <c r="X4692" s="33"/>
      <c r="Y4692" s="33"/>
    </row>
    <row r="4693" spans="1:25" hidden="1" x14ac:dyDescent="0.2">
      <c r="A4693" s="93" t="s">
        <v>3827</v>
      </c>
      <c r="B4693" s="94" t="str">
        <f ca="1">IFERROR(VLOOKUP($A4693,HeadJournal!$A$1:$NTR$890,COLUMN(HeadJournal!B$1),0),"")</f>
        <v>720000700378</v>
      </c>
      <c r="C4693" s="94" t="str">
        <f ca="1">IFERROR(VLOOKUP($A4693,HeadJournal!$A$1:$NTR$890,COLUMN(HeadJournal!C$1),0),"")</f>
        <v>iHerb_AV CYG0792</v>
      </c>
      <c r="D4693" s="125" t="str">
        <f ca="1"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 ca="1"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 ca="1"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ca="1" si="358"/>
        <v>1186.7429397468181</v>
      </c>
      <c r="V4693" s="22">
        <f t="shared" ca="1" si="359"/>
        <v>1.1712160578977733</v>
      </c>
      <c r="X4693" s="33"/>
      <c r="Y4693" s="33"/>
    </row>
    <row r="4694" spans="1:25" hidden="1" x14ac:dyDescent="0.2">
      <c r="A4694" s="93" t="s">
        <v>3827</v>
      </c>
      <c r="B4694" s="94" t="str">
        <f ca="1">IFERROR(VLOOKUP($A4694,HeadJournal!$A$1:$NTR$890,COLUMN(HeadJournal!B$1),0),"")</f>
        <v>720000700378</v>
      </c>
      <c r="C4694" s="94" t="str">
        <f ca="1">IFERROR(VLOOKUP($A4694,HeadJournal!$A$1:$NTR$890,COLUMN(HeadJournal!C$1),0),"")</f>
        <v>iHerb_AV CYG0792</v>
      </c>
      <c r="D4694" s="125" t="str">
        <f ca="1"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 ca="1"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 ca="1"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ca="1" si="358"/>
        <v>986.74293974681814</v>
      </c>
      <c r="V4694" s="22">
        <f t="shared" ca="1" si="359"/>
        <v>0.97383277990706651</v>
      </c>
      <c r="X4694" s="33"/>
      <c r="Y4694" s="33"/>
    </row>
    <row r="4695" spans="1:25" hidden="1" x14ac:dyDescent="0.2">
      <c r="A4695" s="93" t="s">
        <v>3827</v>
      </c>
      <c r="B4695" s="94" t="str">
        <f ca="1">IFERROR(VLOOKUP($A4695,HeadJournal!$A$1:$NTR$890,COLUMN(HeadJournal!B$1),0),"")</f>
        <v>720000700378</v>
      </c>
      <c r="C4695" s="94" t="str">
        <f ca="1">IFERROR(VLOOKUP($A4695,HeadJournal!$A$1:$NTR$890,COLUMN(HeadJournal!C$1),0),"")</f>
        <v>iHerb_AV CYG0792</v>
      </c>
      <c r="D4695" s="125" t="str">
        <f ca="1"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 ca="1"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 ca="1"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 ca="1"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ca="1" si="358"/>
        <v>1285.7832742341589</v>
      </c>
      <c r="V4695" s="22">
        <f t="shared" ca="1" si="359"/>
        <v>0.84914084777649768</v>
      </c>
      <c r="X4695" s="33"/>
      <c r="Y4695" s="33"/>
    </row>
    <row r="4696" spans="1:25" hidden="1" x14ac:dyDescent="0.2">
      <c r="A4696" s="93" t="s">
        <v>3827</v>
      </c>
      <c r="B4696" s="94" t="str">
        <f ca="1">IFERROR(VLOOKUP($A4696,HeadJournal!$A$1:$NTR$890,COLUMN(HeadJournal!B$1),0),"")</f>
        <v>720000700378</v>
      </c>
      <c r="C4696" s="94" t="str">
        <f ca="1">IFERROR(VLOOKUP($A4696,HeadJournal!$A$1:$NTR$890,COLUMN(HeadJournal!C$1),0),"")</f>
        <v>iHerb_AV CYG0792</v>
      </c>
      <c r="D4696" s="125" t="str">
        <f ca="1"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 ca="1"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 ca="1"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ca="1" si="358"/>
        <v>710.55811302280063</v>
      </c>
      <c r="V4696" s="22">
        <f t="shared" ca="1" si="359"/>
        <v>0.9000765284238369</v>
      </c>
      <c r="X4696" s="33"/>
      <c r="Y4696" s="33"/>
    </row>
    <row r="4697" spans="1:25" hidden="1" x14ac:dyDescent="0.2">
      <c r="A4697" s="93" t="s">
        <v>3830</v>
      </c>
      <c r="B4697" s="94" t="str">
        <f ca="1">IFERROR(VLOOKUP($A4697,HeadJournal!$A$1:$NTR$890,COLUMN(HeadJournal!B$1),0),"")</f>
        <v>720000699777</v>
      </c>
      <c r="C4697" s="94" t="str">
        <f ca="1">IFERROR(VLOOKUP($A4697,HeadJournal!$A$1:$NTR$890,COLUMN(HeadJournal!C$1),0),"")</f>
        <v>iHerb_VP DFD1605</v>
      </c>
      <c r="D4697" s="125" t="str">
        <f ca="1"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 ca="1"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ca="1" si="358"/>
        <v>2036.336878586299</v>
      </c>
      <c r="V4697" s="22">
        <f t="shared" ca="1" si="359"/>
        <v>0.76448739415123279</v>
      </c>
      <c r="X4697" s="33"/>
      <c r="Y4697" s="33"/>
    </row>
    <row r="4698" spans="1:25" hidden="1" x14ac:dyDescent="0.2">
      <c r="A4698" s="93" t="s">
        <v>3830</v>
      </c>
      <c r="B4698" s="94" t="str">
        <f ca="1">IFERROR(VLOOKUP($A4698,HeadJournal!$A$1:$NTR$890,COLUMN(HeadJournal!B$1),0),"")</f>
        <v>720000699777</v>
      </c>
      <c r="C4698" s="94" t="str">
        <f ca="1">IFERROR(VLOOKUP($A4698,HeadJournal!$A$1:$NTR$890,COLUMN(HeadJournal!C$1),0),"")</f>
        <v>iHerb_VP DFD1605</v>
      </c>
      <c r="D4698" s="125" t="str">
        <f ca="1"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 ca="1"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 ca="1"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ca="1" si="358"/>
        <v>2364.5809710162093</v>
      </c>
      <c r="V4698" s="22">
        <f t="shared" ca="1" si="359"/>
        <v>1.1073147419415257</v>
      </c>
      <c r="X4698" s="33"/>
      <c r="Y4698" s="33"/>
    </row>
    <row r="4699" spans="1:25" hidden="1" x14ac:dyDescent="0.2">
      <c r="A4699" s="93" t="s">
        <v>3830</v>
      </c>
      <c r="B4699" s="94" t="str">
        <f ca="1">IFERROR(VLOOKUP($A4699,HeadJournal!$A$1:$NTR$890,COLUMN(HeadJournal!B$1),0),"")</f>
        <v>720000699777</v>
      </c>
      <c r="C4699" s="94" t="str">
        <f ca="1">IFERROR(VLOOKUP($A4699,HeadJournal!$A$1:$NTR$890,COLUMN(HeadJournal!C$1),0),"")</f>
        <v>iHerb_VP DFD1605</v>
      </c>
      <c r="D4699" s="125" t="str">
        <f ca="1"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 ca="1"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 ca="1"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ca="1" si="358"/>
        <v>2364.5809710162093</v>
      </c>
      <c r="V4699" s="22">
        <f t="shared" ca="1" si="359"/>
        <v>1.1073147419415257</v>
      </c>
      <c r="X4699" s="33"/>
      <c r="Y4699" s="33"/>
    </row>
    <row r="4700" spans="1:25" hidden="1" x14ac:dyDescent="0.2">
      <c r="A4700" s="93" t="s">
        <v>3830</v>
      </c>
      <c r="B4700" s="94" t="str">
        <f ca="1">IFERROR(VLOOKUP($A4700,HeadJournal!$A$1:$NTR$890,COLUMN(HeadJournal!B$1),0),"")</f>
        <v>720000699777</v>
      </c>
      <c r="C4700" s="94" t="str">
        <f ca="1">IFERROR(VLOOKUP($A4700,HeadJournal!$A$1:$NTR$890,COLUMN(HeadJournal!C$1),0),"")</f>
        <v>iHerb_VP DFD1605</v>
      </c>
      <c r="D4700" s="125" t="str">
        <f ca="1"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 ca="1"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 ca="1"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 ca="1"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ca="1" si="358"/>
        <v>2364.5809710162093</v>
      </c>
      <c r="V4700" s="22">
        <f t="shared" ca="1" si="359"/>
        <v>1.1073147419415257</v>
      </c>
      <c r="X4700" s="33"/>
      <c r="Y4700" s="33"/>
    </row>
    <row r="4701" spans="1:25" hidden="1" x14ac:dyDescent="0.2">
      <c r="A4701" s="93" t="s">
        <v>3830</v>
      </c>
      <c r="B4701" s="94" t="str">
        <f ca="1">IFERROR(VLOOKUP($A4701,HeadJournal!$A$1:$NTR$890,COLUMN(HeadJournal!B$1),0),"")</f>
        <v>720000699777</v>
      </c>
      <c r="C4701" s="94" t="str">
        <f ca="1">IFERROR(VLOOKUP($A4701,HeadJournal!$A$1:$NTR$890,COLUMN(HeadJournal!C$1),0),"")</f>
        <v>iHerb_VP DFD1605</v>
      </c>
      <c r="D4701" s="125" t="str">
        <f ca="1"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 ca="1"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 ca="1"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 ca="1"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ca="1" si="358"/>
        <v>1058.2196095905479</v>
      </c>
      <c r="V4701" s="22">
        <f t="shared" ca="1" si="359"/>
        <v>0.85217935293826086</v>
      </c>
      <c r="X4701" s="33"/>
      <c r="Y4701" s="33"/>
    </row>
    <row r="4702" spans="1:25" hidden="1" x14ac:dyDescent="0.2">
      <c r="A4702" s="93" t="s">
        <v>3830</v>
      </c>
      <c r="B4702" s="94" t="str">
        <f ca="1">IFERROR(VLOOKUP($A4702,HeadJournal!$A$1:$NTR$890,COLUMN(HeadJournal!B$1),0),"")</f>
        <v>720000699777</v>
      </c>
      <c r="C4702" s="94" t="str">
        <f ca="1">IFERROR(VLOOKUP($A4702,HeadJournal!$A$1:$NTR$890,COLUMN(HeadJournal!C$1),0),"")</f>
        <v>iHerb_VP DFD1605</v>
      </c>
      <c r="D4702" s="125" t="str">
        <f ca="1"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 ca="1"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 ca="1"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 ca="1"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ca="1" si="358"/>
        <v>1158.2196095905479</v>
      </c>
      <c r="V4702" s="22">
        <f t="shared" ca="1" si="359"/>
        <v>0.9327088900225331</v>
      </c>
      <c r="X4702" s="33"/>
      <c r="Y4702" s="33"/>
    </row>
    <row r="4703" spans="1:25" hidden="1" x14ac:dyDescent="0.2">
      <c r="A4703" s="93" t="s">
        <v>3830</v>
      </c>
      <c r="B4703" s="94" t="str">
        <f ca="1">IFERROR(VLOOKUP($A4703,HeadJournal!$A$1:$NTR$890,COLUMN(HeadJournal!B$1),0),"")</f>
        <v>720000699777</v>
      </c>
      <c r="C4703" s="94" t="str">
        <f ca="1">IFERROR(VLOOKUP($A4703,HeadJournal!$A$1:$NTR$890,COLUMN(HeadJournal!C$1),0),"")</f>
        <v>iHerb_VP DFD1605</v>
      </c>
      <c r="D4703" s="125" t="str">
        <f ca="1"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 ca="1"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 ca="1"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ca="1" si="358"/>
        <v>1727.5909846138215</v>
      </c>
      <c r="V4703" s="22">
        <f t="shared" ca="1" si="359"/>
        <v>0.97471349424241571</v>
      </c>
      <c r="X4703" s="33"/>
      <c r="Y4703" s="33"/>
    </row>
    <row r="4704" spans="1:25" hidden="1" x14ac:dyDescent="0.2">
      <c r="A4704" s="93" t="s">
        <v>3830</v>
      </c>
      <c r="B4704" s="94" t="str">
        <f ca="1">IFERROR(VLOOKUP($A4704,HeadJournal!$A$1:$NTR$890,COLUMN(HeadJournal!B$1),0),"")</f>
        <v>720000699777</v>
      </c>
      <c r="C4704" s="94" t="str">
        <f ca="1">IFERROR(VLOOKUP($A4704,HeadJournal!$A$1:$NTR$890,COLUMN(HeadJournal!C$1),0),"")</f>
        <v>iHerb_VP DFD1605</v>
      </c>
      <c r="D4704" s="125" t="str">
        <f ca="1"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 ca="1"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 ca="1"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ca="1" si="358"/>
        <v>1052.2666712368168</v>
      </c>
      <c r="V4704" s="22">
        <f t="shared" ca="1" si="359"/>
        <v>0.32400033029729874</v>
      </c>
      <c r="X4704" s="33"/>
      <c r="Y4704" s="33"/>
    </row>
    <row r="4705" spans="1:25" hidden="1" x14ac:dyDescent="0.2">
      <c r="A4705" s="93" t="s">
        <v>3833</v>
      </c>
      <c r="B4705" s="94">
        <f ca="1">IFERROR(VLOOKUP($A4705,HeadJournal!$A$1:$NTR$890,COLUMN(HeadJournal!B$1),0),"")</f>
        <v>0</v>
      </c>
      <c r="C4705" s="94" t="str">
        <f ca="1">IFERROR(VLOOKUP($A4705,HeadJournal!$A$1:$NTR$890,COLUMN(HeadJournal!C$1),0),"")</f>
        <v>WBRS</v>
      </c>
      <c r="D4705" s="125" t="str">
        <f ca="1"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 ca="1"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 ca="1"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ca="1" si="358"/>
        <v>1251.9646211646836</v>
      </c>
      <c r="V4705" s="22">
        <f t="shared" ca="1" si="359"/>
        <v>0.92873276237480018</v>
      </c>
      <c r="X4705" s="33"/>
      <c r="Y4705" s="33"/>
    </row>
    <row r="4706" spans="1:25" hidden="1" x14ac:dyDescent="0.2">
      <c r="A4706" s="93" t="s">
        <v>3833</v>
      </c>
      <c r="B4706" s="94">
        <f ca="1">IFERROR(VLOOKUP($A4706,HeadJournal!$A$1:$NTR$890,COLUMN(HeadJournal!B$1),0),"")</f>
        <v>0</v>
      </c>
      <c r="C4706" s="94" t="str">
        <f ca="1">IFERROR(VLOOKUP($A4706,HeadJournal!$A$1:$NTR$890,COLUMN(HeadJournal!C$1),0),"")</f>
        <v>WBRS</v>
      </c>
      <c r="D4706" s="125" t="str">
        <f ca="1"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 ca="1"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 ca="1"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ca="1" si="358"/>
        <v>1273.0353788353164</v>
      </c>
      <c r="V4706" s="22">
        <f t="shared" ca="1" si="359"/>
        <v>1.7511655199888025</v>
      </c>
      <c r="X4706" s="33"/>
      <c r="Y4706" s="33"/>
    </row>
    <row r="4707" spans="1:25" hidden="1" x14ac:dyDescent="0.2">
      <c r="A4707" s="93" t="s">
        <v>3837</v>
      </c>
      <c r="B4707" s="94">
        <f ca="1">IFERROR(VLOOKUP($A4707,HeadJournal!$A$1:$NTR$890,COLUMN(HeadJournal!B$1),0),"")</f>
        <v>0</v>
      </c>
      <c r="C4707" s="94" t="str">
        <f ca="1">IFERROR(VLOOKUP($A4707,HeadJournal!$A$1:$NTR$890,COLUMN(HeadJournal!C$1),0),"")</f>
        <v>WBRS</v>
      </c>
      <c r="D4707" s="125" t="str">
        <f ca="1"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 ca="1"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 ca="1"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ca="1" si="358"/>
        <v>883</v>
      </c>
      <c r="V4707" s="22">
        <f t="shared" ca="1" si="359"/>
        <v>0.79051029543419871</v>
      </c>
      <c r="X4707" s="33"/>
      <c r="Y4707" s="33"/>
    </row>
    <row r="4708" spans="1:25" hidden="1" x14ac:dyDescent="0.2">
      <c r="A4708" s="93" t="s">
        <v>3837</v>
      </c>
      <c r="B4708" s="94">
        <f ca="1">IFERROR(VLOOKUP($A4708,HeadJournal!$A$1:$NTR$890,COLUMN(HeadJournal!B$1),0),"")</f>
        <v>0</v>
      </c>
      <c r="C4708" s="94" t="str">
        <f ca="1">IFERROR(VLOOKUP($A4708,HeadJournal!$A$1:$NTR$890,COLUMN(HeadJournal!C$1),0),"")</f>
        <v>WBRS</v>
      </c>
      <c r="D4708" s="125" t="str">
        <f ca="1"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 ca="1"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ca="1" si="358"/>
        <v>883</v>
      </c>
      <c r="V4708" s="22">
        <f t="shared" ca="1" si="359"/>
        <v>0.79051029543419871</v>
      </c>
      <c r="X4708" s="33"/>
      <c r="Y4708" s="33"/>
    </row>
    <row r="4709" spans="1:25" hidden="1" x14ac:dyDescent="0.2">
      <c r="A4709" s="93" t="s">
        <v>3837</v>
      </c>
      <c r="B4709" s="94">
        <f ca="1">IFERROR(VLOOKUP($A4709,HeadJournal!$A$1:$NTR$890,COLUMN(HeadJournal!B$1),0),"")</f>
        <v>0</v>
      </c>
      <c r="C4709" s="94" t="str">
        <f ca="1">IFERROR(VLOOKUP($A4709,HeadJournal!$A$1:$NTR$890,COLUMN(HeadJournal!C$1),0),"")</f>
        <v>WBRS</v>
      </c>
      <c r="D4709" s="125" t="str">
        <f ca="1"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 ca="1"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 ca="1"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ca="1" si="358"/>
        <v>317</v>
      </c>
      <c r="V4709" s="22">
        <f t="shared" ca="1" si="359"/>
        <v>0.18835412953060013</v>
      </c>
      <c r="X4709" s="33"/>
      <c r="Y4709" s="33"/>
    </row>
    <row r="4710" spans="1:25" hidden="1" x14ac:dyDescent="0.2">
      <c r="A4710" s="93" t="s">
        <v>3857</v>
      </c>
      <c r="B4710" s="94" t="str">
        <f ca="1">IFERROR(VLOOKUP($A4710,HeadJournal!$A$1:$NTR$890,COLUMN(HeadJournal!B$1),0),"")</f>
        <v>722500465438</v>
      </c>
      <c r="C4710" s="94" t="str">
        <f ca="1">IFERROR(VLOOKUP($A4710,HeadJournal!$A$1:$NTR$890,COLUMN(HeadJournal!C$1),0),"")</f>
        <v>iHerb_OA CZN6870</v>
      </c>
      <c r="D4710" s="125" t="str">
        <f ca="1"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 ca="1"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 ca="1"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 ca="1"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ca="1" si="358"/>
        <v>1077.5029485591167</v>
      </c>
      <c r="V4710" s="22">
        <f t="shared" ca="1" si="359"/>
        <v>1.168028609821705</v>
      </c>
      <c r="X4710" s="33"/>
      <c r="Y4710" s="33"/>
    </row>
    <row r="4711" spans="1:25" hidden="1" x14ac:dyDescent="0.2">
      <c r="A4711" s="93" t="s">
        <v>3857</v>
      </c>
      <c r="B4711" s="94" t="str">
        <f ca="1">IFERROR(VLOOKUP($A4711,HeadJournal!$A$1:$NTR$890,COLUMN(HeadJournal!B$1),0),"")</f>
        <v>722500465438</v>
      </c>
      <c r="C4711" s="94" t="str">
        <f ca="1">IFERROR(VLOOKUP($A4711,HeadJournal!$A$1:$NTR$890,COLUMN(HeadJournal!C$1),0),"")</f>
        <v>iHerb_OA CZN6870</v>
      </c>
      <c r="D4711" s="125" t="str">
        <f ca="1"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 ca="1"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 ca="1"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 ca="1"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ca="1" si="358"/>
        <v>-448.26151000987517</v>
      </c>
      <c r="V4711" s="22" t="str">
        <f t="shared" ca="1" si="359"/>
        <v/>
      </c>
      <c r="X4711" s="33"/>
      <c r="Y4711" s="33"/>
    </row>
    <row r="4712" spans="1:25" hidden="1" x14ac:dyDescent="0.2">
      <c r="A4712" s="93" t="s">
        <v>3857</v>
      </c>
      <c r="B4712" s="94" t="str">
        <f ca="1">IFERROR(VLOOKUP($A4712,HeadJournal!$A$1:$NTR$890,COLUMN(HeadJournal!B$1),0),"")</f>
        <v>722500465438</v>
      </c>
      <c r="C4712" s="94" t="str">
        <f ca="1">IFERROR(VLOOKUP($A4712,HeadJournal!$A$1:$NTR$890,COLUMN(HeadJournal!C$1),0),"")</f>
        <v>iHerb_OA CZN6870</v>
      </c>
      <c r="D4712" s="125" t="str">
        <f ca="1"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 ca="1"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 ca="1"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 ca="1"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ca="1" si="358"/>
        <v>-211.14373929437102</v>
      </c>
      <c r="V4712" s="22" t="str">
        <f t="shared" ca="1" si="359"/>
        <v/>
      </c>
      <c r="X4712" s="33"/>
      <c r="Y4712" s="33"/>
    </row>
    <row r="4713" spans="1:25" hidden="1" x14ac:dyDescent="0.2">
      <c r="A4713" s="93" t="s">
        <v>3857</v>
      </c>
      <c r="B4713" s="94" t="str">
        <f ca="1">IFERROR(VLOOKUP($A4713,HeadJournal!$A$1:$NTR$890,COLUMN(HeadJournal!B$1),0),"")</f>
        <v>722500465438</v>
      </c>
      <c r="C4713" s="94" t="str">
        <f ca="1">IFERROR(VLOOKUP($A4713,HeadJournal!$A$1:$NTR$890,COLUMN(HeadJournal!C$1),0),"")</f>
        <v>iHerb_OA CZN6870</v>
      </c>
      <c r="D4713" s="125" t="str">
        <f ca="1"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 ca="1"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 ca="1"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ca="1" si="358"/>
        <v>855.13180860041325</v>
      </c>
      <c r="V4713" s="22">
        <f t="shared" ca="1" si="359"/>
        <v>1.1480310455916292</v>
      </c>
      <c r="X4713" s="33"/>
      <c r="Y4713" s="33"/>
    </row>
    <row r="4714" spans="1:25" hidden="1" x14ac:dyDescent="0.2">
      <c r="A4714" s="93" t="s">
        <v>3857</v>
      </c>
      <c r="B4714" s="94" t="str">
        <f ca="1">IFERROR(VLOOKUP($A4714,HeadJournal!$A$1:$NTR$890,COLUMN(HeadJournal!B$1),0),"")</f>
        <v>722500465438</v>
      </c>
      <c r="C4714" s="94" t="str">
        <f ca="1">IFERROR(VLOOKUP($A4714,HeadJournal!$A$1:$NTR$890,COLUMN(HeadJournal!C$1),0),"")</f>
        <v>iHerb_OA CZN6870</v>
      </c>
      <c r="D4714" s="125" t="str">
        <f ca="1"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 ca="1"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 ca="1"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 ca="1"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ca="1" si="358"/>
        <v>659.7401464404345</v>
      </c>
      <c r="V4714" s="22">
        <f t="shared" ca="1" si="359"/>
        <v>1.2211533803477328</v>
      </c>
      <c r="X4714" s="33"/>
      <c r="Y4714" s="33"/>
    </row>
    <row r="4715" spans="1:25" hidden="1" x14ac:dyDescent="0.2">
      <c r="A4715" s="93" t="s">
        <v>3857</v>
      </c>
      <c r="B4715" s="94" t="str">
        <f ca="1">IFERROR(VLOOKUP($A4715,HeadJournal!$A$1:$NTR$890,COLUMN(HeadJournal!B$1),0),"")</f>
        <v>722500465438</v>
      </c>
      <c r="C4715" s="94" t="str">
        <f ca="1">IFERROR(VLOOKUP($A4715,HeadJournal!$A$1:$NTR$890,COLUMN(HeadJournal!C$1),0),"")</f>
        <v>iHerb_OA CZN6870</v>
      </c>
      <c r="D4715" s="125" t="str">
        <f ca="1"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 ca="1"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 ca="1"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 ca="1"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ca="1" si="358"/>
        <v>559.7401464404345</v>
      </c>
      <c r="V4715" s="22">
        <f t="shared" ca="1" si="359"/>
        <v>1.036057265318755</v>
      </c>
      <c r="X4715" s="33"/>
      <c r="Y4715" s="33"/>
    </row>
    <row r="4716" spans="1:25" hidden="1" x14ac:dyDescent="0.2">
      <c r="A4716" s="93" t="s">
        <v>3857</v>
      </c>
      <c r="B4716" s="94" t="str">
        <f ca="1">IFERROR(VLOOKUP($A4716,HeadJournal!$A$1:$NTR$890,COLUMN(HeadJournal!B$1),0),"")</f>
        <v>722500465438</v>
      </c>
      <c r="C4716" s="94" t="str">
        <f ca="1">IFERROR(VLOOKUP($A4716,HeadJournal!$A$1:$NTR$890,COLUMN(HeadJournal!C$1),0),"")</f>
        <v>iHerb_OA CZN6870</v>
      </c>
      <c r="D4716" s="125" t="str">
        <f ca="1"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 ca="1"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 ca="1"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 ca="1"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ca="1" si="358"/>
        <v>659.7401464404345</v>
      </c>
      <c r="V4716" s="22">
        <f t="shared" ca="1" si="359"/>
        <v>1.2211533803477328</v>
      </c>
      <c r="X4716" s="33"/>
      <c r="Y4716" s="33"/>
    </row>
    <row r="4717" spans="1:25" hidden="1" x14ac:dyDescent="0.2">
      <c r="A4717" s="93" t="s">
        <v>3857</v>
      </c>
      <c r="B4717" s="94" t="str">
        <f ca="1">IFERROR(VLOOKUP($A4717,HeadJournal!$A$1:$NTR$890,COLUMN(HeadJournal!B$1),0),"")</f>
        <v>722500465438</v>
      </c>
      <c r="C4717" s="94" t="str">
        <f ca="1">IFERROR(VLOOKUP($A4717,HeadJournal!$A$1:$NTR$890,COLUMN(HeadJournal!C$1),0),"")</f>
        <v>iHerb_OA CZN6870</v>
      </c>
      <c r="D4717" s="125" t="str">
        <f ca="1"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 ca="1"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 ca="1"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ca="1" si="358"/>
        <v>559.7401464404345</v>
      </c>
      <c r="V4717" s="22">
        <f t="shared" ca="1" si="359"/>
        <v>1.036057265318755</v>
      </c>
      <c r="X4717" s="33"/>
      <c r="Y4717" s="33"/>
    </row>
    <row r="4718" spans="1:25" hidden="1" x14ac:dyDescent="0.2">
      <c r="A4718" s="93" t="s">
        <v>3857</v>
      </c>
      <c r="B4718" s="94" t="str">
        <f ca="1">IFERROR(VLOOKUP($A4718,HeadJournal!$A$1:$NTR$890,COLUMN(HeadJournal!B$1),0),"")</f>
        <v>722500465438</v>
      </c>
      <c r="C4718" s="94" t="str">
        <f ca="1">IFERROR(VLOOKUP($A4718,HeadJournal!$A$1:$NTR$890,COLUMN(HeadJournal!C$1),0),"")</f>
        <v>iHerb_OA CZN6870</v>
      </c>
      <c r="D4718" s="125" t="str">
        <f ca="1"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 ca="1"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 ca="1"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 ca="1"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ca="1" si="358"/>
        <v>559.7401464404345</v>
      </c>
      <c r="V4718" s="22">
        <f t="shared" ca="1" si="359"/>
        <v>1.036057265318755</v>
      </c>
      <c r="X4718" s="33"/>
      <c r="Y4718" s="33"/>
    </row>
    <row r="4719" spans="1:25" hidden="1" x14ac:dyDescent="0.2">
      <c r="A4719" s="93" t="s">
        <v>3857</v>
      </c>
      <c r="B4719" s="94" t="str">
        <f ca="1">IFERROR(VLOOKUP($A4719,HeadJournal!$A$1:$NTR$890,COLUMN(HeadJournal!B$1),0),"")</f>
        <v>722500465438</v>
      </c>
      <c r="C4719" s="94" t="str">
        <f ca="1">IFERROR(VLOOKUP($A4719,HeadJournal!$A$1:$NTR$890,COLUMN(HeadJournal!C$1),0),"")</f>
        <v>iHerb_OA CZN6870</v>
      </c>
      <c r="D4719" s="125" t="str">
        <f ca="1"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 ca="1"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 ca="1"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 ca="1">IFERROR(SUM(K4719:O4719)*VLOOKUP($A4719,HeadJournal!$A$1:$L$890,COLUMN(HeadJournal!H$1),0),0)</f>
        <v>2022.6229629230629</v>
      </c>
      <c r="Q4719" s="29">
        <v>3400</v>
      </c>
      <c r="R4719" s="31">
        <v>46134</v>
      </c>
      <c r="S4719" s="31" t="s">
        <v>4627</v>
      </c>
      <c r="T4719" s="95" t="str">
        <f t="shared" si="361"/>
        <v>2026 04</v>
      </c>
      <c r="U4719" s="32">
        <f t="shared" ca="1" si="358"/>
        <v>1377.3770370769371</v>
      </c>
      <c r="V4719" s="22">
        <f t="shared" ca="1" si="359"/>
        <v>0.68098556296739232</v>
      </c>
      <c r="X4719" s="33"/>
      <c r="Y4719" s="33"/>
    </row>
    <row r="4720" spans="1:25" hidden="1" x14ac:dyDescent="0.2">
      <c r="A4720" s="93" t="s">
        <v>3857</v>
      </c>
      <c r="B4720" s="94" t="str">
        <f ca="1">IFERROR(VLOOKUP($A4720,HeadJournal!$A$1:$NTR$890,COLUMN(HeadJournal!B$1),0),"")</f>
        <v>722500465438</v>
      </c>
      <c r="C4720" s="94" t="str">
        <f ca="1">IFERROR(VLOOKUP($A4720,HeadJournal!$A$1:$NTR$890,COLUMN(HeadJournal!C$1),0),"")</f>
        <v>iHerb_OA CZN6870</v>
      </c>
      <c r="D4720" s="125" t="str">
        <f ca="1"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 ca="1"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 ca="1"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ca="1" si="358"/>
        <v>1605.5714502199482</v>
      </c>
      <c r="V4720" s="22">
        <f t="shared" ca="1" si="359"/>
        <v>0.84752283236354276</v>
      </c>
      <c r="X4720" s="33"/>
      <c r="Y4720" s="33"/>
    </row>
    <row r="4721" spans="1:25" hidden="1" x14ac:dyDescent="0.2">
      <c r="A4721" s="93" t="s">
        <v>3857</v>
      </c>
      <c r="B4721" s="94" t="str">
        <f ca="1">IFERROR(VLOOKUP($A4721,HeadJournal!$A$1:$NTR$890,COLUMN(HeadJournal!B$1),0),"")</f>
        <v>722500465438</v>
      </c>
      <c r="C4721" s="94" t="str">
        <f ca="1">IFERROR(VLOOKUP($A4721,HeadJournal!$A$1:$NTR$890,COLUMN(HeadJournal!C$1),0),"")</f>
        <v>iHerb_OA CZN6870</v>
      </c>
      <c r="D4721" s="125" t="str">
        <f ca="1"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 ca="1"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 ca="1"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 ca="1"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ca="1" si="358"/>
        <v>581.90188131789228</v>
      </c>
      <c r="V4721" s="22">
        <f t="shared" ca="1" si="359"/>
        <v>1.3917830655447874</v>
      </c>
      <c r="X4721" s="33"/>
      <c r="Y4721" s="33"/>
    </row>
    <row r="4722" spans="1:25" hidden="1" x14ac:dyDescent="0.2">
      <c r="A4722" s="93" t="s">
        <v>3857</v>
      </c>
      <c r="B4722" s="94" t="str">
        <f ca="1">IFERROR(VLOOKUP($A4722,HeadJournal!$A$1:$NTR$890,COLUMN(HeadJournal!B$1),0),"")</f>
        <v>722500465438</v>
      </c>
      <c r="C4722" s="94" t="str">
        <f ca="1">IFERROR(VLOOKUP($A4722,HeadJournal!$A$1:$NTR$890,COLUMN(HeadJournal!C$1),0),"")</f>
        <v>iHerb_OA CZN6870</v>
      </c>
      <c r="D4722" s="125" t="str">
        <f ca="1"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 ca="1"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 ca="1"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 ca="1"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ca="1" si="358"/>
        <v>717.97220719992833</v>
      </c>
      <c r="V4722" s="22">
        <f t="shared" ca="1" si="359"/>
        <v>1.0527022722230812</v>
      </c>
      <c r="X4722" s="33"/>
      <c r="Y4722" s="33"/>
    </row>
    <row r="4723" spans="1:25" hidden="1" x14ac:dyDescent="0.2">
      <c r="A4723" s="93" t="s">
        <v>3857</v>
      </c>
      <c r="B4723" s="94" t="str">
        <f ca="1">IFERROR(VLOOKUP($A4723,HeadJournal!$A$1:$NTR$890,COLUMN(HeadJournal!B$1),0),"")</f>
        <v>722500465438</v>
      </c>
      <c r="C4723" s="94" t="str">
        <f ca="1">IFERROR(VLOOKUP($A4723,HeadJournal!$A$1:$NTR$890,COLUMN(HeadJournal!C$1),0),"")</f>
        <v>iHerb_OA CZN6870</v>
      </c>
      <c r="D4723" s="125" t="str">
        <f ca="1"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 ca="1"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 ca="1"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 ca="1"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ca="1" si="358"/>
        <v>842.01909112128567</v>
      </c>
      <c r="V4723" s="22">
        <f t="shared" ca="1" si="359"/>
        <v>0.98139606884926034</v>
      </c>
      <c r="X4723" s="33"/>
      <c r="Y4723" s="33"/>
    </row>
    <row r="4724" spans="1:25" hidden="1" x14ac:dyDescent="0.2">
      <c r="A4724" s="93" t="s">
        <v>3857</v>
      </c>
      <c r="B4724" s="94" t="str">
        <f ca="1">IFERROR(VLOOKUP($A4724,HeadJournal!$A$1:$NTR$890,COLUMN(HeadJournal!B$1),0),"")</f>
        <v>722500465438</v>
      </c>
      <c r="C4724" s="94" t="str">
        <f ca="1">IFERROR(VLOOKUP($A4724,HeadJournal!$A$1:$NTR$890,COLUMN(HeadJournal!C$1),0),"")</f>
        <v>iHerb_OA CZN6870</v>
      </c>
      <c r="D4724" s="125" t="str">
        <f ca="1"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 ca="1"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 ca="1"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 ca="1"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ca="1" si="358"/>
        <v>957.35219032229122</v>
      </c>
      <c r="V4724" s="22">
        <f t="shared" ca="1" si="359"/>
        <v>1.4896996082541825</v>
      </c>
      <c r="X4724" s="33"/>
      <c r="Y4724" s="33"/>
    </row>
    <row r="4725" spans="1:25" hidden="1" x14ac:dyDescent="0.2">
      <c r="A4725" s="93" t="s">
        <v>3857</v>
      </c>
      <c r="B4725" s="94" t="str">
        <f ca="1">IFERROR(VLOOKUP($A4725,HeadJournal!$A$1:$NTR$890,COLUMN(HeadJournal!B$1),0),"")</f>
        <v>722500465438</v>
      </c>
      <c r="C4725" s="94" t="str">
        <f ca="1">IFERROR(VLOOKUP($A4725,HeadJournal!$A$1:$NTR$890,COLUMN(HeadJournal!C$1),0),"")</f>
        <v>iHerb_OA CZN6870</v>
      </c>
      <c r="D4725" s="125" t="str">
        <f ca="1"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 ca="1"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 ca="1"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 ca="1"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ca="1" si="358"/>
        <v>1057.3521903222913</v>
      </c>
      <c r="V4725" s="22">
        <f t="shared" ca="1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 ca="1">IFERROR(VLOOKUP($A4726,HeadJournal!$A$1:$NTR$890,COLUMN(HeadJournal!B$1),0),"")</f>
        <v>722500465438</v>
      </c>
      <c r="C4726" s="94" t="str">
        <f ca="1">IFERROR(VLOOKUP($A4726,HeadJournal!$A$1:$NTR$890,COLUMN(HeadJournal!C$1),0),"")</f>
        <v>iHerb_OA CZN6870</v>
      </c>
      <c r="D4726" s="125" t="str">
        <f ca="1"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 ca="1"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 ca="1"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ca="1" si="358"/>
        <v>929.74424562348531</v>
      </c>
      <c r="V4726" s="22">
        <f t="shared" ca="1" si="359"/>
        <v>0.9582465668765221</v>
      </c>
      <c r="X4726" s="33"/>
      <c r="Y4726" s="33"/>
    </row>
    <row r="4727" spans="1:25" hidden="1" x14ac:dyDescent="0.2">
      <c r="A4727" s="93" t="s">
        <v>3857</v>
      </c>
      <c r="B4727" s="94" t="str">
        <f ca="1">IFERROR(VLOOKUP($A4727,HeadJournal!$A$1:$NTR$890,COLUMN(HeadJournal!B$1),0),"")</f>
        <v>722500465438</v>
      </c>
      <c r="C4727" s="94" t="str">
        <f ca="1">IFERROR(VLOOKUP($A4727,HeadJournal!$A$1:$NTR$890,COLUMN(HeadJournal!C$1),0),"")</f>
        <v>iHerb_OA CZN6870</v>
      </c>
      <c r="D4727" s="125" t="str">
        <f ca="1"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 ca="1"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 ca="1"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 ca="1"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ca="1" si="358"/>
        <v>-3.8665948463858513E-3</v>
      </c>
      <c r="V4727" s="22">
        <f t="shared" ca="1" si="359"/>
        <v>-1.6135594340487079E-6</v>
      </c>
      <c r="X4727" s="33"/>
      <c r="Y4727" s="33"/>
    </row>
    <row r="4728" spans="1:25" hidden="1" x14ac:dyDescent="0.2">
      <c r="A4728" s="93" t="s">
        <v>3870</v>
      </c>
      <c r="B4728" s="94" t="str">
        <f ca="1">IFERROR(VLOOKUP($A4728,HeadJournal!$A$1:$NTR$890,COLUMN(HeadJournal!B$1),0),"")</f>
        <v>720000709614</v>
      </c>
      <c r="C4728" s="94" t="str">
        <f ca="1">IFERROR(VLOOKUP($A4728,HeadJournal!$A$1:$NTR$890,COLUMN(HeadJournal!C$1),0),"")</f>
        <v>iHerb_OA CZN6870</v>
      </c>
      <c r="D4728" s="125" t="str">
        <f ca="1"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 ca="1"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 ca="1"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ca="1" si="358"/>
        <v>896.67914237365039</v>
      </c>
      <c r="V4728" s="22">
        <f t="shared" ca="1" si="359"/>
        <v>1.1162154372826265</v>
      </c>
      <c r="X4728" s="33"/>
      <c r="Y4728" s="33"/>
    </row>
    <row r="4729" spans="1:25" hidden="1" x14ac:dyDescent="0.2">
      <c r="A4729" s="93" t="s">
        <v>3870</v>
      </c>
      <c r="B4729" s="94" t="str">
        <f ca="1">IFERROR(VLOOKUP($A4729,HeadJournal!$A$1:$NTR$890,COLUMN(HeadJournal!B$1),0),"")</f>
        <v>720000709614</v>
      </c>
      <c r="C4729" s="94" t="str">
        <f ca="1">IFERROR(VLOOKUP($A4729,HeadJournal!$A$1:$NTR$890,COLUMN(HeadJournal!C$1),0),"")</f>
        <v>iHerb_OA CZN6870</v>
      </c>
      <c r="D4729" s="125" t="str">
        <f ca="1"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 ca="1"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 ca="1"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 ca="1"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ca="1" si="358"/>
        <v>1574.0567261562087</v>
      </c>
      <c r="V4729" s="22">
        <f t="shared" ca="1" si="359"/>
        <v>0.74040391647433312</v>
      </c>
      <c r="X4729" s="33"/>
      <c r="Y4729" s="33"/>
    </row>
    <row r="4730" spans="1:25" hidden="1" x14ac:dyDescent="0.2">
      <c r="A4730" s="93" t="s">
        <v>3870</v>
      </c>
      <c r="B4730" s="94" t="str">
        <f ca="1">IFERROR(VLOOKUP($A4730,HeadJournal!$A$1:$NTR$890,COLUMN(HeadJournal!B$1),0),"")</f>
        <v>720000709614</v>
      </c>
      <c r="C4730" s="94" t="str">
        <f ca="1">IFERROR(VLOOKUP($A4730,HeadJournal!$A$1:$NTR$890,COLUMN(HeadJournal!C$1),0),"")</f>
        <v>iHerb_OA CZN6870</v>
      </c>
      <c r="D4730" s="125" t="str">
        <f ca="1"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 ca="1"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 ca="1"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 ca="1"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ca="1" si="358"/>
        <v>1061.2389034385308</v>
      </c>
      <c r="V4730" s="22">
        <f t="shared" ca="1" si="359"/>
        <v>0.85669376152052135</v>
      </c>
      <c r="X4730" s="33"/>
      <c r="Y4730" s="33"/>
    </row>
    <row r="4731" spans="1:25" hidden="1" x14ac:dyDescent="0.2">
      <c r="A4731" s="93" t="s">
        <v>3870</v>
      </c>
      <c r="B4731" s="94" t="str">
        <f ca="1">IFERROR(VLOOKUP($A4731,HeadJournal!$A$1:$NTR$890,COLUMN(HeadJournal!B$1),0),"")</f>
        <v>720000709614</v>
      </c>
      <c r="C4731" s="94" t="str">
        <f ca="1">IFERROR(VLOOKUP($A4731,HeadJournal!$A$1:$NTR$890,COLUMN(HeadJournal!C$1),0),"")</f>
        <v>iHerb_OA CZN6870</v>
      </c>
      <c r="D4731" s="125" t="str">
        <f ca="1"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 ca="1"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 ca="1"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 ca="1"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ca="1" si="358"/>
        <v>1061.2389034385308</v>
      </c>
      <c r="V4731" s="22">
        <f t="shared" ca="1" si="359"/>
        <v>0.85669376152052135</v>
      </c>
      <c r="X4731" s="33"/>
      <c r="Y4731" s="33"/>
    </row>
    <row r="4732" spans="1:25" hidden="1" x14ac:dyDescent="0.2">
      <c r="A4732" s="93" t="s">
        <v>3870</v>
      </c>
      <c r="B4732" s="94" t="str">
        <f ca="1">IFERROR(VLOOKUP($A4732,HeadJournal!$A$1:$NTR$890,COLUMN(HeadJournal!B$1),0),"")</f>
        <v>720000709614</v>
      </c>
      <c r="C4732" s="94" t="str">
        <f ca="1">IFERROR(VLOOKUP($A4732,HeadJournal!$A$1:$NTR$890,COLUMN(HeadJournal!C$1),0),"")</f>
        <v>iHerb_OA CZN6870</v>
      </c>
      <c r="D4732" s="125" t="str">
        <f ca="1"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 ca="1"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 ca="1"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 ca="1"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ca="1" si="358"/>
        <v>1061.2389034385308</v>
      </c>
      <c r="V4732" s="22">
        <f t="shared" ca="1" si="359"/>
        <v>0.85669376152052135</v>
      </c>
      <c r="X4732" s="33"/>
      <c r="Y4732" s="33"/>
    </row>
    <row r="4733" spans="1:25" hidden="1" x14ac:dyDescent="0.2">
      <c r="A4733" s="93" t="s">
        <v>3870</v>
      </c>
      <c r="B4733" s="94" t="str">
        <f ca="1">IFERROR(VLOOKUP($A4733,HeadJournal!$A$1:$NTR$890,COLUMN(HeadJournal!B$1),0),"")</f>
        <v>720000709614</v>
      </c>
      <c r="C4733" s="94" t="str">
        <f ca="1">IFERROR(VLOOKUP($A4733,HeadJournal!$A$1:$NTR$890,COLUMN(HeadJournal!C$1),0),"")</f>
        <v>iHerb_OA CZN6870</v>
      </c>
      <c r="D4733" s="125" t="str">
        <f ca="1"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 ca="1"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 ca="1"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 ca="1"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ca="1" si="358"/>
        <v>1061.2389034385308</v>
      </c>
      <c r="V4733" s="22">
        <f t="shared" ca="1" si="359"/>
        <v>0.85669376152052135</v>
      </c>
      <c r="X4733" s="33"/>
      <c r="Y4733" s="33"/>
    </row>
    <row r="4734" spans="1:25" hidden="1" x14ac:dyDescent="0.2">
      <c r="A4734" s="93" t="s">
        <v>3870</v>
      </c>
      <c r="B4734" s="94" t="str">
        <f ca="1">IFERROR(VLOOKUP($A4734,HeadJournal!$A$1:$NTR$890,COLUMN(HeadJournal!B$1),0),"")</f>
        <v>720000709614</v>
      </c>
      <c r="C4734" s="94" t="str">
        <f ca="1">IFERROR(VLOOKUP($A4734,HeadJournal!$A$1:$NTR$890,COLUMN(HeadJournal!C$1),0),"")</f>
        <v>iHerb_OA CZN6870</v>
      </c>
      <c r="D4734" s="125" t="str">
        <f ca="1"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 ca="1"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 ca="1"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ca="1" si="358"/>
        <v>1061.2389034385308</v>
      </c>
      <c r="V4734" s="22">
        <f t="shared" ca="1" si="359"/>
        <v>0.85669376152052135</v>
      </c>
      <c r="X4734" s="33"/>
      <c r="Y4734" s="33"/>
    </row>
    <row r="4735" spans="1:25" hidden="1" x14ac:dyDescent="0.2">
      <c r="A4735" s="93" t="s">
        <v>3870</v>
      </c>
      <c r="B4735" s="94" t="str">
        <f ca="1">IFERROR(VLOOKUP($A4735,HeadJournal!$A$1:$NTR$890,COLUMN(HeadJournal!B$1),0),"")</f>
        <v>720000709614</v>
      </c>
      <c r="C4735" s="94" t="str">
        <f ca="1">IFERROR(VLOOKUP($A4735,HeadJournal!$A$1:$NTR$890,COLUMN(HeadJournal!C$1),0),"")</f>
        <v>iHerb_OA CZN6870</v>
      </c>
      <c r="D4735" s="125" t="str">
        <f ca="1"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 ca="1"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 ca="1"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 ca="1"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ca="1" si="358"/>
        <v>905.99292964184178</v>
      </c>
      <c r="V4735" s="22">
        <f t="shared" ca="1" si="359"/>
        <v>0.41293984047824606</v>
      </c>
      <c r="X4735" s="33"/>
      <c r="Y4735" s="33"/>
    </row>
    <row r="4736" spans="1:25" hidden="1" x14ac:dyDescent="0.2">
      <c r="A4736" s="93" t="s">
        <v>3870</v>
      </c>
      <c r="B4736" s="94" t="str">
        <f ca="1">IFERROR(VLOOKUP($A4736,HeadJournal!$A$1:$NTR$890,COLUMN(HeadJournal!B$1),0),"")</f>
        <v>720000709614</v>
      </c>
      <c r="C4736" s="94" t="str">
        <f ca="1">IFERROR(VLOOKUP($A4736,HeadJournal!$A$1:$NTR$890,COLUMN(HeadJournal!C$1),0),"")</f>
        <v>iHerb_OA CZN6870</v>
      </c>
      <c r="D4736" s="125" t="str">
        <f ca="1"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 ca="1"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 ca="1"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 ca="1"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ca="1" si="358"/>
        <v>846.28167408105264</v>
      </c>
      <c r="V4736" s="22">
        <f t="shared" ca="1" si="359"/>
        <v>0.6750173915346952</v>
      </c>
      <c r="X4736" s="33"/>
      <c r="Y4736" s="33"/>
    </row>
    <row r="4737" spans="1:25" hidden="1" x14ac:dyDescent="0.2">
      <c r="A4737" s="93" t="s">
        <v>3870</v>
      </c>
      <c r="B4737" s="94" t="str">
        <f ca="1">IFERROR(VLOOKUP($A4737,HeadJournal!$A$1:$NTR$890,COLUMN(HeadJournal!B$1),0),"")</f>
        <v>720000709614</v>
      </c>
      <c r="C4737" s="94" t="str">
        <f ca="1">IFERROR(VLOOKUP($A4737,HeadJournal!$A$1:$NTR$890,COLUMN(HeadJournal!C$1),0),"")</f>
        <v>iHerb_OA CZN6870</v>
      </c>
      <c r="D4737" s="125" t="str">
        <f ca="1"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 ca="1"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 ca="1"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 ca="1"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ca="1" si="358"/>
        <v>-939.44845065508264</v>
      </c>
      <c r="V4737" s="22" t="str">
        <f t="shared" ca="1" si="359"/>
        <v/>
      </c>
      <c r="X4737" s="33"/>
      <c r="Y4737" s="33"/>
    </row>
    <row r="4738" spans="1:25" hidden="1" x14ac:dyDescent="0.2">
      <c r="A4738" s="93" t="s">
        <v>3870</v>
      </c>
      <c r="B4738" s="94" t="str">
        <f ca="1">IFERROR(VLOOKUP($A4738,HeadJournal!$A$1:$NTR$890,COLUMN(HeadJournal!B$1),0),"")</f>
        <v>720000709614</v>
      </c>
      <c r="C4738" s="94" t="str">
        <f ca="1">IFERROR(VLOOKUP($A4738,HeadJournal!$A$1:$NTR$890,COLUMN(HeadJournal!C$1),0),"")</f>
        <v>iHerb_OA CZN6870</v>
      </c>
      <c r="D4738" s="125" t="str">
        <f ca="1"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 ca="1"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 ca="1"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 ca="1"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ca="1" si="358"/>
        <v>841.27518919767681</v>
      </c>
      <c r="V4738" s="22">
        <f t="shared" ca="1" si="359"/>
        <v>0.4295014718545776</v>
      </c>
      <c r="X4738" s="33"/>
      <c r="Y4738" s="33"/>
    </row>
    <row r="4739" spans="1:25" hidden="1" x14ac:dyDescent="0.2">
      <c r="A4739" s="93" t="s">
        <v>3870</v>
      </c>
      <c r="B4739" s="94" t="str">
        <f ca="1">IFERROR(VLOOKUP($A4739,HeadJournal!$A$1:$NTR$890,COLUMN(HeadJournal!B$1),0),"")</f>
        <v>720000709614</v>
      </c>
      <c r="C4739" s="94" t="str">
        <f ca="1">IFERROR(VLOOKUP($A4739,HeadJournal!$A$1:$NTR$890,COLUMN(HeadJournal!C$1),0),"")</f>
        <v>iHerb_OA CZN6870</v>
      </c>
      <c r="D4739" s="125" t="str">
        <f ca="1"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 ca="1"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 ca="1"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 ca="1">IFERROR(SUM(K4739:O4739)*VLOOKUP($A4739,HeadJournal!$A$1:$L$890,COLUMN(HeadJournal!H$1),0),0)</f>
        <v>586.52506132133067</v>
      </c>
      <c r="Q4739" s="29">
        <v>586.53</v>
      </c>
      <c r="R4739" s="31"/>
      <c r="S4739" s="31"/>
      <c r="T4739" s="95" t="str">
        <f t="shared" si="361"/>
        <v/>
      </c>
      <c r="U4739" s="32">
        <f t="shared" ca="1" si="358"/>
        <v>4.9386786693048634E-3</v>
      </c>
      <c r="V4739" s="22">
        <f t="shared" ca="1" si="359"/>
        <v>8.4202346924084523E-6</v>
      </c>
      <c r="X4739" s="33"/>
      <c r="Y4739" s="33"/>
    </row>
    <row r="4740" spans="1:25" hidden="1" x14ac:dyDescent="0.2">
      <c r="A4740" s="93" t="s">
        <v>3883</v>
      </c>
      <c r="B4740" s="94" t="str">
        <f ca="1">IFERROR(VLOOKUP($A4740,HeadJournal!$A$1:$NTR$890,COLUMN(HeadJournal!B$1),0),"")</f>
        <v>720000707680</v>
      </c>
      <c r="C4740" s="94" t="str">
        <f ca="1">IFERROR(VLOOKUP($A4740,HeadJournal!$A$1:$NTR$890,COLUMN(HeadJournal!C$1),0),"")</f>
        <v>iHerb_MH DLE7202</v>
      </c>
      <c r="D4740" s="125" t="str">
        <f ca="1"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 ca="1"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 ca="1"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 ca="1"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ca="1" si="358"/>
        <v>607.70917384413974</v>
      </c>
      <c r="V4740" s="22">
        <f t="shared" ca="1" si="359"/>
        <v>2.079125033914293</v>
      </c>
      <c r="X4740" s="33"/>
      <c r="Y4740" s="33"/>
    </row>
    <row r="4741" spans="1:25" hidden="1" x14ac:dyDescent="0.2">
      <c r="A4741" s="93" t="s">
        <v>3883</v>
      </c>
      <c r="B4741" s="94" t="str">
        <f ca="1">IFERROR(VLOOKUP($A4741,HeadJournal!$A$1:$NTR$890,COLUMN(HeadJournal!B$1),0),"")</f>
        <v>720000707680</v>
      </c>
      <c r="C4741" s="94" t="str">
        <f ca="1">IFERROR(VLOOKUP($A4741,HeadJournal!$A$1:$NTR$890,COLUMN(HeadJournal!C$1),0),"")</f>
        <v>iHerb_MH DLE7202</v>
      </c>
      <c r="D4741" s="125" t="str">
        <f ca="1"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 ca="1"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 ca="1"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 ca="1"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ca="1" si="358"/>
        <v>888.74093479409237</v>
      </c>
      <c r="V4741" s="22">
        <f t="shared" ca="1" si="359"/>
        <v>0.87884595092666118</v>
      </c>
      <c r="X4741" s="33"/>
      <c r="Y4741" s="33"/>
    </row>
    <row r="4742" spans="1:25" hidden="1" x14ac:dyDescent="0.2">
      <c r="A4742" s="93" t="s">
        <v>3883</v>
      </c>
      <c r="B4742" s="94" t="str">
        <f ca="1">IFERROR(VLOOKUP($A4742,HeadJournal!$A$1:$NTR$890,COLUMN(HeadJournal!B$1),0),"")</f>
        <v>720000707680</v>
      </c>
      <c r="C4742" s="94" t="str">
        <f ca="1">IFERROR(VLOOKUP($A4742,HeadJournal!$A$1:$NTR$890,COLUMN(HeadJournal!C$1),0),"")</f>
        <v>iHerb_MH DLE7202</v>
      </c>
      <c r="D4742" s="125" t="str">
        <f ca="1"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 ca="1"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 ca="1"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 ca="1"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ca="1" si="358"/>
        <v>1067.5431261627505</v>
      </c>
      <c r="V4742" s="22">
        <f t="shared" ca="1" si="359"/>
        <v>1.687930308490033</v>
      </c>
      <c r="X4742" s="33"/>
      <c r="Y4742" s="33"/>
    </row>
    <row r="4743" spans="1:25" hidden="1" x14ac:dyDescent="0.2">
      <c r="A4743" s="93" t="s">
        <v>3883</v>
      </c>
      <c r="B4743" s="94" t="str">
        <f ca="1">IFERROR(VLOOKUP($A4743,HeadJournal!$A$1:$NTR$890,COLUMN(HeadJournal!B$1),0),"")</f>
        <v>720000707680</v>
      </c>
      <c r="C4743" s="94" t="str">
        <f ca="1">IFERROR(VLOOKUP($A4743,HeadJournal!$A$1:$NTR$890,COLUMN(HeadJournal!C$1),0),"")</f>
        <v>iHerb_MH DLE7202</v>
      </c>
      <c r="D4743" s="125" t="str">
        <f ca="1"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 ca="1"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 ca="1"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 ca="1"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ca="1" si="358"/>
        <v>877.57214405475554</v>
      </c>
      <c r="V4743" s="22">
        <f t="shared" ca="1" si="359"/>
        <v>1.679795849451668</v>
      </c>
      <c r="X4743" s="33"/>
      <c r="Y4743" s="33"/>
    </row>
    <row r="4744" spans="1:25" hidden="1" x14ac:dyDescent="0.2">
      <c r="A4744" s="93" t="s">
        <v>3883</v>
      </c>
      <c r="B4744" s="94" t="str">
        <f ca="1">IFERROR(VLOOKUP($A4744,HeadJournal!$A$1:$NTR$890,COLUMN(HeadJournal!B$1),0),"")</f>
        <v>720000707680</v>
      </c>
      <c r="C4744" s="94" t="str">
        <f ca="1">IFERROR(VLOOKUP($A4744,HeadJournal!$A$1:$NTR$890,COLUMN(HeadJournal!C$1),0),"")</f>
        <v>iHerb_MH DLE7202</v>
      </c>
      <c r="D4744" s="125" t="str">
        <f ca="1"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 ca="1"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 ca="1"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 ca="1"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ca="1" si="358"/>
        <v>1363.9432586876133</v>
      </c>
      <c r="V4744" s="22">
        <f t="shared" ca="1" si="359"/>
        <v>0.74286552697314046</v>
      </c>
      <c r="X4744" s="33"/>
      <c r="Y4744" s="33"/>
    </row>
    <row r="4745" spans="1:25" hidden="1" x14ac:dyDescent="0.2">
      <c r="A4745" s="93" t="s">
        <v>3883</v>
      </c>
      <c r="B4745" s="94" t="str">
        <f ca="1">IFERROR(VLOOKUP($A4745,HeadJournal!$A$1:$NTR$890,COLUMN(HeadJournal!B$1),0),"")</f>
        <v>720000707680</v>
      </c>
      <c r="C4745" s="94" t="str">
        <f ca="1">IFERROR(VLOOKUP($A4745,HeadJournal!$A$1:$NTR$890,COLUMN(HeadJournal!C$1),0),"")</f>
        <v>iHerb_MH DLE7202</v>
      </c>
      <c r="D4745" s="125" t="str">
        <f ca="1"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 ca="1"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 ca="1"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ca="1" si="358"/>
        <v>1235.0862523255012</v>
      </c>
      <c r="V4745" s="22">
        <f t="shared" ca="1" si="359"/>
        <v>0.97641934447796574</v>
      </c>
      <c r="X4745" s="33"/>
      <c r="Y4745" s="33"/>
    </row>
    <row r="4746" spans="1:25" hidden="1" x14ac:dyDescent="0.2">
      <c r="A4746" s="93" t="s">
        <v>3883</v>
      </c>
      <c r="B4746" s="94" t="str">
        <f ca="1">IFERROR(VLOOKUP($A4746,HeadJournal!$A$1:$NTR$890,COLUMN(HeadJournal!B$1),0),"")</f>
        <v>720000707680</v>
      </c>
      <c r="C4746" s="94" t="str">
        <f ca="1">IFERROR(VLOOKUP($A4746,HeadJournal!$A$1:$NTR$890,COLUMN(HeadJournal!C$1),0),"")</f>
        <v>iHerb_MH DLE7202</v>
      </c>
      <c r="D4746" s="125" t="str">
        <f ca="1"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 ca="1"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 ca="1"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 ca="1"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ca="1" si="358"/>
        <v>924.21731826638143</v>
      </c>
      <c r="V4746" s="22">
        <f t="shared" ca="1" si="359"/>
        <v>0.6717756594390174</v>
      </c>
      <c r="X4746" s="33"/>
      <c r="Y4746" s="33"/>
    </row>
    <row r="4747" spans="1:25" hidden="1" x14ac:dyDescent="0.2">
      <c r="A4747" s="93" t="s">
        <v>3883</v>
      </c>
      <c r="B4747" s="94" t="str">
        <f ca="1">IFERROR(VLOOKUP($A4747,HeadJournal!$A$1:$NTR$890,COLUMN(HeadJournal!B$1),0),"")</f>
        <v>720000707680</v>
      </c>
      <c r="C4747" s="94" t="str">
        <f ca="1">IFERROR(VLOOKUP($A4747,HeadJournal!$A$1:$NTR$890,COLUMN(HeadJournal!C$1),0),"")</f>
        <v>iHerb_MH DLE7202</v>
      </c>
      <c r="D4747" s="125" t="str">
        <f ca="1"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 ca="1"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 ca="1"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 ca="1"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ca="1" si="358"/>
        <v>853.36450354854253</v>
      </c>
      <c r="V4747" s="22">
        <f t="shared" ca="1" si="359"/>
        <v>1.007947938782733</v>
      </c>
      <c r="X4747" s="33"/>
      <c r="Y4747" s="33"/>
    </row>
    <row r="4748" spans="1:25" hidden="1" x14ac:dyDescent="0.2">
      <c r="A4748" s="93" t="s">
        <v>3883</v>
      </c>
      <c r="B4748" s="94" t="str">
        <f ca="1">IFERROR(VLOOKUP($A4748,HeadJournal!$A$1:$NTR$890,COLUMN(HeadJournal!B$1),0),"")</f>
        <v>720000707680</v>
      </c>
      <c r="C4748" s="94" t="str">
        <f ca="1">IFERROR(VLOOKUP($A4748,HeadJournal!$A$1:$NTR$890,COLUMN(HeadJournal!C$1),0),"")</f>
        <v>iHerb_MH DLE7202</v>
      </c>
      <c r="D4748" s="125" t="str">
        <f ca="1"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 ca="1"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 ca="1"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 ca="1"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ca="1" si="358"/>
        <v>1373.8223482395092</v>
      </c>
      <c r="V4748" s="22">
        <f t="shared" ca="1" si="359"/>
        <v>0.96328977427436646</v>
      </c>
      <c r="X4748" s="33"/>
      <c r="Y4748" s="33"/>
    </row>
    <row r="4749" spans="1:25" hidden="1" x14ac:dyDescent="0.2">
      <c r="A4749" s="93" t="s">
        <v>3883</v>
      </c>
      <c r="B4749" s="94" t="str">
        <f ca="1">IFERROR(VLOOKUP($A4749,HeadJournal!$A$1:$NTR$890,COLUMN(HeadJournal!B$1),0),"")</f>
        <v>720000707680</v>
      </c>
      <c r="C4749" s="94" t="str">
        <f ca="1">IFERROR(VLOOKUP($A4749,HeadJournal!$A$1:$NTR$890,COLUMN(HeadJournal!C$1),0),"")</f>
        <v>iHerb_MH DLE7202</v>
      </c>
      <c r="D4749" s="125" t="str">
        <f ca="1"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 ca="1"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 ca="1"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 ca="1"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ca="1" si="358"/>
        <v>-83.9916167114541</v>
      </c>
      <c r="V4749" s="22" t="str">
        <f t="shared" ca="1" si="359"/>
        <v/>
      </c>
      <c r="X4749" s="33"/>
      <c r="Y4749" s="33"/>
    </row>
    <row r="4750" spans="1:25" hidden="1" x14ac:dyDescent="0.2">
      <c r="A4750" s="93" t="s">
        <v>3883</v>
      </c>
      <c r="B4750" s="94" t="str">
        <f ca="1">IFERROR(VLOOKUP($A4750,HeadJournal!$A$1:$NTR$890,COLUMN(HeadJournal!B$1),0),"")</f>
        <v>720000707680</v>
      </c>
      <c r="C4750" s="94" t="str">
        <f ca="1">IFERROR(VLOOKUP($A4750,HeadJournal!$A$1:$NTR$890,COLUMN(HeadJournal!C$1),0),"")</f>
        <v>iHerb_MH DLE7202</v>
      </c>
      <c r="D4750" s="125" t="str">
        <f ca="1"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 ca="1"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 ca="1"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 ca="1"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ca="1" si="358"/>
        <v>-7.7654516644543037E-4</v>
      </c>
      <c r="V4750" s="22">
        <f t="shared" ca="1" si="359"/>
        <v>-2.6798573989198346E-7</v>
      </c>
      <c r="X4750" s="33"/>
      <c r="Y4750" s="33"/>
    </row>
    <row r="4751" spans="1:25" hidden="1" x14ac:dyDescent="0.2">
      <c r="A4751" s="93" t="s">
        <v>3887</v>
      </c>
      <c r="B4751" s="94">
        <f ca="1">IFERROR(VLOOKUP($A4751,HeadJournal!$A$1:$NTR$890,COLUMN(HeadJournal!B$1),0),"")</f>
        <v>0</v>
      </c>
      <c r="C4751" s="94" t="str">
        <f ca="1">IFERROR(VLOOKUP($A4751,HeadJournal!$A$1:$NTR$890,COLUMN(HeadJournal!C$1),0),"")</f>
        <v>WBRS</v>
      </c>
      <c r="D4751" s="125" t="str">
        <f ca="1"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 ca="1"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 ca="1"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ca="1" si="358"/>
        <v>1143</v>
      </c>
      <c r="V4751" s="22">
        <f t="shared" ca="1" si="359"/>
        <v>1.0813623462630084</v>
      </c>
      <c r="X4751" s="33"/>
      <c r="Y4751" s="33"/>
    </row>
    <row r="4752" spans="1:25" hidden="1" x14ac:dyDescent="0.2">
      <c r="A4752" s="93" t="s">
        <v>3887</v>
      </c>
      <c r="B4752" s="94">
        <f ca="1">IFERROR(VLOOKUP($A4752,HeadJournal!$A$1:$NTR$890,COLUMN(HeadJournal!B$1),0),"")</f>
        <v>0</v>
      </c>
      <c r="C4752" s="94" t="str">
        <f ca="1">IFERROR(VLOOKUP($A4752,HeadJournal!$A$1:$NTR$890,COLUMN(HeadJournal!C$1),0),"")</f>
        <v>WBRS</v>
      </c>
      <c r="D4752" s="125" t="str">
        <f ca="1"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 ca="1"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ca="1" si="358"/>
        <v>714</v>
      </c>
      <c r="V4752" s="22">
        <f t="shared" ca="1" si="359"/>
        <v>0.37857900318133614</v>
      </c>
      <c r="X4752" s="33"/>
      <c r="Y4752" s="33"/>
    </row>
    <row r="4753" spans="1:25" hidden="1" x14ac:dyDescent="0.2">
      <c r="A4753" s="93" t="s">
        <v>3893</v>
      </c>
      <c r="B4753" s="94">
        <f ca="1">IFERROR(VLOOKUP($A4753,HeadJournal!$A$1:$NTR$890,COLUMN(HeadJournal!B$1),0),"")</f>
        <v>0</v>
      </c>
      <c r="C4753" s="94" t="str">
        <f ca="1">IFERROR(VLOOKUP($A4753,HeadJournal!$A$1:$NTR$890,COLUMN(HeadJournal!C$1),0),"")</f>
        <v>OZON_OA</v>
      </c>
      <c r="D4753" s="125" t="str">
        <f ca="1"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 ca="1"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ca="1" si="358"/>
        <v>710</v>
      </c>
      <c r="V4753" s="22">
        <f t="shared" ca="1" si="359"/>
        <v>0.797752808988764</v>
      </c>
      <c r="X4753" s="33"/>
      <c r="Y4753" s="33"/>
    </row>
    <row r="4754" spans="1:25" hidden="1" x14ac:dyDescent="0.2">
      <c r="A4754" s="93" t="s">
        <v>3894</v>
      </c>
      <c r="B4754" s="94">
        <f ca="1">IFERROR(VLOOKUP($A4754,HeadJournal!$A$1:$NTR$890,COLUMN(HeadJournal!B$1),0),"")</f>
        <v>0</v>
      </c>
      <c r="C4754" s="94" t="str">
        <f ca="1">IFERROR(VLOOKUP($A4754,HeadJournal!$A$1:$NTR$890,COLUMN(HeadJournal!C$1),0),"")</f>
        <v>OZON_OA</v>
      </c>
      <c r="D4754" s="125" t="str">
        <f ca="1"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 ca="1"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ca="1" si="358"/>
        <v>714</v>
      </c>
      <c r="V4754" s="22">
        <f t="shared" ca="1" si="359"/>
        <v>0.55520995334370138</v>
      </c>
      <c r="X4754" s="33"/>
      <c r="Y4754" s="33"/>
    </row>
    <row r="4755" spans="1:25" hidden="1" x14ac:dyDescent="0.2">
      <c r="A4755" s="93" t="s">
        <v>3894</v>
      </c>
      <c r="B4755" s="94">
        <f ca="1">IFERROR(VLOOKUP($A4755,HeadJournal!$A$1:$NTR$890,COLUMN(HeadJournal!B$1),0),"")</f>
        <v>0</v>
      </c>
      <c r="C4755" s="94" t="str">
        <f ca="1">IFERROR(VLOOKUP($A4755,HeadJournal!$A$1:$NTR$890,COLUMN(HeadJournal!C$1),0),"")</f>
        <v>OZON_OA</v>
      </c>
      <c r="D4755" s="125" t="str">
        <f ca="1"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 ca="1"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 ca="1"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ca="1" si="358"/>
        <v>714</v>
      </c>
      <c r="V4755" s="22">
        <f t="shared" ca="1" si="359"/>
        <v>0.55520995334370138</v>
      </c>
      <c r="X4755" s="33"/>
      <c r="Y4755" s="33"/>
    </row>
    <row r="4756" spans="1:25" hidden="1" x14ac:dyDescent="0.2">
      <c r="A4756" s="93" t="s">
        <v>3942</v>
      </c>
      <c r="B4756" s="94" t="str">
        <f ca="1">IFERROR(VLOOKUP($A4756,HeadJournal!$A$1:$NTR$890,COLUMN(HeadJournal!B$1),0),"")</f>
        <v>720000720328</v>
      </c>
      <c r="C4756" s="94" t="str">
        <f ca="1">IFERROR(VLOOKUP($A4756,HeadJournal!$A$1:$NTR$890,COLUMN(HeadJournal!C$1),0),"")</f>
        <v>iHerb_OA CZN6870</v>
      </c>
      <c r="D4756" s="125" t="str">
        <f ca="1"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 ca="1"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 ca="1"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ca="1" si="358"/>
        <v>1273.165762515139</v>
      </c>
      <c r="V4756" s="22">
        <f t="shared" ca="1" si="359"/>
        <v>0.62815485300615204</v>
      </c>
      <c r="X4756" s="33"/>
      <c r="Y4756" s="33"/>
    </row>
    <row r="4757" spans="1:25" hidden="1" x14ac:dyDescent="0.2">
      <c r="A4757" s="93" t="s">
        <v>3942</v>
      </c>
      <c r="B4757" s="94" t="str">
        <f ca="1">IFERROR(VLOOKUP($A4757,HeadJournal!$A$1:$NTR$890,COLUMN(HeadJournal!B$1),0),"")</f>
        <v>720000720328</v>
      </c>
      <c r="C4757" s="94" t="str">
        <f ca="1">IFERROR(VLOOKUP($A4757,HeadJournal!$A$1:$NTR$890,COLUMN(HeadJournal!C$1),0),"")</f>
        <v>iHerb_OA CZN6870</v>
      </c>
      <c r="D4757" s="125" t="str">
        <f ca="1"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 ca="1"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 ca="1"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ca="1" si="358"/>
        <v>1463.267875454178</v>
      </c>
      <c r="V4757" s="22">
        <f t="shared" ca="1" si="359"/>
        <v>0.51582871106959249</v>
      </c>
      <c r="X4757" s="33"/>
      <c r="Y4757" s="33"/>
    </row>
    <row r="4758" spans="1:25" hidden="1" x14ac:dyDescent="0.2">
      <c r="A4758" s="93" t="s">
        <v>3942</v>
      </c>
      <c r="B4758" s="94" t="str">
        <f ca="1">IFERROR(VLOOKUP($A4758,HeadJournal!$A$1:$NTR$890,COLUMN(HeadJournal!B$1),0),"")</f>
        <v>720000720328</v>
      </c>
      <c r="C4758" s="94" t="str">
        <f ca="1">IFERROR(VLOOKUP($A4758,HeadJournal!$A$1:$NTR$890,COLUMN(HeadJournal!C$1),0),"")</f>
        <v>iHerb_OA CZN6870</v>
      </c>
      <c r="D4758" s="125" t="str">
        <f ca="1"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 ca="1"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 ca="1"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 ca="1"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ca="1" si="358"/>
        <v>2234.9271659265241</v>
      </c>
      <c r="V4758" s="22">
        <f t="shared" ca="1" si="359"/>
        <v>0.56365349627903183</v>
      </c>
      <c r="X4758" s="33"/>
      <c r="Y4758" s="33"/>
    </row>
    <row r="4759" spans="1:25" hidden="1" x14ac:dyDescent="0.2">
      <c r="A4759" s="93" t="s">
        <v>3942</v>
      </c>
      <c r="B4759" s="94" t="str">
        <f ca="1">IFERROR(VLOOKUP($A4759,HeadJournal!$A$1:$NTR$890,COLUMN(HeadJournal!B$1),0),"")</f>
        <v>720000720328</v>
      </c>
      <c r="C4759" s="94" t="str">
        <f ca="1">IFERROR(VLOOKUP($A4759,HeadJournal!$A$1:$NTR$890,COLUMN(HeadJournal!C$1),0),"")</f>
        <v>iHerb_OA CZN6870</v>
      </c>
      <c r="D4759" s="125" t="str">
        <f ca="1"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 ca="1"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 ca="1"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 ca="1"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ca="1" si="358"/>
        <v>904.60779975777143</v>
      </c>
      <c r="V4759" s="22">
        <f t="shared" ca="1" si="359"/>
        <v>1.3008598592889968</v>
      </c>
      <c r="X4759" s="33"/>
      <c r="Y4759" s="33"/>
    </row>
    <row r="4760" spans="1:25" hidden="1" x14ac:dyDescent="0.2">
      <c r="A4760" s="93" t="s">
        <v>3942</v>
      </c>
      <c r="B4760" s="94" t="str">
        <f ca="1">IFERROR(VLOOKUP($A4760,HeadJournal!$A$1:$NTR$890,COLUMN(HeadJournal!B$1),0),"")</f>
        <v>720000720328</v>
      </c>
      <c r="C4760" s="94" t="str">
        <f ca="1">IFERROR(VLOOKUP($A4760,HeadJournal!$A$1:$NTR$890,COLUMN(HeadJournal!C$1),0),"")</f>
        <v>iHerb_OA CZN6870</v>
      </c>
      <c r="D4760" s="125" t="str">
        <f ca="1"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 ca="1"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 ca="1"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ca="1" si="358"/>
        <v>1652.6442763423488</v>
      </c>
      <c r="V4760" s="22">
        <f t="shared" ca="1" si="359"/>
        <v>0.54232076141039698</v>
      </c>
      <c r="X4760" s="33"/>
      <c r="Y4760" s="33"/>
    </row>
    <row r="4761" spans="1:25" hidden="1" x14ac:dyDescent="0.2">
      <c r="A4761" s="93" t="s">
        <v>3942</v>
      </c>
      <c r="B4761" s="94" t="str">
        <f ca="1">IFERROR(VLOOKUP($A4761,HeadJournal!$A$1:$NTR$890,COLUMN(HeadJournal!B$1),0),"")</f>
        <v>720000720328</v>
      </c>
      <c r="C4761" s="94" t="str">
        <f ca="1">IFERROR(VLOOKUP($A4761,HeadJournal!$A$1:$NTR$890,COLUMN(HeadJournal!C$1),0),"")</f>
        <v>iHerb_OA CZN6870</v>
      </c>
      <c r="D4761" s="125" t="str">
        <f ca="1"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 ca="1"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 ca="1"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ca="1" si="358"/>
        <v>1278.829561970125</v>
      </c>
      <c r="V4761" s="22">
        <f t="shared" ca="1" si="359"/>
        <v>0.8406878874311976</v>
      </c>
      <c r="X4761" s="33"/>
      <c r="Y4761" s="33"/>
    </row>
    <row r="4762" spans="1:25" hidden="1" x14ac:dyDescent="0.2">
      <c r="A4762" s="93" t="s">
        <v>3942</v>
      </c>
      <c r="B4762" s="94" t="str">
        <f ca="1">IFERROR(VLOOKUP($A4762,HeadJournal!$A$1:$NTR$890,COLUMN(HeadJournal!B$1),0),"")</f>
        <v>720000720328</v>
      </c>
      <c r="C4762" s="94" t="str">
        <f ca="1">IFERROR(VLOOKUP($A4762,HeadJournal!$A$1:$NTR$890,COLUMN(HeadJournal!C$1),0),"")</f>
        <v>iHerb_OA CZN6870</v>
      </c>
      <c r="D4762" s="125" t="str">
        <f ca="1"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 ca="1"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 ca="1"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ca="1" si="358"/>
        <v>1878.829561970125</v>
      </c>
      <c r="V4762" s="22">
        <f t="shared" ca="1" si="359"/>
        <v>1.2351210061664541</v>
      </c>
      <c r="X4762" s="33"/>
      <c r="Y4762" s="33"/>
    </row>
    <row r="4763" spans="1:25" hidden="1" x14ac:dyDescent="0.2">
      <c r="A4763" s="93" t="s">
        <v>3942</v>
      </c>
      <c r="B4763" s="94" t="str">
        <f ca="1">IFERROR(VLOOKUP($A4763,HeadJournal!$A$1:$NTR$890,COLUMN(HeadJournal!B$1),0),"")</f>
        <v>720000720328</v>
      </c>
      <c r="C4763" s="94" t="str">
        <f ca="1">IFERROR(VLOOKUP($A4763,HeadJournal!$A$1:$NTR$890,COLUMN(HeadJournal!C$1),0),"")</f>
        <v>iHerb_OA CZN6870</v>
      </c>
      <c r="D4763" s="125" t="str">
        <f ca="1"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 ca="1"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 ca="1"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 ca="1"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ca="1" si="358"/>
        <v>1457.5606514937424</v>
      </c>
      <c r="V4763" s="22">
        <f t="shared" ca="1" si="359"/>
        <v>2.6870481566418443</v>
      </c>
      <c r="X4763" s="33"/>
      <c r="Y4763" s="33"/>
    </row>
    <row r="4764" spans="1:25" hidden="1" x14ac:dyDescent="0.2">
      <c r="A4764" s="93" t="s">
        <v>3942</v>
      </c>
      <c r="B4764" s="94" t="str">
        <f ca="1">IFERROR(VLOOKUP($A4764,HeadJournal!$A$1:$NTR$890,COLUMN(HeadJournal!B$1),0),"")</f>
        <v>720000720328</v>
      </c>
      <c r="C4764" s="94" t="str">
        <f ca="1">IFERROR(VLOOKUP($A4764,HeadJournal!$A$1:$NTR$890,COLUMN(HeadJournal!C$1),0),"")</f>
        <v>iHerb_OA CZN6870</v>
      </c>
      <c r="D4764" s="125" t="str">
        <f ca="1"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 ca="1"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 ca="1"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ca="1" si="358"/>
        <v>693.79734457004429</v>
      </c>
      <c r="V4764" s="22">
        <f t="shared" ca="1" si="359"/>
        <v>1.7080079002331399</v>
      </c>
      <c r="X4764" s="33"/>
      <c r="Y4764" s="33"/>
    </row>
    <row r="4765" spans="1:25" hidden="1" x14ac:dyDescent="0.2">
      <c r="A4765" s="93" t="s">
        <v>3937</v>
      </c>
      <c r="B4765" s="94" t="str">
        <f ca="1">IFERROR(VLOOKUP($A4765,HeadJournal!$A$1:$NTR$890,COLUMN(HeadJournal!B$1),0),"")</f>
        <v>720000719857</v>
      </c>
      <c r="C4765" s="94" t="str">
        <f ca="1">IFERROR(VLOOKUP($A4765,HeadJournal!$A$1:$NTR$890,COLUMN(HeadJournal!C$1),0),"")</f>
        <v>iHerb_AV CYG0792</v>
      </c>
      <c r="D4765" s="125" t="str">
        <f ca="1"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 ca="1"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 ca="1"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 ca="1"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ca="1" si="358"/>
        <v>1543.3858748481164</v>
      </c>
      <c r="V4765" s="22">
        <f t="shared" ca="1" si="359"/>
        <v>1.4606901782864785</v>
      </c>
      <c r="X4765" s="33"/>
      <c r="Y4765" s="33"/>
    </row>
    <row r="4766" spans="1:25" hidden="1" x14ac:dyDescent="0.2">
      <c r="A4766" s="93" t="s">
        <v>3937</v>
      </c>
      <c r="B4766" s="94" t="str">
        <f ca="1">IFERROR(VLOOKUP($A4766,HeadJournal!$A$1:$NTR$890,COLUMN(HeadJournal!B$1),0),"")</f>
        <v>720000719857</v>
      </c>
      <c r="C4766" s="94" t="str">
        <f ca="1">IFERROR(VLOOKUP($A4766,HeadJournal!$A$1:$NTR$890,COLUMN(HeadJournal!C$1),0),"")</f>
        <v>iHerb_AV CYG0792</v>
      </c>
      <c r="D4766" s="125" t="str">
        <f ca="1"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 ca="1"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 ca="1"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 ca="1"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ca="1" si="358"/>
        <v>1321.1408566221144</v>
      </c>
      <c r="V4766" s="22">
        <f t="shared" ca="1" si="359"/>
        <v>0.7869277549776823</v>
      </c>
      <c r="X4766" s="33"/>
      <c r="Y4766" s="33"/>
    </row>
    <row r="4767" spans="1:25" hidden="1" x14ac:dyDescent="0.2">
      <c r="A4767" s="93" t="s">
        <v>3937</v>
      </c>
      <c r="B4767" s="94" t="str">
        <f ca="1">IFERROR(VLOOKUP($A4767,HeadJournal!$A$1:$NTR$890,COLUMN(HeadJournal!B$1),0),"")</f>
        <v>720000719857</v>
      </c>
      <c r="C4767" s="94" t="str">
        <f ca="1">IFERROR(VLOOKUP($A4767,HeadJournal!$A$1:$NTR$890,COLUMN(HeadJournal!C$1),0),"")</f>
        <v>iHerb_AV CYG0792</v>
      </c>
      <c r="D4767" s="125" t="str">
        <f ca="1"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 ca="1"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 ca="1"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 ca="1"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ca="1" si="358"/>
        <v>1587.5732685297694</v>
      </c>
      <c r="V4767" s="22">
        <f t="shared" ca="1" si="359"/>
        <v>0.71757100289363007</v>
      </c>
      <c r="X4767" s="33"/>
      <c r="Y4767" s="33"/>
    </row>
    <row r="4768" spans="1:25" hidden="1" x14ac:dyDescent="0.2">
      <c r="A4768" s="93" t="s">
        <v>3937</v>
      </c>
      <c r="B4768" s="94" t="str">
        <f ca="1">IFERROR(VLOOKUP($A4768,HeadJournal!$A$1:$NTR$890,COLUMN(HeadJournal!B$1),0),"")</f>
        <v>720000719857</v>
      </c>
      <c r="C4768" s="94" t="str">
        <f ca="1">IFERROR(VLOOKUP($A4768,HeadJournal!$A$1:$NTR$890,COLUMN(HeadJournal!C$1),0),"")</f>
        <v>iHerb_AV CYG0792</v>
      </c>
      <c r="D4768" s="125" t="str">
        <f ca="1"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 ca="1"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 ca="1"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 ca="1"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ca="1" si="358"/>
        <v>1113.0756530984204</v>
      </c>
      <c r="V4768" s="22">
        <f t="shared" ca="1" si="359"/>
        <v>1.8964550695067184</v>
      </c>
      <c r="X4768" s="33"/>
      <c r="Y4768" s="33"/>
    </row>
    <row r="4769" spans="1:25" hidden="1" x14ac:dyDescent="0.2">
      <c r="A4769" s="93" t="s">
        <v>3937</v>
      </c>
      <c r="B4769" s="94" t="str">
        <f ca="1">IFERROR(VLOOKUP($A4769,HeadJournal!$A$1:$NTR$890,COLUMN(HeadJournal!B$1),0),"")</f>
        <v>720000719857</v>
      </c>
      <c r="C4769" s="94" t="str">
        <f ca="1">IFERROR(VLOOKUP($A4769,HeadJournal!$A$1:$NTR$890,COLUMN(HeadJournal!C$1),0),"")</f>
        <v>iHerb_AV CYG0792</v>
      </c>
      <c r="D4769" s="125" t="str">
        <f ca="1"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 ca="1"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 ca="1"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ca="1" si="358"/>
        <v>974.74896719319565</v>
      </c>
      <c r="V4769" s="22">
        <f t="shared" ca="1" si="359"/>
        <v>1.558972182448809</v>
      </c>
      <c r="X4769" s="33"/>
      <c r="Y4769" s="33"/>
    </row>
    <row r="4770" spans="1:25" hidden="1" x14ac:dyDescent="0.2">
      <c r="A4770" s="93" t="s">
        <v>3937</v>
      </c>
      <c r="B4770" s="94" t="str">
        <f ca="1">IFERROR(VLOOKUP($A4770,HeadJournal!$A$1:$NTR$890,COLUMN(HeadJournal!B$1),0),"")</f>
        <v>720000719857</v>
      </c>
      <c r="C4770" s="94" t="str">
        <f ca="1">IFERROR(VLOOKUP($A4770,HeadJournal!$A$1:$NTR$890,COLUMN(HeadJournal!C$1),0),"")</f>
        <v>iHerb_AV CYG0792</v>
      </c>
      <c r="D4770" s="125" t="str">
        <f ca="1"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 ca="1"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 ca="1"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 ca="1"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ca="1" si="358"/>
        <v>974.79898238153089</v>
      </c>
      <c r="V4770" s="22">
        <f t="shared" ca="1" si="359"/>
        <v>1.3441776262018101</v>
      </c>
      <c r="X4770" s="33"/>
      <c r="Y4770" s="33"/>
    </row>
    <row r="4771" spans="1:25" hidden="1" x14ac:dyDescent="0.2">
      <c r="A4771" s="93" t="s">
        <v>3937</v>
      </c>
      <c r="B4771" s="94" t="str">
        <f ca="1">IFERROR(VLOOKUP($A4771,HeadJournal!$A$1:$NTR$890,COLUMN(HeadJournal!B$1),0),"")</f>
        <v>720000719857</v>
      </c>
      <c r="C4771" s="94" t="str">
        <f ca="1">IFERROR(VLOOKUP($A4771,HeadJournal!$A$1:$NTR$890,COLUMN(HeadJournal!C$1),0),"")</f>
        <v>iHerb_AV CYG0792</v>
      </c>
      <c r="D4771" s="125" t="str">
        <f ca="1"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 ca="1"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 ca="1"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 ca="1"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ca="1" si="358"/>
        <v>974.79898238153089</v>
      </c>
      <c r="V4771" s="22">
        <f t="shared" ca="1" si="359"/>
        <v>1.3441776262018101</v>
      </c>
      <c r="X4771" s="33"/>
      <c r="Y4771" s="33"/>
    </row>
    <row r="4772" spans="1:25" hidden="1" x14ac:dyDescent="0.2">
      <c r="A4772" s="93" t="s">
        <v>3937</v>
      </c>
      <c r="B4772" s="94" t="str">
        <f ca="1">IFERROR(VLOOKUP($A4772,HeadJournal!$A$1:$NTR$890,COLUMN(HeadJournal!B$1),0),"")</f>
        <v>720000719857</v>
      </c>
      <c r="C4772" s="94" t="str">
        <f ca="1">IFERROR(VLOOKUP($A4772,HeadJournal!$A$1:$NTR$890,COLUMN(HeadJournal!C$1),0),"")</f>
        <v>iHerb_AV CYG0792</v>
      </c>
      <c r="D4772" s="125" t="str">
        <f ca="1"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 ca="1"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 ca="1"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 ca="1"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ca="1" si="358"/>
        <v>1093.686603888214</v>
      </c>
      <c r="V4772" s="22">
        <f t="shared" ca="1" si="359"/>
        <v>1.2067421805528702</v>
      </c>
      <c r="X4772" s="33"/>
      <c r="Y4772" s="33"/>
    </row>
    <row r="4773" spans="1:25" hidden="1" x14ac:dyDescent="0.2">
      <c r="A4773" s="93" t="s">
        <v>3937</v>
      </c>
      <c r="B4773" s="94" t="str">
        <f ca="1">IFERROR(VLOOKUP($A4773,HeadJournal!$A$1:$NTR$890,COLUMN(HeadJournal!B$1),0),"")</f>
        <v>720000719857</v>
      </c>
      <c r="C4773" s="94" t="str">
        <f ca="1">IFERROR(VLOOKUP($A4773,HeadJournal!$A$1:$NTR$890,COLUMN(HeadJournal!C$1),0),"")</f>
        <v>iHerb_AV CYG0792</v>
      </c>
      <c r="D4773" s="125" t="str">
        <f ca="1"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 ca="1"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 ca="1"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 ca="1"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ca="1" si="358"/>
        <v>2089.7021035844473</v>
      </c>
      <c r="V4773" s="22">
        <f t="shared" ca="1" si="359"/>
        <v>0.77102303268881944</v>
      </c>
      <c r="X4773" s="33"/>
      <c r="Y4773" s="33"/>
    </row>
    <row r="4774" spans="1:25" hidden="1" x14ac:dyDescent="0.2">
      <c r="A4774" s="93" t="s">
        <v>3937</v>
      </c>
      <c r="B4774" s="94" t="str">
        <f ca="1">IFERROR(VLOOKUP($A4774,HeadJournal!$A$1:$NTR$890,COLUMN(HeadJournal!B$1),0),"")</f>
        <v>720000719857</v>
      </c>
      <c r="C4774" s="94" t="str">
        <f ca="1">IFERROR(VLOOKUP($A4774,HeadJournal!$A$1:$NTR$890,COLUMN(HeadJournal!C$1),0),"")</f>
        <v>iHerb_AV CYG0792</v>
      </c>
      <c r="D4774" s="125" t="str">
        <f ca="1"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 ca="1"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 ca="1"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 ca="1"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ca="1" si="358"/>
        <v>2089.7021035844473</v>
      </c>
      <c r="V4774" s="22">
        <f t="shared" ca="1" si="359"/>
        <v>0.77102303268881944</v>
      </c>
      <c r="X4774" s="33"/>
      <c r="Y4774" s="33"/>
    </row>
    <row r="4775" spans="1:25" hidden="1" x14ac:dyDescent="0.2">
      <c r="A4775" s="93" t="s">
        <v>3937</v>
      </c>
      <c r="B4775" s="94" t="str">
        <f ca="1">IFERROR(VLOOKUP($A4775,HeadJournal!$A$1:$NTR$890,COLUMN(HeadJournal!B$1),0),"")</f>
        <v>720000719857</v>
      </c>
      <c r="C4775" s="94" t="str">
        <f ca="1">IFERROR(VLOOKUP($A4775,HeadJournal!$A$1:$NTR$890,COLUMN(HeadJournal!C$1),0),"")</f>
        <v>iHerb_AV CYG0792</v>
      </c>
      <c r="D4775" s="125" t="str">
        <f ca="1"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 ca="1"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 ca="1"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 ca="1"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ca="1" si="358"/>
        <v>1193.686603888214</v>
      </c>
      <c r="V4775" s="22">
        <f t="shared" ca="1" si="359"/>
        <v>1.3170792895805137</v>
      </c>
      <c r="X4775" s="33"/>
      <c r="Y4775" s="33"/>
    </row>
    <row r="4776" spans="1:25" hidden="1" x14ac:dyDescent="0.2">
      <c r="A4776" s="93" t="s">
        <v>3926</v>
      </c>
      <c r="B4776" s="94" t="str">
        <f ca="1">IFERROR(VLOOKUP($A4776,HeadJournal!$A$1:$NTR$890,COLUMN(HeadJournal!B$1),0),"")</f>
        <v>720000722201</v>
      </c>
      <c r="C4776" s="94" t="str">
        <f ca="1">IFERROR(VLOOKUP($A4776,HeadJournal!$A$1:$NTR$890,COLUMN(HeadJournal!C$1),0),"")</f>
        <v>iHerb_MH DLE7202</v>
      </c>
      <c r="D4776" s="125" t="str">
        <f ca="1"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 ca="1"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 ca="1"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 ca="1"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ca="1" si="358"/>
        <v>1569.1156586039174</v>
      </c>
      <c r="V4776" s="22">
        <f t="shared" ca="1" si="359"/>
        <v>0.81264093605389309</v>
      </c>
      <c r="X4776" s="33"/>
      <c r="Y4776" s="33"/>
    </row>
    <row r="4777" spans="1:25" hidden="1" x14ac:dyDescent="0.2">
      <c r="A4777" s="93" t="s">
        <v>3926</v>
      </c>
      <c r="B4777" s="94" t="str">
        <f ca="1">IFERROR(VLOOKUP($A4777,HeadJournal!$A$1:$NTR$890,COLUMN(HeadJournal!B$1),0),"")</f>
        <v>720000722201</v>
      </c>
      <c r="C4777" s="94" t="str">
        <f ca="1">IFERROR(VLOOKUP($A4777,HeadJournal!$A$1:$NTR$890,COLUMN(HeadJournal!C$1),0),"")</f>
        <v>iHerb_MH DLE7202</v>
      </c>
      <c r="D4777" s="125" t="str">
        <f ca="1"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 ca="1"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 ca="1"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 ca="1"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ca="1" si="358"/>
        <v>1956.3560726962005</v>
      </c>
      <c r="V4777" s="22">
        <f t="shared" ca="1" si="359"/>
        <v>0.74002253196460144</v>
      </c>
      <c r="X4777" s="33"/>
      <c r="Y4777" s="33"/>
    </row>
    <row r="4778" spans="1:25" hidden="1" x14ac:dyDescent="0.2">
      <c r="A4778" s="93" t="s">
        <v>3926</v>
      </c>
      <c r="B4778" s="94" t="str">
        <f ca="1">IFERROR(VLOOKUP($A4778,HeadJournal!$A$1:$NTR$890,COLUMN(HeadJournal!B$1),0),"")</f>
        <v>720000722201</v>
      </c>
      <c r="C4778" s="94" t="str">
        <f ca="1">IFERROR(VLOOKUP($A4778,HeadJournal!$A$1:$NTR$890,COLUMN(HeadJournal!C$1),0),"")</f>
        <v>iHerb_MH DLE7202</v>
      </c>
      <c r="D4778" s="125" t="str">
        <f ca="1"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 ca="1"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 ca="1"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 ca="1"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ca="1" si="358"/>
        <v>-2180.6041488103065</v>
      </c>
      <c r="V4778" s="22" t="str">
        <f t="shared" ca="1" si="359"/>
        <v/>
      </c>
      <c r="X4778" s="33"/>
      <c r="Y4778" s="33"/>
    </row>
    <row r="4779" spans="1:25" hidden="1" x14ac:dyDescent="0.2">
      <c r="A4779" s="93" t="s">
        <v>3926</v>
      </c>
      <c r="B4779" s="94" t="str">
        <f ca="1">IFERROR(VLOOKUP($A4779,HeadJournal!$A$1:$NTR$890,COLUMN(HeadJournal!B$1),0),"")</f>
        <v>720000722201</v>
      </c>
      <c r="C4779" s="94" t="str">
        <f ca="1">IFERROR(VLOOKUP($A4779,HeadJournal!$A$1:$NTR$890,COLUMN(HeadJournal!C$1),0),"")</f>
        <v>iHerb_MH DLE7202</v>
      </c>
      <c r="D4779" s="125" t="str">
        <f ca="1"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 ca="1"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 ca="1"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 ca="1"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ca="1" si="358"/>
        <v>-2.3123438941183849E-3</v>
      </c>
      <c r="V4779" s="22">
        <f t="shared" ca="1" si="359"/>
        <v>-8.1201763434915326E-7</v>
      </c>
      <c r="X4779" s="33"/>
      <c r="Y4779" s="33"/>
    </row>
    <row r="4780" spans="1:25" hidden="1" x14ac:dyDescent="0.2">
      <c r="A4780" s="93" t="s">
        <v>3926</v>
      </c>
      <c r="B4780" s="94" t="str">
        <f ca="1">IFERROR(VLOOKUP($A4780,HeadJournal!$A$1:$NTR$890,COLUMN(HeadJournal!B$1),0),"")</f>
        <v>720000722201</v>
      </c>
      <c r="C4780" s="94" t="str">
        <f ca="1">IFERROR(VLOOKUP($A4780,HeadJournal!$A$1:$NTR$890,COLUMN(HeadJournal!C$1),0),"")</f>
        <v>iHerb_MH DLE7202</v>
      </c>
      <c r="D4780" s="125" t="str">
        <f ca="1"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 ca="1"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 ca="1"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ca="1" si="358"/>
        <v>1152.2474707506242</v>
      </c>
      <c r="V4780" s="22">
        <f t="shared" ca="1" si="359"/>
        <v>0.92345833307490421</v>
      </c>
      <c r="X4780" s="33"/>
      <c r="Y4780" s="33"/>
    </row>
    <row r="4781" spans="1:25" hidden="1" x14ac:dyDescent="0.2">
      <c r="A4781" s="93" t="s">
        <v>3926</v>
      </c>
      <c r="B4781" s="94" t="str">
        <f ca="1">IFERROR(VLOOKUP($A4781,HeadJournal!$A$1:$NTR$890,COLUMN(HeadJournal!B$1),0),"")</f>
        <v>720000722201</v>
      </c>
      <c r="C4781" s="94" t="str">
        <f ca="1">IFERROR(VLOOKUP($A4781,HeadJournal!$A$1:$NTR$890,COLUMN(HeadJournal!C$1),0),"")</f>
        <v>iHerb_MH DLE7202</v>
      </c>
      <c r="D4781" s="125" t="str">
        <f ca="1"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 ca="1"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 ca="1"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ca="1" si="358"/>
        <v>1052.2474707506242</v>
      </c>
      <c r="V4781" s="22">
        <f t="shared" ca="1" si="359"/>
        <v>0.84331423586344978</v>
      </c>
      <c r="X4781" s="33"/>
      <c r="Y4781" s="33"/>
    </row>
    <row r="4782" spans="1:25" hidden="1" x14ac:dyDescent="0.2">
      <c r="A4782" s="93" t="s">
        <v>3926</v>
      </c>
      <c r="B4782" s="94" t="str">
        <f ca="1">IFERROR(VLOOKUP($A4782,HeadJournal!$A$1:$NTR$890,COLUMN(HeadJournal!B$1),0),"")</f>
        <v>720000722201</v>
      </c>
      <c r="C4782" s="94" t="str">
        <f ca="1">IFERROR(VLOOKUP($A4782,HeadJournal!$A$1:$NTR$890,COLUMN(HeadJournal!C$1),0),"")</f>
        <v>iHerb_MH DLE7202</v>
      </c>
      <c r="D4782" s="125" t="str">
        <f ca="1"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 ca="1"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 ca="1"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 ca="1"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ca="1" si="358"/>
        <v>-780.48021164716704</v>
      </c>
      <c r="V4782" s="22" t="str">
        <f t="shared" ca="1" si="359"/>
        <v/>
      </c>
      <c r="X4782" s="33"/>
      <c r="Y4782" s="33"/>
    </row>
    <row r="4783" spans="1:25" hidden="1" x14ac:dyDescent="0.2">
      <c r="A4783" s="93" t="s">
        <v>3921</v>
      </c>
      <c r="B4783" s="94" t="str">
        <f ca="1">IFERROR(VLOOKUP($A4783,HeadJournal!$A$1:$NTR$890,COLUMN(HeadJournal!B$1),0),"")</f>
        <v>720000713931</v>
      </c>
      <c r="C4783" s="94" t="str">
        <f ca="1">IFERROR(VLOOKUP($A4783,HeadJournal!$A$1:$NTR$890,COLUMN(HeadJournal!C$1),0),"")</f>
        <v>iHerb_MH DLE7202</v>
      </c>
      <c r="D4783" s="125" t="str">
        <f ca="1"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 ca="1"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 ca="1"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 ca="1"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ca="1" si="358"/>
        <v>980.79446640693618</v>
      </c>
      <c r="V4783" s="22">
        <f t="shared" ca="1" si="359"/>
        <v>1.1972507828470564</v>
      </c>
      <c r="X4783" s="33"/>
      <c r="Y4783" s="33"/>
    </row>
    <row r="4784" spans="1:25" hidden="1" x14ac:dyDescent="0.2">
      <c r="A4784" s="93" t="s">
        <v>3921</v>
      </c>
      <c r="B4784" s="94" t="str">
        <f ca="1">IFERROR(VLOOKUP($A4784,HeadJournal!$A$1:$NTR$890,COLUMN(HeadJournal!B$1),0),"")</f>
        <v>720000713931</v>
      </c>
      <c r="C4784" s="94" t="str">
        <f ca="1">IFERROR(VLOOKUP($A4784,HeadJournal!$A$1:$NTR$890,COLUMN(HeadJournal!C$1),0),"")</f>
        <v>iHerb_MH DLE7202</v>
      </c>
      <c r="D4784" s="125" t="str">
        <f ca="1"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 ca="1"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 ca="1"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ca="1" si="358"/>
        <v>2.4741224549416074E-3</v>
      </c>
      <c r="V4784" s="22">
        <f t="shared" ca="1" si="359"/>
        <v>1.2467563000173171E-6</v>
      </c>
      <c r="X4784" s="33"/>
      <c r="Y4784" s="33"/>
    </row>
    <row r="4785" spans="1:25" hidden="1" x14ac:dyDescent="0.2">
      <c r="A4785" s="93" t="s">
        <v>3921</v>
      </c>
      <c r="B4785" s="94" t="str">
        <f ca="1">IFERROR(VLOOKUP($A4785,HeadJournal!$A$1:$NTR$890,COLUMN(HeadJournal!B$1),0),"")</f>
        <v>720000713931</v>
      </c>
      <c r="C4785" s="94" t="str">
        <f ca="1">IFERROR(VLOOKUP($A4785,HeadJournal!$A$1:$NTR$890,COLUMN(HeadJournal!C$1),0),"")</f>
        <v>iHerb_MH DLE7202</v>
      </c>
      <c r="D4785" s="125" t="str">
        <f ca="1"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 ca="1"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 ca="1"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 ca="1"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ca="1" si="358"/>
        <v>623.46317367556617</v>
      </c>
      <c r="V4785" s="22">
        <f t="shared" ca="1" si="359"/>
        <v>1.3083210766403655</v>
      </c>
      <c r="X4785" s="33"/>
      <c r="Y4785" s="33"/>
    </row>
    <row r="4786" spans="1:25" hidden="1" x14ac:dyDescent="0.2">
      <c r="A4786" s="93" t="s">
        <v>3921</v>
      </c>
      <c r="B4786" s="94" t="str">
        <f ca="1">IFERROR(VLOOKUP($A4786,HeadJournal!$A$1:$NTR$890,COLUMN(HeadJournal!B$1),0),"")</f>
        <v>720000713931</v>
      </c>
      <c r="C4786" s="94" t="str">
        <f ca="1">IFERROR(VLOOKUP($A4786,HeadJournal!$A$1:$NTR$890,COLUMN(HeadJournal!C$1),0),"")</f>
        <v>iHerb_MH DLE7202</v>
      </c>
      <c r="D4786" s="125" t="str">
        <f ca="1"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 ca="1"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 ca="1"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ca="1" si="358"/>
        <v>623.46317367556617</v>
      </c>
      <c r="V4786" s="22">
        <f t="shared" ca="1" si="359"/>
        <v>1.3083210766403655</v>
      </c>
      <c r="X4786" s="33"/>
      <c r="Y4786" s="33"/>
    </row>
    <row r="4787" spans="1:25" hidden="1" x14ac:dyDescent="0.2">
      <c r="A4787" s="93" t="s">
        <v>3921</v>
      </c>
      <c r="B4787" s="94" t="str">
        <f ca="1">IFERROR(VLOOKUP($A4787,HeadJournal!$A$1:$NTR$890,COLUMN(HeadJournal!B$1),0),"")</f>
        <v>720000713931</v>
      </c>
      <c r="C4787" s="94" t="str">
        <f ca="1">IFERROR(VLOOKUP($A4787,HeadJournal!$A$1:$NTR$890,COLUMN(HeadJournal!C$1),0),"")</f>
        <v>iHerb_MH DLE7202</v>
      </c>
      <c r="D4787" s="125" t="str">
        <f ca="1"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 ca="1"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 ca="1"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 ca="1"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ca="1" si="358"/>
        <v>2235.2666867193761</v>
      </c>
      <c r="V4787" s="22">
        <f t="shared" ca="1" si="359"/>
        <v>0.83883316787430406</v>
      </c>
      <c r="X4787" s="33"/>
      <c r="Y4787" s="33"/>
    </row>
    <row r="4788" spans="1:25" hidden="1" x14ac:dyDescent="0.2">
      <c r="A4788" s="93" t="s">
        <v>3921</v>
      </c>
      <c r="B4788" s="94" t="str">
        <f ca="1">IFERROR(VLOOKUP($A4788,HeadJournal!$A$1:$NTR$890,COLUMN(HeadJournal!B$1),0),"")</f>
        <v>720000713931</v>
      </c>
      <c r="C4788" s="94" t="str">
        <f ca="1">IFERROR(VLOOKUP($A4788,HeadJournal!$A$1:$NTR$890,COLUMN(HeadJournal!C$1),0),"")</f>
        <v>iHerb_MH DLE7202</v>
      </c>
      <c r="D4788" s="125" t="str">
        <f ca="1"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 ca="1"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 ca="1"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 ca="1"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ca="1" si="358"/>
        <v>1058.7029547509007</v>
      </c>
      <c r="V4788" s="22">
        <f t="shared" ca="1" si="359"/>
        <v>0.8529005678398629</v>
      </c>
      <c r="X4788" s="33"/>
      <c r="Y4788" s="33"/>
    </row>
    <row r="4789" spans="1:25" hidden="1" x14ac:dyDescent="0.2">
      <c r="A4789" s="93" t="s">
        <v>3921</v>
      </c>
      <c r="B4789" s="94" t="str">
        <f ca="1">IFERROR(VLOOKUP($A4789,HeadJournal!$A$1:$NTR$890,COLUMN(HeadJournal!B$1),0),"")</f>
        <v>720000713931</v>
      </c>
      <c r="C4789" s="94" t="str">
        <f ca="1">IFERROR(VLOOKUP($A4789,HeadJournal!$A$1:$NTR$890,COLUMN(HeadJournal!C$1),0),"")</f>
        <v>iHerb_MH DLE7202</v>
      </c>
      <c r="D4789" s="125" t="str">
        <f ca="1"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 ca="1"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 ca="1"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 ca="1"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ca="1" si="358"/>
        <v>1058.7029547509007</v>
      </c>
      <c r="V4789" s="22">
        <f t="shared" ca="1" si="359"/>
        <v>0.8529005678398629</v>
      </c>
      <c r="X4789" s="33"/>
      <c r="Y4789" s="33"/>
    </row>
    <row r="4790" spans="1:25" hidden="1" x14ac:dyDescent="0.2">
      <c r="A4790" s="93" t="s">
        <v>3921</v>
      </c>
      <c r="B4790" s="94" t="str">
        <f ca="1">IFERROR(VLOOKUP($A4790,HeadJournal!$A$1:$NTR$890,COLUMN(HeadJournal!B$1),0),"")</f>
        <v>720000713931</v>
      </c>
      <c r="C4790" s="94" t="str">
        <f ca="1">IFERROR(VLOOKUP($A4790,HeadJournal!$A$1:$NTR$890,COLUMN(HeadJournal!C$1),0),"")</f>
        <v>iHerb_MH DLE7202</v>
      </c>
      <c r="D4790" s="125" t="str">
        <f ca="1"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 ca="1"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 ca="1"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 ca="1"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ca="1" si="358"/>
        <v>1108.7029547509007</v>
      </c>
      <c r="V4790" s="22">
        <f t="shared" ca="1" si="359"/>
        <v>0.89318101496681646</v>
      </c>
      <c r="X4790" s="33"/>
      <c r="Y4790" s="33"/>
    </row>
    <row r="4791" spans="1:25" hidden="1" x14ac:dyDescent="0.2">
      <c r="A4791" s="93" t="s">
        <v>3921</v>
      </c>
      <c r="B4791" s="94" t="str">
        <f ca="1">IFERROR(VLOOKUP($A4791,HeadJournal!$A$1:$NTR$890,COLUMN(HeadJournal!B$1),0),"")</f>
        <v>720000713931</v>
      </c>
      <c r="C4791" s="94" t="str">
        <f ca="1">IFERROR(VLOOKUP($A4791,HeadJournal!$A$1:$NTR$890,COLUMN(HeadJournal!C$1),0),"")</f>
        <v>iHerb_MH DLE7202</v>
      </c>
      <c r="D4791" s="125" t="str">
        <f ca="1"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 ca="1"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 ca="1"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 ca="1"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ca="1" si="358"/>
        <v>656.48935487567314</v>
      </c>
      <c r="V4791" s="22">
        <f t="shared" ca="1" si="359"/>
        <v>1.9111179353352203</v>
      </c>
      <c r="X4791" s="33"/>
      <c r="Y4791" s="33"/>
    </row>
    <row r="4792" spans="1:25" hidden="1" x14ac:dyDescent="0.2">
      <c r="A4792" s="93" t="s">
        <v>3921</v>
      </c>
      <c r="B4792" s="94" t="str">
        <f ca="1">IFERROR(VLOOKUP($A4792,HeadJournal!$A$1:$NTR$890,COLUMN(HeadJournal!B$1),0),"")</f>
        <v>720000713931</v>
      </c>
      <c r="C4792" s="94" t="str">
        <f ca="1">IFERROR(VLOOKUP($A4792,HeadJournal!$A$1:$NTR$890,COLUMN(HeadJournal!C$1),0),"")</f>
        <v>iHerb_MH DLE7202</v>
      </c>
      <c r="D4792" s="125" t="str">
        <f ca="1"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 ca="1"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 ca="1"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 ca="1"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ca="1" si="358"/>
        <v>664.06679557694508</v>
      </c>
      <c r="V4792" s="22">
        <f t="shared" ca="1" si="359"/>
        <v>1.9767822496660903</v>
      </c>
      <c r="X4792" s="33"/>
      <c r="Y4792" s="33"/>
    </row>
    <row r="4793" spans="1:25" hidden="1" x14ac:dyDescent="0.2">
      <c r="A4793" s="93" t="s">
        <v>3921</v>
      </c>
      <c r="B4793" s="94" t="str">
        <f ca="1">IFERROR(VLOOKUP($A4793,HeadJournal!$A$1:$NTR$890,COLUMN(HeadJournal!B$1),0),"")</f>
        <v>720000713931</v>
      </c>
      <c r="C4793" s="94" t="str">
        <f ca="1">IFERROR(VLOOKUP($A4793,HeadJournal!$A$1:$NTR$890,COLUMN(HeadJournal!C$1),0),"")</f>
        <v>iHerb_MH DLE7202</v>
      </c>
      <c r="D4793" s="125" t="str">
        <f ca="1"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 ca="1"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 ca="1"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 ca="1"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ca="1" si="358"/>
        <v>1325.0043953630493</v>
      </c>
      <c r="V4793" s="22">
        <f t="shared" ca="1" si="359"/>
        <v>0.70667066743316742</v>
      </c>
      <c r="X4793" s="33"/>
      <c r="Y4793" s="33"/>
    </row>
    <row r="4794" spans="1:25" hidden="1" x14ac:dyDescent="0.2">
      <c r="A4794" s="93" t="s">
        <v>3921</v>
      </c>
      <c r="B4794" s="94" t="str">
        <f ca="1">IFERROR(VLOOKUP($A4794,HeadJournal!$A$1:$NTR$890,COLUMN(HeadJournal!B$1),0),"")</f>
        <v>720000713931</v>
      </c>
      <c r="C4794" s="94" t="str">
        <f ca="1">IFERROR(VLOOKUP($A4794,HeadJournal!$A$1:$NTR$890,COLUMN(HeadJournal!C$1),0),"")</f>
        <v>iHerb_MH DLE7202</v>
      </c>
      <c r="D4794" s="125" t="str">
        <f ca="1"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 ca="1"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 ca="1"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 ca="1"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ca="1" si="358"/>
        <v>991.69989925900461</v>
      </c>
      <c r="V4794" s="22">
        <f t="shared" ca="1" si="359"/>
        <v>1.6302806756911172</v>
      </c>
      <c r="X4794" s="33"/>
      <c r="Y4794" s="33"/>
    </row>
    <row r="4795" spans="1:25" hidden="1" x14ac:dyDescent="0.2">
      <c r="A4795" s="93" t="s">
        <v>3921</v>
      </c>
      <c r="B4795" s="94" t="str">
        <f ca="1">IFERROR(VLOOKUP($A4795,HeadJournal!$A$1:$NTR$890,COLUMN(HeadJournal!B$1),0),"")</f>
        <v>720000713931</v>
      </c>
      <c r="C4795" s="94" t="str">
        <f ca="1">IFERROR(VLOOKUP($A4795,HeadJournal!$A$1:$NTR$890,COLUMN(HeadJournal!C$1),0),"")</f>
        <v>iHerb_MH DLE7202</v>
      </c>
      <c r="D4795" s="125" t="str">
        <f ca="1"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 ca="1"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 ca="1"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 ca="1"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ca="1" si="358"/>
        <v>991.69989925900461</v>
      </c>
      <c r="V4795" s="22">
        <f t="shared" ca="1" si="359"/>
        <v>1.6302806756911172</v>
      </c>
      <c r="X4795" s="33"/>
      <c r="Y4795" s="33"/>
    </row>
    <row r="4796" spans="1:25" hidden="1" x14ac:dyDescent="0.2">
      <c r="A4796" s="93" t="s">
        <v>3921</v>
      </c>
      <c r="B4796" s="94" t="str">
        <f ca="1">IFERROR(VLOOKUP($A4796,HeadJournal!$A$1:$NTR$890,COLUMN(HeadJournal!B$1),0),"")</f>
        <v>720000713931</v>
      </c>
      <c r="C4796" s="94" t="str">
        <f ca="1">IFERROR(VLOOKUP($A4796,HeadJournal!$A$1:$NTR$890,COLUMN(HeadJournal!C$1),0),"")</f>
        <v>iHerb_MH DLE7202</v>
      </c>
      <c r="D4796" s="125" t="str">
        <f ca="1"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 ca="1"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 ca="1"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 ca="1"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ca="1" si="358"/>
        <v>-778.79251651961351</v>
      </c>
      <c r="V4796" s="22" t="str">
        <f t="shared" ca="1" si="359"/>
        <v/>
      </c>
      <c r="X4796" s="33"/>
      <c r="Y4796" s="33"/>
    </row>
    <row r="4797" spans="1:25" hidden="1" x14ac:dyDescent="0.2">
      <c r="A4797" s="93" t="s">
        <v>3912</v>
      </c>
      <c r="B4797" s="94" t="str">
        <f ca="1">IFERROR(VLOOKUP($A4797,HeadJournal!$A$1:$NTR$890,COLUMN(HeadJournal!B$1),0),"")</f>
        <v>722500474002</v>
      </c>
      <c r="C4797" s="94" t="str">
        <f ca="1">IFERROR(VLOOKUP($A4797,HeadJournal!$A$1:$NTR$890,COLUMN(HeadJournal!C$1),0),"")</f>
        <v>iHerb_VP DFD1605</v>
      </c>
      <c r="D4797" s="125" t="str">
        <f ca="1"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 ca="1"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 ca="1"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ca="1" si="358"/>
        <v>1100.0151051141497</v>
      </c>
      <c r="V4797" s="22">
        <f t="shared" ca="1" si="359"/>
        <v>0.50001029901217831</v>
      </c>
      <c r="X4797" s="33"/>
      <c r="Y4797" s="33"/>
    </row>
    <row r="4798" spans="1:25" hidden="1" x14ac:dyDescent="0.2">
      <c r="A4798" s="93" t="s">
        <v>3912</v>
      </c>
      <c r="B4798" s="94" t="str">
        <f ca="1">IFERROR(VLOOKUP($A4798,HeadJournal!$A$1:$NTR$890,COLUMN(HeadJournal!B$1),0),"")</f>
        <v>722500474002</v>
      </c>
      <c r="C4798" s="94" t="str">
        <f ca="1">IFERROR(VLOOKUP($A4798,HeadJournal!$A$1:$NTR$890,COLUMN(HeadJournal!C$1),0),"")</f>
        <v>iHerb_VP DFD1605</v>
      </c>
      <c r="D4798" s="125" t="str">
        <f ca="1"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 ca="1"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 ca="1"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ca="1" si="358"/>
        <v>1100.0151051141497</v>
      </c>
      <c r="V4798" s="22">
        <f t="shared" ca="1" si="359"/>
        <v>0.50001029901217831</v>
      </c>
      <c r="X4798" s="33"/>
      <c r="Y4798" s="33"/>
    </row>
    <row r="4799" spans="1:25" hidden="1" x14ac:dyDescent="0.2">
      <c r="A4799" s="93" t="s">
        <v>3912</v>
      </c>
      <c r="B4799" s="94" t="str">
        <f ca="1">IFERROR(VLOOKUP($A4799,HeadJournal!$A$1:$NTR$890,COLUMN(HeadJournal!B$1),0),"")</f>
        <v>722500474002</v>
      </c>
      <c r="C4799" s="94" t="str">
        <f ca="1">IFERROR(VLOOKUP($A4799,HeadJournal!$A$1:$NTR$890,COLUMN(HeadJournal!C$1),0),"")</f>
        <v>iHerb_VP DFD1605</v>
      </c>
      <c r="D4799" s="125" t="str">
        <f ca="1"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 ca="1"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 ca="1"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ca="1" si="358"/>
        <v>1122.7906491576809</v>
      </c>
      <c r="V4799" s="22">
        <f t="shared" ca="1" si="359"/>
        <v>0.49305552374548739</v>
      </c>
      <c r="X4799" s="33"/>
      <c r="Y4799" s="33"/>
    </row>
    <row r="4800" spans="1:25" hidden="1" x14ac:dyDescent="0.2">
      <c r="A4800" s="93" t="s">
        <v>3912</v>
      </c>
      <c r="B4800" s="94" t="str">
        <f ca="1">IFERROR(VLOOKUP($A4800,HeadJournal!$A$1:$NTR$890,COLUMN(HeadJournal!B$1),0),"")</f>
        <v>722500474002</v>
      </c>
      <c r="C4800" s="94" t="str">
        <f ca="1">IFERROR(VLOOKUP($A4800,HeadJournal!$A$1:$NTR$890,COLUMN(HeadJournal!C$1),0),"")</f>
        <v>iHerb_VP DFD1605</v>
      </c>
      <c r="D4800" s="125" t="str">
        <f ca="1"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 ca="1"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 ca="1"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 ca="1"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ca="1" si="358"/>
        <v>1122.7906491576809</v>
      </c>
      <c r="V4800" s="22">
        <f t="shared" ca="1" si="359"/>
        <v>0.49305552374548739</v>
      </c>
      <c r="X4800" s="33"/>
      <c r="Y4800" s="33"/>
    </row>
    <row r="4801" spans="1:25" hidden="1" x14ac:dyDescent="0.2">
      <c r="A4801" s="93" t="s">
        <v>3912</v>
      </c>
      <c r="B4801" s="94" t="str">
        <f ca="1">IFERROR(VLOOKUP($A4801,HeadJournal!$A$1:$NTR$890,COLUMN(HeadJournal!B$1),0),"")</f>
        <v>722500474002</v>
      </c>
      <c r="C4801" s="94" t="str">
        <f ca="1">IFERROR(VLOOKUP($A4801,HeadJournal!$A$1:$NTR$890,COLUMN(HeadJournal!C$1),0),"")</f>
        <v>iHerb_VP DFD1605</v>
      </c>
      <c r="D4801" s="125" t="str">
        <f ca="1"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 ca="1"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 ca="1"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ca="1" si="358"/>
        <v>1222.7906491576809</v>
      </c>
      <c r="V4801" s="22">
        <f t="shared" ca="1" si="359"/>
        <v>0.53696892150270759</v>
      </c>
      <c r="X4801" s="33"/>
      <c r="Y4801" s="33"/>
    </row>
    <row r="4802" spans="1:25" hidden="1" x14ac:dyDescent="0.2">
      <c r="A4802" s="93" t="s">
        <v>3912</v>
      </c>
      <c r="B4802" s="94" t="str">
        <f ca="1">IFERROR(VLOOKUP($A4802,HeadJournal!$A$1:$NTR$890,COLUMN(HeadJournal!B$1),0),"")</f>
        <v>722500474002</v>
      </c>
      <c r="C4802" s="94" t="str">
        <f ca="1">IFERROR(VLOOKUP($A4802,HeadJournal!$A$1:$NTR$890,COLUMN(HeadJournal!C$1),0),"")</f>
        <v>iHerb_VP DFD1605</v>
      </c>
      <c r="D4802" s="125" t="str">
        <f ca="1"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 ca="1"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 ca="1"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ca="1" si="358"/>
        <v>895.77803927474235</v>
      </c>
      <c r="V4802" s="22">
        <f t="shared" ca="1" si="359"/>
        <v>0.89201199964577937</v>
      </c>
      <c r="X4802" s="33"/>
      <c r="Y4802" s="33"/>
    </row>
    <row r="4803" spans="1:25" hidden="1" x14ac:dyDescent="0.2">
      <c r="A4803" s="93" t="s">
        <v>3912</v>
      </c>
      <c r="B4803" s="94" t="str">
        <f ca="1">IFERROR(VLOOKUP($A4803,HeadJournal!$A$1:$NTR$890,COLUMN(HeadJournal!B$1),0),"")</f>
        <v>722500474002</v>
      </c>
      <c r="C4803" s="94" t="str">
        <f ca="1">IFERROR(VLOOKUP($A4803,HeadJournal!$A$1:$NTR$890,COLUMN(HeadJournal!C$1),0),"")</f>
        <v>iHerb_VP DFD1605</v>
      </c>
      <c r="D4803" s="125" t="str">
        <f ca="1"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 ca="1"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 ca="1"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ca="1" si="358"/>
        <v>995.77803927474235</v>
      </c>
      <c r="V4803" s="22">
        <f t="shared" ca="1" si="359"/>
        <v>0.99159157857450453</v>
      </c>
      <c r="X4803" s="33"/>
      <c r="Y4803" s="33"/>
    </row>
    <row r="4804" spans="1:25" hidden="1" x14ac:dyDescent="0.2">
      <c r="A4804" s="93" t="s">
        <v>3912</v>
      </c>
      <c r="B4804" s="94" t="str">
        <f ca="1">IFERROR(VLOOKUP($A4804,HeadJournal!$A$1:$NTR$890,COLUMN(HeadJournal!B$1),0),"")</f>
        <v>722500474002</v>
      </c>
      <c r="C4804" s="94" t="str">
        <f ca="1">IFERROR(VLOOKUP($A4804,HeadJournal!$A$1:$NTR$890,COLUMN(HeadJournal!C$1),0),"")</f>
        <v>iHerb_VP DFD1605</v>
      </c>
      <c r="D4804" s="125" t="str">
        <f ca="1"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 ca="1"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 ca="1"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 ca="1"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ca="1" si="358"/>
        <v>1049.1358818745857</v>
      </c>
      <c r="V4804" s="22">
        <f t="shared" ca="1" si="359"/>
        <v>1.1033499549261674</v>
      </c>
      <c r="X4804" s="33"/>
      <c r="Y4804" s="33"/>
    </row>
    <row r="4805" spans="1:25" hidden="1" x14ac:dyDescent="0.2">
      <c r="A4805" s="93" t="s">
        <v>3912</v>
      </c>
      <c r="B4805" s="94" t="str">
        <f ca="1">IFERROR(VLOOKUP($A4805,HeadJournal!$A$1:$NTR$890,COLUMN(HeadJournal!B$1),0),"")</f>
        <v>722500474002</v>
      </c>
      <c r="C4805" s="94" t="str">
        <f ca="1">IFERROR(VLOOKUP($A4805,HeadJournal!$A$1:$NTR$890,COLUMN(HeadJournal!C$1),0),"")</f>
        <v>iHerb_VP DFD1605</v>
      </c>
      <c r="D4805" s="125" t="str">
        <f ca="1"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 ca="1"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 ca="1"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ca="1" si="358"/>
        <v>-950.86411812541417</v>
      </c>
      <c r="V4805" s="22" t="str">
        <f t="shared" ca="1" si="359"/>
        <v/>
      </c>
      <c r="X4805" s="33"/>
      <c r="Y4805" s="33"/>
    </row>
    <row r="4806" spans="1:25" hidden="1" x14ac:dyDescent="0.2">
      <c r="A4806" s="93" t="s">
        <v>3908</v>
      </c>
      <c r="B4806" s="94" t="str">
        <f ca="1">IFERROR(VLOOKUP($A4806,HeadJournal!$A$1:$NTR$890,COLUMN(HeadJournal!B$1),0),"")</f>
        <v>720000716385</v>
      </c>
      <c r="C4806" s="94" t="str">
        <f ca="1">IFERROR(VLOOKUP($A4806,HeadJournal!$A$1:$NTR$890,COLUMN(HeadJournal!C$1),0),"")</f>
        <v>iHerb_VP DFD1605</v>
      </c>
      <c r="D4806" s="125" t="str">
        <f ca="1"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 ca="1"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ca="1" si="358"/>
        <v>2037.9535908250525</v>
      </c>
      <c r="V4806" s="22">
        <f t="shared" ca="1" si="359"/>
        <v>1.9188931606183199</v>
      </c>
      <c r="X4806" s="33"/>
      <c r="Y4806" s="33"/>
    </row>
    <row r="4807" spans="1:25" hidden="1" x14ac:dyDescent="0.2">
      <c r="A4807" s="93" t="s">
        <v>3908</v>
      </c>
      <c r="B4807" s="94" t="str">
        <f ca="1">IFERROR(VLOOKUP($A4807,HeadJournal!$A$1:$NTR$890,COLUMN(HeadJournal!B$1),0),"")</f>
        <v>720000716385</v>
      </c>
      <c r="C4807" s="94" t="str">
        <f ca="1">IFERROR(VLOOKUP($A4807,HeadJournal!$A$1:$NTR$890,COLUMN(HeadJournal!C$1),0),"")</f>
        <v>iHerb_VP DFD1605</v>
      </c>
      <c r="D4807" s="125" t="str">
        <f ca="1"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 ca="1"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 ca="1"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ca="1" si="358"/>
        <v>751.68321007626548</v>
      </c>
      <c r="V4807" s="22">
        <f t="shared" ca="1" si="359"/>
        <v>0.88608786128569184</v>
      </c>
      <c r="X4807" s="33"/>
      <c r="Y4807" s="33"/>
    </row>
    <row r="4808" spans="1:25" hidden="1" x14ac:dyDescent="0.2">
      <c r="A4808" s="93" t="s">
        <v>3908</v>
      </c>
      <c r="B4808" s="94" t="str">
        <f ca="1">IFERROR(VLOOKUP($A4808,HeadJournal!$A$1:$NTR$890,COLUMN(HeadJournal!B$1),0),"")</f>
        <v>720000716385</v>
      </c>
      <c r="C4808" s="94" t="str">
        <f ca="1">IFERROR(VLOOKUP($A4808,HeadJournal!$A$1:$NTR$890,COLUMN(HeadJournal!C$1),0),"")</f>
        <v>iHerb_VP DFD1605</v>
      </c>
      <c r="D4808" s="125" t="str">
        <f ca="1"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 ca="1"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 ca="1"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 ca="1"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ca="1" si="358"/>
        <v>751.68321007626548</v>
      </c>
      <c r="V4808" s="22">
        <f t="shared" ca="1" si="359"/>
        <v>0.88608786128569184</v>
      </c>
      <c r="X4808" s="33"/>
      <c r="Y4808" s="33"/>
    </row>
    <row r="4809" spans="1:25" hidden="1" x14ac:dyDescent="0.2">
      <c r="A4809" s="93" t="s">
        <v>3908</v>
      </c>
      <c r="B4809" s="94" t="str">
        <f ca="1">IFERROR(VLOOKUP($A4809,HeadJournal!$A$1:$NTR$890,COLUMN(HeadJournal!B$1),0),"")</f>
        <v>720000716385</v>
      </c>
      <c r="C4809" s="94" t="str">
        <f ca="1">IFERROR(VLOOKUP($A4809,HeadJournal!$A$1:$NTR$890,COLUMN(HeadJournal!C$1),0),"")</f>
        <v>iHerb_VP DFD1605</v>
      </c>
      <c r="D4809" s="125" t="str">
        <f ca="1"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 ca="1"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 ca="1"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 ca="1"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ca="1" si="358"/>
        <v>3165.8551681303447</v>
      </c>
      <c r="V4809" s="22">
        <f t="shared" ca="1" si="359"/>
        <v>1.556356813207098</v>
      </c>
      <c r="X4809" s="33"/>
      <c r="Y4809" s="33"/>
    </row>
    <row r="4810" spans="1:25" hidden="1" x14ac:dyDescent="0.2">
      <c r="A4810" s="93" t="s">
        <v>3908</v>
      </c>
      <c r="B4810" s="94" t="str">
        <f ca="1">IFERROR(VLOOKUP($A4810,HeadJournal!$A$1:$NTR$890,COLUMN(HeadJournal!B$1),0),"")</f>
        <v>720000716385</v>
      </c>
      <c r="C4810" s="94" t="str">
        <f ca="1">IFERROR(VLOOKUP($A4810,HeadJournal!$A$1:$NTR$890,COLUMN(HeadJournal!C$1),0),"")</f>
        <v>iHerb_VP DFD1605</v>
      </c>
      <c r="D4810" s="125" t="str">
        <f ca="1"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 ca="1"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 ca="1"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 ca="1"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ca="1" si="358"/>
        <v>1958.3565836607354</v>
      </c>
      <c r="V4810" s="22">
        <f t="shared" ca="1" si="359"/>
        <v>1.358419538053002</v>
      </c>
      <c r="X4810" s="33"/>
      <c r="Y4810" s="33"/>
    </row>
    <row r="4811" spans="1:25" hidden="1" x14ac:dyDescent="0.2">
      <c r="A4811" s="93" t="s">
        <v>3908</v>
      </c>
      <c r="B4811" s="94" t="str">
        <f ca="1">IFERROR(VLOOKUP($A4811,HeadJournal!$A$1:$NTR$890,COLUMN(HeadJournal!B$1),0),"")</f>
        <v>720000716385</v>
      </c>
      <c r="C4811" s="94" t="str">
        <f ca="1">IFERROR(VLOOKUP($A4811,HeadJournal!$A$1:$NTR$890,COLUMN(HeadJournal!C$1),0),"")</f>
        <v>iHerb_VP DFD1605</v>
      </c>
      <c r="D4811" s="125" t="str">
        <f ca="1"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 ca="1"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 ca="1"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ca="1" si="358"/>
        <v>3139.8968685001159</v>
      </c>
      <c r="V4811" s="22">
        <f t="shared" ca="1" si="359"/>
        <v>1.3304066363001097</v>
      </c>
      <c r="X4811" s="33"/>
      <c r="Y4811" s="33"/>
    </row>
    <row r="4812" spans="1:25" hidden="1" x14ac:dyDescent="0.2">
      <c r="A4812" s="93" t="s">
        <v>3908</v>
      </c>
      <c r="B4812" s="94" t="str">
        <f ca="1">IFERROR(VLOOKUP($A4812,HeadJournal!$A$1:$NTR$890,COLUMN(HeadJournal!B$1),0),"")</f>
        <v>720000716385</v>
      </c>
      <c r="C4812" s="94" t="str">
        <f ca="1">IFERROR(VLOOKUP($A4812,HeadJournal!$A$1:$NTR$890,COLUMN(HeadJournal!C$1),0),"")</f>
        <v>iHerb_VP DFD1605</v>
      </c>
      <c r="D4812" s="125" t="str">
        <f ca="1"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 ca="1"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 ca="1"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 ca="1"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ca="1" si="358"/>
        <v>989.22114051305789</v>
      </c>
      <c r="V4812" s="22">
        <f t="shared" ca="1" si="359"/>
        <v>0.40199513934352665</v>
      </c>
      <c r="X4812" s="33"/>
      <c r="Y4812" s="33"/>
    </row>
    <row r="4813" spans="1:25" hidden="1" x14ac:dyDescent="0.2">
      <c r="A4813" s="93" t="s">
        <v>3908</v>
      </c>
      <c r="B4813" s="94" t="str">
        <f ca="1">IFERROR(VLOOKUP($A4813,HeadJournal!$A$1:$NTR$890,COLUMN(HeadJournal!B$1),0),"")</f>
        <v>720000716385</v>
      </c>
      <c r="C4813" s="94" t="str">
        <f ca="1">IFERROR(VLOOKUP($A4813,HeadJournal!$A$1:$NTR$890,COLUMN(HeadJournal!C$1),0),"")</f>
        <v>iHerb_VP DFD1605</v>
      </c>
      <c r="D4813" s="125" t="str">
        <f ca="1"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 ca="1"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 ca="1"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 ca="1"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ca="1" si="358"/>
        <v>687.99248902241754</v>
      </c>
      <c r="V4813" s="22">
        <f t="shared" ca="1" si="359"/>
        <v>0.84727355316472108</v>
      </c>
      <c r="X4813" s="33"/>
      <c r="Y4813" s="33"/>
    </row>
    <row r="4814" spans="1:25" hidden="1" x14ac:dyDescent="0.2">
      <c r="A4814" s="93" t="s">
        <v>3908</v>
      </c>
      <c r="B4814" s="94" t="str">
        <f ca="1">IFERROR(VLOOKUP($A4814,HeadJournal!$A$1:$NTR$890,COLUMN(HeadJournal!B$1),0),"")</f>
        <v>720000716385</v>
      </c>
      <c r="C4814" s="94" t="str">
        <f ca="1">IFERROR(VLOOKUP($A4814,HeadJournal!$A$1:$NTR$890,COLUMN(HeadJournal!C$1),0),"")</f>
        <v>iHerb_VP DFD1605</v>
      </c>
      <c r="D4814" s="125" t="str">
        <f ca="1"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 ca="1"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 ca="1"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 ca="1"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ca="1" si="358"/>
        <v>1292.3038695978739</v>
      </c>
      <c r="V4814" s="22">
        <f t="shared" ca="1" si="359"/>
        <v>1.0700571419133189</v>
      </c>
      <c r="X4814" s="33"/>
      <c r="Y4814" s="33"/>
    </row>
    <row r="4815" spans="1:25" hidden="1" x14ac:dyDescent="0.2">
      <c r="A4815" s="93" t="s">
        <v>3908</v>
      </c>
      <c r="B4815" s="94" t="str">
        <f ca="1">IFERROR(VLOOKUP($A4815,HeadJournal!$A$1:$NTR$890,COLUMN(HeadJournal!B$1),0),"")</f>
        <v>720000716385</v>
      </c>
      <c r="C4815" s="94" t="str">
        <f ca="1">IFERROR(VLOOKUP($A4815,HeadJournal!$A$1:$NTR$890,COLUMN(HeadJournal!C$1),0),"")</f>
        <v>iHerb_VP DFD1605</v>
      </c>
      <c r="D4815" s="125" t="str">
        <f ca="1"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 ca="1"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 ca="1"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 ca="1"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ca="1" si="358"/>
        <v>1192.3038695978739</v>
      </c>
      <c r="V4815" s="22">
        <f t="shared" ca="1" si="359"/>
        <v>0.9872548562367861</v>
      </c>
      <c r="X4815" s="33"/>
      <c r="Y4815" s="33"/>
    </row>
    <row r="4816" spans="1:25" hidden="1" x14ac:dyDescent="0.2">
      <c r="A4816" s="93" t="s">
        <v>3954</v>
      </c>
      <c r="B4816" s="94" t="str">
        <f ca="1">IFERROR(VLOOKUP($A4816,HeadJournal!$A$1:$NTR$890,COLUMN(HeadJournal!B$1),0),"")</f>
        <v>1595032065</v>
      </c>
      <c r="C4816" s="94" t="str">
        <f ca="1">IFERROR(VLOOKUP($A4816,HeadJournal!$A$1:$NTR$890,COLUMN(HeadJournal!C$1),0),"")</f>
        <v>essens_OA</v>
      </c>
      <c r="D4816" s="125" t="str">
        <f ca="1"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 ca="1"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 ca="1"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ca="1" si="358"/>
        <v>964.21340617586111</v>
      </c>
      <c r="V4816" s="22">
        <f t="shared" ca="1" si="359"/>
        <v>0.62783033141014122</v>
      </c>
      <c r="X4816" s="33"/>
      <c r="Y4816" s="33"/>
    </row>
    <row r="4817" spans="1:25" hidden="1" x14ac:dyDescent="0.2">
      <c r="A4817" s="93" t="s">
        <v>3954</v>
      </c>
      <c r="B4817" s="94" t="str">
        <f ca="1">IFERROR(VLOOKUP($A4817,HeadJournal!$A$1:$NTR$890,COLUMN(HeadJournal!B$1),0),"")</f>
        <v>1595032065</v>
      </c>
      <c r="C4817" s="94" t="str">
        <f ca="1">IFERROR(VLOOKUP($A4817,HeadJournal!$A$1:$NTR$890,COLUMN(HeadJournal!C$1),0),"")</f>
        <v>essens_OA</v>
      </c>
      <c r="D4817" s="125" t="str">
        <f ca="1"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 ca="1"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 ca="1"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ca="1" si="358"/>
        <v>-1610.1716789879251</v>
      </c>
      <c r="V4817" s="22" t="str">
        <f t="shared" ca="1" si="359"/>
        <v/>
      </c>
      <c r="X4817" s="33"/>
      <c r="Y4817" s="33"/>
    </row>
    <row r="4818" spans="1:25" hidden="1" x14ac:dyDescent="0.2">
      <c r="A4818" s="93" t="s">
        <v>3954</v>
      </c>
      <c r="B4818" s="94" t="str">
        <f ca="1">IFERROR(VLOOKUP($A4818,HeadJournal!$A$1:$NTR$890,COLUMN(HeadJournal!B$1),0),"")</f>
        <v>1595032065</v>
      </c>
      <c r="C4818" s="94" t="str">
        <f ca="1">IFERROR(VLOOKUP($A4818,HeadJournal!$A$1:$NTR$890,COLUMN(HeadJournal!C$1),0),"")</f>
        <v>essens_OA</v>
      </c>
      <c r="D4818" s="125" t="str">
        <f ca="1"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 ca="1"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 ca="1"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 ca="1"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ca="1" si="358"/>
        <v>-525.06172718793619</v>
      </c>
      <c r="V4818" s="22" t="str">
        <f t="shared" ca="1" si="359"/>
        <v/>
      </c>
      <c r="X4818" s="33"/>
      <c r="Y4818" s="33"/>
    </row>
    <row r="4819" spans="1:25" hidden="1" x14ac:dyDescent="0.2">
      <c r="A4819" s="93" t="s">
        <v>3955</v>
      </c>
      <c r="B4819" s="94" t="str">
        <f ca="1">IFERROR(VLOOKUP($A4819,HeadJournal!$A$1:$NTR$890,COLUMN(HeadJournal!B$1),0),"")</f>
        <v>1595049729</v>
      </c>
      <c r="C4819" s="94" t="str">
        <f ca="1">IFERROR(VLOOKUP($A4819,HeadJournal!$A$1:$NTR$890,COLUMN(HeadJournal!C$1),0),"")</f>
        <v>essens_OA</v>
      </c>
      <c r="D4819" s="125" t="str">
        <f ca="1"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 ca="1"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 ca="1"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 ca="1"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ca="1" si="358"/>
        <v>-1535</v>
      </c>
      <c r="V4819" s="22" t="str">
        <f t="shared" ca="1" si="359"/>
        <v/>
      </c>
      <c r="X4819" s="33"/>
      <c r="Y4819" s="33"/>
    </row>
    <row r="4820" spans="1:25" hidden="1" x14ac:dyDescent="0.2">
      <c r="A4820" s="93" t="s">
        <v>3955</v>
      </c>
      <c r="B4820" s="94" t="str">
        <f ca="1">IFERROR(VLOOKUP($A4820,HeadJournal!$A$1:$NTR$890,COLUMN(HeadJournal!B$1),0),"")</f>
        <v>1595049729</v>
      </c>
      <c r="C4820" s="94" t="str">
        <f ca="1">IFERROR(VLOOKUP($A4820,HeadJournal!$A$1:$NTR$890,COLUMN(HeadJournal!C$1),0),"")</f>
        <v>essens_OA</v>
      </c>
      <c r="D4820" s="125" t="str">
        <f ca="1"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 ca="1"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 ca="1"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 ca="1"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ca="1" si="358"/>
        <v>-1535</v>
      </c>
      <c r="V4820" s="22" t="str">
        <f t="shared" ca="1" si="359"/>
        <v/>
      </c>
      <c r="X4820" s="33"/>
      <c r="Y4820" s="33"/>
    </row>
    <row r="4821" spans="1:25" hidden="1" x14ac:dyDescent="0.2">
      <c r="A4821" s="93" t="s">
        <v>3955</v>
      </c>
      <c r="B4821" s="94" t="str">
        <f ca="1">IFERROR(VLOOKUP($A4821,HeadJournal!$A$1:$NTR$890,COLUMN(HeadJournal!B$1),0),"")</f>
        <v>1595049729</v>
      </c>
      <c r="C4821" s="94" t="str">
        <f ca="1">IFERROR(VLOOKUP($A4821,HeadJournal!$A$1:$NTR$890,COLUMN(HeadJournal!C$1),0),"")</f>
        <v>essens_OA</v>
      </c>
      <c r="D4821" s="125" t="str">
        <f ca="1"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 ca="1"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 ca="1"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 ca="1"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ca="1" si="358"/>
        <v>-1535</v>
      </c>
      <c r="V4821" s="22" t="str">
        <f t="shared" ca="1" si="359"/>
        <v/>
      </c>
      <c r="X4821" s="33"/>
      <c r="Y4821" s="33"/>
    </row>
    <row r="4822" spans="1:25" hidden="1" x14ac:dyDescent="0.2">
      <c r="A4822" s="93" t="s">
        <v>3955</v>
      </c>
      <c r="B4822" s="94" t="str">
        <f ca="1">IFERROR(VLOOKUP($A4822,HeadJournal!$A$1:$NTR$890,COLUMN(HeadJournal!B$1),0),"")</f>
        <v>1595049729</v>
      </c>
      <c r="C4822" s="94" t="str">
        <f ca="1">IFERROR(VLOOKUP($A4822,HeadJournal!$A$1:$NTR$890,COLUMN(HeadJournal!C$1),0),"")</f>
        <v>essens_OA</v>
      </c>
      <c r="D4822" s="125" t="str">
        <f ca="1"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 ca="1"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 ca="1"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ca="1" si="358"/>
        <v>1065</v>
      </c>
      <c r="V4822" s="22">
        <f t="shared" ca="1" si="359"/>
        <v>0.69381107491856675</v>
      </c>
      <c r="X4822" s="33"/>
      <c r="Y4822" s="33"/>
    </row>
    <row r="4823" spans="1:25" hidden="1" x14ac:dyDescent="0.2">
      <c r="A4823" s="93" t="s">
        <v>3955</v>
      </c>
      <c r="B4823" s="94" t="str">
        <f ca="1">IFERROR(VLOOKUP($A4823,HeadJournal!$A$1:$NTR$890,COLUMN(HeadJournal!B$1),0),"")</f>
        <v>1595049729</v>
      </c>
      <c r="C4823" s="94" t="str">
        <f ca="1">IFERROR(VLOOKUP($A4823,HeadJournal!$A$1:$NTR$890,COLUMN(HeadJournal!C$1),0),"")</f>
        <v>essens_OA</v>
      </c>
      <c r="D4823" s="125" t="str">
        <f ca="1"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 ca="1"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 ca="1"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ca="1" si="358"/>
        <v>-1535</v>
      </c>
      <c r="V4823" s="22" t="str">
        <f t="shared" ca="1" si="359"/>
        <v/>
      </c>
      <c r="X4823" s="33"/>
      <c r="Y4823" s="33"/>
    </row>
    <row r="4824" spans="1:25" hidden="1" x14ac:dyDescent="0.2">
      <c r="A4824" s="93" t="s">
        <v>3955</v>
      </c>
      <c r="B4824" s="94" t="str">
        <f ca="1">IFERROR(VLOOKUP($A4824,HeadJournal!$A$1:$NTR$890,COLUMN(HeadJournal!B$1),0),"")</f>
        <v>1595049729</v>
      </c>
      <c r="C4824" s="94" t="str">
        <f ca="1">IFERROR(VLOOKUP($A4824,HeadJournal!$A$1:$NTR$890,COLUMN(HeadJournal!C$1),0),"")</f>
        <v>essens_OA</v>
      </c>
      <c r="D4824" s="125" t="str">
        <f ca="1"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 ca="1"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 ca="1"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ca="1" si="358"/>
        <v>-1535</v>
      </c>
      <c r="V4824" s="22" t="str">
        <f t="shared" ca="1" si="359"/>
        <v/>
      </c>
      <c r="X4824" s="33"/>
      <c r="Y4824" s="33"/>
    </row>
    <row r="4825" spans="1:25" hidden="1" x14ac:dyDescent="0.2">
      <c r="A4825" s="93" t="s">
        <v>3950</v>
      </c>
      <c r="B4825" s="94" t="str">
        <f ca="1">IFERROR(VLOOKUP($A4825,HeadJournal!$A$1:$NTR$890,COLUMN(HeadJournal!B$1),0),"")</f>
        <v>1595054059</v>
      </c>
      <c r="C4825" s="94" t="str">
        <f ca="1">IFERROR(VLOOKUP($A4825,HeadJournal!$A$1:$NTR$890,COLUMN(HeadJournal!C$1),0),"")</f>
        <v>essens_OA</v>
      </c>
      <c r="D4825" s="125" t="str">
        <f ca="1"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 ca="1"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 ca="1"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ca="1" si="358"/>
        <v>-1708.3333333333333</v>
      </c>
      <c r="V4825" s="22" t="str">
        <f t="shared" ca="1" si="359"/>
        <v/>
      </c>
      <c r="X4825" s="33"/>
      <c r="Y4825" s="33"/>
    </row>
    <row r="4826" spans="1:25" hidden="1" x14ac:dyDescent="0.2">
      <c r="A4826" s="93" t="s">
        <v>3950</v>
      </c>
      <c r="B4826" s="94" t="str">
        <f ca="1">IFERROR(VLOOKUP($A4826,HeadJournal!$A$1:$NTR$890,COLUMN(HeadJournal!B$1),0),"")</f>
        <v>1595054059</v>
      </c>
      <c r="C4826" s="94" t="str">
        <f ca="1">IFERROR(VLOOKUP($A4826,HeadJournal!$A$1:$NTR$890,COLUMN(HeadJournal!C$1),0),"")</f>
        <v>essens_OA</v>
      </c>
      <c r="D4826" s="125" t="str">
        <f ca="1"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 ca="1"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 ca="1"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ca="1" si="358"/>
        <v>891.66666666666674</v>
      </c>
      <c r="V4826" s="22">
        <f t="shared" ca="1" si="359"/>
        <v>0.52195121951219514</v>
      </c>
      <c r="X4826" s="33"/>
      <c r="Y4826" s="33"/>
    </row>
    <row r="4827" spans="1:25" hidden="1" x14ac:dyDescent="0.2">
      <c r="A4827" s="93" t="s">
        <v>3950</v>
      </c>
      <c r="B4827" s="94" t="str">
        <f ca="1">IFERROR(VLOOKUP($A4827,HeadJournal!$A$1:$NTR$890,COLUMN(HeadJournal!B$1),0),"")</f>
        <v>1595054059</v>
      </c>
      <c r="C4827" s="94" t="str">
        <f ca="1">IFERROR(VLOOKUP($A4827,HeadJournal!$A$1:$NTR$890,COLUMN(HeadJournal!C$1),0),"")</f>
        <v>essens_OA</v>
      </c>
      <c r="D4827" s="125" t="str">
        <f ca="1"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 ca="1"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 ca="1"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ca="1" si="358"/>
        <v>-1708.3333333333333</v>
      </c>
      <c r="V4827" s="22" t="str">
        <f t="shared" ca="1" si="359"/>
        <v/>
      </c>
      <c r="X4827" s="33"/>
      <c r="Y4827" s="33"/>
    </row>
    <row r="4828" spans="1:25" hidden="1" x14ac:dyDescent="0.2">
      <c r="A4828" s="93" t="s">
        <v>3983</v>
      </c>
      <c r="B4828" s="94">
        <f ca="1">IFERROR(VLOOKUP($A4828,HeadJournal!$A$1:$NTR$890,COLUMN(HeadJournal!B$1),0),"")</f>
        <v>0</v>
      </c>
      <c r="C4828" s="94" t="str">
        <f ca="1">IFERROR(VLOOKUP($A4828,HeadJournal!$A$1:$NTR$890,COLUMN(HeadJournal!C$1),0),"")</f>
        <v>AllexPost</v>
      </c>
      <c r="D4828" s="125" t="str">
        <f ca="1"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 ca="1"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 ca="1"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ca="1" si="358"/>
        <v>913.02450000000022</v>
      </c>
      <c r="V4828" s="22">
        <f t="shared" ca="1" si="359"/>
        <v>0.63537930883303184</v>
      </c>
      <c r="X4828" s="33"/>
      <c r="Y4828" s="33"/>
    </row>
    <row r="4829" spans="1:25" hidden="1" x14ac:dyDescent="0.2">
      <c r="A4829" s="93" t="s">
        <v>3983</v>
      </c>
      <c r="B4829" s="94">
        <f ca="1">IFERROR(VLOOKUP($A4829,HeadJournal!$A$1:$NTR$890,COLUMN(HeadJournal!B$1),0),"")</f>
        <v>0</v>
      </c>
      <c r="C4829" s="94" t="str">
        <f ca="1">IFERROR(VLOOKUP($A4829,HeadJournal!$A$1:$NTR$890,COLUMN(HeadJournal!C$1),0),"")</f>
        <v>AllexPost</v>
      </c>
      <c r="D4829" s="125" t="str">
        <f ca="1"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 ca="1"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 ca="1"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ca="1" si="358"/>
        <v>863.02450000000022</v>
      </c>
      <c r="V4829" s="22">
        <f t="shared" ca="1" si="359"/>
        <v>0.60058400438977588</v>
      </c>
      <c r="X4829" s="33"/>
      <c r="Y4829" s="33"/>
    </row>
    <row r="4830" spans="1:25" hidden="1" x14ac:dyDescent="0.2">
      <c r="A4830" s="93" t="s">
        <v>3983</v>
      </c>
      <c r="B4830" s="94">
        <f ca="1">IFERROR(VLOOKUP($A4830,HeadJournal!$A$1:$NTR$890,COLUMN(HeadJournal!B$1),0),"")</f>
        <v>0</v>
      </c>
      <c r="C4830" s="94" t="str">
        <f ca="1">IFERROR(VLOOKUP($A4830,HeadJournal!$A$1:$NTR$890,COLUMN(HeadJournal!C$1),0),"")</f>
        <v>AllexPost</v>
      </c>
      <c r="D4830" s="125" t="str">
        <f ca="1"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 ca="1"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 ca="1"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ca="1" si="358"/>
        <v>863.02450000000022</v>
      </c>
      <c r="V4830" s="22">
        <f t="shared" ca="1" si="359"/>
        <v>0.60058400438977588</v>
      </c>
      <c r="X4830" s="33"/>
      <c r="Y4830" s="33"/>
    </row>
    <row r="4831" spans="1:25" hidden="1" x14ac:dyDescent="0.2">
      <c r="A4831" s="93" t="s">
        <v>3983</v>
      </c>
      <c r="B4831" s="94">
        <f ca="1">IFERROR(VLOOKUP($A4831,HeadJournal!$A$1:$NTR$890,COLUMN(HeadJournal!B$1),0),"")</f>
        <v>0</v>
      </c>
      <c r="C4831" s="94" t="str">
        <f ca="1">IFERROR(VLOOKUP($A4831,HeadJournal!$A$1:$NTR$890,COLUMN(HeadJournal!C$1),0),"")</f>
        <v>AllexPost</v>
      </c>
      <c r="D4831" s="125" t="str">
        <f ca="1"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 ca="1"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 ca="1"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ca="1" si="358"/>
        <v>863.02450000000022</v>
      </c>
      <c r="V4831" s="22">
        <f t="shared" ca="1" si="359"/>
        <v>0.60058400438977588</v>
      </c>
      <c r="X4831" s="33"/>
      <c r="Y4831" s="33"/>
    </row>
    <row r="4832" spans="1:25" hidden="1" x14ac:dyDescent="0.2">
      <c r="A4832" s="93" t="s">
        <v>3983</v>
      </c>
      <c r="B4832" s="94">
        <f ca="1">IFERROR(VLOOKUP($A4832,HeadJournal!$A$1:$NTR$890,COLUMN(HeadJournal!B$1),0),"")</f>
        <v>0</v>
      </c>
      <c r="C4832" s="94" t="str">
        <f ca="1">IFERROR(VLOOKUP($A4832,HeadJournal!$A$1:$NTR$890,COLUMN(HeadJournal!C$1),0),"")</f>
        <v>AllexPost</v>
      </c>
      <c r="D4832" s="125" t="str">
        <f ca="1"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 ca="1"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 ca="1"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ca="1" si="358"/>
        <v>963.02450000000022</v>
      </c>
      <c r="V4832" s="22">
        <f t="shared" ca="1" si="359"/>
        <v>0.6701746132762878</v>
      </c>
      <c r="X4832" s="33"/>
      <c r="Y4832" s="33"/>
    </row>
    <row r="4833" spans="1:25" hidden="1" x14ac:dyDescent="0.2">
      <c r="A4833" s="93" t="s">
        <v>3983</v>
      </c>
      <c r="B4833" s="94">
        <f ca="1">IFERROR(VLOOKUP($A4833,HeadJournal!$A$1:$NTR$890,COLUMN(HeadJournal!B$1),0),"")</f>
        <v>0</v>
      </c>
      <c r="C4833" s="94" t="str">
        <f ca="1">IFERROR(VLOOKUP($A4833,HeadJournal!$A$1:$NTR$890,COLUMN(HeadJournal!C$1),0),"")</f>
        <v>AllexPost</v>
      </c>
      <c r="D4833" s="125" t="str">
        <f ca="1"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 ca="1"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 ca="1"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ca="1" si="358"/>
        <v>963.02450000000022</v>
      </c>
      <c r="V4833" s="22">
        <f t="shared" ca="1" si="359"/>
        <v>0.6701746132762878</v>
      </c>
      <c r="X4833" s="33"/>
      <c r="Y4833" s="33"/>
    </row>
    <row r="4834" spans="1:25" hidden="1" x14ac:dyDescent="0.2">
      <c r="A4834" s="93" t="s">
        <v>3983</v>
      </c>
      <c r="B4834" s="94">
        <f ca="1">IFERROR(VLOOKUP($A4834,HeadJournal!$A$1:$NTR$890,COLUMN(HeadJournal!B$1),0),"")</f>
        <v>0</v>
      </c>
      <c r="C4834" s="94" t="str">
        <f ca="1">IFERROR(VLOOKUP($A4834,HeadJournal!$A$1:$NTR$890,COLUMN(HeadJournal!C$1),0),"")</f>
        <v>AllexPost</v>
      </c>
      <c r="D4834" s="125" t="str">
        <f ca="1"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 ca="1"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 ca="1"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ca="1" si="358"/>
        <v>863.02450000000022</v>
      </c>
      <c r="V4834" s="22">
        <f t="shared" ca="1" si="359"/>
        <v>0.60058400438977588</v>
      </c>
      <c r="X4834" s="33"/>
      <c r="Y4834" s="33"/>
    </row>
    <row r="4835" spans="1:25" hidden="1" x14ac:dyDescent="0.2">
      <c r="A4835" s="93" t="s">
        <v>3983</v>
      </c>
      <c r="B4835" s="94">
        <f ca="1">IFERROR(VLOOKUP($A4835,HeadJournal!$A$1:$NTR$890,COLUMN(HeadJournal!B$1),0),"")</f>
        <v>0</v>
      </c>
      <c r="C4835" s="94" t="str">
        <f ca="1">IFERROR(VLOOKUP($A4835,HeadJournal!$A$1:$NTR$890,COLUMN(HeadJournal!C$1),0),"")</f>
        <v>AllexPost</v>
      </c>
      <c r="D4835" s="125" t="str">
        <f ca="1"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 ca="1"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 ca="1"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ca="1" si="358"/>
        <v>963.02450000000022</v>
      </c>
      <c r="V4835" s="22">
        <f t="shared" ca="1" si="359"/>
        <v>0.6701746132762878</v>
      </c>
      <c r="X4835" s="33"/>
      <c r="Y4835" s="33"/>
    </row>
    <row r="4836" spans="1:25" hidden="1" x14ac:dyDescent="0.2">
      <c r="A4836" s="93" t="s">
        <v>3983</v>
      </c>
      <c r="B4836" s="94">
        <f ca="1">IFERROR(VLOOKUP($A4836,HeadJournal!$A$1:$NTR$890,COLUMN(HeadJournal!B$1),0),"")</f>
        <v>0</v>
      </c>
      <c r="C4836" s="94" t="str">
        <f ca="1">IFERROR(VLOOKUP($A4836,HeadJournal!$A$1:$NTR$890,COLUMN(HeadJournal!C$1),0),"")</f>
        <v>AllexPost</v>
      </c>
      <c r="D4836" s="125" t="str">
        <f ca="1"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 ca="1"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 ca="1"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ca="1" si="358"/>
        <v>963.02450000000022</v>
      </c>
      <c r="V4836" s="22">
        <f t="shared" ca="1" si="359"/>
        <v>0.6701746132762878</v>
      </c>
      <c r="X4836" s="33"/>
      <c r="Y4836" s="33"/>
    </row>
    <row r="4837" spans="1:25" hidden="1" x14ac:dyDescent="0.2">
      <c r="A4837" s="93" t="s">
        <v>3983</v>
      </c>
      <c r="B4837" s="94">
        <f ca="1">IFERROR(VLOOKUP($A4837,HeadJournal!$A$1:$NTR$890,COLUMN(HeadJournal!B$1),0),"")</f>
        <v>0</v>
      </c>
      <c r="C4837" s="94" t="str">
        <f ca="1">IFERROR(VLOOKUP($A4837,HeadJournal!$A$1:$NTR$890,COLUMN(HeadJournal!C$1),0),"")</f>
        <v>AllexPost</v>
      </c>
      <c r="D4837" s="125" t="str">
        <f ca="1"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 ca="1"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 ca="1"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ca="1" si="358"/>
        <v>1063.0245000000002</v>
      </c>
      <c r="V4837" s="22">
        <f t="shared" ca="1" si="359"/>
        <v>0.73976522216279983</v>
      </c>
      <c r="X4837" s="33"/>
      <c r="Y4837" s="33"/>
    </row>
    <row r="4838" spans="1:25" hidden="1" x14ac:dyDescent="0.2">
      <c r="A4838" s="93" t="s">
        <v>3994</v>
      </c>
      <c r="B4838" s="94" t="str">
        <f ca="1">IFERROR(VLOOKUP($A4838,HeadJournal!$A$1:$NTR$890,COLUMN(HeadJournal!B$1),0),"")</f>
        <v>722500484560</v>
      </c>
      <c r="C4838" s="94" t="str">
        <f ca="1">IFERROR(VLOOKUP($A4838,HeadJournal!$A$1:$NTR$890,COLUMN(HeadJournal!C$1),0),"")</f>
        <v>iHerb_OA CZN6870</v>
      </c>
      <c r="D4838" s="125" t="str">
        <f ca="1"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 ca="1"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ca="1" si="358"/>
        <v>1321.7781360640565</v>
      </c>
      <c r="V4838" s="22">
        <f t="shared" ca="1" si="359"/>
        <v>0.60681520002543088</v>
      </c>
      <c r="X4838" s="33"/>
      <c r="Y4838" s="33"/>
    </row>
    <row r="4839" spans="1:25" hidden="1" x14ac:dyDescent="0.2">
      <c r="A4839" s="93" t="s">
        <v>3994</v>
      </c>
      <c r="B4839" s="94" t="str">
        <f ca="1">IFERROR(VLOOKUP($A4839,HeadJournal!$A$1:$NTR$890,COLUMN(HeadJournal!B$1),0),"")</f>
        <v>722500484560</v>
      </c>
      <c r="C4839" s="94" t="str">
        <f ca="1">IFERROR(VLOOKUP($A4839,HeadJournal!$A$1:$NTR$890,COLUMN(HeadJournal!C$1),0),"")</f>
        <v>iHerb_OA CZN6870</v>
      </c>
      <c r="D4839" s="125" t="str">
        <f ca="1"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 ca="1"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 ca="1"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ca="1" si="358"/>
        <v>1478.3015303121088</v>
      </c>
      <c r="V4839" s="22">
        <f t="shared" ca="1" si="359"/>
        <v>0.66539251409746147</v>
      </c>
      <c r="X4839" s="33"/>
      <c r="Y4839" s="33"/>
    </row>
    <row r="4840" spans="1:25" hidden="1" x14ac:dyDescent="0.2">
      <c r="A4840" s="93" t="s">
        <v>3994</v>
      </c>
      <c r="B4840" s="94" t="str">
        <f ca="1">IFERROR(VLOOKUP($A4840,HeadJournal!$A$1:$NTR$890,COLUMN(HeadJournal!B$1),0),"")</f>
        <v>722500484560</v>
      </c>
      <c r="C4840" s="94" t="str">
        <f ca="1">IFERROR(VLOOKUP($A4840,HeadJournal!$A$1:$NTR$890,COLUMN(HeadJournal!C$1),0),"")</f>
        <v>iHerb_OA CZN6870</v>
      </c>
      <c r="D4840" s="125" t="str">
        <f ca="1"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 ca="1"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 ca="1"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 ca="1"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ca="1" si="358"/>
        <v>1278.3015303121088</v>
      </c>
      <c r="V4840" s="22">
        <f t="shared" ca="1" si="359"/>
        <v>0.5753712971192203</v>
      </c>
      <c r="X4840" s="33"/>
      <c r="Y4840" s="33"/>
    </row>
    <row r="4841" spans="1:25" hidden="1" x14ac:dyDescent="0.2">
      <c r="A4841" s="93" t="s">
        <v>3994</v>
      </c>
      <c r="B4841" s="94" t="str">
        <f ca="1">IFERROR(VLOOKUP($A4841,HeadJournal!$A$1:$NTR$890,COLUMN(HeadJournal!B$1),0),"")</f>
        <v>722500484560</v>
      </c>
      <c r="C4841" s="94" t="str">
        <f ca="1">IFERROR(VLOOKUP($A4841,HeadJournal!$A$1:$NTR$890,COLUMN(HeadJournal!C$1),0),"")</f>
        <v>iHerb_OA CZN6870</v>
      </c>
      <c r="D4841" s="125" t="str">
        <f ca="1"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 ca="1"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 ca="1"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 ca="1">IFERROR(SUM(K4841:O4841)*VLOOKUP($A4841,HeadJournal!$A$1:$L$890,COLUMN(HeadJournal!H$1),0),0)</f>
        <v>693.86906149572417</v>
      </c>
      <c r="Q4841" s="29">
        <v>1700</v>
      </c>
      <c r="R4841" s="31">
        <v>46125</v>
      </c>
      <c r="S4841" s="31"/>
      <c r="T4841" s="95" t="str">
        <f t="shared" si="365"/>
        <v>2026 04</v>
      </c>
      <c r="U4841" s="32">
        <f t="shared" ca="1" si="358"/>
        <v>1006.1309385042758</v>
      </c>
      <c r="V4841" s="22">
        <f t="shared" ca="1" si="359"/>
        <v>1.4500299758796436</v>
      </c>
      <c r="X4841" s="33"/>
      <c r="Y4841" s="33"/>
    </row>
    <row r="4842" spans="1:25" hidden="1" x14ac:dyDescent="0.2">
      <c r="A4842" s="93" t="s">
        <v>3994</v>
      </c>
      <c r="B4842" s="94" t="str">
        <f ca="1">IFERROR(VLOOKUP($A4842,HeadJournal!$A$1:$NTR$890,COLUMN(HeadJournal!B$1),0),"")</f>
        <v>722500484560</v>
      </c>
      <c r="C4842" s="94" t="str">
        <f ca="1">IFERROR(VLOOKUP($A4842,HeadJournal!$A$1:$NTR$890,COLUMN(HeadJournal!C$1),0),"")</f>
        <v>iHerb_OA CZN6870</v>
      </c>
      <c r="D4842" s="125" t="str">
        <f ca="1"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 ca="1"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 ca="1"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 ca="1">IFERROR(SUM(K4842:O4842)*VLOOKUP($A4842,HeadJournal!$A$1:$L$890,COLUMN(HeadJournal!H$1),0),0)</f>
        <v>801.0235241570889</v>
      </c>
      <c r="Q4842" s="29">
        <v>1800</v>
      </c>
      <c r="R4842" s="31">
        <v>46144</v>
      </c>
      <c r="S4842" s="31"/>
      <c r="T4842" s="95" t="str">
        <f t="shared" si="365"/>
        <v>2026 05</v>
      </c>
      <c r="U4842" s="32">
        <f t="shared" ca="1" si="358"/>
        <v>998.9764758429111</v>
      </c>
      <c r="V4842" s="22">
        <f t="shared" ca="1" si="359"/>
        <v>1.2471250165769183</v>
      </c>
      <c r="X4842" s="33"/>
      <c r="Y4842" s="33"/>
    </row>
    <row r="4843" spans="1:25" hidden="1" x14ac:dyDescent="0.2">
      <c r="A4843" s="93" t="s">
        <v>3994</v>
      </c>
      <c r="B4843" s="94" t="str">
        <f ca="1">IFERROR(VLOOKUP($A4843,HeadJournal!$A$1:$NTR$890,COLUMN(HeadJournal!B$1),0),"")</f>
        <v>722500484560</v>
      </c>
      <c r="C4843" s="94" t="str">
        <f ca="1">IFERROR(VLOOKUP($A4843,HeadJournal!$A$1:$NTR$890,COLUMN(HeadJournal!C$1),0),"")</f>
        <v>iHerb_OA CZN6870</v>
      </c>
      <c r="D4843" s="125" t="str">
        <f ca="1"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 ca="1"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 ca="1"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 ca="1"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ca="1" si="358"/>
        <v>-679.81601721226639</v>
      </c>
      <c r="V4843" s="22" t="str">
        <f t="shared" ca="1" si="359"/>
        <v/>
      </c>
      <c r="X4843" s="33"/>
      <c r="Y4843" s="33"/>
    </row>
    <row r="4844" spans="1:25" hidden="1" x14ac:dyDescent="0.2">
      <c r="A4844" s="93" t="s">
        <v>3994</v>
      </c>
      <c r="B4844" s="94" t="str">
        <f ca="1">IFERROR(VLOOKUP($A4844,HeadJournal!$A$1:$NTR$890,COLUMN(HeadJournal!B$1),0),"")</f>
        <v>722500484560</v>
      </c>
      <c r="C4844" s="94" t="str">
        <f ca="1">IFERROR(VLOOKUP($A4844,HeadJournal!$A$1:$NTR$890,COLUMN(HeadJournal!C$1),0),"")</f>
        <v>iHerb_OA CZN6870</v>
      </c>
      <c r="D4844" s="125" t="str">
        <f ca="1"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 ca="1"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 ca="1"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 ca="1"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ca="1" si="358"/>
        <v>-762.37765237758015</v>
      </c>
      <c r="V4844" s="22" t="str">
        <f t="shared" ca="1" si="359"/>
        <v/>
      </c>
      <c r="X4844" s="33"/>
      <c r="Y4844" s="33"/>
    </row>
    <row r="4845" spans="1:25" hidden="1" x14ac:dyDescent="0.2">
      <c r="A4845" s="93" t="s">
        <v>3994</v>
      </c>
      <c r="B4845" s="94" t="str">
        <f ca="1">IFERROR(VLOOKUP($A4845,HeadJournal!$A$1:$NTR$890,COLUMN(HeadJournal!B$1),0),"")</f>
        <v>722500484560</v>
      </c>
      <c r="C4845" s="94" t="str">
        <f ca="1">IFERROR(VLOOKUP($A4845,HeadJournal!$A$1:$NTR$890,COLUMN(HeadJournal!C$1),0),"")</f>
        <v>iHerb_OA CZN6870</v>
      </c>
      <c r="D4845" s="125" t="str">
        <f ca="1"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 ca="1"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 ca="1"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 ca="1"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ca="1" si="358"/>
        <v>1210.5052464731198</v>
      </c>
      <c r="V4845" s="22">
        <f t="shared" ca="1" si="359"/>
        <v>0.87118374747407934</v>
      </c>
      <c r="X4845" s="33"/>
      <c r="Y4845" s="33"/>
    </row>
    <row r="4846" spans="1:25" hidden="1" x14ac:dyDescent="0.2">
      <c r="A4846" s="93" t="s">
        <v>3994</v>
      </c>
      <c r="B4846" s="94" t="str">
        <f ca="1">IFERROR(VLOOKUP($A4846,HeadJournal!$A$1:$NTR$890,COLUMN(HeadJournal!B$1),0),"")</f>
        <v>722500484560</v>
      </c>
      <c r="C4846" s="94" t="str">
        <f ca="1">IFERROR(VLOOKUP($A4846,HeadJournal!$A$1:$NTR$890,COLUMN(HeadJournal!C$1),0),"")</f>
        <v>iHerb_OA CZN6870</v>
      </c>
      <c r="D4846" s="125" t="str">
        <f ca="1"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 ca="1"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 ca="1"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 ca="1"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ca="1" si="358"/>
        <v>1210.5052464731198</v>
      </c>
      <c r="V4846" s="22">
        <f t="shared" ca="1" si="359"/>
        <v>0.87118374747407934</v>
      </c>
      <c r="X4846" s="33"/>
      <c r="Y4846" s="33"/>
    </row>
    <row r="4847" spans="1:25" hidden="1" x14ac:dyDescent="0.2">
      <c r="A4847" s="93" t="s">
        <v>3994</v>
      </c>
      <c r="B4847" s="94" t="str">
        <f ca="1">IFERROR(VLOOKUP($A4847,HeadJournal!$A$1:$NTR$890,COLUMN(HeadJournal!B$1),0),"")</f>
        <v>722500484560</v>
      </c>
      <c r="C4847" s="94" t="str">
        <f ca="1">IFERROR(VLOOKUP($A4847,HeadJournal!$A$1:$NTR$890,COLUMN(HeadJournal!C$1),0),"")</f>
        <v>iHerb_OA CZN6870</v>
      </c>
      <c r="D4847" s="125" t="str">
        <f ca="1"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 ca="1"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 ca="1"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 ca="1"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ca="1" si="358"/>
        <v>2.2051854676874427E-3</v>
      </c>
      <c r="V4847" s="22">
        <f t="shared" ca="1" si="359"/>
        <v>2.5144709379272679E-6</v>
      </c>
      <c r="X4847" s="33"/>
      <c r="Y4847" s="33"/>
    </row>
    <row r="4848" spans="1:25" hidden="1" x14ac:dyDescent="0.2">
      <c r="A4848" s="93" t="s">
        <v>3994</v>
      </c>
      <c r="B4848" s="94" t="str">
        <f ca="1">IFERROR(VLOOKUP($A4848,HeadJournal!$A$1:$NTR$890,COLUMN(HeadJournal!B$1),0),"")</f>
        <v>722500484560</v>
      </c>
      <c r="C4848" s="94" t="str">
        <f ca="1">IFERROR(VLOOKUP($A4848,HeadJournal!$A$1:$NTR$890,COLUMN(HeadJournal!C$1),0),"")</f>
        <v>iHerb_OA CZN6870</v>
      </c>
      <c r="D4848" s="125" t="str">
        <f ca="1"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 ca="1"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 ca="1"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 ca="1"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ca="1" si="358"/>
        <v>823.00220518546769</v>
      </c>
      <c r="V4848" s="22">
        <f t="shared" ca="1" si="359"/>
        <v>0.93843132793682382</v>
      </c>
      <c r="X4848" s="33"/>
      <c r="Y4848" s="33"/>
    </row>
    <row r="4849" spans="1:25" hidden="1" x14ac:dyDescent="0.2">
      <c r="A4849" s="93" t="s">
        <v>3994</v>
      </c>
      <c r="B4849" s="94" t="str">
        <f ca="1">IFERROR(VLOOKUP($A4849,HeadJournal!$A$1:$NTR$890,COLUMN(HeadJournal!B$1),0),"")</f>
        <v>722500484560</v>
      </c>
      <c r="C4849" s="94" t="str">
        <f ca="1">IFERROR(VLOOKUP($A4849,HeadJournal!$A$1:$NTR$890,COLUMN(HeadJournal!C$1),0),"")</f>
        <v>iHerb_OA CZN6870</v>
      </c>
      <c r="D4849" s="125" t="str">
        <f ca="1"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 ca="1"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 ca="1"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ca="1" si="358"/>
        <v>1466.7001552372137</v>
      </c>
      <c r="V4849" s="22">
        <f t="shared" ca="1" si="359"/>
        <v>0.7213398255132043</v>
      </c>
      <c r="X4849" s="33"/>
      <c r="Y4849" s="33"/>
    </row>
    <row r="4850" spans="1:25" hidden="1" x14ac:dyDescent="0.2">
      <c r="A4850" s="93" t="s">
        <v>4008</v>
      </c>
      <c r="B4850" s="94" t="str">
        <f ca="1">IFERROR(VLOOKUP($A4850,HeadJournal!$A$1:$NTR$890,COLUMN(HeadJournal!B$1),0),"")</f>
        <v>722500479387</v>
      </c>
      <c r="C4850" s="94" t="str">
        <f ca="1">IFERROR(VLOOKUP($A4850,HeadJournal!$A$1:$NTR$890,COLUMN(HeadJournal!C$1),0),"")</f>
        <v>iHerb_MH DLE7202</v>
      </c>
      <c r="D4850" s="125" t="str">
        <f ca="1"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 ca="1"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 ca="1"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 ca="1"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ca="1" si="358"/>
        <v>1216.5806820396233</v>
      </c>
      <c r="V4850" s="22">
        <f t="shared" ca="1" si="359"/>
        <v>0.9479214353521076</v>
      </c>
      <c r="X4850" s="33"/>
      <c r="Y4850" s="33"/>
    </row>
    <row r="4851" spans="1:25" hidden="1" x14ac:dyDescent="0.2">
      <c r="A4851" s="93" t="s">
        <v>4008</v>
      </c>
      <c r="B4851" s="94" t="str">
        <f ca="1">IFERROR(VLOOKUP($A4851,HeadJournal!$A$1:$NTR$890,COLUMN(HeadJournal!B$1),0),"")</f>
        <v>722500479387</v>
      </c>
      <c r="C4851" s="94" t="str">
        <f ca="1">IFERROR(VLOOKUP($A4851,HeadJournal!$A$1:$NTR$890,COLUMN(HeadJournal!C$1),0),"")</f>
        <v>iHerb_MH DLE7202</v>
      </c>
      <c r="D4851" s="125" t="str">
        <f ca="1"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 ca="1"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 ca="1"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ca="1" si="358"/>
        <v>850.91594619465172</v>
      </c>
      <c r="V4851" s="22">
        <f t="shared" ca="1" si="359"/>
        <v>0.58720951621827255</v>
      </c>
      <c r="X4851" s="33"/>
      <c r="Y4851" s="33"/>
    </row>
    <row r="4852" spans="1:25" hidden="1" x14ac:dyDescent="0.2">
      <c r="A4852" s="93" t="s">
        <v>4008</v>
      </c>
      <c r="B4852" s="94" t="str">
        <f ca="1">IFERROR(VLOOKUP($A4852,HeadJournal!$A$1:$NTR$890,COLUMN(HeadJournal!B$1),0),"")</f>
        <v>722500479387</v>
      </c>
      <c r="C4852" s="94" t="str">
        <f ca="1">IFERROR(VLOOKUP($A4852,HeadJournal!$A$1:$NTR$890,COLUMN(HeadJournal!C$1),0),"")</f>
        <v>iHerb_MH DLE7202</v>
      </c>
      <c r="D4852" s="125" t="str">
        <f ca="1"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 ca="1"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 ca="1"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ca="1" si="358"/>
        <v>850.91594619465172</v>
      </c>
      <c r="V4852" s="22">
        <f t="shared" ca="1" si="359"/>
        <v>0.58720951621827255</v>
      </c>
      <c r="X4852" s="33"/>
      <c r="Y4852" s="33"/>
    </row>
    <row r="4853" spans="1:25" hidden="1" x14ac:dyDescent="0.2">
      <c r="A4853" s="93" t="s">
        <v>4008</v>
      </c>
      <c r="B4853" s="94" t="str">
        <f ca="1">IFERROR(VLOOKUP($A4853,HeadJournal!$A$1:$NTR$890,COLUMN(HeadJournal!B$1),0),"")</f>
        <v>722500479387</v>
      </c>
      <c r="C4853" s="94" t="str">
        <f ca="1">IFERROR(VLOOKUP($A4853,HeadJournal!$A$1:$NTR$890,COLUMN(HeadJournal!C$1),0),"")</f>
        <v>iHerb_MH DLE7202</v>
      </c>
      <c r="D4853" s="125" t="str">
        <f ca="1"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 ca="1"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 ca="1"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ca="1" si="358"/>
        <v>850.91594619465172</v>
      </c>
      <c r="V4853" s="22">
        <f t="shared" ca="1" si="359"/>
        <v>0.58720951621827255</v>
      </c>
      <c r="X4853" s="33"/>
      <c r="Y4853" s="33"/>
    </row>
    <row r="4854" spans="1:25" hidden="1" x14ac:dyDescent="0.2">
      <c r="A4854" s="93" t="s">
        <v>4008</v>
      </c>
      <c r="B4854" s="94" t="str">
        <f ca="1">IFERROR(VLOOKUP($A4854,HeadJournal!$A$1:$NTR$890,COLUMN(HeadJournal!B$1),0),"")</f>
        <v>722500479387</v>
      </c>
      <c r="C4854" s="94" t="str">
        <f ca="1">IFERROR(VLOOKUP($A4854,HeadJournal!$A$1:$NTR$890,COLUMN(HeadJournal!C$1),0),"")</f>
        <v>iHerb_MH DLE7202</v>
      </c>
      <c r="D4854" s="125" t="str">
        <f ca="1"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 ca="1"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 ca="1"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ca="1" si="358"/>
        <v>842.37855959727176</v>
      </c>
      <c r="V4854" s="22">
        <f t="shared" ca="1" si="359"/>
        <v>0.3573001776966267</v>
      </c>
      <c r="X4854" s="33"/>
      <c r="Y4854" s="33"/>
    </row>
    <row r="4855" spans="1:25" hidden="1" x14ac:dyDescent="0.2">
      <c r="A4855" s="93" t="s">
        <v>4008</v>
      </c>
      <c r="B4855" s="94" t="str">
        <f ca="1">IFERROR(VLOOKUP($A4855,HeadJournal!$A$1:$NTR$890,COLUMN(HeadJournal!B$1),0),"")</f>
        <v>722500479387</v>
      </c>
      <c r="C4855" s="94" t="str">
        <f ca="1">IFERROR(VLOOKUP($A4855,HeadJournal!$A$1:$NTR$890,COLUMN(HeadJournal!C$1),0),"")</f>
        <v>iHerb_MH DLE7202</v>
      </c>
      <c r="D4855" s="125" t="str">
        <f ca="1"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 ca="1"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ca="1" si="358"/>
        <v>706.85941701851243</v>
      </c>
      <c r="V4855" s="22">
        <f t="shared" ca="1" si="359"/>
        <v>0.43018803402439987</v>
      </c>
      <c r="X4855" s="33"/>
      <c r="Y4855" s="33"/>
    </row>
    <row r="4856" spans="1:25" hidden="1" x14ac:dyDescent="0.2">
      <c r="A4856" s="93" t="s">
        <v>4008</v>
      </c>
      <c r="B4856" s="94" t="str">
        <f ca="1">IFERROR(VLOOKUP($A4856,HeadJournal!$A$1:$NTR$890,COLUMN(HeadJournal!B$1),0),"")</f>
        <v>722500479387</v>
      </c>
      <c r="C4856" s="94" t="str">
        <f ca="1">IFERROR(VLOOKUP($A4856,HeadJournal!$A$1:$NTR$890,COLUMN(HeadJournal!C$1),0),"")</f>
        <v>iHerb_MH DLE7202</v>
      </c>
      <c r="D4856" s="125" t="str">
        <f ca="1"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 ca="1"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 ca="1"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ca="1" si="358"/>
        <v>860.06728970444919</v>
      </c>
      <c r="V4856" s="22">
        <f t="shared" ca="1" si="359"/>
        <v>0.34541788464731671</v>
      </c>
      <c r="X4856" s="33"/>
      <c r="Y4856" s="33"/>
    </row>
    <row r="4857" spans="1:25" hidden="1" x14ac:dyDescent="0.2">
      <c r="A4857" s="93" t="s">
        <v>4008</v>
      </c>
      <c r="B4857" s="94" t="str">
        <f ca="1">IFERROR(VLOOKUP($A4857,HeadJournal!$A$1:$NTR$890,COLUMN(HeadJournal!B$1),0),"")</f>
        <v>722500479387</v>
      </c>
      <c r="C4857" s="94" t="str">
        <f ca="1">IFERROR(VLOOKUP($A4857,HeadJournal!$A$1:$NTR$890,COLUMN(HeadJournal!C$1),0),"")</f>
        <v>iHerb_MH DLE7202</v>
      </c>
      <c r="D4857" s="125" t="str">
        <f ca="1"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 ca="1"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 ca="1"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 ca="1"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ca="1" si="358"/>
        <v>600.46455829814875</v>
      </c>
      <c r="V4857" s="22">
        <f t="shared" ca="1" si="359"/>
        <v>1.001549727558491</v>
      </c>
      <c r="X4857" s="33"/>
      <c r="Y4857" s="33"/>
    </row>
    <row r="4858" spans="1:25" hidden="1" x14ac:dyDescent="0.2">
      <c r="A4858" s="93" t="s">
        <v>4008</v>
      </c>
      <c r="B4858" s="94" t="str">
        <f ca="1">IFERROR(VLOOKUP($A4858,HeadJournal!$A$1:$NTR$890,COLUMN(HeadJournal!B$1),0),"")</f>
        <v>722500479387</v>
      </c>
      <c r="C4858" s="94" t="str">
        <f ca="1">IFERROR(VLOOKUP($A4858,HeadJournal!$A$1:$NTR$890,COLUMN(HeadJournal!C$1),0),"")</f>
        <v>iHerb_MH DLE7202</v>
      </c>
      <c r="D4858" s="125" t="str">
        <f ca="1"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 ca="1"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 ca="1"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ca="1" si="358"/>
        <v>799.57721500487173</v>
      </c>
      <c r="V4858" s="22">
        <f t="shared" ca="1" si="359"/>
        <v>1.141563684297382</v>
      </c>
      <c r="X4858" s="33"/>
      <c r="Y4858" s="33"/>
    </row>
    <row r="4859" spans="1:25" hidden="1" x14ac:dyDescent="0.2">
      <c r="A4859" s="93" t="s">
        <v>4008</v>
      </c>
      <c r="B4859" s="94" t="str">
        <f ca="1">IFERROR(VLOOKUP($A4859,HeadJournal!$A$1:$NTR$890,COLUMN(HeadJournal!B$1),0),"")</f>
        <v>722500479387</v>
      </c>
      <c r="C4859" s="94" t="str">
        <f ca="1">IFERROR(VLOOKUP($A4859,HeadJournal!$A$1:$NTR$890,COLUMN(HeadJournal!C$1),0),"")</f>
        <v>iHerb_MH DLE7202</v>
      </c>
      <c r="D4859" s="125" t="str">
        <f ca="1"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 ca="1"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 ca="1"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ca="1" si="358"/>
        <v>944.33443975316663</v>
      </c>
      <c r="V4859" s="22">
        <f t="shared" ca="1" si="359"/>
        <v>0.50889258279253458</v>
      </c>
      <c r="X4859" s="33"/>
      <c r="Y4859" s="33"/>
    </row>
    <row r="4860" spans="1:25" hidden="1" x14ac:dyDescent="0.2">
      <c r="A4860" s="93" t="s">
        <v>4019</v>
      </c>
      <c r="B4860" s="94" t="str">
        <f ca="1">IFERROR(VLOOKUP($A4860,HeadJournal!$A$1:$NTR$890,COLUMN(HeadJournal!B$1),0),"")</f>
        <v>720000735117</v>
      </c>
      <c r="C4860" s="94" t="str">
        <f ca="1">IFERROR(VLOOKUP($A4860,HeadJournal!$A$1:$NTR$890,COLUMN(HeadJournal!C$1),0),"")</f>
        <v>iHerb_AV CYG0792</v>
      </c>
      <c r="D4860" s="125" t="str">
        <f ca="1"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 ca="1"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 ca="1"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ca="1" si="358"/>
        <v>833.36065052950084</v>
      </c>
      <c r="V4860" s="22">
        <f t="shared" ca="1" si="359"/>
        <v>0.65793049211511989</v>
      </c>
      <c r="X4860" s="33"/>
      <c r="Y4860" s="33"/>
    </row>
    <row r="4861" spans="1:25" hidden="1" x14ac:dyDescent="0.2">
      <c r="A4861" s="93" t="s">
        <v>4019</v>
      </c>
      <c r="B4861" s="94" t="str">
        <f ca="1">IFERROR(VLOOKUP($A4861,HeadJournal!$A$1:$NTR$890,COLUMN(HeadJournal!B$1),0),"")</f>
        <v>720000735117</v>
      </c>
      <c r="C4861" s="94" t="str">
        <f ca="1">IFERROR(VLOOKUP($A4861,HeadJournal!$A$1:$NTR$890,COLUMN(HeadJournal!C$1),0),"")</f>
        <v>iHerb_AV CYG0792</v>
      </c>
      <c r="D4861" s="125" t="str">
        <f ca="1"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 ca="1"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 ca="1"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ca="1" si="358"/>
        <v>1672.1892246596067</v>
      </c>
      <c r="V4861" s="22">
        <f t="shared" ca="1" si="359"/>
        <v>0.61301511079005855</v>
      </c>
      <c r="X4861" s="33"/>
      <c r="Y4861" s="33"/>
    </row>
    <row r="4862" spans="1:25" hidden="1" x14ac:dyDescent="0.2">
      <c r="A4862" s="93" t="s">
        <v>4019</v>
      </c>
      <c r="B4862" s="94" t="str">
        <f ca="1">IFERROR(VLOOKUP($A4862,HeadJournal!$A$1:$NTR$890,COLUMN(HeadJournal!B$1),0),"")</f>
        <v>720000735117</v>
      </c>
      <c r="C4862" s="94" t="str">
        <f ca="1">IFERROR(VLOOKUP($A4862,HeadJournal!$A$1:$NTR$890,COLUMN(HeadJournal!C$1),0),"")</f>
        <v>iHerb_AV CYG0792</v>
      </c>
      <c r="D4862" s="125" t="str">
        <f ca="1"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 ca="1"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 ca="1"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 ca="1"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ca="1" si="358"/>
        <v>762.55249621785163</v>
      </c>
      <c r="V4862" s="22">
        <f t="shared" ca="1" si="359"/>
        <v>0.91056751948504255</v>
      </c>
      <c r="X4862" s="33"/>
      <c r="Y4862" s="33"/>
    </row>
    <row r="4863" spans="1:25" hidden="1" x14ac:dyDescent="0.2">
      <c r="A4863" s="93" t="s">
        <v>4019</v>
      </c>
      <c r="B4863" s="94" t="str">
        <f ca="1">IFERROR(VLOOKUP($A4863,HeadJournal!$A$1:$NTR$890,COLUMN(HeadJournal!B$1),0),"")</f>
        <v>720000735117</v>
      </c>
      <c r="C4863" s="94" t="str">
        <f ca="1">IFERROR(VLOOKUP($A4863,HeadJournal!$A$1:$NTR$890,COLUMN(HeadJournal!C$1),0),"")</f>
        <v>iHerb_AV CYG0792</v>
      </c>
      <c r="D4863" s="125" t="str">
        <f ca="1"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 ca="1"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 ca="1"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 ca="1"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ca="1" si="358"/>
        <v>1317.5099886535552</v>
      </c>
      <c r="V4863" s="22">
        <f t="shared" ca="1" si="359"/>
        <v>1.6837403283736385</v>
      </c>
      <c r="X4863" s="33"/>
      <c r="Y4863" s="33"/>
    </row>
    <row r="4864" spans="1:25" hidden="1" x14ac:dyDescent="0.2">
      <c r="A4864" s="93" t="s">
        <v>4019</v>
      </c>
      <c r="B4864" s="94" t="str">
        <f ca="1">IFERROR(VLOOKUP($A4864,HeadJournal!$A$1:$NTR$890,COLUMN(HeadJournal!B$1),0),"")</f>
        <v>720000735117</v>
      </c>
      <c r="C4864" s="94" t="str">
        <f ca="1">IFERROR(VLOOKUP($A4864,HeadJournal!$A$1:$NTR$890,COLUMN(HeadJournal!C$1),0),"")</f>
        <v>iHerb_AV CYG0792</v>
      </c>
      <c r="D4864" s="125" t="str">
        <f ca="1"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 ca="1"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 ca="1"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 ca="1"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ca="1" si="358"/>
        <v>3.2639939486216463E-3</v>
      </c>
      <c r="V4864" s="22">
        <f t="shared" ca="1" si="359"/>
        <v>1.0060899417099623E-6</v>
      </c>
      <c r="X4864" s="33"/>
      <c r="Y4864" s="33"/>
    </row>
    <row r="4865" spans="1:25" hidden="1" x14ac:dyDescent="0.2">
      <c r="A4865" s="93" t="s">
        <v>4019</v>
      </c>
      <c r="B4865" s="94" t="str">
        <f ca="1">IFERROR(VLOOKUP($A4865,HeadJournal!$A$1:$NTR$890,COLUMN(HeadJournal!B$1),0),"")</f>
        <v>720000735117</v>
      </c>
      <c r="C4865" s="94" t="str">
        <f ca="1">IFERROR(VLOOKUP($A4865,HeadJournal!$A$1:$NTR$890,COLUMN(HeadJournal!C$1),0),"")</f>
        <v>iHerb_AV CYG0792</v>
      </c>
      <c r="D4865" s="125" t="str">
        <f ca="1"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 ca="1"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ca="1" si="358"/>
        <v>1094.6584077155824</v>
      </c>
      <c r="V4865" s="22">
        <f t="shared" ca="1" si="359"/>
        <v>0.77892692689482557</v>
      </c>
      <c r="X4865" s="33"/>
      <c r="Y4865" s="33"/>
    </row>
    <row r="4866" spans="1:25" hidden="1" x14ac:dyDescent="0.2">
      <c r="A4866" s="93" t="s">
        <v>4019</v>
      </c>
      <c r="B4866" s="94" t="str">
        <f ca="1">IFERROR(VLOOKUP($A4866,HeadJournal!$A$1:$NTR$890,COLUMN(HeadJournal!B$1),0),"")</f>
        <v>720000735117</v>
      </c>
      <c r="C4866" s="94" t="str">
        <f ca="1">IFERROR(VLOOKUP($A4866,HeadJournal!$A$1:$NTR$890,COLUMN(HeadJournal!C$1),0),"")</f>
        <v>iHerb_AV CYG0792</v>
      </c>
      <c r="D4866" s="125" t="str">
        <f ca="1"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 ca="1"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 ca="1"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 ca="1"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ca="1" si="358"/>
        <v>1850.209984871407</v>
      </c>
      <c r="V4866" s="22">
        <f t="shared" ca="1" si="359"/>
        <v>0.55233610958159729</v>
      </c>
      <c r="X4866" s="33"/>
      <c r="Y4866" s="33"/>
    </row>
    <row r="4867" spans="1:25" hidden="1" x14ac:dyDescent="0.2">
      <c r="A4867" s="93" t="s">
        <v>4019</v>
      </c>
      <c r="B4867" s="94" t="str">
        <f ca="1">IFERROR(VLOOKUP($A4867,HeadJournal!$A$1:$NTR$890,COLUMN(HeadJournal!B$1),0),"")</f>
        <v>720000735117</v>
      </c>
      <c r="C4867" s="94" t="str">
        <f ca="1">IFERROR(VLOOKUP($A4867,HeadJournal!$A$1:$NTR$890,COLUMN(HeadJournal!C$1),0),"")</f>
        <v>iHerb_AV CYG0792</v>
      </c>
      <c r="D4867" s="125" t="str">
        <f ca="1"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 ca="1"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 ca="1"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 ca="1"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ca="1" si="358"/>
        <v>1256.5092738275341</v>
      </c>
      <c r="V4867" s="22">
        <f t="shared" ca="1" si="359"/>
        <v>0.76453688105306505</v>
      </c>
      <c r="X4867" s="33"/>
      <c r="Y4867" s="33"/>
    </row>
    <row r="4868" spans="1:25" hidden="1" x14ac:dyDescent="0.2">
      <c r="A4868" s="93" t="s">
        <v>4019</v>
      </c>
      <c r="B4868" s="94" t="str">
        <f ca="1">IFERROR(VLOOKUP($A4868,HeadJournal!$A$1:$NTR$890,COLUMN(HeadJournal!B$1),0),"")</f>
        <v>720000735117</v>
      </c>
      <c r="C4868" s="94" t="str">
        <f ca="1">IFERROR(VLOOKUP($A4868,HeadJournal!$A$1:$NTR$890,COLUMN(HeadJournal!C$1),0),"")</f>
        <v>iHerb_AV CYG0792</v>
      </c>
      <c r="D4868" s="125" t="str">
        <f ca="1"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 ca="1"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 ca="1"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 ca="1"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ca="1" si="358"/>
        <v>1111.9567095310135</v>
      </c>
      <c r="V4868" s="22">
        <f t="shared" ca="1" si="359"/>
        <v>1.2521424591179287</v>
      </c>
      <c r="X4868" s="33"/>
      <c r="Y4868" s="33"/>
    </row>
    <row r="4869" spans="1:25" hidden="1" x14ac:dyDescent="0.2">
      <c r="A4869" s="93" t="s">
        <v>4030</v>
      </c>
      <c r="B4869" s="94" t="str">
        <f ca="1">IFERROR(VLOOKUP($A4869,HeadJournal!$A$1:$NTR$890,COLUMN(HeadJournal!B$1),0),"")</f>
        <v>720000740761</v>
      </c>
      <c r="C4869" s="94" t="str">
        <f ca="1">IFERROR(VLOOKUP($A4869,HeadJournal!$A$1:$NTR$890,COLUMN(HeadJournal!C$1),0),"")</f>
        <v>iHerb_AV CYG0792</v>
      </c>
      <c r="D4869" s="125" t="str">
        <f ca="1"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 ca="1"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 ca="1"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 ca="1"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ca="1" si="358"/>
        <v>744.63353531218036</v>
      </c>
      <c r="V4869" s="22">
        <f t="shared" ca="1" si="359"/>
        <v>0.98579109627262174</v>
      </c>
      <c r="X4869" s="33"/>
      <c r="Y4869" s="33"/>
    </row>
    <row r="4870" spans="1:25" hidden="1" x14ac:dyDescent="0.2">
      <c r="A4870" s="93" t="s">
        <v>4030</v>
      </c>
      <c r="B4870" s="94" t="str">
        <f ca="1">IFERROR(VLOOKUP($A4870,HeadJournal!$A$1:$NTR$890,COLUMN(HeadJournal!B$1),0),"")</f>
        <v>720000740761</v>
      </c>
      <c r="C4870" s="94" t="str">
        <f ca="1">IFERROR(VLOOKUP($A4870,HeadJournal!$A$1:$NTR$890,COLUMN(HeadJournal!C$1),0),"")</f>
        <v>iHerb_AV CYG0792</v>
      </c>
      <c r="D4870" s="125" t="str">
        <f ca="1"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 ca="1"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 ca="1"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 ca="1"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ca="1" si="358"/>
        <v>-1930.5741289662233</v>
      </c>
      <c r="V4870" s="22" t="str">
        <f t="shared" ca="1" si="359"/>
        <v/>
      </c>
      <c r="X4870" s="33"/>
      <c r="Y4870" s="33"/>
    </row>
    <row r="4871" spans="1:25" hidden="1" x14ac:dyDescent="0.2">
      <c r="A4871" s="93" t="s">
        <v>4030</v>
      </c>
      <c r="B4871" s="94" t="str">
        <f ca="1">IFERROR(VLOOKUP($A4871,HeadJournal!$A$1:$NTR$890,COLUMN(HeadJournal!B$1),0),"")</f>
        <v>720000740761</v>
      </c>
      <c r="C4871" s="94" t="str">
        <f ca="1">IFERROR(VLOOKUP($A4871,HeadJournal!$A$1:$NTR$890,COLUMN(HeadJournal!C$1),0),"")</f>
        <v>iHerb_AV CYG0792</v>
      </c>
      <c r="D4871" s="125" t="str">
        <f ca="1"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 ca="1"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 ca="1"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ca="1" si="358"/>
        <v>1774.6038648925287</v>
      </c>
      <c r="V4871" s="22">
        <f t="shared" ca="1" si="359"/>
        <v>0.43016568755434154</v>
      </c>
      <c r="X4871" s="33"/>
      <c r="Y4871" s="33"/>
    </row>
    <row r="4872" spans="1:25" hidden="1" x14ac:dyDescent="0.2">
      <c r="A4872" s="93" t="s">
        <v>4030</v>
      </c>
      <c r="B4872" s="94" t="str">
        <f ca="1">IFERROR(VLOOKUP($A4872,HeadJournal!$A$1:$NTR$890,COLUMN(HeadJournal!B$1),0),"")</f>
        <v>720000740761</v>
      </c>
      <c r="C4872" s="94" t="str">
        <f ca="1">IFERROR(VLOOKUP($A4872,HeadJournal!$A$1:$NTR$890,COLUMN(HeadJournal!C$1),0),"")</f>
        <v>iHerb_AV CYG0792</v>
      </c>
      <c r="D4872" s="125" t="str">
        <f ca="1"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 ca="1"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 ca="1"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 ca="1"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ca="1" si="358"/>
        <v>1612.3587430910948</v>
      </c>
      <c r="V4872" s="22">
        <f t="shared" ca="1" si="359"/>
        <v>0.57839535094231231</v>
      </c>
      <c r="X4872" s="33"/>
      <c r="Y4872" s="33"/>
    </row>
    <row r="4873" spans="1:25" hidden="1" x14ac:dyDescent="0.2">
      <c r="A4873" s="93" t="s">
        <v>4030</v>
      </c>
      <c r="B4873" s="94" t="str">
        <f ca="1">IFERROR(VLOOKUP($A4873,HeadJournal!$A$1:$NTR$890,COLUMN(HeadJournal!B$1),0),"")</f>
        <v>720000740761</v>
      </c>
      <c r="C4873" s="94" t="str">
        <f ca="1">IFERROR(VLOOKUP($A4873,HeadJournal!$A$1:$NTR$890,COLUMN(HeadJournal!C$1),0),"")</f>
        <v>iHerb_AV CYG0792</v>
      </c>
      <c r="D4873" s="125" t="str">
        <f ca="1"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 ca="1"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 ca="1"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ca="1" si="358"/>
        <v>1090.0984974411463</v>
      </c>
      <c r="V4873" s="22">
        <f t="shared" ca="1" si="359"/>
        <v>0.77317351280405644</v>
      </c>
      <c r="X4873" s="33"/>
      <c r="Y4873" s="33"/>
    </row>
    <row r="4874" spans="1:25" hidden="1" x14ac:dyDescent="0.2">
      <c r="A4874" s="93" t="s">
        <v>4030</v>
      </c>
      <c r="B4874" s="94" t="str">
        <f ca="1">IFERROR(VLOOKUP($A4874,HeadJournal!$A$1:$NTR$890,COLUMN(HeadJournal!B$1),0),"")</f>
        <v>720000740761</v>
      </c>
      <c r="C4874" s="94" t="str">
        <f ca="1">IFERROR(VLOOKUP($A4874,HeadJournal!$A$1:$NTR$890,COLUMN(HeadJournal!C$1),0),"")</f>
        <v>iHerb_AV CYG0792</v>
      </c>
      <c r="D4874" s="125" t="str">
        <f ca="1"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 ca="1"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 ca="1"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ca="1" si="358"/>
        <v>1458.239226202661</v>
      </c>
      <c r="V4874" s="22">
        <f t="shared" ca="1" si="359"/>
        <v>0.65048833187161903</v>
      </c>
      <c r="X4874" s="33"/>
      <c r="Y4874" s="33"/>
    </row>
    <row r="4875" spans="1:25" hidden="1" x14ac:dyDescent="0.2">
      <c r="A4875" s="93" t="s">
        <v>4030</v>
      </c>
      <c r="B4875" s="94" t="str">
        <f ca="1">IFERROR(VLOOKUP($A4875,HeadJournal!$A$1:$NTR$890,COLUMN(HeadJournal!B$1),0),"")</f>
        <v>720000740761</v>
      </c>
      <c r="C4875" s="94" t="str">
        <f ca="1">IFERROR(VLOOKUP($A4875,HeadJournal!$A$1:$NTR$890,COLUMN(HeadJournal!C$1),0),"")</f>
        <v>iHerb_AV CYG0792</v>
      </c>
      <c r="D4875" s="125" t="str">
        <f ca="1"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 ca="1"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 ca="1"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 ca="1"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ca="1" si="358"/>
        <v>1085.1099365404302</v>
      </c>
      <c r="V4875" s="22">
        <f t="shared" ca="1" si="359"/>
        <v>0.53854548008306447</v>
      </c>
      <c r="X4875" s="33"/>
      <c r="Y4875" s="33"/>
    </row>
    <row r="4876" spans="1:25" hidden="1" x14ac:dyDescent="0.2">
      <c r="A4876" s="93" t="s">
        <v>4030</v>
      </c>
      <c r="B4876" s="94" t="str">
        <f ca="1">IFERROR(VLOOKUP($A4876,HeadJournal!$A$1:$NTR$890,COLUMN(HeadJournal!B$1),0),"")</f>
        <v>720000740761</v>
      </c>
      <c r="C4876" s="94" t="str">
        <f ca="1">IFERROR(VLOOKUP($A4876,HeadJournal!$A$1:$NTR$890,COLUMN(HeadJournal!C$1),0),"")</f>
        <v>iHerb_AV CYG0792</v>
      </c>
      <c r="D4876" s="125" t="str">
        <f ca="1"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 ca="1"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 ca="1"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 ca="1"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ca="1" si="358"/>
        <v>892.59277789150451</v>
      </c>
      <c r="V4876" s="22">
        <f t="shared" ca="1" si="359"/>
        <v>0.80602036908519903</v>
      </c>
      <c r="X4876" s="33"/>
      <c r="Y4876" s="33"/>
    </row>
    <row r="4877" spans="1:25" hidden="1" x14ac:dyDescent="0.2">
      <c r="A4877" s="93" t="s">
        <v>4030</v>
      </c>
      <c r="B4877" s="94" t="str">
        <f ca="1">IFERROR(VLOOKUP($A4877,HeadJournal!$A$1:$NTR$890,COLUMN(HeadJournal!B$1),0),"")</f>
        <v>720000740761</v>
      </c>
      <c r="C4877" s="94" t="str">
        <f ca="1">IFERROR(VLOOKUP($A4877,HeadJournal!$A$1:$NTR$890,COLUMN(HeadJournal!C$1),0),"")</f>
        <v>iHerb_AV CYG0792</v>
      </c>
      <c r="D4877" s="125" t="str">
        <f ca="1"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 ca="1"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 ca="1"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 ca="1"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ca="1" si="358"/>
        <v>-2.4524053224013187E-3</v>
      </c>
      <c r="V4877" s="22">
        <f t="shared" ca="1" si="359"/>
        <v>-4.0075750795876447E-6</v>
      </c>
      <c r="X4877" s="33"/>
      <c r="Y4877" s="33"/>
    </row>
    <row r="4878" spans="1:25" hidden="1" x14ac:dyDescent="0.2">
      <c r="A4878" s="93" t="s">
        <v>4033</v>
      </c>
      <c r="B4878" s="94" t="str">
        <f ca="1">IFERROR(VLOOKUP($A4878,HeadJournal!$A$1:$NTR$890,COLUMN(HeadJournal!B$1),0),"")</f>
        <v>720000732422</v>
      </c>
      <c r="C4878" s="94" t="str">
        <f ca="1">IFERROR(VLOOKUP($A4878,HeadJournal!$A$1:$NTR$890,COLUMN(HeadJournal!C$1),0),"")</f>
        <v>iHerb_VP DFD1605</v>
      </c>
      <c r="D4878" s="125" t="str">
        <f ca="1"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 ca="1"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 ca="1"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ca="1" si="358"/>
        <v>1194.4318378432752</v>
      </c>
      <c r="V4878" s="22">
        <f t="shared" ca="1" si="359"/>
        <v>1.1878178753009432</v>
      </c>
      <c r="X4878" s="33"/>
      <c r="Y4878" s="33"/>
    </row>
    <row r="4879" spans="1:25" hidden="1" x14ac:dyDescent="0.2">
      <c r="A4879" s="93" t="s">
        <v>4033</v>
      </c>
      <c r="B4879" s="94" t="str">
        <f ca="1">IFERROR(VLOOKUP($A4879,HeadJournal!$A$1:$NTR$890,COLUMN(HeadJournal!B$1),0),"")</f>
        <v>720000732422</v>
      </c>
      <c r="C4879" s="94" t="str">
        <f ca="1">IFERROR(VLOOKUP($A4879,HeadJournal!$A$1:$NTR$890,COLUMN(HeadJournal!C$1),0),"")</f>
        <v>iHerb_VP DFD1605</v>
      </c>
      <c r="D4879" s="125" t="str">
        <f ca="1"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 ca="1"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 ca="1"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 ca="1"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ca="1" si="358"/>
        <v>1258.1825118197362</v>
      </c>
      <c r="V4879" s="22">
        <f t="shared" ca="1" si="359"/>
        <v>0.72233889047365252</v>
      </c>
      <c r="X4879" s="33"/>
      <c r="Y4879" s="33"/>
    </row>
    <row r="4880" spans="1:25" hidden="1" x14ac:dyDescent="0.2">
      <c r="A4880" s="93" t="s">
        <v>4033</v>
      </c>
      <c r="B4880" s="94" t="str">
        <f ca="1">IFERROR(VLOOKUP($A4880,HeadJournal!$A$1:$NTR$890,COLUMN(HeadJournal!B$1),0),"")</f>
        <v>720000732422</v>
      </c>
      <c r="C4880" s="94" t="str">
        <f ca="1">IFERROR(VLOOKUP($A4880,HeadJournal!$A$1:$NTR$890,COLUMN(HeadJournal!C$1),0),"")</f>
        <v>iHerb_VP DFD1605</v>
      </c>
      <c r="D4880" s="125" t="str">
        <f ca="1"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 ca="1"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 ca="1"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 ca="1"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ca="1" si="358"/>
        <v>1793.3011668846184</v>
      </c>
      <c r="V4880" s="22">
        <f t="shared" ca="1" si="359"/>
        <v>0.59643524889604427</v>
      </c>
      <c r="X4880" s="33"/>
      <c r="Y4880" s="33"/>
    </row>
    <row r="4881" spans="1:25" hidden="1" x14ac:dyDescent="0.2">
      <c r="A4881" s="93" t="s">
        <v>4033</v>
      </c>
      <c r="B4881" s="94" t="str">
        <f ca="1">IFERROR(VLOOKUP($A4881,HeadJournal!$A$1:$NTR$890,COLUMN(HeadJournal!B$1),0),"")</f>
        <v>720000732422</v>
      </c>
      <c r="C4881" s="94" t="str">
        <f ca="1">IFERROR(VLOOKUP($A4881,HeadJournal!$A$1:$NTR$890,COLUMN(HeadJournal!C$1),0),"")</f>
        <v>iHerb_VP DFD1605</v>
      </c>
      <c r="D4881" s="125" t="str">
        <f ca="1"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 ca="1"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 ca="1"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ca="1" si="358"/>
        <v>1140.5949175133285</v>
      </c>
      <c r="V4881" s="22">
        <f t="shared" ca="1" si="359"/>
        <v>0.98377601991100527</v>
      </c>
      <c r="X4881" s="33"/>
      <c r="Y4881" s="33"/>
    </row>
    <row r="4882" spans="1:25" hidden="1" x14ac:dyDescent="0.2">
      <c r="A4882" s="93" t="s">
        <v>4033</v>
      </c>
      <c r="B4882" s="94" t="str">
        <f ca="1">IFERROR(VLOOKUP($A4882,HeadJournal!$A$1:$NTR$890,COLUMN(HeadJournal!B$1),0),"")</f>
        <v>720000732422</v>
      </c>
      <c r="C4882" s="94" t="str">
        <f ca="1">IFERROR(VLOOKUP($A4882,HeadJournal!$A$1:$NTR$890,COLUMN(HeadJournal!C$1),0),"")</f>
        <v>iHerb_VP DFD1605</v>
      </c>
      <c r="D4882" s="125" t="str">
        <f ca="1"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 ca="1"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 ca="1"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ca="1" si="358"/>
        <v>1140.5949175133285</v>
      </c>
      <c r="V4882" s="22">
        <f t="shared" ca="1" si="359"/>
        <v>0.98377601991100527</v>
      </c>
      <c r="X4882" s="33"/>
      <c r="Y4882" s="33"/>
    </row>
    <row r="4883" spans="1:25" hidden="1" x14ac:dyDescent="0.2">
      <c r="A4883" s="93" t="s">
        <v>4033</v>
      </c>
      <c r="B4883" s="94" t="str">
        <f ca="1">IFERROR(VLOOKUP($A4883,HeadJournal!$A$1:$NTR$890,COLUMN(HeadJournal!B$1),0),"")</f>
        <v>720000732422</v>
      </c>
      <c r="C4883" s="94" t="str">
        <f ca="1">IFERROR(VLOOKUP($A4883,HeadJournal!$A$1:$NTR$890,COLUMN(HeadJournal!C$1),0),"")</f>
        <v>iHerb_VP DFD1605</v>
      </c>
      <c r="D4883" s="125" t="str">
        <f ca="1"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 ca="1"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ca="1" si="358"/>
        <v>728.54011920329935</v>
      </c>
      <c r="V4883" s="22">
        <f t="shared" ca="1" si="359"/>
        <v>1.961288841316428</v>
      </c>
      <c r="X4883" s="33"/>
      <c r="Y4883" s="33"/>
    </row>
    <row r="4884" spans="1:25" hidden="1" x14ac:dyDescent="0.2">
      <c r="A4884" s="93" t="s">
        <v>4033</v>
      </c>
      <c r="B4884" s="94" t="str">
        <f ca="1">IFERROR(VLOOKUP($A4884,HeadJournal!$A$1:$NTR$890,COLUMN(HeadJournal!B$1),0),"")</f>
        <v>720000732422</v>
      </c>
      <c r="C4884" s="94" t="str">
        <f ca="1">IFERROR(VLOOKUP($A4884,HeadJournal!$A$1:$NTR$890,COLUMN(HeadJournal!C$1),0),"")</f>
        <v>iHerb_VP DFD1605</v>
      </c>
      <c r="D4884" s="125" t="str">
        <f ca="1"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 ca="1"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 ca="1"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 ca="1"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ca="1" si="358"/>
        <v>728.54011920329935</v>
      </c>
      <c r="V4884" s="22">
        <f t="shared" ca="1" si="359"/>
        <v>1.961288841316428</v>
      </c>
      <c r="X4884" s="33"/>
      <c r="Y4884" s="33"/>
    </row>
    <row r="4885" spans="1:25" hidden="1" x14ac:dyDescent="0.2">
      <c r="A4885" s="93" t="s">
        <v>4033</v>
      </c>
      <c r="B4885" s="94" t="str">
        <f ca="1">IFERROR(VLOOKUP($A4885,HeadJournal!$A$1:$NTR$890,COLUMN(HeadJournal!B$1),0),"")</f>
        <v>720000732422</v>
      </c>
      <c r="C4885" s="94" t="str">
        <f ca="1">IFERROR(VLOOKUP($A4885,HeadJournal!$A$1:$NTR$890,COLUMN(HeadJournal!C$1),0),"")</f>
        <v>iHerb_VP DFD1605</v>
      </c>
      <c r="D4885" s="125" t="str">
        <f ca="1"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 ca="1"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 ca="1"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 ca="1"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ca="1" si="358"/>
        <v>1536.6943642490692</v>
      </c>
      <c r="V4885" s="22">
        <f t="shared" ca="1" si="359"/>
        <v>0.71034547262002989</v>
      </c>
      <c r="X4885" s="33"/>
      <c r="Y4885" s="33"/>
    </row>
    <row r="4886" spans="1:25" hidden="1" x14ac:dyDescent="0.2">
      <c r="A4886" s="93" t="s">
        <v>4033</v>
      </c>
      <c r="B4886" s="94" t="str">
        <f ca="1">IFERROR(VLOOKUP($A4886,HeadJournal!$A$1:$NTR$890,COLUMN(HeadJournal!B$1),0),"")</f>
        <v>720000732422</v>
      </c>
      <c r="C4886" s="94" t="str">
        <f ca="1">IFERROR(VLOOKUP($A4886,HeadJournal!$A$1:$NTR$890,COLUMN(HeadJournal!C$1),0),"")</f>
        <v>iHerb_VP DFD1605</v>
      </c>
      <c r="D4886" s="125" t="str">
        <f ca="1"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 ca="1"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 ca="1"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 ca="1"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ca="1" si="358"/>
        <v>1636.6943642490692</v>
      </c>
      <c r="V4886" s="22">
        <f t="shared" ca="1" si="359"/>
        <v>0.75657102593408476</v>
      </c>
      <c r="X4886" s="33"/>
      <c r="Y4886" s="33"/>
    </row>
    <row r="4887" spans="1:25" hidden="1" x14ac:dyDescent="0.2">
      <c r="A4887" s="93" t="s">
        <v>4033</v>
      </c>
      <c r="B4887" s="94" t="str">
        <f ca="1">IFERROR(VLOOKUP($A4887,HeadJournal!$A$1:$NTR$890,COLUMN(HeadJournal!B$1),0),"")</f>
        <v>720000732422</v>
      </c>
      <c r="C4887" s="94" t="str">
        <f ca="1">IFERROR(VLOOKUP($A4887,HeadJournal!$A$1:$NTR$890,COLUMN(HeadJournal!C$1),0),"")</f>
        <v>iHerb_VP DFD1605</v>
      </c>
      <c r="D4887" s="125" t="str">
        <f ca="1"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 ca="1"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 ca="1"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ca="1" si="358"/>
        <v>1574.2509304898902</v>
      </c>
      <c r="V4887" s="22">
        <f t="shared" ca="1" si="359"/>
        <v>1.1874426063686445</v>
      </c>
      <c r="X4887" s="33"/>
      <c r="Y4887" s="33"/>
    </row>
    <row r="4888" spans="1:25" hidden="1" x14ac:dyDescent="0.2">
      <c r="A4888" s="93" t="s">
        <v>4033</v>
      </c>
      <c r="B4888" s="94" t="str">
        <f ca="1">IFERROR(VLOOKUP($A4888,HeadJournal!$A$1:$NTR$890,COLUMN(HeadJournal!B$1),0),"")</f>
        <v>720000732422</v>
      </c>
      <c r="C4888" s="94" t="str">
        <f ca="1">IFERROR(VLOOKUP($A4888,HeadJournal!$A$1:$NTR$890,COLUMN(HeadJournal!C$1),0),"")</f>
        <v>iHerb_VP DFD1605</v>
      </c>
      <c r="D4888" s="125" t="str">
        <f ca="1"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 ca="1"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 ca="1"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 ca="1"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ca="1" si="358"/>
        <v>1290.4747510310831</v>
      </c>
      <c r="V4888" s="22">
        <f t="shared" ca="1" si="359"/>
        <v>0.61173704920660932</v>
      </c>
      <c r="X4888" s="33"/>
      <c r="Y4888" s="33"/>
    </row>
    <row r="4889" spans="1:25" hidden="1" x14ac:dyDescent="0.2">
      <c r="A4889" s="93" t="s">
        <v>4041</v>
      </c>
      <c r="B4889" s="94" t="str">
        <f ca="1">IFERROR(VLOOKUP($A4889,HeadJournal!$A$1:$NTR$890,COLUMN(HeadJournal!B$1),0),"")</f>
        <v>720000745619</v>
      </c>
      <c r="C4889" s="94" t="str">
        <f ca="1">IFERROR(VLOOKUP($A4889,HeadJournal!$A$1:$NTR$890,COLUMN(HeadJournal!C$1),0),"")</f>
        <v>iHerb_OA CZN6870</v>
      </c>
      <c r="D4889" s="125" t="str">
        <f ca="1"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 ca="1"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 ca="1"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ca="1" si="358"/>
        <v>1106.4028329828386</v>
      </c>
      <c r="V4889" s="22">
        <f t="shared" ca="1" si="359"/>
        <v>0.92694827330042662</v>
      </c>
      <c r="X4889" s="33"/>
      <c r="Y4889" s="33"/>
    </row>
    <row r="4890" spans="1:25" hidden="1" x14ac:dyDescent="0.2">
      <c r="A4890" s="93" t="s">
        <v>4041</v>
      </c>
      <c r="B4890" s="94" t="str">
        <f ca="1">IFERROR(VLOOKUP($A4890,HeadJournal!$A$1:$NTR$890,COLUMN(HeadJournal!B$1),0),"")</f>
        <v>720000745619</v>
      </c>
      <c r="C4890" s="94" t="str">
        <f ca="1">IFERROR(VLOOKUP($A4890,HeadJournal!$A$1:$NTR$890,COLUMN(HeadJournal!C$1),0),"")</f>
        <v>iHerb_OA CZN6870</v>
      </c>
      <c r="D4890" s="125" t="str">
        <f ca="1"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 ca="1"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 ca="1"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 ca="1"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ca="1" si="358"/>
        <v>1106.4028329828386</v>
      </c>
      <c r="V4890" s="22">
        <f t="shared" ca="1" si="359"/>
        <v>0.92694827330042662</v>
      </c>
      <c r="X4890" s="33"/>
      <c r="Y4890" s="33"/>
    </row>
    <row r="4891" spans="1:25" hidden="1" x14ac:dyDescent="0.2">
      <c r="A4891" s="93" t="s">
        <v>4041</v>
      </c>
      <c r="B4891" s="94" t="str">
        <f ca="1">IFERROR(VLOOKUP($A4891,HeadJournal!$A$1:$NTR$890,COLUMN(HeadJournal!B$1),0),"")</f>
        <v>720000745619</v>
      </c>
      <c r="C4891" s="94" t="str">
        <f ca="1">IFERROR(VLOOKUP($A4891,HeadJournal!$A$1:$NTR$890,COLUMN(HeadJournal!C$1),0),"")</f>
        <v>iHerb_OA CZN6870</v>
      </c>
      <c r="D4891" s="125" t="str">
        <f ca="1"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 ca="1"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 ca="1"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 ca="1"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ca="1" si="358"/>
        <v>1106.4028329828386</v>
      </c>
      <c r="V4891" s="22">
        <f t="shared" ca="1" si="359"/>
        <v>0.92694827330042662</v>
      </c>
      <c r="X4891" s="33"/>
      <c r="Y4891" s="33"/>
    </row>
    <row r="4892" spans="1:25" hidden="1" x14ac:dyDescent="0.2">
      <c r="A4892" s="93" t="s">
        <v>4041</v>
      </c>
      <c r="B4892" s="94" t="str">
        <f ca="1">IFERROR(VLOOKUP($A4892,HeadJournal!$A$1:$NTR$890,COLUMN(HeadJournal!B$1),0),"")</f>
        <v>720000745619</v>
      </c>
      <c r="C4892" s="94" t="str">
        <f ca="1">IFERROR(VLOOKUP($A4892,HeadJournal!$A$1:$NTR$890,COLUMN(HeadJournal!C$1),0),"")</f>
        <v>iHerb_OA CZN6870</v>
      </c>
      <c r="D4892" s="125" t="str">
        <f ca="1"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 ca="1"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 ca="1"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 ca="1"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ca="1" si="358"/>
        <v>1106.4028329828386</v>
      </c>
      <c r="V4892" s="22">
        <f t="shared" ca="1" si="359"/>
        <v>0.92694827330042662</v>
      </c>
      <c r="X4892" s="33"/>
      <c r="Y4892" s="33"/>
    </row>
    <row r="4893" spans="1:25" hidden="1" x14ac:dyDescent="0.2">
      <c r="A4893" s="93" t="s">
        <v>4041</v>
      </c>
      <c r="B4893" s="94" t="str">
        <f ca="1">IFERROR(VLOOKUP($A4893,HeadJournal!$A$1:$NTR$890,COLUMN(HeadJournal!B$1),0),"")</f>
        <v>720000745619</v>
      </c>
      <c r="C4893" s="94" t="str">
        <f ca="1">IFERROR(VLOOKUP($A4893,HeadJournal!$A$1:$NTR$890,COLUMN(HeadJournal!C$1),0),"")</f>
        <v>iHerb_OA CZN6870</v>
      </c>
      <c r="D4893" s="125" t="str">
        <f ca="1"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 ca="1"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 ca="1"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ca="1" si="358"/>
        <v>1551.6796810748956</v>
      </c>
      <c r="V4893" s="22">
        <f t="shared" ca="1" si="359"/>
        <v>0.8395079928447029</v>
      </c>
      <c r="X4893" s="33"/>
      <c r="Y4893" s="33"/>
    </row>
    <row r="4894" spans="1:25" hidden="1" x14ac:dyDescent="0.2">
      <c r="A4894" s="93" t="s">
        <v>4041</v>
      </c>
      <c r="B4894" s="94" t="str">
        <f ca="1">IFERROR(VLOOKUP($A4894,HeadJournal!$A$1:$NTR$890,COLUMN(HeadJournal!B$1),0),"")</f>
        <v>720000745619</v>
      </c>
      <c r="C4894" s="94" t="str">
        <f ca="1">IFERROR(VLOOKUP($A4894,HeadJournal!$A$1:$NTR$890,COLUMN(HeadJournal!C$1),0),"")</f>
        <v>iHerb_OA CZN6870</v>
      </c>
      <c r="D4894" s="125" t="str">
        <f ca="1"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 ca="1"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 ca="1"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ca="1" si="358"/>
        <v>913.16803858880348</v>
      </c>
      <c r="V4894" s="22">
        <f t="shared" ca="1" si="359"/>
        <v>0.26962307223778303</v>
      </c>
      <c r="X4894" s="33"/>
      <c r="Y4894" s="33"/>
    </row>
    <row r="4895" spans="1:25" hidden="1" x14ac:dyDescent="0.2">
      <c r="A4895" s="93" t="s">
        <v>4041</v>
      </c>
      <c r="B4895" s="94" t="str">
        <f ca="1">IFERROR(VLOOKUP($A4895,HeadJournal!$A$1:$NTR$890,COLUMN(HeadJournal!B$1),0),"")</f>
        <v>720000745619</v>
      </c>
      <c r="C4895" s="94" t="str">
        <f ca="1">IFERROR(VLOOKUP($A4895,HeadJournal!$A$1:$NTR$890,COLUMN(HeadJournal!C$1),0),"")</f>
        <v>iHerb_OA CZN6870</v>
      </c>
      <c r="D4895" s="125" t="str">
        <f ca="1"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 ca="1"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 ca="1"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 ca="1"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ca="1" si="358"/>
        <v>1304.3117750139927</v>
      </c>
      <c r="V4895" s="22">
        <f t="shared" ca="1" si="359"/>
        <v>1.3099600279317583</v>
      </c>
      <c r="X4895" s="33"/>
      <c r="Y4895" s="33"/>
    </row>
    <row r="4896" spans="1:25" hidden="1" x14ac:dyDescent="0.2">
      <c r="A4896" s="93" t="s">
        <v>4041</v>
      </c>
      <c r="B4896" s="94" t="str">
        <f ca="1">IFERROR(VLOOKUP($A4896,HeadJournal!$A$1:$NTR$890,COLUMN(HeadJournal!B$1),0),"")</f>
        <v>720000745619</v>
      </c>
      <c r="C4896" s="94" t="str">
        <f ca="1">IFERROR(VLOOKUP($A4896,HeadJournal!$A$1:$NTR$890,COLUMN(HeadJournal!C$1),0),"")</f>
        <v>iHerb_OA CZN6870</v>
      </c>
      <c r="D4896" s="125" t="str">
        <f ca="1"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 ca="1"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 ca="1"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 ca="1"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ca="1" si="358"/>
        <v>1304.3117750139927</v>
      </c>
      <c r="V4896" s="22">
        <f t="shared" ca="1" si="359"/>
        <v>1.3099600279317583</v>
      </c>
      <c r="X4896" s="33"/>
      <c r="Y4896" s="33"/>
    </row>
    <row r="4897" spans="1:25" hidden="1" x14ac:dyDescent="0.2">
      <c r="A4897" s="93" t="s">
        <v>4041</v>
      </c>
      <c r="B4897" s="94" t="str">
        <f ca="1">IFERROR(VLOOKUP($A4897,HeadJournal!$A$1:$NTR$890,COLUMN(HeadJournal!B$1),0),"")</f>
        <v>720000745619</v>
      </c>
      <c r="C4897" s="94" t="str">
        <f ca="1">IFERROR(VLOOKUP($A4897,HeadJournal!$A$1:$NTR$890,COLUMN(HeadJournal!C$1),0),"")</f>
        <v>iHerb_OA CZN6870</v>
      </c>
      <c r="D4897" s="125" t="str">
        <f ca="1"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 ca="1"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 ca="1"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 ca="1"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ca="1" si="369">Q4897-P4897</f>
        <v>649.81965467658279</v>
      </c>
      <c r="V4897" s="22">
        <f t="shared" ref="V4897:V4913" ca="1" si="370">IF(Q4897&lt;&gt;0,IFERROR(U4897/P4897,""),"")</f>
        <v>1.855671408617827</v>
      </c>
      <c r="X4897" s="33"/>
      <c r="Y4897" s="33"/>
    </row>
    <row r="4898" spans="1:25" hidden="1" x14ac:dyDescent="0.2">
      <c r="A4898" s="93" t="s">
        <v>4041</v>
      </c>
      <c r="B4898" s="94" t="str">
        <f ca="1">IFERROR(VLOOKUP($A4898,HeadJournal!$A$1:$NTR$890,COLUMN(HeadJournal!B$1),0),"")</f>
        <v>720000745619</v>
      </c>
      <c r="C4898" s="94" t="str">
        <f ca="1">IFERROR(VLOOKUP($A4898,HeadJournal!$A$1:$NTR$890,COLUMN(HeadJournal!C$1),0),"")</f>
        <v>iHerb_OA CZN6870</v>
      </c>
      <c r="D4898" s="125" t="str">
        <f ca="1"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 ca="1"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 ca="1"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 ca="1"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ca="1" si="369"/>
        <v>876.8720672189819</v>
      </c>
      <c r="V4898" s="22">
        <f t="shared" ca="1" si="370"/>
        <v>1.4072103352926333</v>
      </c>
      <c r="X4898" s="33"/>
      <c r="Y4898" s="33"/>
    </row>
    <row r="4899" spans="1:25" hidden="1" x14ac:dyDescent="0.2">
      <c r="A4899" s="93" t="s">
        <v>4041</v>
      </c>
      <c r="B4899" s="94" t="str">
        <f ca="1">IFERROR(VLOOKUP($A4899,HeadJournal!$A$1:$NTR$890,COLUMN(HeadJournal!B$1),0),"")</f>
        <v>720000745619</v>
      </c>
      <c r="C4899" s="94" t="str">
        <f ca="1">IFERROR(VLOOKUP($A4899,HeadJournal!$A$1:$NTR$890,COLUMN(HeadJournal!C$1),0),"")</f>
        <v>iHerb_OA CZN6870</v>
      </c>
      <c r="D4899" s="125" t="str">
        <f ca="1"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 ca="1"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 ca="1"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 ca="1"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ca="1" si="369"/>
        <v>1492.5666223119201</v>
      </c>
      <c r="V4899" s="22">
        <f t="shared" ca="1" si="370"/>
        <v>1.8485322300962821</v>
      </c>
      <c r="X4899" s="33"/>
      <c r="Y4899" s="33"/>
    </row>
    <row r="4900" spans="1:25" hidden="1" x14ac:dyDescent="0.2">
      <c r="A4900" s="93" t="s">
        <v>4048</v>
      </c>
      <c r="B4900" s="94" t="str">
        <f ca="1">IFERROR(VLOOKUP($A4900,HeadJournal!$A$1:$NTR$890,COLUMN(HeadJournal!B$1),0),"")</f>
        <v>722500491160</v>
      </c>
      <c r="C4900" s="94" t="str">
        <f ca="1">IFERROR(VLOOKUP($A4900,HeadJournal!$A$1:$NTR$890,COLUMN(HeadJournal!C$1),0),"")</f>
        <v>iHerb_AV CYG0792</v>
      </c>
      <c r="D4900" s="125" t="str">
        <f ca="1"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 ca="1"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 ca="1"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 ca="1"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ca="1" si="369"/>
        <v>839.36678783651837</v>
      </c>
      <c r="V4900" s="22">
        <f t="shared" ca="1" si="370"/>
        <v>0.79138271195975129</v>
      </c>
      <c r="X4900" s="33"/>
      <c r="Y4900" s="33"/>
    </row>
    <row r="4901" spans="1:25" hidden="1" x14ac:dyDescent="0.2">
      <c r="A4901" s="93" t="s">
        <v>4048</v>
      </c>
      <c r="B4901" s="94" t="str">
        <f ca="1">IFERROR(VLOOKUP($A4901,HeadJournal!$A$1:$NTR$890,COLUMN(HeadJournal!B$1),0),"")</f>
        <v>722500491160</v>
      </c>
      <c r="C4901" s="94" t="str">
        <f ca="1">IFERROR(VLOOKUP($A4901,HeadJournal!$A$1:$NTR$890,COLUMN(HeadJournal!C$1),0),"")</f>
        <v>iHerb_AV CYG0792</v>
      </c>
      <c r="D4901" s="125" t="str">
        <f ca="1"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 ca="1"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 ca="1"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 ca="1"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ca="1" si="369"/>
        <v>839.36678783651837</v>
      </c>
      <c r="V4901" s="22">
        <f t="shared" ca="1" si="370"/>
        <v>0.79138271195975129</v>
      </c>
      <c r="X4901" s="33"/>
      <c r="Y4901" s="33"/>
    </row>
    <row r="4902" spans="1:25" hidden="1" x14ac:dyDescent="0.2">
      <c r="A4902" s="93" t="s">
        <v>4048</v>
      </c>
      <c r="B4902" s="94" t="str">
        <f ca="1">IFERROR(VLOOKUP($A4902,HeadJournal!$A$1:$NTR$890,COLUMN(HeadJournal!B$1),0),"")</f>
        <v>722500491160</v>
      </c>
      <c r="C4902" s="94" t="str">
        <f ca="1">IFERROR(VLOOKUP($A4902,HeadJournal!$A$1:$NTR$890,COLUMN(HeadJournal!C$1),0),"")</f>
        <v>iHerb_AV CYG0792</v>
      </c>
      <c r="D4902" s="125" t="str">
        <f ca="1"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 ca="1"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 ca="1"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 ca="1"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ca="1" si="369"/>
        <v>939.36678783651837</v>
      </c>
      <c r="V4902" s="22">
        <f t="shared" ca="1" si="370"/>
        <v>0.88566601258921185</v>
      </c>
      <c r="X4902" s="33"/>
      <c r="Y4902" s="33"/>
    </row>
    <row r="4903" spans="1:25" hidden="1" x14ac:dyDescent="0.2">
      <c r="A4903" s="93" t="s">
        <v>4048</v>
      </c>
      <c r="B4903" s="94" t="str">
        <f ca="1">IFERROR(VLOOKUP($A4903,HeadJournal!$A$1:$NTR$890,COLUMN(HeadJournal!B$1),0),"")</f>
        <v>722500491160</v>
      </c>
      <c r="C4903" s="94" t="str">
        <f ca="1">IFERROR(VLOOKUP($A4903,HeadJournal!$A$1:$NTR$890,COLUMN(HeadJournal!C$1),0),"")</f>
        <v>iHerb_AV CYG0792</v>
      </c>
      <c r="D4903" s="125" t="str">
        <f ca="1"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 ca="1"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 ca="1"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 ca="1"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ca="1" si="369"/>
        <v>939.36678783651837</v>
      </c>
      <c r="V4903" s="22">
        <f t="shared" ca="1" si="370"/>
        <v>0.88566601258921185</v>
      </c>
      <c r="X4903" s="33"/>
      <c r="Y4903" s="33"/>
    </row>
    <row r="4904" spans="1:25" hidden="1" x14ac:dyDescent="0.2">
      <c r="A4904" s="93" t="s">
        <v>4048</v>
      </c>
      <c r="B4904" s="94" t="str">
        <f ca="1">IFERROR(VLOOKUP($A4904,HeadJournal!$A$1:$NTR$890,COLUMN(HeadJournal!B$1),0),"")</f>
        <v>722500491160</v>
      </c>
      <c r="C4904" s="94" t="str">
        <f ca="1">IFERROR(VLOOKUP($A4904,HeadJournal!$A$1:$NTR$890,COLUMN(HeadJournal!C$1),0),"")</f>
        <v>iHerb_AV CYG0792</v>
      </c>
      <c r="D4904" s="125" t="str">
        <f ca="1"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 ca="1"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 ca="1"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 ca="1"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ca="1" si="369"/>
        <v>1553.022386829789</v>
      </c>
      <c r="V4904" s="22">
        <f t="shared" ca="1" si="370"/>
        <v>0.69116059622804338</v>
      </c>
      <c r="X4904" s="33"/>
      <c r="Y4904" s="33"/>
    </row>
    <row r="4905" spans="1:25" hidden="1" x14ac:dyDescent="0.2">
      <c r="A4905" s="93" t="s">
        <v>4048</v>
      </c>
      <c r="B4905" s="94" t="str">
        <f ca="1">IFERROR(VLOOKUP($A4905,HeadJournal!$A$1:$NTR$890,COLUMN(HeadJournal!B$1),0),"")</f>
        <v>722500491160</v>
      </c>
      <c r="C4905" s="94" t="str">
        <f ca="1">IFERROR(VLOOKUP($A4905,HeadJournal!$A$1:$NTR$890,COLUMN(HeadJournal!C$1),0),"")</f>
        <v>iHerb_AV CYG0792</v>
      </c>
      <c r="D4905" s="125" t="str">
        <f ca="1"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 ca="1"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 ca="1"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ca="1" si="369"/>
        <v>1553.022386829789</v>
      </c>
      <c r="V4905" s="22">
        <f t="shared" ca="1" si="370"/>
        <v>0.69116059622804338</v>
      </c>
      <c r="X4905" s="33"/>
      <c r="Y4905" s="33"/>
    </row>
    <row r="4906" spans="1:25" hidden="1" x14ac:dyDescent="0.2">
      <c r="A4906" s="93" t="s">
        <v>4048</v>
      </c>
      <c r="B4906" s="94" t="str">
        <f ca="1">IFERROR(VLOOKUP($A4906,HeadJournal!$A$1:$NTR$890,COLUMN(HeadJournal!B$1),0),"")</f>
        <v>722500491160</v>
      </c>
      <c r="C4906" s="94" t="str">
        <f ca="1">IFERROR(VLOOKUP($A4906,HeadJournal!$A$1:$NTR$890,COLUMN(HeadJournal!C$1),0),"")</f>
        <v>iHerb_AV CYG0792</v>
      </c>
      <c r="D4906" s="125" t="str">
        <f ca="1"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 ca="1"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 ca="1"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 ca="1"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ca="1" si="369"/>
        <v>767.93751257361987</v>
      </c>
      <c r="V4906" s="22">
        <f t="shared" ca="1" si="370"/>
        <v>0.74408044273423801</v>
      </c>
      <c r="X4906" s="33"/>
      <c r="Y4906" s="33"/>
    </row>
    <row r="4907" spans="1:25" hidden="1" x14ac:dyDescent="0.2">
      <c r="A4907" s="93" t="s">
        <v>4048</v>
      </c>
      <c r="B4907" s="94" t="str">
        <f ca="1">IFERROR(VLOOKUP($A4907,HeadJournal!$A$1:$NTR$890,COLUMN(HeadJournal!B$1),0),"")</f>
        <v>722500491160</v>
      </c>
      <c r="C4907" s="94" t="str">
        <f ca="1">IFERROR(VLOOKUP($A4907,HeadJournal!$A$1:$NTR$890,COLUMN(HeadJournal!C$1),0),"")</f>
        <v>iHerb_AV CYG0792</v>
      </c>
      <c r="D4907" s="125" t="str">
        <f ca="1"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 ca="1"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 ca="1"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 ca="1"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ca="1" si="369"/>
        <v>896.28599908490753</v>
      </c>
      <c r="V4907" s="22">
        <f t="shared" ca="1" si="370"/>
        <v>0.99178058343384812</v>
      </c>
      <c r="X4907" s="33"/>
      <c r="Y4907" s="33"/>
    </row>
    <row r="4908" spans="1:25" hidden="1" x14ac:dyDescent="0.2">
      <c r="A4908" s="93" t="s">
        <v>4048</v>
      </c>
      <c r="B4908" s="94" t="str">
        <f ca="1">IFERROR(VLOOKUP($A4908,HeadJournal!$A$1:$NTR$890,COLUMN(HeadJournal!B$1),0),"")</f>
        <v>722500491160</v>
      </c>
      <c r="C4908" s="94" t="str">
        <f ca="1">IFERROR(VLOOKUP($A4908,HeadJournal!$A$1:$NTR$890,COLUMN(HeadJournal!C$1),0),"")</f>
        <v>iHerb_AV CYG0792</v>
      </c>
      <c r="D4908" s="125" t="str">
        <f ca="1"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 ca="1"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 ca="1"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 ca="1"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ca="1" si="369"/>
        <v>755.63997713667595</v>
      </c>
      <c r="V4908" s="22">
        <f t="shared" ca="1" si="370"/>
        <v>0.52316594559207086</v>
      </c>
      <c r="X4908" s="33"/>
      <c r="Y4908" s="33"/>
    </row>
    <row r="4909" spans="1:25" hidden="1" x14ac:dyDescent="0.2">
      <c r="A4909" s="93" t="s">
        <v>4059</v>
      </c>
      <c r="B4909" s="94" t="str">
        <f ca="1">IFERROR(VLOOKUP($A4909,HeadJournal!$A$1:$NTR$890,COLUMN(HeadJournal!B$1),0),"")</f>
        <v>720000749692</v>
      </c>
      <c r="C4909" s="94" t="str">
        <f ca="1">IFERROR(VLOOKUP($A4909,HeadJournal!$A$1:$NTR$890,COLUMN(HeadJournal!C$1),0),"")</f>
        <v>iHerb_AV CYG0792</v>
      </c>
      <c r="D4909" s="125" t="str">
        <f ca="1"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 ca="1"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 ca="1"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 ca="1"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ca="1" si="369"/>
        <v>670.1623428910209</v>
      </c>
      <c r="V4909" s="22">
        <f t="shared" ca="1" si="370"/>
        <v>0.43806108430973301</v>
      </c>
      <c r="X4909" s="33"/>
      <c r="Y4909" s="33"/>
    </row>
    <row r="4910" spans="1:25" hidden="1" x14ac:dyDescent="0.2">
      <c r="A4910" s="93" t="s">
        <v>4059</v>
      </c>
      <c r="B4910" s="94" t="str">
        <f ca="1">IFERROR(VLOOKUP($A4910,HeadJournal!$A$1:$NTR$890,COLUMN(HeadJournal!B$1),0),"")</f>
        <v>720000749692</v>
      </c>
      <c r="C4910" s="94" t="str">
        <f ca="1">IFERROR(VLOOKUP($A4910,HeadJournal!$A$1:$NTR$890,COLUMN(HeadJournal!C$1),0),"")</f>
        <v>iHerb_AV CYG0792</v>
      </c>
      <c r="D4910" s="125" t="str">
        <f ca="1"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 ca="1"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 ca="1"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 ca="1"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ca="1" si="369"/>
        <v>793.73056322086882</v>
      </c>
      <c r="V4910" s="22">
        <f t="shared" ca="1" si="370"/>
        <v>0.65800437200847484</v>
      </c>
      <c r="X4910" s="33"/>
      <c r="Y4910" s="33"/>
    </row>
    <row r="4911" spans="1:25" hidden="1" x14ac:dyDescent="0.2">
      <c r="A4911" s="93" t="s">
        <v>4059</v>
      </c>
      <c r="B4911" s="94" t="str">
        <f ca="1">IFERROR(VLOOKUP($A4911,HeadJournal!$A$1:$NTR$890,COLUMN(HeadJournal!B$1),0),"")</f>
        <v>720000749692</v>
      </c>
      <c r="C4911" s="94" t="str">
        <f ca="1">IFERROR(VLOOKUP($A4911,HeadJournal!$A$1:$NTR$890,COLUMN(HeadJournal!C$1),0),"")</f>
        <v>iHerb_AV CYG0792</v>
      </c>
      <c r="D4911" s="125" t="str">
        <f ca="1"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 ca="1"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 ca="1"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 ca="1"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ca="1" si="369"/>
        <v>1712.2179050339546</v>
      </c>
      <c r="V4911" s="22">
        <f t="shared" ca="1" si="370"/>
        <v>0.29583316664999626</v>
      </c>
      <c r="X4911" s="33"/>
      <c r="Y4911" s="33"/>
    </row>
    <row r="4912" spans="1:25" hidden="1" x14ac:dyDescent="0.2">
      <c r="A4912" s="93" t="s">
        <v>4059</v>
      </c>
      <c r="B4912" s="94" t="str">
        <f ca="1">IFERROR(VLOOKUP($A4912,HeadJournal!$A$1:$NTR$890,COLUMN(HeadJournal!B$1),0),"")</f>
        <v>720000749692</v>
      </c>
      <c r="C4912" s="94" t="str">
        <f ca="1">IFERROR(VLOOKUP($A4912,HeadJournal!$A$1:$NTR$890,COLUMN(HeadJournal!C$1),0),"")</f>
        <v>iHerb_AV CYG0792</v>
      </c>
      <c r="D4912" s="125" t="str">
        <f ca="1"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 ca="1"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 ca="1"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 ca="1"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ca="1" si="369"/>
        <v>1148.8281745176243</v>
      </c>
      <c r="V4912" s="22">
        <f t="shared" ca="1" si="370"/>
        <v>0.74061954687732123</v>
      </c>
      <c r="X4912" s="33"/>
      <c r="Y4912" s="33"/>
    </row>
    <row r="4913" spans="1:25" hidden="1" x14ac:dyDescent="0.2">
      <c r="A4913" s="93" t="s">
        <v>4059</v>
      </c>
      <c r="B4913" s="94" t="str">
        <f ca="1">IFERROR(VLOOKUP($A4913,HeadJournal!$A$1:$NTR$890,COLUMN(HeadJournal!B$1),0),"")</f>
        <v>720000749692</v>
      </c>
      <c r="C4913" s="94" t="str">
        <f ca="1">IFERROR(VLOOKUP($A4913,HeadJournal!$A$1:$NTR$890,COLUMN(HeadJournal!C$1),0),"")</f>
        <v>iHerb_AV CYG0792</v>
      </c>
      <c r="D4913" s="125" t="str">
        <f ca="1"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 ca="1"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 ca="1"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ca="1" si="369"/>
        <v>1148.8281745176243</v>
      </c>
      <c r="V4913" s="22">
        <f t="shared" ca="1" si="370"/>
        <v>0.74061954687732123</v>
      </c>
      <c r="X4913" s="33"/>
      <c r="Y4913" s="33"/>
    </row>
    <row r="4914" spans="1:25" hidden="1" x14ac:dyDescent="0.2">
      <c r="A4914" s="93" t="s">
        <v>4059</v>
      </c>
      <c r="B4914" s="94" t="str">
        <f ca="1">IFERROR(VLOOKUP($A4914,HeadJournal!$A$1:$NTR$890,COLUMN(HeadJournal!B$1),0),"")</f>
        <v>720000749692</v>
      </c>
      <c r="C4914" s="94" t="str">
        <f ca="1">IFERROR(VLOOKUP($A4914,HeadJournal!$A$1:$NTR$890,COLUMN(HeadJournal!C$1),0),"")</f>
        <v>iHerb_AV CYG0792</v>
      </c>
      <c r="D4914" s="125" t="str">
        <f ca="1"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 ca="1"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 ca="1"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ca="1" si="354"/>
        <v>733.28375282957859</v>
      </c>
      <c r="V4914" s="22">
        <f t="shared" ca="1" si="355"/>
        <v>0.57888556688807047</v>
      </c>
      <c r="X4914" s="33"/>
      <c r="Y4914" s="33"/>
    </row>
    <row r="4915" spans="1:25" hidden="1" x14ac:dyDescent="0.2">
      <c r="A4915" s="93" t="s">
        <v>4059</v>
      </c>
      <c r="B4915" s="94" t="str">
        <f ca="1">IFERROR(VLOOKUP($A4915,HeadJournal!$A$1:$NTR$890,COLUMN(HeadJournal!B$1),0),"")</f>
        <v>720000749692</v>
      </c>
      <c r="C4915" s="94" t="str">
        <f ca="1">IFERROR(VLOOKUP($A4915,HeadJournal!$A$1:$NTR$890,COLUMN(HeadJournal!C$1),0),"")</f>
        <v>iHerb_AV CYG0792</v>
      </c>
      <c r="D4915" s="125" t="str">
        <f ca="1"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 ca="1"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 ca="1"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 ca="1"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ca="1" si="354"/>
        <v>899.85908698932872</v>
      </c>
      <c r="V4915" s="22">
        <f t="shared" ca="1" si="355"/>
        <v>0.24995107378638914</v>
      </c>
      <c r="X4915" s="33"/>
      <c r="Y4915" s="33"/>
    </row>
    <row r="4916" spans="1:25" hidden="1" x14ac:dyDescent="0.2">
      <c r="A4916" s="93" t="s">
        <v>4063</v>
      </c>
      <c r="B4916" s="94" t="str">
        <f ca="1">IFERROR(VLOOKUP($A4916,HeadJournal!$A$1:$NTR$890,COLUMN(HeadJournal!B$1),0),"")</f>
        <v>722500494773</v>
      </c>
      <c r="C4916" s="94" t="str">
        <f ca="1">IFERROR(VLOOKUP($A4916,HeadJournal!$A$1:$NTR$890,COLUMN(HeadJournal!C$1),0),"")</f>
        <v>iHerb_MH DLE7202</v>
      </c>
      <c r="D4916" s="125" t="str">
        <f ca="1"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 ca="1"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 ca="1"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ca="1" si="354"/>
        <v>966.30035327864789</v>
      </c>
      <c r="V4916" s="22">
        <f t="shared" ca="1" si="355"/>
        <v>0.47514408277371639</v>
      </c>
      <c r="X4916" s="33"/>
      <c r="Y4916" s="33"/>
    </row>
    <row r="4917" spans="1:25" hidden="1" x14ac:dyDescent="0.2">
      <c r="A4917" s="93" t="s">
        <v>4063</v>
      </c>
      <c r="B4917" s="94" t="str">
        <f ca="1">IFERROR(VLOOKUP($A4917,HeadJournal!$A$1:$NTR$890,COLUMN(HeadJournal!B$1),0),"")</f>
        <v>722500494773</v>
      </c>
      <c r="C4917" s="94" t="str">
        <f ca="1">IFERROR(VLOOKUP($A4917,HeadJournal!$A$1:$NTR$890,COLUMN(HeadJournal!C$1),0),"")</f>
        <v>iHerb_MH DLE7202</v>
      </c>
      <c r="D4917" s="125" t="str">
        <f ca="1"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 ca="1"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 ca="1"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 ca="1"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ca="1" si="354"/>
        <v>1456.2826323117456</v>
      </c>
      <c r="V4917" s="22">
        <f t="shared" ca="1" si="355"/>
        <v>0.38899374319247826</v>
      </c>
      <c r="X4917" s="33"/>
      <c r="Y4917" s="33"/>
    </row>
    <row r="4918" spans="1:25" hidden="1" x14ac:dyDescent="0.2">
      <c r="A4918" s="93" t="s">
        <v>4063</v>
      </c>
      <c r="B4918" s="94" t="str">
        <f ca="1">IFERROR(VLOOKUP($A4918,HeadJournal!$A$1:$NTR$890,COLUMN(HeadJournal!B$1),0),"")</f>
        <v>722500494773</v>
      </c>
      <c r="C4918" s="94" t="str">
        <f ca="1">IFERROR(VLOOKUP($A4918,HeadJournal!$A$1:$NTR$890,COLUMN(HeadJournal!C$1),0),"")</f>
        <v>iHerb_MH DLE7202</v>
      </c>
      <c r="D4918" s="125" t="str">
        <f ca="1"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 ca="1"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 ca="1"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 ca="1"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ca="1" si="354"/>
        <v>1061.8876016976174</v>
      </c>
      <c r="V4918" s="22">
        <f t="shared" ca="1" si="355"/>
        <v>0.21503917206555923</v>
      </c>
      <c r="X4918" s="33"/>
      <c r="Y4918" s="33"/>
    </row>
    <row r="4919" spans="1:25" hidden="1" x14ac:dyDescent="0.2">
      <c r="A4919" s="93" t="s">
        <v>4063</v>
      </c>
      <c r="B4919" s="94" t="str">
        <f ca="1">IFERROR(VLOOKUP($A4919,HeadJournal!$A$1:$NTR$890,COLUMN(HeadJournal!B$1),0),"")</f>
        <v>722500494773</v>
      </c>
      <c r="C4919" s="94" t="str">
        <f ca="1">IFERROR(VLOOKUP($A4919,HeadJournal!$A$1:$NTR$890,COLUMN(HeadJournal!C$1),0),"")</f>
        <v>iHerb_MH DLE7202</v>
      </c>
      <c r="D4919" s="125" t="str">
        <f ca="1"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 ca="1"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 ca="1"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 ca="1"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ca="1" si="354"/>
        <v>716.07446563669032</v>
      </c>
      <c r="V4919" s="22">
        <f t="shared" ca="1" si="355"/>
        <v>0.60483066278469966</v>
      </c>
      <c r="X4919" s="33"/>
      <c r="Y4919" s="33"/>
    </row>
    <row r="4920" spans="1:25" hidden="1" x14ac:dyDescent="0.2">
      <c r="A4920" s="93" t="s">
        <v>4063</v>
      </c>
      <c r="B4920" s="94" t="str">
        <f ca="1">IFERROR(VLOOKUP($A4920,HeadJournal!$A$1:$NTR$890,COLUMN(HeadJournal!B$1),0),"")</f>
        <v>722500494773</v>
      </c>
      <c r="C4920" s="94" t="str">
        <f ca="1">IFERROR(VLOOKUP($A4920,HeadJournal!$A$1:$NTR$890,COLUMN(HeadJournal!C$1),0),"")</f>
        <v>iHerb_MH DLE7202</v>
      </c>
      <c r="D4920" s="125" t="str">
        <f ca="1"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 ca="1"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 ca="1"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 ca="1"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ca="1" si="354"/>
        <v>767.42392967976821</v>
      </c>
      <c r="V4920" s="22">
        <f t="shared" ca="1" si="355"/>
        <v>0.53569506400328304</v>
      </c>
      <c r="X4920" s="33"/>
      <c r="Y4920" s="33"/>
    </row>
    <row r="4921" spans="1:25" hidden="1" x14ac:dyDescent="0.2">
      <c r="A4921" s="93" t="s">
        <v>4063</v>
      </c>
      <c r="B4921" s="94" t="str">
        <f ca="1">IFERROR(VLOOKUP($A4921,HeadJournal!$A$1:$NTR$890,COLUMN(HeadJournal!B$1),0),"")</f>
        <v>722500494773</v>
      </c>
      <c r="C4921" s="94" t="str">
        <f ca="1">IFERROR(VLOOKUP($A4921,HeadJournal!$A$1:$NTR$890,COLUMN(HeadJournal!C$1),0),"")</f>
        <v>iHerb_MH DLE7202</v>
      </c>
      <c r="D4921" s="125" t="str">
        <f ca="1"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 ca="1"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 ca="1"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ca="1" si="354"/>
        <v>995.41768406220217</v>
      </c>
      <c r="V4921" s="22">
        <f t="shared" ca="1" si="355"/>
        <v>0.2485696648313481</v>
      </c>
      <c r="X4921" s="33"/>
      <c r="Y4921" s="33"/>
    </row>
    <row r="4922" spans="1:25" hidden="1" x14ac:dyDescent="0.2">
      <c r="A4922" s="93" t="s">
        <v>4076</v>
      </c>
      <c r="B4922" s="94" t="str">
        <f ca="1">IFERROR(VLOOKUP($A4922,HeadJournal!$A$1:$NTR$890,COLUMN(HeadJournal!B$1),0),"")</f>
        <v>720000749515</v>
      </c>
      <c r="C4922" s="94" t="str">
        <f ca="1">IFERROR(VLOOKUP($A4922,HeadJournal!$A$1:$NTR$890,COLUMN(HeadJournal!C$1),0),"")</f>
        <v>iHerb_OA CZN6870</v>
      </c>
      <c r="D4922" s="125" t="str">
        <f ca="1"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 ca="1"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 ca="1"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ca="1" si="354"/>
        <v>1018.244273340249</v>
      </c>
      <c r="V4922" s="22">
        <f t="shared" ca="1" si="355"/>
        <v>0.30109929741909408</v>
      </c>
      <c r="X4922" s="33"/>
      <c r="Y4922" s="33"/>
    </row>
    <row r="4923" spans="1:25" hidden="1" x14ac:dyDescent="0.2">
      <c r="A4923" s="93" t="s">
        <v>4076</v>
      </c>
      <c r="B4923" s="94" t="str">
        <f ca="1">IFERROR(VLOOKUP($A4923,HeadJournal!$A$1:$NTR$890,COLUMN(HeadJournal!B$1),0),"")</f>
        <v>720000749515</v>
      </c>
      <c r="C4923" s="94" t="str">
        <f ca="1">IFERROR(VLOOKUP($A4923,HeadJournal!$A$1:$NTR$890,COLUMN(HeadJournal!C$1),0),"")</f>
        <v>iHerb_OA CZN6870</v>
      </c>
      <c r="D4923" s="125" t="str">
        <f ca="1"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 ca="1"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 ca="1"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 ca="1"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ca="1" si="354"/>
        <v>845.26803838174237</v>
      </c>
      <c r="V4923" s="22">
        <f t="shared" ca="1" si="355"/>
        <v>0.39228454092588155</v>
      </c>
      <c r="X4923" s="33"/>
      <c r="Y4923" s="33"/>
    </row>
    <row r="4924" spans="1:25" hidden="1" x14ac:dyDescent="0.2">
      <c r="A4924" s="93" t="s">
        <v>4076</v>
      </c>
      <c r="B4924" s="94" t="str">
        <f ca="1">IFERROR(VLOOKUP($A4924,HeadJournal!$A$1:$NTR$890,COLUMN(HeadJournal!B$1),0),"")</f>
        <v>720000749515</v>
      </c>
      <c r="C4924" s="94" t="str">
        <f ca="1">IFERROR(VLOOKUP($A4924,HeadJournal!$A$1:$NTR$890,COLUMN(HeadJournal!C$1),0),"")</f>
        <v>iHerb_OA CZN6870</v>
      </c>
      <c r="D4924" s="125" t="str">
        <f ca="1"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 ca="1"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 ca="1"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ca="1" si="354"/>
        <v>1157.5391690871365</v>
      </c>
      <c r="V4924" s="22">
        <f t="shared" ca="1" si="355"/>
        <v>0.28634517871772242</v>
      </c>
      <c r="X4924" s="33"/>
      <c r="Y4924" s="33"/>
    </row>
    <row r="4925" spans="1:25" hidden="1" x14ac:dyDescent="0.2">
      <c r="A4925" s="93" t="s">
        <v>4076</v>
      </c>
      <c r="B4925" s="94" t="str">
        <f ca="1">IFERROR(VLOOKUP($A4925,HeadJournal!$A$1:$NTR$890,COLUMN(HeadJournal!B$1),0),"")</f>
        <v>720000749515</v>
      </c>
      <c r="C4925" s="94" t="str">
        <f ca="1">IFERROR(VLOOKUP($A4925,HeadJournal!$A$1:$NTR$890,COLUMN(HeadJournal!C$1),0),"")</f>
        <v>iHerb_OA CZN6870</v>
      </c>
      <c r="D4925" s="125" t="str">
        <f ca="1"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 ca="1"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ca="1" si="354"/>
        <v>1157.5391690871365</v>
      </c>
      <c r="V4925" s="22">
        <f t="shared" ca="1" si="355"/>
        <v>0.28634517871772242</v>
      </c>
      <c r="X4925" s="33"/>
      <c r="Y4925" s="33"/>
    </row>
    <row r="4926" spans="1:25" hidden="1" x14ac:dyDescent="0.2">
      <c r="A4926" s="93" t="s">
        <v>4076</v>
      </c>
      <c r="B4926" s="94" t="str">
        <f ca="1">IFERROR(VLOOKUP($A4926,HeadJournal!$A$1:$NTR$890,COLUMN(HeadJournal!B$1),0),"")</f>
        <v>720000749515</v>
      </c>
      <c r="C4926" s="94" t="str">
        <f ca="1">IFERROR(VLOOKUP($A4926,HeadJournal!$A$1:$NTR$890,COLUMN(HeadJournal!C$1),0),"")</f>
        <v>iHerb_OA CZN6870</v>
      </c>
      <c r="D4926" s="125" t="str">
        <f ca="1"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 ca="1"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 ca="1"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 ca="1"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ca="1" si="354"/>
        <v>1025.3647971991697</v>
      </c>
      <c r="V4926" s="22">
        <f t="shared" ca="1" si="355"/>
        <v>0.5777890552271705</v>
      </c>
      <c r="X4926" s="33"/>
      <c r="Y4926" s="33"/>
    </row>
    <row r="4927" spans="1:25" hidden="1" x14ac:dyDescent="0.2">
      <c r="A4927" s="93" t="s">
        <v>4076</v>
      </c>
      <c r="B4927" s="94" t="str">
        <f ca="1">IFERROR(VLOOKUP($A4927,HeadJournal!$A$1:$NTR$890,COLUMN(HeadJournal!B$1),0),"")</f>
        <v>720000749515</v>
      </c>
      <c r="C4927" s="94" t="str">
        <f ca="1">IFERROR(VLOOKUP($A4927,HeadJournal!$A$1:$NTR$890,COLUMN(HeadJournal!C$1),0),"")</f>
        <v>iHerb_OA CZN6870</v>
      </c>
      <c r="D4927" s="125" t="str">
        <f ca="1"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 ca="1"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 ca="1"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ca="1" si="354"/>
        <v>1001.7145529045641</v>
      </c>
      <c r="V4927" s="22">
        <f t="shared" ca="1" si="355"/>
        <v>1.0034349952902804</v>
      </c>
      <c r="X4927" s="33"/>
      <c r="Y4927" s="33"/>
    </row>
    <row r="4928" spans="1:25" hidden="1" x14ac:dyDescent="0.2">
      <c r="A4928" s="93" t="s">
        <v>4080</v>
      </c>
      <c r="B4928" s="94" t="str">
        <f ca="1">IFERROR(VLOOKUP($A4928,HeadJournal!$A$1:$NTR$890,COLUMN(HeadJournal!B$1),0),"")</f>
        <v>720000750935</v>
      </c>
      <c r="C4928" s="94" t="str">
        <f ca="1">IFERROR(VLOOKUP($A4928,HeadJournal!$A$1:$NTR$890,COLUMN(HeadJournal!C$1),0),"")</f>
        <v>iHerb_OA CZN6870</v>
      </c>
      <c r="D4928" s="125" t="str">
        <f ca="1"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 ca="1"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 ca="1"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ca="1" si="354"/>
        <v>701.07116800192762</v>
      </c>
      <c r="V4928" s="22">
        <f t="shared" ca="1" si="355"/>
        <v>0.58474794273948594</v>
      </c>
      <c r="X4928" s="33"/>
      <c r="Y4928" s="33"/>
    </row>
    <row r="4929" spans="1:25" hidden="1" x14ac:dyDescent="0.2">
      <c r="A4929" s="93" t="s">
        <v>4080</v>
      </c>
      <c r="B4929" s="94" t="str">
        <f ca="1">IFERROR(VLOOKUP($A4929,HeadJournal!$A$1:$NTR$890,COLUMN(HeadJournal!B$1),0),"")</f>
        <v>720000750935</v>
      </c>
      <c r="C4929" s="94" t="str">
        <f ca="1">IFERROR(VLOOKUP($A4929,HeadJournal!$A$1:$NTR$890,COLUMN(HeadJournal!C$1),0),"")</f>
        <v>iHerb_OA CZN6870</v>
      </c>
      <c r="D4929" s="125" t="str">
        <f ca="1"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 ca="1"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 ca="1"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 ca="1"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ca="1" si="354"/>
        <v>1711.0270056020727</v>
      </c>
      <c r="V4929" s="22">
        <f t="shared" ca="1" si="355"/>
        <v>0.37285619411812626</v>
      </c>
      <c r="X4929" s="33"/>
      <c r="Y4929" s="33"/>
    </row>
    <row r="4930" spans="1:25" hidden="1" x14ac:dyDescent="0.2">
      <c r="A4930" s="93" t="s">
        <v>4080</v>
      </c>
      <c r="B4930" s="94" t="str">
        <f ca="1">IFERROR(VLOOKUP($A4930,HeadJournal!$A$1:$NTR$890,COLUMN(HeadJournal!B$1),0),"")</f>
        <v>720000750935</v>
      </c>
      <c r="C4930" s="94" t="str">
        <f ca="1">IFERROR(VLOOKUP($A4930,HeadJournal!$A$1:$NTR$890,COLUMN(HeadJournal!C$1),0),"")</f>
        <v>iHerb_OA CZN6870</v>
      </c>
      <c r="D4930" s="125" t="str">
        <f ca="1"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 ca="1"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 ca="1"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 ca="1"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ca="1" si="354"/>
        <v>962.31251792060698</v>
      </c>
      <c r="V4930" s="22">
        <f t="shared" ca="1" si="355"/>
        <v>0.92736255812998314</v>
      </c>
      <c r="X4930" s="33"/>
      <c r="Y4930" s="33"/>
    </row>
    <row r="4931" spans="1:25" hidden="1" x14ac:dyDescent="0.2">
      <c r="A4931" s="93" t="s">
        <v>4080</v>
      </c>
      <c r="B4931" s="94" t="str">
        <f ca="1">IFERROR(VLOOKUP($A4931,HeadJournal!$A$1:$NTR$890,COLUMN(HeadJournal!B$1),0),"")</f>
        <v>720000750935</v>
      </c>
      <c r="C4931" s="94" t="str">
        <f ca="1">IFERROR(VLOOKUP($A4931,HeadJournal!$A$1:$NTR$890,COLUMN(HeadJournal!C$1),0),"")</f>
        <v>iHerb_OA CZN6870</v>
      </c>
      <c r="D4931" s="125" t="str">
        <f ca="1"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 ca="1"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 ca="1"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ca="1" si="354"/>
        <v>962.31251792060698</v>
      </c>
      <c r="V4931" s="22">
        <f t="shared" ca="1" si="355"/>
        <v>0.92736255812998314</v>
      </c>
      <c r="X4931" s="33"/>
      <c r="Y4931" s="33"/>
    </row>
    <row r="4932" spans="1:25" hidden="1" x14ac:dyDescent="0.2">
      <c r="A4932" s="93" t="s">
        <v>4080</v>
      </c>
      <c r="B4932" s="94" t="str">
        <f ca="1">IFERROR(VLOOKUP($A4932,HeadJournal!$A$1:$NTR$890,COLUMN(HeadJournal!B$1),0),"")</f>
        <v>720000750935</v>
      </c>
      <c r="C4932" s="94" t="str">
        <f ca="1">IFERROR(VLOOKUP($A4932,HeadJournal!$A$1:$NTR$890,COLUMN(HeadJournal!C$1),0),"")</f>
        <v>iHerb_OA CZN6870</v>
      </c>
      <c r="D4932" s="125" t="str">
        <f ca="1"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 ca="1"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 ca="1"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ca="1" si="354"/>
        <v>978.79827179085578</v>
      </c>
      <c r="V4932" s="22">
        <f t="shared" ca="1" si="355"/>
        <v>0.50947188804751209</v>
      </c>
      <c r="X4932" s="33"/>
      <c r="Y4932" s="33"/>
    </row>
    <row r="4933" spans="1:25" hidden="1" x14ac:dyDescent="0.2">
      <c r="A4933" s="93" t="s">
        <v>4080</v>
      </c>
      <c r="B4933" s="94" t="str">
        <f ca="1">IFERROR(VLOOKUP($A4933,HeadJournal!$A$1:$NTR$890,COLUMN(HeadJournal!B$1),0),"")</f>
        <v>720000750935</v>
      </c>
      <c r="C4933" s="94" t="str">
        <f ca="1">IFERROR(VLOOKUP($A4933,HeadJournal!$A$1:$NTR$890,COLUMN(HeadJournal!C$1),0),"")</f>
        <v>iHerb_OA CZN6870</v>
      </c>
      <c r="D4933" s="125" t="str">
        <f ca="1"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 ca="1"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ca="1" si="354"/>
        <v>978.79827179085578</v>
      </c>
      <c r="V4933" s="22">
        <f t="shared" ca="1" si="355"/>
        <v>0.50947188804751209</v>
      </c>
      <c r="X4933" s="33"/>
      <c r="Y4933" s="33"/>
    </row>
    <row r="4934" spans="1:25" hidden="1" x14ac:dyDescent="0.2">
      <c r="A4934" s="93" t="s">
        <v>4080</v>
      </c>
      <c r="B4934" s="94" t="str">
        <f ca="1">IFERROR(VLOOKUP($A4934,HeadJournal!$A$1:$NTR$890,COLUMN(HeadJournal!B$1),0),"")</f>
        <v>720000750935</v>
      </c>
      <c r="C4934" s="94" t="str">
        <f ca="1">IFERROR(VLOOKUP($A4934,HeadJournal!$A$1:$NTR$890,COLUMN(HeadJournal!C$1),0),"")</f>
        <v>iHerb_OA CZN6870</v>
      </c>
      <c r="D4934" s="125" t="str">
        <f ca="1"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 ca="1"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 ca="1"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 ca="1"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ca="1" si="354"/>
        <v>776.56472260707187</v>
      </c>
      <c r="V4934" s="22">
        <f t="shared" ca="1" si="355"/>
        <v>0.94307924851816805</v>
      </c>
      <c r="X4934" s="33"/>
      <c r="Y4934" s="33"/>
    </row>
    <row r="4935" spans="1:25" hidden="1" x14ac:dyDescent="0.2">
      <c r="A4935" s="93" t="s">
        <v>4080</v>
      </c>
      <c r="B4935" s="94" t="str">
        <f ca="1">IFERROR(VLOOKUP($A4935,HeadJournal!$A$1:$NTR$890,COLUMN(HeadJournal!B$1),0),"")</f>
        <v>720000750935</v>
      </c>
      <c r="C4935" s="94" t="str">
        <f ca="1">IFERROR(VLOOKUP($A4935,HeadJournal!$A$1:$NTR$890,COLUMN(HeadJournal!C$1),0),"")</f>
        <v>iHerb_OA CZN6870</v>
      </c>
      <c r="D4935" s="125" t="str">
        <f ca="1"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 ca="1"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 ca="1"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 ca="1"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ca="1" si="354"/>
        <v>557.35936268899468</v>
      </c>
      <c r="V4935" s="22">
        <f t="shared" ca="1" si="355"/>
        <v>1.2591689865505646</v>
      </c>
      <c r="X4935" s="33"/>
      <c r="Y4935" s="33"/>
    </row>
    <row r="4936" spans="1:25" hidden="1" x14ac:dyDescent="0.2">
      <c r="A4936" s="93" t="s">
        <v>4080</v>
      </c>
      <c r="B4936" s="94" t="str">
        <f ca="1">IFERROR(VLOOKUP($A4936,HeadJournal!$A$1:$NTR$890,COLUMN(HeadJournal!B$1),0),"")</f>
        <v>720000750935</v>
      </c>
      <c r="C4936" s="94" t="str">
        <f ca="1">IFERROR(VLOOKUP($A4936,HeadJournal!$A$1:$NTR$890,COLUMN(HeadJournal!C$1),0),"")</f>
        <v>iHerb_OA CZN6870</v>
      </c>
      <c r="D4936" s="125" t="str">
        <f ca="1"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 ca="1"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 ca="1"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 ca="1"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ca="1" si="354"/>
        <v>2304.5361616770069</v>
      </c>
      <c r="V4936" s="22">
        <f t="shared" ca="1" si="355"/>
        <v>1.3592363986697917</v>
      </c>
      <c r="X4936" s="33"/>
      <c r="Y4936" s="33"/>
    </row>
    <row r="4937" spans="1:25" hidden="1" x14ac:dyDescent="0.2">
      <c r="A4937" s="93" t="s">
        <v>4100</v>
      </c>
      <c r="B4937" s="94" t="str">
        <f ca="1">IFERROR(VLOOKUP($A4937,HeadJournal!$A$1:$NTR$890,COLUMN(HeadJournal!B$1),0),"")</f>
        <v>720000754823</v>
      </c>
      <c r="C4937" s="94" t="str">
        <f ca="1">IFERROR(VLOOKUP($A4937,HeadJournal!$A$1:$NTR$890,COLUMN(HeadJournal!C$1),0),"")</f>
        <v>iHerb_AV CYG0792</v>
      </c>
      <c r="D4937" s="125" t="str">
        <f ca="1"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 ca="1"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 ca="1"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ca="1" si="354"/>
        <v>1115.2065760147225</v>
      </c>
      <c r="V4937" s="22">
        <f t="shared" ca="1" si="355"/>
        <v>1.2604146298823293</v>
      </c>
      <c r="X4937" s="33"/>
      <c r="Y4937" s="33"/>
    </row>
    <row r="4938" spans="1:25" hidden="1" x14ac:dyDescent="0.2">
      <c r="A4938" s="93" t="s">
        <v>4100</v>
      </c>
      <c r="B4938" s="94" t="str">
        <f ca="1">IFERROR(VLOOKUP($A4938,HeadJournal!$A$1:$NTR$890,COLUMN(HeadJournal!B$1),0),"")</f>
        <v>720000754823</v>
      </c>
      <c r="C4938" s="94" t="str">
        <f ca="1">IFERROR(VLOOKUP($A4938,HeadJournal!$A$1:$NTR$890,COLUMN(HeadJournal!C$1),0),"")</f>
        <v>iHerb_AV CYG0792</v>
      </c>
      <c r="D4938" s="125" t="str">
        <f ca="1"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 ca="1"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 ca="1"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 ca="1"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ca="1" si="354"/>
        <v>828.06322461915943</v>
      </c>
      <c r="V4938" s="22">
        <f t="shared" ca="1" si="355"/>
        <v>0.70657670448993837</v>
      </c>
      <c r="X4938" s="33"/>
      <c r="Y4938" s="33"/>
    </row>
    <row r="4939" spans="1:25" hidden="1" x14ac:dyDescent="0.2">
      <c r="A4939" s="93" t="s">
        <v>4100</v>
      </c>
      <c r="B4939" s="94" t="str">
        <f ca="1">IFERROR(VLOOKUP($A4939,HeadJournal!$A$1:$NTR$890,COLUMN(HeadJournal!B$1),0),"")</f>
        <v>720000754823</v>
      </c>
      <c r="C4939" s="94" t="str">
        <f ca="1">IFERROR(VLOOKUP($A4939,HeadJournal!$A$1:$NTR$890,COLUMN(HeadJournal!C$1),0),"")</f>
        <v>iHerb_AV CYG0792</v>
      </c>
      <c r="D4939" s="125" t="str">
        <f ca="1"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 ca="1"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 ca="1"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ca="1" si="354"/>
        <v>823.49680400777015</v>
      </c>
      <c r="V4939" s="22">
        <f t="shared" ca="1" si="355"/>
        <v>0.93952515834873285</v>
      </c>
      <c r="X4939" s="33"/>
      <c r="Y4939" s="33"/>
    </row>
    <row r="4940" spans="1:25" hidden="1" x14ac:dyDescent="0.2">
      <c r="A4940" s="93" t="s">
        <v>4100</v>
      </c>
      <c r="B4940" s="94" t="str">
        <f ca="1">IFERROR(VLOOKUP($A4940,HeadJournal!$A$1:$NTR$890,COLUMN(HeadJournal!B$1),0),"")</f>
        <v>720000754823</v>
      </c>
      <c r="C4940" s="94" t="str">
        <f ca="1">IFERROR(VLOOKUP($A4940,HeadJournal!$A$1:$NTR$890,COLUMN(HeadJournal!C$1),0),"")</f>
        <v>iHerb_AV CYG0792</v>
      </c>
      <c r="D4940" s="125" t="str">
        <f ca="1"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 ca="1"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 ca="1"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 ca="1"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ca="1" si="354"/>
        <v>1438.2750720785193</v>
      </c>
      <c r="V4940" s="22">
        <f t="shared" ca="1" si="355"/>
        <v>0.63591953836768755</v>
      </c>
      <c r="X4940" s="33"/>
      <c r="Y4940" s="33"/>
    </row>
    <row r="4941" spans="1:25" hidden="1" x14ac:dyDescent="0.2">
      <c r="A4941" s="93" t="s">
        <v>4100</v>
      </c>
      <c r="B4941" s="94" t="str">
        <f ca="1">IFERROR(VLOOKUP($A4941,HeadJournal!$A$1:$NTR$890,COLUMN(HeadJournal!B$1),0),"")</f>
        <v>720000754823</v>
      </c>
      <c r="C4941" s="94" t="str">
        <f ca="1">IFERROR(VLOOKUP($A4941,HeadJournal!$A$1:$NTR$890,COLUMN(HeadJournal!C$1),0),"")</f>
        <v>iHerb_AV CYG0792</v>
      </c>
      <c r="D4941" s="125" t="str">
        <f ca="1"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 ca="1"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 ca="1"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 ca="1"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ca="1" si="354"/>
        <v>1524.339417237501</v>
      </c>
      <c r="V4941" s="22">
        <f t="shared" ca="1" si="355"/>
        <v>1.0329878259564766</v>
      </c>
      <c r="X4941" s="33"/>
      <c r="Y4941" s="33"/>
    </row>
    <row r="4942" spans="1:25" hidden="1" x14ac:dyDescent="0.2">
      <c r="A4942" s="93" t="s">
        <v>4100</v>
      </c>
      <c r="B4942" s="94" t="str">
        <f ca="1">IFERROR(VLOOKUP($A4942,HeadJournal!$A$1:$NTR$890,COLUMN(HeadJournal!B$1),0),"")</f>
        <v>720000754823</v>
      </c>
      <c r="C4942" s="94" t="str">
        <f ca="1">IFERROR(VLOOKUP($A4942,HeadJournal!$A$1:$NTR$890,COLUMN(HeadJournal!C$1),0),"")</f>
        <v>iHerb_AV CYG0792</v>
      </c>
      <c r="D4942" s="125" t="str">
        <f ca="1"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 ca="1"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 ca="1"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 ca="1"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ca="1" si="354"/>
        <v>2082.0621367958283</v>
      </c>
      <c r="V4942" s="22">
        <f t="shared" ca="1" si="355"/>
        <v>0.47127465375571931</v>
      </c>
      <c r="X4942" s="33"/>
      <c r="Y4942" s="33"/>
    </row>
    <row r="4943" spans="1:25" hidden="1" x14ac:dyDescent="0.2">
      <c r="A4943" s="93" t="s">
        <v>4100</v>
      </c>
      <c r="B4943" s="94" t="str">
        <f ca="1">IFERROR(VLOOKUP($A4943,HeadJournal!$A$1:$NTR$890,COLUMN(HeadJournal!B$1),0),"")</f>
        <v>720000754823</v>
      </c>
      <c r="C4943" s="94" t="str">
        <f ca="1">IFERROR(VLOOKUP($A4943,HeadJournal!$A$1:$NTR$890,COLUMN(HeadJournal!C$1),0),"")</f>
        <v>iHerb_AV CYG0792</v>
      </c>
      <c r="D4943" s="125" t="str">
        <f ca="1"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 ca="1"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 ca="1"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 ca="1"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ca="1" si="354"/>
        <v>1642.4131847459357</v>
      </c>
      <c r="V4943" s="22">
        <f t="shared" ca="1" si="355"/>
        <v>0.53715995128971095</v>
      </c>
      <c r="X4943" s="33"/>
      <c r="Y4943" s="33"/>
    </row>
    <row r="4944" spans="1:25" hidden="1" x14ac:dyDescent="0.2">
      <c r="A4944" s="93" t="s">
        <v>4100</v>
      </c>
      <c r="B4944" s="94" t="str">
        <f ca="1">IFERROR(VLOOKUP($A4944,HeadJournal!$A$1:$NTR$890,COLUMN(HeadJournal!B$1),0),"")</f>
        <v>720000754823</v>
      </c>
      <c r="C4944" s="94" t="str">
        <f ca="1">IFERROR(VLOOKUP($A4944,HeadJournal!$A$1:$NTR$890,COLUMN(HeadJournal!C$1),0),"")</f>
        <v>iHerb_AV CYG0792</v>
      </c>
      <c r="D4944" s="125" t="str">
        <f ca="1"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 ca="1"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 ca="1"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 ca="1"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ca="1" si="354"/>
        <v>1003.1035845005622</v>
      </c>
      <c r="V4944" s="22">
        <f t="shared" ca="1" si="355"/>
        <v>1.6805320964463171</v>
      </c>
      <c r="X4944" s="33"/>
      <c r="Y4944" s="33"/>
    </row>
    <row r="4945" spans="1:25" hidden="1" x14ac:dyDescent="0.2">
      <c r="A4945" s="93" t="s">
        <v>4111</v>
      </c>
      <c r="B4945" s="94" t="str">
        <f ca="1">IFERROR(VLOOKUP($A4945,HeadJournal!$A$1:$NTR$890,COLUMN(HeadJournal!B$1),0),"")</f>
        <v>720000760663</v>
      </c>
      <c r="C4945" s="94" t="str">
        <f ca="1">IFERROR(VLOOKUP($A4945,HeadJournal!$A$1:$NTR$890,COLUMN(HeadJournal!C$1),0),"")</f>
        <v>iHerb_AV CYG0792</v>
      </c>
      <c r="D4945" s="125" t="str">
        <f ca="1"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 ca="1"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 ca="1"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 ca="1"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ca="1" si="354"/>
        <v>1081.8366319638415</v>
      </c>
      <c r="V4945" s="22">
        <f t="shared" ca="1" si="355"/>
        <v>0.96751213900333888</v>
      </c>
      <c r="X4945" s="33"/>
      <c r="Y4945" s="33"/>
    </row>
    <row r="4946" spans="1:25" hidden="1" x14ac:dyDescent="0.2">
      <c r="A4946" s="93" t="s">
        <v>4111</v>
      </c>
      <c r="B4946" s="94" t="str">
        <f ca="1">IFERROR(VLOOKUP($A4946,HeadJournal!$A$1:$NTR$890,COLUMN(HeadJournal!B$1),0),"")</f>
        <v>720000760663</v>
      </c>
      <c r="C4946" s="94" t="str">
        <f ca="1">IFERROR(VLOOKUP($A4946,HeadJournal!$A$1:$NTR$890,COLUMN(HeadJournal!C$1),0),"")</f>
        <v>iHerb_AV CYG0792</v>
      </c>
      <c r="D4946" s="125" t="str">
        <f ca="1"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 ca="1"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 ca="1"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 ca="1"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ca="1" si="354"/>
        <v>1011.1151937433347</v>
      </c>
      <c r="V4946" s="22">
        <f t="shared" ca="1" si="355"/>
        <v>0.53529743602900381</v>
      </c>
      <c r="X4946" s="33"/>
      <c r="Y4946" s="33"/>
    </row>
    <row r="4947" spans="1:25" hidden="1" x14ac:dyDescent="0.2">
      <c r="A4947" s="93" t="s">
        <v>4111</v>
      </c>
      <c r="B4947" s="94" t="str">
        <f ca="1">IFERROR(VLOOKUP($A4947,HeadJournal!$A$1:$NTR$890,COLUMN(HeadJournal!B$1),0),"")</f>
        <v>720000760663</v>
      </c>
      <c r="C4947" s="94" t="str">
        <f ca="1">IFERROR(VLOOKUP($A4947,HeadJournal!$A$1:$NTR$890,COLUMN(HeadJournal!C$1),0),"")</f>
        <v>iHerb_AV CYG0792</v>
      </c>
      <c r="D4947" s="125" t="str">
        <f ca="1"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 ca="1"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ca="1" si="354"/>
        <v>946.21147123051128</v>
      </c>
      <c r="V4947" s="22">
        <f t="shared" ca="1" si="355"/>
        <v>0.60897056047894527</v>
      </c>
      <c r="X4947" s="33"/>
      <c r="Y4947" s="33"/>
    </row>
    <row r="4948" spans="1:25" hidden="1" x14ac:dyDescent="0.2">
      <c r="A4948" s="93" t="s">
        <v>4111</v>
      </c>
      <c r="B4948" s="94" t="str">
        <f ca="1">IFERROR(VLOOKUP($A4948,HeadJournal!$A$1:$NTR$890,COLUMN(HeadJournal!B$1),0),"")</f>
        <v>720000760663</v>
      </c>
      <c r="C4948" s="94" t="str">
        <f ca="1">IFERROR(VLOOKUP($A4948,HeadJournal!$A$1:$NTR$890,COLUMN(HeadJournal!C$1),0),"")</f>
        <v>iHerb_AV CYG0792</v>
      </c>
      <c r="D4948" s="125" t="str">
        <f ca="1"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 ca="1"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 ca="1"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 ca="1"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ca="1" si="354"/>
        <v>1322.2282260931397</v>
      </c>
      <c r="V4948" s="22">
        <f t="shared" ca="1" si="355"/>
        <v>0.47600319022374604</v>
      </c>
      <c r="X4948" s="33"/>
      <c r="Y4948" s="33"/>
    </row>
    <row r="4949" spans="1:25" hidden="1" x14ac:dyDescent="0.2">
      <c r="A4949" s="93" t="s">
        <v>4111</v>
      </c>
      <c r="B4949" s="94" t="str">
        <f ca="1">IFERROR(VLOOKUP($A4949,HeadJournal!$A$1:$NTR$890,COLUMN(HeadJournal!B$1),0),"")</f>
        <v>720000760663</v>
      </c>
      <c r="C4949" s="94" t="str">
        <f ca="1">IFERROR(VLOOKUP($A4949,HeadJournal!$A$1:$NTR$890,COLUMN(HeadJournal!C$1),0),"")</f>
        <v>iHerb_AV CYG0792</v>
      </c>
      <c r="D4949" s="125" t="str">
        <f ca="1"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 ca="1"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 ca="1"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 ca="1"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ca="1" si="354"/>
        <v>1077.3405840231574</v>
      </c>
      <c r="V4949" s="22">
        <f t="shared" ca="1" si="355"/>
        <v>0.62539383817331418</v>
      </c>
      <c r="X4949" s="33"/>
      <c r="Y4949" s="33"/>
    </row>
    <row r="4950" spans="1:25" hidden="1" x14ac:dyDescent="0.2">
      <c r="A4950" s="93" t="s">
        <v>4111</v>
      </c>
      <c r="B4950" s="94" t="str">
        <f ca="1">IFERROR(VLOOKUP($A4950,HeadJournal!$A$1:$NTR$890,COLUMN(HeadJournal!B$1),0),"")</f>
        <v>720000760663</v>
      </c>
      <c r="C4950" s="94" t="str">
        <f ca="1">IFERROR(VLOOKUP($A4950,HeadJournal!$A$1:$NTR$890,COLUMN(HeadJournal!C$1),0),"")</f>
        <v>iHerb_AV CYG0792</v>
      </c>
      <c r="D4950" s="125" t="str">
        <f ca="1"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 ca="1"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 ca="1"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 ca="1"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ca="1" si="354"/>
        <v>1077.3405840231574</v>
      </c>
      <c r="V4950" s="22">
        <f t="shared" ca="1" si="355"/>
        <v>0.62539383817331418</v>
      </c>
      <c r="X4950" s="33"/>
      <c r="Y4950" s="33"/>
    </row>
    <row r="4951" spans="1:25" hidden="1" x14ac:dyDescent="0.2">
      <c r="A4951" s="93" t="s">
        <v>4111</v>
      </c>
      <c r="B4951" s="94" t="str">
        <f ca="1">IFERROR(VLOOKUP($A4951,HeadJournal!$A$1:$NTR$890,COLUMN(HeadJournal!B$1),0),"")</f>
        <v>720000760663</v>
      </c>
      <c r="C4951" s="94" t="str">
        <f ca="1">IFERROR(VLOOKUP($A4951,HeadJournal!$A$1:$NTR$890,COLUMN(HeadJournal!C$1),0),"")</f>
        <v>iHerb_AV CYG0792</v>
      </c>
      <c r="D4951" s="125" t="str">
        <f ca="1"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 ca="1"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 ca="1"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 ca="1"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ca="1" si="354"/>
        <v>618.96101569244843</v>
      </c>
      <c r="V4951" s="22">
        <f t="shared" ca="1" si="355"/>
        <v>0.84668674171834402</v>
      </c>
      <c r="X4951" s="33"/>
      <c r="Y4951" s="33"/>
    </row>
    <row r="4952" spans="1:25" hidden="1" x14ac:dyDescent="0.2">
      <c r="A4952" s="93" t="s">
        <v>4111</v>
      </c>
      <c r="B4952" s="94" t="str">
        <f ca="1">IFERROR(VLOOKUP($A4952,HeadJournal!$A$1:$NTR$890,COLUMN(HeadJournal!B$1),0),"")</f>
        <v>720000760663</v>
      </c>
      <c r="C4952" s="94" t="str">
        <f ca="1">IFERROR(VLOOKUP($A4952,HeadJournal!$A$1:$NTR$890,COLUMN(HeadJournal!C$1),0),"")</f>
        <v>iHerb_AV CYG0792</v>
      </c>
      <c r="D4952" s="125" t="str">
        <f ca="1"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 ca="1"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 ca="1"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 ca="1"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ca="1" si="354"/>
        <v>968.96101569244843</v>
      </c>
      <c r="V4952" s="22">
        <f t="shared" ca="1" si="355"/>
        <v>1.3254573784601369</v>
      </c>
      <c r="X4952" s="33"/>
      <c r="Y4952" s="33"/>
    </row>
    <row r="4953" spans="1:25" hidden="1" x14ac:dyDescent="0.2">
      <c r="A4953" s="93" t="s">
        <v>4111</v>
      </c>
      <c r="B4953" s="94" t="str">
        <f ca="1">IFERROR(VLOOKUP($A4953,HeadJournal!$A$1:$NTR$890,COLUMN(HeadJournal!B$1),0),"")</f>
        <v>720000760663</v>
      </c>
      <c r="C4953" s="94" t="str">
        <f ca="1">IFERROR(VLOOKUP($A4953,HeadJournal!$A$1:$NTR$890,COLUMN(HeadJournal!C$1),0),"")</f>
        <v>iHerb_AV CYG0792</v>
      </c>
      <c r="D4953" s="125" t="str">
        <f ca="1"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 ca="1"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 ca="1"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 ca="1"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ca="1" si="354"/>
        <v>1171.9605423797677</v>
      </c>
      <c r="V4953" s="22">
        <f t="shared" ca="1" si="355"/>
        <v>0.88247418828944379</v>
      </c>
      <c r="X4953" s="33"/>
      <c r="Y4953" s="33"/>
    </row>
    <row r="4954" spans="1:25" hidden="1" x14ac:dyDescent="0.2">
      <c r="A4954" s="93" t="s">
        <v>4111</v>
      </c>
      <c r="B4954" s="94" t="str">
        <f ca="1">IFERROR(VLOOKUP($A4954,HeadJournal!$A$1:$NTR$890,COLUMN(HeadJournal!B$1),0),"")</f>
        <v>720000760663</v>
      </c>
      <c r="C4954" s="94" t="str">
        <f ca="1">IFERROR(VLOOKUP($A4954,HeadJournal!$A$1:$NTR$890,COLUMN(HeadJournal!C$1),0),"")</f>
        <v>iHerb_AV CYG0792</v>
      </c>
      <c r="D4954" s="125" t="str">
        <f ca="1"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 ca="1"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 ca="1"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 ca="1"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ca="1" si="354"/>
        <v>606.70279010715558</v>
      </c>
      <c r="V4954" s="22">
        <f t="shared" ca="1" si="355"/>
        <v>1.5426063924339928</v>
      </c>
      <c r="X4954" s="33"/>
      <c r="Y4954" s="33"/>
    </row>
    <row r="4955" spans="1:25" hidden="1" x14ac:dyDescent="0.2">
      <c r="A4955" s="93" t="s">
        <v>4111</v>
      </c>
      <c r="B4955" s="94" t="str">
        <f ca="1">IFERROR(VLOOKUP($A4955,HeadJournal!$A$1:$NTR$890,COLUMN(HeadJournal!B$1),0),"")</f>
        <v>720000760663</v>
      </c>
      <c r="C4955" s="94" t="str">
        <f ca="1">IFERROR(VLOOKUP($A4955,HeadJournal!$A$1:$NTR$890,COLUMN(HeadJournal!C$1),0),"")</f>
        <v>iHerb_AV CYG0792</v>
      </c>
      <c r="D4955" s="125" t="str">
        <f ca="1"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 ca="1"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 ca="1"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ca="1" si="354"/>
        <v>631.21816058097613</v>
      </c>
      <c r="V4955" s="22">
        <f t="shared" ca="1" si="355"/>
        <v>1.1097720019080202</v>
      </c>
      <c r="X4955" s="33"/>
      <c r="Y4955" s="33"/>
    </row>
    <row r="4956" spans="1:25" hidden="1" x14ac:dyDescent="0.2">
      <c r="A4956" s="93" t="s">
        <v>4111</v>
      </c>
      <c r="B4956" s="94" t="str">
        <f ca="1">IFERROR(VLOOKUP($A4956,HeadJournal!$A$1:$NTR$890,COLUMN(HeadJournal!B$1),0),"")</f>
        <v>720000760663</v>
      </c>
      <c r="C4956" s="94" t="str">
        <f ca="1">IFERROR(VLOOKUP($A4956,HeadJournal!$A$1:$NTR$890,COLUMN(HeadJournal!C$1),0),"")</f>
        <v>iHerb_AV CYG0792</v>
      </c>
      <c r="D4956" s="125" t="str">
        <f ca="1"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 ca="1"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 ca="1"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 ca="1"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ca="1" si="354"/>
        <v>1571.9637844700619</v>
      </c>
      <c r="V4956" s="22">
        <f t="shared" ca="1" si="355"/>
        <v>0.55584994839802493</v>
      </c>
      <c r="X4956" s="33"/>
      <c r="Y4956" s="33"/>
    </row>
    <row r="4957" spans="1:25" hidden="1" x14ac:dyDescent="0.2">
      <c r="A4957" s="93" t="s">
        <v>4116</v>
      </c>
      <c r="B4957" s="94" t="str">
        <f ca="1">IFERROR(VLOOKUP($A4957,HeadJournal!$A$1:$NTR$890,COLUMN(HeadJournal!B$1),0),"")</f>
        <v>722500504671</v>
      </c>
      <c r="C4957" s="94" t="str">
        <f ca="1">IFERROR(VLOOKUP($A4957,HeadJournal!$A$1:$NTR$890,COLUMN(HeadJournal!C$1),0),"")</f>
        <v>iHerb_OA CZN6870</v>
      </c>
      <c r="D4957" s="125" t="str">
        <f ca="1"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 ca="1"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 ca="1"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ca="1" si="354"/>
        <v>991.63274163375718</v>
      </c>
      <c r="V4957" s="22">
        <f t="shared" ca="1" si="355"/>
        <v>0.28264792953732421</v>
      </c>
      <c r="X4957" s="33"/>
      <c r="Y4957" s="33"/>
    </row>
    <row r="4958" spans="1:25" hidden="1" x14ac:dyDescent="0.2">
      <c r="A4958" s="93" t="s">
        <v>4116</v>
      </c>
      <c r="B4958" s="94" t="str">
        <f ca="1">IFERROR(VLOOKUP($A4958,HeadJournal!$A$1:$NTR$890,COLUMN(HeadJournal!B$1),0),"")</f>
        <v>722500504671</v>
      </c>
      <c r="C4958" s="94" t="str">
        <f ca="1">IFERROR(VLOOKUP($A4958,HeadJournal!$A$1:$NTR$890,COLUMN(HeadJournal!C$1),0),"")</f>
        <v>iHerb_OA CZN6870</v>
      </c>
      <c r="D4958" s="125" t="str">
        <f ca="1"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 ca="1"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 ca="1"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 ca="1"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ca="1" si="354"/>
        <v>1022.2201454998963</v>
      </c>
      <c r="V4958" s="22">
        <f t="shared" ca="1" si="355"/>
        <v>0.74193285825824895</v>
      </c>
      <c r="X4958" s="33"/>
      <c r="Y4958" s="33"/>
    </row>
    <row r="4959" spans="1:25" hidden="1" x14ac:dyDescent="0.2">
      <c r="A4959" s="93" t="s">
        <v>4116</v>
      </c>
      <c r="B4959" s="94" t="str">
        <f ca="1">IFERROR(VLOOKUP($A4959,HeadJournal!$A$1:$NTR$890,COLUMN(HeadJournal!B$1),0),"")</f>
        <v>722500504671</v>
      </c>
      <c r="C4959" s="94" t="str">
        <f ca="1">IFERROR(VLOOKUP($A4959,HeadJournal!$A$1:$NTR$890,COLUMN(HeadJournal!C$1),0),"")</f>
        <v>iHerb_OA CZN6870</v>
      </c>
      <c r="D4959" s="125" t="str">
        <f ca="1"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 ca="1"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 ca="1"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 ca="1"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ca="1" si="354"/>
        <v>1296.0402660569534</v>
      </c>
      <c r="V4959" s="22">
        <f t="shared" ca="1" si="355"/>
        <v>0.24904886515617641</v>
      </c>
      <c r="X4959" s="33"/>
      <c r="Y4959" s="33"/>
    </row>
    <row r="4960" spans="1:25" hidden="1" x14ac:dyDescent="0.2">
      <c r="A4960" s="93" t="s">
        <v>4116</v>
      </c>
      <c r="B4960" s="94" t="str">
        <f ca="1">IFERROR(VLOOKUP($A4960,HeadJournal!$A$1:$NTR$890,COLUMN(HeadJournal!B$1),0),"")</f>
        <v>722500504671</v>
      </c>
      <c r="C4960" s="94" t="str">
        <f ca="1">IFERROR(VLOOKUP($A4960,HeadJournal!$A$1:$NTR$890,COLUMN(HeadJournal!C$1),0),"")</f>
        <v>iHerb_OA CZN6870</v>
      </c>
      <c r="D4960" s="125" t="str">
        <f ca="1"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 ca="1"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 ca="1"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 ca="1"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ca="1" si="354"/>
        <v>1247.7338391186863</v>
      </c>
      <c r="V4960" s="22">
        <f t="shared" ca="1" si="355"/>
        <v>0.48887293113968799</v>
      </c>
      <c r="X4960" s="33"/>
      <c r="Y4960" s="33"/>
    </row>
    <row r="4961" spans="1:25" hidden="1" x14ac:dyDescent="0.2">
      <c r="A4961" s="93" t="s">
        <v>4116</v>
      </c>
      <c r="B4961" s="94" t="str">
        <f ca="1">IFERROR(VLOOKUP($A4961,HeadJournal!$A$1:$NTR$890,COLUMN(HeadJournal!B$1),0),"")</f>
        <v>722500504671</v>
      </c>
      <c r="C4961" s="94" t="str">
        <f ca="1">IFERROR(VLOOKUP($A4961,HeadJournal!$A$1:$NTR$890,COLUMN(HeadJournal!C$1),0),"")</f>
        <v>iHerb_OA CZN6870</v>
      </c>
      <c r="D4961" s="125" t="str">
        <f ca="1"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 ca="1"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 ca="1"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ca="1" si="354"/>
        <v>1088.5700976927878</v>
      </c>
      <c r="V4961" s="22">
        <f t="shared" ca="1" si="355"/>
        <v>0.4334463393514329</v>
      </c>
      <c r="X4961" s="33"/>
      <c r="Y4961" s="33"/>
    </row>
    <row r="4962" spans="1:25" hidden="1" x14ac:dyDescent="0.2">
      <c r="A4962" s="93" t="s">
        <v>4116</v>
      </c>
      <c r="B4962" s="94" t="str">
        <f ca="1">IFERROR(VLOOKUP($A4962,HeadJournal!$A$1:$NTR$890,COLUMN(HeadJournal!B$1),0),"")</f>
        <v>722500504671</v>
      </c>
      <c r="C4962" s="94" t="str">
        <f ca="1">IFERROR(VLOOKUP($A4962,HeadJournal!$A$1:$NTR$890,COLUMN(HeadJournal!C$1),0),"")</f>
        <v>iHerb_OA CZN6870</v>
      </c>
      <c r="D4962" s="125" t="str">
        <f ca="1"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 ca="1"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 ca="1"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 ca="1"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ca="1" si="354"/>
        <v>970.04290999792124</v>
      </c>
      <c r="V4962" s="22">
        <f t="shared" ca="1" si="355"/>
        <v>0.50262408165607264</v>
      </c>
      <c r="X4962" s="33"/>
      <c r="Y4962" s="33"/>
    </row>
    <row r="4963" spans="1:25" hidden="1" x14ac:dyDescent="0.2">
      <c r="A4963" s="93" t="s">
        <v>4125</v>
      </c>
      <c r="B4963" s="94" t="str">
        <f ca="1">IFERROR(VLOOKUP($A4963,HeadJournal!$A$1:$NTR$890,COLUMN(HeadJournal!B$1),0),"")</f>
        <v>720000756480</v>
      </c>
      <c r="C4963" s="94" t="str">
        <f ca="1">IFERROR(VLOOKUP($A4963,HeadJournal!$A$1:$NTR$890,COLUMN(HeadJournal!C$1),0),"")</f>
        <v>iHerb_OA CZN6870</v>
      </c>
      <c r="D4963" s="125" t="str">
        <f ca="1"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 ca="1"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 ca="1"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 ca="1"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ca="1" si="354"/>
        <v>1138.7752707581221</v>
      </c>
      <c r="V4963" s="22">
        <f t="shared" ca="1" si="355"/>
        <v>0.23917696297008176</v>
      </c>
      <c r="X4963" s="33"/>
      <c r="Y4963" s="33"/>
    </row>
    <row r="4964" spans="1:25" hidden="1" x14ac:dyDescent="0.2">
      <c r="A4964" s="93" t="s">
        <v>4125</v>
      </c>
      <c r="B4964" s="94" t="str">
        <f ca="1">IFERROR(VLOOKUP($A4964,HeadJournal!$A$1:$NTR$890,COLUMN(HeadJournal!B$1),0),"")</f>
        <v>720000756480</v>
      </c>
      <c r="C4964" s="94" t="str">
        <f ca="1">IFERROR(VLOOKUP($A4964,HeadJournal!$A$1:$NTR$890,COLUMN(HeadJournal!C$1),0),"")</f>
        <v>iHerb_OA CZN6870</v>
      </c>
      <c r="D4964" s="125" t="str">
        <f ca="1"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 ca="1"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 ca="1"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 ca="1"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ca="1" si="354"/>
        <v>790.696414460489</v>
      </c>
      <c r="V4964" s="22">
        <f t="shared" ca="1" si="355"/>
        <v>0.36618121683104149</v>
      </c>
      <c r="X4964" s="33"/>
      <c r="Y4964" s="33"/>
    </row>
    <row r="4965" spans="1:25" hidden="1" x14ac:dyDescent="0.2">
      <c r="A4965" s="93" t="s">
        <v>4125</v>
      </c>
      <c r="B4965" s="94" t="str">
        <f ca="1">IFERROR(VLOOKUP($A4965,HeadJournal!$A$1:$NTR$890,COLUMN(HeadJournal!B$1),0),"")</f>
        <v>720000756480</v>
      </c>
      <c r="C4965" s="94" t="str">
        <f ca="1">IFERROR(VLOOKUP($A4965,HeadJournal!$A$1:$NTR$890,COLUMN(HeadJournal!C$1),0),"")</f>
        <v>iHerb_OA CZN6870</v>
      </c>
      <c r="D4965" s="125" t="str">
        <f ca="1"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 ca="1"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 ca="1"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ca="1" si="354"/>
        <v>870.74589951865164</v>
      </c>
      <c r="V4965" s="22">
        <f t="shared" ca="1" si="355"/>
        <v>0.33117601655893231</v>
      </c>
      <c r="X4965" s="33"/>
      <c r="Y4965" s="33"/>
    </row>
    <row r="4966" spans="1:25" hidden="1" x14ac:dyDescent="0.2">
      <c r="A4966" s="93" t="s">
        <v>4125</v>
      </c>
      <c r="B4966" s="94" t="str">
        <f ca="1">IFERROR(VLOOKUP($A4966,HeadJournal!$A$1:$NTR$890,COLUMN(HeadJournal!B$1),0),"")</f>
        <v>720000756480</v>
      </c>
      <c r="C4966" s="94" t="str">
        <f ca="1">IFERROR(VLOOKUP($A4966,HeadJournal!$A$1:$NTR$890,COLUMN(HeadJournal!C$1),0),"")</f>
        <v>iHerb_OA CZN6870</v>
      </c>
      <c r="D4966" s="125" t="str">
        <f ca="1"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 ca="1"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 ca="1"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 ca="1"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ca="1" si="354"/>
        <v>884.55767148014365</v>
      </c>
      <c r="V4966" s="22">
        <f t="shared" ca="1" si="355"/>
        <v>0.29334259293041526</v>
      </c>
      <c r="X4966" s="33"/>
      <c r="Y4966" s="33"/>
    </row>
    <row r="4967" spans="1:25" hidden="1" x14ac:dyDescent="0.2">
      <c r="A4967" s="93" t="s">
        <v>4125</v>
      </c>
      <c r="B4967" s="94" t="str">
        <f ca="1">IFERROR(VLOOKUP($A4967,HeadJournal!$A$1:$NTR$890,COLUMN(HeadJournal!B$1),0),"")</f>
        <v>720000756480</v>
      </c>
      <c r="C4967" s="94" t="str">
        <f ca="1">IFERROR(VLOOKUP($A4967,HeadJournal!$A$1:$NTR$890,COLUMN(HeadJournal!C$1),0),"")</f>
        <v>iHerb_OA CZN6870</v>
      </c>
      <c r="D4967" s="125" t="str">
        <f ca="1"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 ca="1"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 ca="1"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ca="1" si="354"/>
        <v>839.37136532290378</v>
      </c>
      <c r="V4967" s="22">
        <f t="shared" ca="1" si="355"/>
        <v>0.30405080740643803</v>
      </c>
      <c r="X4967" s="33"/>
      <c r="Y4967" s="33"/>
    </row>
    <row r="4968" spans="1:25" hidden="1" x14ac:dyDescent="0.2">
      <c r="A4968" s="93" t="s">
        <v>4125</v>
      </c>
      <c r="B4968" s="94" t="str">
        <f ca="1">IFERROR(VLOOKUP($A4968,HeadJournal!$A$1:$NTR$890,COLUMN(HeadJournal!B$1),0),"")</f>
        <v>720000756480</v>
      </c>
      <c r="C4968" s="94" t="str">
        <f ca="1">IFERROR(VLOOKUP($A4968,HeadJournal!$A$1:$NTR$890,COLUMN(HeadJournal!C$1),0),"")</f>
        <v>iHerb_OA CZN6870</v>
      </c>
      <c r="D4968" s="125" t="str">
        <f ca="1"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 ca="1"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 ca="1"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ca="1" si="354"/>
        <v>794.81436873245093</v>
      </c>
      <c r="V4968" s="22">
        <f t="shared" ca="1" si="355"/>
        <v>0.58649852123139412</v>
      </c>
      <c r="X4968" s="33"/>
      <c r="Y4968" s="33"/>
    </row>
    <row r="4969" spans="1:25" hidden="1" x14ac:dyDescent="0.2">
      <c r="A4969" s="93" t="s">
        <v>4125</v>
      </c>
      <c r="B4969" s="94" t="str">
        <f ca="1">IFERROR(VLOOKUP($A4969,HeadJournal!$A$1:$NTR$890,COLUMN(HeadJournal!B$1),0),"")</f>
        <v>720000756480</v>
      </c>
      <c r="C4969" s="94" t="str">
        <f ca="1">IFERROR(VLOOKUP($A4969,HeadJournal!$A$1:$NTR$890,COLUMN(HeadJournal!C$1),0),"")</f>
        <v>iHerb_OA CZN6870</v>
      </c>
      <c r="D4969" s="125" t="str">
        <f ca="1"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 ca="1"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 ca="1"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 ca="1">IFERROR(SUM(K4969:O4969)*VLOOKUP($A4969,HeadJournal!$A$1:$L$890,COLUMN(HeadJournal!H$1),0),0)</f>
        <v>903.75099027276372</v>
      </c>
      <c r="Q4969" s="29">
        <v>903.75</v>
      </c>
      <c r="R4969" s="31"/>
      <c r="S4969" s="31"/>
      <c r="T4969" s="95" t="str">
        <f t="shared" si="372"/>
        <v/>
      </c>
      <c r="U4969" s="32">
        <f t="shared" ca="1" si="354"/>
        <v>-9.9027276371543849E-4</v>
      </c>
      <c r="V4969" s="22">
        <f t="shared" ca="1" si="355"/>
        <v>-1.0957362972477201E-6</v>
      </c>
      <c r="X4969" s="33"/>
      <c r="Y4969" s="33"/>
    </row>
    <row r="4970" spans="1:25" hidden="1" x14ac:dyDescent="0.2">
      <c r="A4970" s="93" t="s">
        <v>4146</v>
      </c>
      <c r="B4970" s="94" t="str">
        <f ca="1">IFERROR(VLOOKUP($A4970,HeadJournal!$A$1:$NTR$890,COLUMN(HeadJournal!B$1),0),"")</f>
        <v>720000761904</v>
      </c>
      <c r="C4970" s="94" t="str">
        <f ca="1">IFERROR(VLOOKUP($A4970,HeadJournal!$A$1:$NTR$890,COLUMN(HeadJournal!C$1),0),"")</f>
        <v>iHerb_VP DFD1605</v>
      </c>
      <c r="D4970" s="125" t="str">
        <f ca="1"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 ca="1"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 ca="1"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ca="1" si="354"/>
        <v>572.8404776447594</v>
      </c>
      <c r="V4970" s="22">
        <f t="shared" ca="1" si="355"/>
        <v>1.341045786563001</v>
      </c>
      <c r="X4970" s="33"/>
      <c r="Y4970" s="33"/>
    </row>
    <row r="4971" spans="1:25" hidden="1" x14ac:dyDescent="0.2">
      <c r="A4971" s="93" t="s">
        <v>4146</v>
      </c>
      <c r="B4971" s="94" t="str">
        <f ca="1">IFERROR(VLOOKUP($A4971,HeadJournal!$A$1:$NTR$890,COLUMN(HeadJournal!B$1),0),"")</f>
        <v>720000761904</v>
      </c>
      <c r="C4971" s="94" t="str">
        <f ca="1">IFERROR(VLOOKUP($A4971,HeadJournal!$A$1:$NTR$890,COLUMN(HeadJournal!C$1),0),"")</f>
        <v>iHerb_VP DFD1605</v>
      </c>
      <c r="D4971" s="125" t="str">
        <f ca="1"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 ca="1"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 ca="1"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 ca="1"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ca="1" si="354"/>
        <v>982.02893049108252</v>
      </c>
      <c r="V4971" s="22">
        <f t="shared" ca="1" si="355"/>
        <v>0.96469237673407171</v>
      </c>
      <c r="X4971" s="33"/>
      <c r="Y4971" s="33"/>
    </row>
    <row r="4972" spans="1:25" hidden="1" x14ac:dyDescent="0.2">
      <c r="A4972" s="93" t="s">
        <v>4146</v>
      </c>
      <c r="B4972" s="94" t="str">
        <f ca="1">IFERROR(VLOOKUP($A4972,HeadJournal!$A$1:$NTR$890,COLUMN(HeadJournal!B$1),0),"")</f>
        <v>720000761904</v>
      </c>
      <c r="C4972" s="94" t="str">
        <f ca="1">IFERROR(VLOOKUP($A4972,HeadJournal!$A$1:$NTR$890,COLUMN(HeadJournal!C$1),0),"")</f>
        <v>iHerb_VP DFD1605</v>
      </c>
      <c r="D4972" s="125" t="str">
        <f ca="1"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 ca="1"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 ca="1"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 ca="1"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ca="1" si="354"/>
        <v>1208.9290770828247</v>
      </c>
      <c r="V4972" s="22">
        <f t="shared" ca="1" si="355"/>
        <v>0.71488963632428049</v>
      </c>
      <c r="X4972" s="33"/>
      <c r="Y4972" s="33"/>
    </row>
    <row r="4973" spans="1:25" hidden="1" x14ac:dyDescent="0.2">
      <c r="A4973" s="93" t="s">
        <v>4146</v>
      </c>
      <c r="B4973" s="94" t="str">
        <f ca="1">IFERROR(VLOOKUP($A4973,HeadJournal!$A$1:$NTR$890,COLUMN(HeadJournal!B$1),0),"")</f>
        <v>720000761904</v>
      </c>
      <c r="C4973" s="94" t="str">
        <f ca="1">IFERROR(VLOOKUP($A4973,HeadJournal!$A$1:$NTR$890,COLUMN(HeadJournal!C$1),0),"")</f>
        <v>iHerb_VP DFD1605</v>
      </c>
      <c r="D4973" s="125" t="str">
        <f ca="1"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 ca="1"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ca="1" si="354"/>
        <v>1673.6224712924513</v>
      </c>
      <c r="V4973" s="22">
        <f t="shared" ca="1" si="355"/>
        <v>0.47460104814865073</v>
      </c>
      <c r="X4973" s="33"/>
      <c r="Y4973" s="33"/>
    </row>
    <row r="4974" spans="1:25" hidden="1" x14ac:dyDescent="0.2">
      <c r="A4974" s="93" t="s">
        <v>4146</v>
      </c>
      <c r="B4974" s="94" t="str">
        <f ca="1">IFERROR(VLOOKUP($A4974,HeadJournal!$A$1:$NTR$890,COLUMN(HeadJournal!B$1),0),"")</f>
        <v>720000761904</v>
      </c>
      <c r="C4974" s="94" t="str">
        <f ca="1">IFERROR(VLOOKUP($A4974,HeadJournal!$A$1:$NTR$890,COLUMN(HeadJournal!C$1),0),"")</f>
        <v>iHerb_VP DFD1605</v>
      </c>
      <c r="D4974" s="125" t="str">
        <f ca="1"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 ca="1"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 ca="1"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 ca="1"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ca="1" si="354"/>
        <v>1365.9367151233814</v>
      </c>
      <c r="V4974" s="22">
        <f t="shared" ca="1" si="355"/>
        <v>0.4096912980984192</v>
      </c>
      <c r="X4974" s="33"/>
      <c r="Y4974" s="33"/>
    </row>
    <row r="4975" spans="1:25" hidden="1" x14ac:dyDescent="0.2">
      <c r="A4975" s="93" t="s">
        <v>4146</v>
      </c>
      <c r="B4975" s="94" t="str">
        <f ca="1">IFERROR(VLOOKUP($A4975,HeadJournal!$A$1:$NTR$890,COLUMN(HeadJournal!B$1),0),"")</f>
        <v>720000761904</v>
      </c>
      <c r="C4975" s="94" t="str">
        <f ca="1">IFERROR(VLOOKUP($A4975,HeadJournal!$A$1:$NTR$890,COLUMN(HeadJournal!C$1),0),"")</f>
        <v>iHerb_VP DFD1605</v>
      </c>
      <c r="D4975" s="125" t="str">
        <f ca="1"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 ca="1"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 ca="1"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ca="1" si="354"/>
        <v>784.94722086489128</v>
      </c>
      <c r="V4975" s="22">
        <f t="shared" ca="1" si="355"/>
        <v>0.70395521678690043</v>
      </c>
      <c r="X4975" s="33"/>
      <c r="Y4975" s="33"/>
    </row>
    <row r="4976" spans="1:25" hidden="1" x14ac:dyDescent="0.2">
      <c r="A4976" s="93" t="s">
        <v>4146</v>
      </c>
      <c r="B4976" s="94" t="str">
        <f ca="1">IFERROR(VLOOKUP($A4976,HeadJournal!$A$1:$NTR$890,COLUMN(HeadJournal!B$1),0),"")</f>
        <v>720000761904</v>
      </c>
      <c r="C4976" s="94" t="str">
        <f ca="1">IFERROR(VLOOKUP($A4976,HeadJournal!$A$1:$NTR$890,COLUMN(HeadJournal!C$1),0),"")</f>
        <v>iHerb_VP DFD1605</v>
      </c>
      <c r="D4976" s="125" t="str">
        <f ca="1"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 ca="1"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 ca="1"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ca="1" si="354"/>
        <v>-712.85712496945996</v>
      </c>
      <c r="V4976" s="22" t="str">
        <f t="shared" ca="1" si="355"/>
        <v/>
      </c>
      <c r="X4976" s="33"/>
      <c r="Y4976" s="33"/>
    </row>
    <row r="4977" spans="1:25" hidden="1" x14ac:dyDescent="0.2">
      <c r="A4977" s="93" t="s">
        <v>4146</v>
      </c>
      <c r="B4977" s="94" t="str">
        <f ca="1">IFERROR(VLOOKUP($A4977,HeadJournal!$A$1:$NTR$890,COLUMN(HeadJournal!B$1),0),"")</f>
        <v>720000761904</v>
      </c>
      <c r="C4977" s="94" t="str">
        <f ca="1">IFERROR(VLOOKUP($A4977,HeadJournal!$A$1:$NTR$890,COLUMN(HeadJournal!C$1),0),"")</f>
        <v>iHerb_VP DFD1605</v>
      </c>
      <c r="D4977" s="125" t="str">
        <f ca="1"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 ca="1"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 ca="1"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 ca="1"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ca="1" si="354"/>
        <v>583.01094246274135</v>
      </c>
      <c r="V4977" s="22">
        <f t="shared" ca="1" si="355"/>
        <v>1.3981444642840499</v>
      </c>
      <c r="X4977" s="33"/>
      <c r="Y4977" s="33"/>
    </row>
    <row r="4978" spans="1:25" hidden="1" x14ac:dyDescent="0.2">
      <c r="A4978" s="93" t="s">
        <v>4146</v>
      </c>
      <c r="B4978" s="94" t="str">
        <f ca="1">IFERROR(VLOOKUP($A4978,HeadJournal!$A$1:$NTR$890,COLUMN(HeadJournal!B$1),0),"")</f>
        <v>720000761904</v>
      </c>
      <c r="C4978" s="94" t="str">
        <f ca="1">IFERROR(VLOOKUP($A4978,HeadJournal!$A$1:$NTR$890,COLUMN(HeadJournal!C$1),0),"")</f>
        <v>iHerb_VP DFD1605</v>
      </c>
      <c r="D4978" s="125" t="str">
        <f ca="1"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 ca="1"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 ca="1"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 ca="1"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ca="1" si="354"/>
        <v>696.53327937942856</v>
      </c>
      <c r="V4978" s="22">
        <f t="shared" ca="1" si="355"/>
        <v>0.86690993105657077</v>
      </c>
      <c r="X4978" s="33"/>
      <c r="Y4978" s="33"/>
    </row>
    <row r="4979" spans="1:25" hidden="1" x14ac:dyDescent="0.2">
      <c r="A4979" s="93" t="s">
        <v>4146</v>
      </c>
      <c r="B4979" s="94" t="str">
        <f ca="1">IFERROR(VLOOKUP($A4979,HeadJournal!$A$1:$NTR$890,COLUMN(HeadJournal!B$1),0),"")</f>
        <v>720000761904</v>
      </c>
      <c r="C4979" s="94" t="str">
        <f ca="1">IFERROR(VLOOKUP($A4979,HeadJournal!$A$1:$NTR$890,COLUMN(HeadJournal!C$1),0),"")</f>
        <v>iHerb_VP DFD1605</v>
      </c>
      <c r="D4979" s="125" t="str">
        <f ca="1"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 ca="1"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 ca="1"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ca="1" si="354"/>
        <v>796.53327937942856</v>
      </c>
      <c r="V4979" s="22">
        <f t="shared" ca="1" si="355"/>
        <v>0.99137059312700881</v>
      </c>
      <c r="X4979" s="33"/>
      <c r="Y4979" s="33"/>
    </row>
    <row r="4980" spans="1:25" hidden="1" x14ac:dyDescent="0.2">
      <c r="A4980" s="93" t="s">
        <v>4146</v>
      </c>
      <c r="B4980" s="94" t="str">
        <f ca="1">IFERROR(VLOOKUP($A4980,HeadJournal!$A$1:$NTR$890,COLUMN(HeadJournal!B$1),0),"")</f>
        <v>720000761904</v>
      </c>
      <c r="C4980" s="94" t="str">
        <f ca="1">IFERROR(VLOOKUP($A4980,HeadJournal!$A$1:$NTR$890,COLUMN(HeadJournal!C$1),0),"")</f>
        <v>iHerb_VP DFD1605</v>
      </c>
      <c r="D4980" s="125" t="str">
        <f ca="1"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 ca="1"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 ca="1"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 ca="1"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ca="1" si="354"/>
        <v>-1288.8752687515271</v>
      </c>
      <c r="V4980" s="22" t="str">
        <f t="shared" ca="1" si="355"/>
        <v/>
      </c>
      <c r="X4980" s="33"/>
      <c r="Y4980" s="33"/>
    </row>
    <row r="4981" spans="1:25" hidden="1" x14ac:dyDescent="0.2">
      <c r="A4981" s="93" t="s">
        <v>4148</v>
      </c>
      <c r="B4981" s="94" t="str">
        <f ca="1">IFERROR(VLOOKUP($A4981,HeadJournal!$A$1:$NTR$890,COLUMN(HeadJournal!B$1),0),"")</f>
        <v>720000766767</v>
      </c>
      <c r="C4981" s="94" t="str">
        <f ca="1">IFERROR(VLOOKUP($A4981,HeadJournal!$A$1:$NTR$890,COLUMN(HeadJournal!C$1),0),"")</f>
        <v>iHerb_VP DFD1605</v>
      </c>
      <c r="D4981" s="125" t="str">
        <f ca="1"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 ca="1"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 ca="1"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ca="1" si="354"/>
        <v>1126.9252902588423</v>
      </c>
      <c r="V4981" s="22">
        <f t="shared" ca="1" si="355"/>
        <v>0.63557687900435766</v>
      </c>
      <c r="X4981" s="33"/>
      <c r="Y4981" s="33"/>
    </row>
    <row r="4982" spans="1:25" hidden="1" x14ac:dyDescent="0.2">
      <c r="A4982" s="93" t="s">
        <v>4148</v>
      </c>
      <c r="B4982" s="94" t="str">
        <f ca="1">IFERROR(VLOOKUP($A4982,HeadJournal!$A$1:$NTR$890,COLUMN(HeadJournal!B$1),0),"")</f>
        <v>720000766767</v>
      </c>
      <c r="C4982" s="94" t="str">
        <f ca="1">IFERROR(VLOOKUP($A4982,HeadJournal!$A$1:$NTR$890,COLUMN(HeadJournal!C$1),0),"")</f>
        <v>iHerb_VP DFD1605</v>
      </c>
      <c r="D4982" s="125" t="str">
        <f ca="1"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 ca="1"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 ca="1"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 ca="1"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ca="1" si="373">Q4982-P4982</f>
        <v>1126.9252902588423</v>
      </c>
      <c r="V4982" s="22">
        <f t="shared" ref="V4982:V5049" ca="1" si="374">IF(Q4982&lt;&gt;0,IFERROR(U4982/P4982,""),"")</f>
        <v>0.63557687900435766</v>
      </c>
      <c r="X4982" s="33"/>
      <c r="Y4982" s="33"/>
    </row>
    <row r="4983" spans="1:25" hidden="1" x14ac:dyDescent="0.2">
      <c r="A4983" s="93" t="s">
        <v>4148</v>
      </c>
      <c r="B4983" s="94" t="str">
        <f ca="1">IFERROR(VLOOKUP($A4983,HeadJournal!$A$1:$NTR$890,COLUMN(HeadJournal!B$1),0),"")</f>
        <v>720000766767</v>
      </c>
      <c r="C4983" s="94" t="str">
        <f ca="1">IFERROR(VLOOKUP($A4983,HeadJournal!$A$1:$NTR$890,COLUMN(HeadJournal!C$1),0),"")</f>
        <v>iHerb_VP DFD1605</v>
      </c>
      <c r="D4983" s="125" t="str">
        <f ca="1"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 ca="1"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 ca="1"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ca="1" si="373"/>
        <v>1458.3287148784821</v>
      </c>
      <c r="V4983" s="22">
        <f t="shared" ca="1" si="374"/>
        <v>0.49574835987095672</v>
      </c>
      <c r="X4983" s="33"/>
      <c r="Y4983" s="33"/>
    </row>
    <row r="4984" spans="1:25" hidden="1" x14ac:dyDescent="0.2">
      <c r="A4984" s="93" t="s">
        <v>4148</v>
      </c>
      <c r="B4984" s="94" t="str">
        <f ca="1">IFERROR(VLOOKUP($A4984,HeadJournal!$A$1:$NTR$890,COLUMN(HeadJournal!B$1),0),"")</f>
        <v>720000766767</v>
      </c>
      <c r="C4984" s="94" t="str">
        <f ca="1">IFERROR(VLOOKUP($A4984,HeadJournal!$A$1:$NTR$890,COLUMN(HeadJournal!C$1),0),"")</f>
        <v>iHerb_VP DFD1605</v>
      </c>
      <c r="D4984" s="125" t="str">
        <f ca="1"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 ca="1"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 ca="1"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 ca="1"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ca="1" si="373"/>
        <v>1458.3287148784821</v>
      </c>
      <c r="V4984" s="22">
        <f t="shared" ca="1" si="374"/>
        <v>0.49574835987095672</v>
      </c>
      <c r="X4984" s="33"/>
      <c r="Y4984" s="33"/>
    </row>
    <row r="4985" spans="1:25" hidden="1" x14ac:dyDescent="0.2">
      <c r="A4985" s="93" t="s">
        <v>4148</v>
      </c>
      <c r="B4985" s="94" t="str">
        <f ca="1">IFERROR(VLOOKUP($A4985,HeadJournal!$A$1:$NTR$890,COLUMN(HeadJournal!B$1),0),"")</f>
        <v>720000766767</v>
      </c>
      <c r="C4985" s="94" t="str">
        <f ca="1">IFERROR(VLOOKUP($A4985,HeadJournal!$A$1:$NTR$890,COLUMN(HeadJournal!C$1),0),"")</f>
        <v>iHerb_VP DFD1605</v>
      </c>
      <c r="D4985" s="125" t="str">
        <f ca="1"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 ca="1"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 ca="1"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 ca="1"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ca="1" si="373"/>
        <v>1029.5328282948035</v>
      </c>
      <c r="V4985" s="22">
        <f t="shared" ca="1" si="374"/>
        <v>1.0608631165604741</v>
      </c>
      <c r="X4985" s="33"/>
      <c r="Y4985" s="33"/>
    </row>
    <row r="4986" spans="1:25" hidden="1" x14ac:dyDescent="0.2">
      <c r="A4986" s="93" t="s">
        <v>4148</v>
      </c>
      <c r="B4986" s="94" t="str">
        <f ca="1">IFERROR(VLOOKUP($A4986,HeadJournal!$A$1:$NTR$890,COLUMN(HeadJournal!B$1),0),"")</f>
        <v>720000766767</v>
      </c>
      <c r="C4986" s="94" t="str">
        <f ca="1">IFERROR(VLOOKUP($A4986,HeadJournal!$A$1:$NTR$890,COLUMN(HeadJournal!C$1),0),"")</f>
        <v>iHerb_VP DFD1605</v>
      </c>
      <c r="D4986" s="125" t="str">
        <f ca="1"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 ca="1"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 ca="1"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 ca="1"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ca="1" si="373"/>
        <v>996.45716380162025</v>
      </c>
      <c r="V4986" s="22">
        <f t="shared" ca="1" si="374"/>
        <v>1.4163418523113875</v>
      </c>
      <c r="X4986" s="33"/>
      <c r="Y4986" s="33"/>
    </row>
    <row r="4987" spans="1:25" hidden="1" x14ac:dyDescent="0.2">
      <c r="A4987" s="93" t="s">
        <v>4148</v>
      </c>
      <c r="B4987" s="94" t="str">
        <f ca="1">IFERROR(VLOOKUP($A4987,HeadJournal!$A$1:$NTR$890,COLUMN(HeadJournal!B$1),0),"")</f>
        <v>720000766767</v>
      </c>
      <c r="C4987" s="94" t="str">
        <f ca="1">IFERROR(VLOOKUP($A4987,HeadJournal!$A$1:$NTR$890,COLUMN(HeadJournal!C$1),0),"")</f>
        <v>iHerb_VP DFD1605</v>
      </c>
      <c r="D4987" s="125" t="str">
        <f ca="1"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 ca="1"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 ca="1"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ca="1" si="373"/>
        <v>1025.0005967200159</v>
      </c>
      <c r="V4987" s="22">
        <f t="shared" ca="1" si="374"/>
        <v>0.80392241289145949</v>
      </c>
      <c r="X4987" s="33"/>
      <c r="Y4987" s="33"/>
    </row>
    <row r="4988" spans="1:25" hidden="1" x14ac:dyDescent="0.2">
      <c r="A4988" s="93" t="s">
        <v>4148</v>
      </c>
      <c r="B4988" s="94" t="str">
        <f ca="1">IFERROR(VLOOKUP($A4988,HeadJournal!$A$1:$NTR$890,COLUMN(HeadJournal!B$1),0),"")</f>
        <v>720000766767</v>
      </c>
      <c r="C4988" s="94" t="str">
        <f ca="1">IFERROR(VLOOKUP($A4988,HeadJournal!$A$1:$NTR$890,COLUMN(HeadJournal!C$1),0),"")</f>
        <v>iHerb_VP DFD1605</v>
      </c>
      <c r="D4988" s="125" t="str">
        <f ca="1"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 ca="1"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 ca="1"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 ca="1"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ca="1" si="373"/>
        <v>-883.32692471843507</v>
      </c>
      <c r="V4988" s="22" t="str">
        <f t="shared" ca="1" si="374"/>
        <v/>
      </c>
      <c r="X4988" s="33"/>
      <c r="Y4988" s="33"/>
    </row>
    <row r="4989" spans="1:25" hidden="1" x14ac:dyDescent="0.2">
      <c r="A4989" s="93" t="s">
        <v>4148</v>
      </c>
      <c r="B4989" s="94" t="str">
        <f ca="1">IFERROR(VLOOKUP($A4989,HeadJournal!$A$1:$NTR$890,COLUMN(HeadJournal!B$1),0),"")</f>
        <v>720000766767</v>
      </c>
      <c r="C4989" s="94" t="str">
        <f ca="1">IFERROR(VLOOKUP($A4989,HeadJournal!$A$1:$NTR$890,COLUMN(HeadJournal!C$1),0),"")</f>
        <v>iHerb_VP DFD1605</v>
      </c>
      <c r="D4989" s="125" t="str">
        <f ca="1"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 ca="1"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 ca="1"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 ca="1">IFERROR(SUM(K4989:O4989)*VLOOKUP($A4989,HeadJournal!$A$1:$L$890,COLUMN(HeadJournal!H$1),0),0)</f>
        <v>2212.4450077059864</v>
      </c>
      <c r="Q4989" s="29">
        <v>2212.4499999999998</v>
      </c>
      <c r="R4989" s="31"/>
      <c r="S4989" s="31"/>
      <c r="T4989" s="95" t="str">
        <f t="shared" si="372"/>
        <v/>
      </c>
      <c r="U4989" s="32">
        <f t="shared" ca="1" si="373"/>
        <v>4.9922940133910743E-3</v>
      </c>
      <c r="V4989" s="22">
        <f t="shared" ca="1" si="374"/>
        <v>2.256460158784884E-6</v>
      </c>
      <c r="X4989" s="33"/>
      <c r="Y4989" s="33"/>
    </row>
    <row r="4990" spans="1:25" hidden="1" x14ac:dyDescent="0.2">
      <c r="A4990" s="93" t="s">
        <v>4153</v>
      </c>
      <c r="B4990" s="94" t="str">
        <f ca="1">IFERROR(VLOOKUP($A4990,HeadJournal!$A$1:$NTR$890,COLUMN(HeadJournal!B$1),0),"")</f>
        <v>722500515861</v>
      </c>
      <c r="C4990" s="94" t="str">
        <f ca="1">IFERROR(VLOOKUP($A4990,HeadJournal!$A$1:$NTR$890,COLUMN(HeadJournal!C$1),0),"")</f>
        <v>iHerb_VP DFD1605</v>
      </c>
      <c r="D4990" s="125" t="str">
        <f ca="1"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 ca="1"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 ca="1"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ca="1" si="373"/>
        <v>1751.7799069226298</v>
      </c>
      <c r="V4990" s="22">
        <f t="shared" ca="1" si="374"/>
        <v>0.55643501887769009</v>
      </c>
      <c r="X4990" s="33"/>
      <c r="Y4990" s="33"/>
    </row>
    <row r="4991" spans="1:25" hidden="1" x14ac:dyDescent="0.2">
      <c r="A4991" s="93" t="s">
        <v>4153</v>
      </c>
      <c r="B4991" s="94" t="str">
        <f ca="1">IFERROR(VLOOKUP($A4991,HeadJournal!$A$1:$NTR$890,COLUMN(HeadJournal!B$1),0),"")</f>
        <v>722500515861</v>
      </c>
      <c r="C4991" s="94" t="str">
        <f ca="1">IFERROR(VLOOKUP($A4991,HeadJournal!$A$1:$NTR$890,COLUMN(HeadJournal!C$1),0),"")</f>
        <v>iHerb_VP DFD1605</v>
      </c>
      <c r="D4991" s="125" t="str">
        <f ca="1"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 ca="1"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 ca="1"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 ca="1"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ca="1" si="373"/>
        <v>1751.7799069226298</v>
      </c>
      <c r="V4991" s="22">
        <f t="shared" ca="1" si="374"/>
        <v>0.55643501887769009</v>
      </c>
      <c r="X4991" s="33"/>
      <c r="Y4991" s="33"/>
    </row>
    <row r="4992" spans="1:25" hidden="1" x14ac:dyDescent="0.2">
      <c r="A4992" s="93" t="s">
        <v>4153</v>
      </c>
      <c r="B4992" s="94" t="str">
        <f ca="1">IFERROR(VLOOKUP($A4992,HeadJournal!$A$1:$NTR$890,COLUMN(HeadJournal!B$1),0),"")</f>
        <v>722500515861</v>
      </c>
      <c r="C4992" s="94" t="str">
        <f ca="1">IFERROR(VLOOKUP($A4992,HeadJournal!$A$1:$NTR$890,COLUMN(HeadJournal!C$1),0),"")</f>
        <v>iHerb_VP DFD1605</v>
      </c>
      <c r="D4992" s="125" t="str">
        <f ca="1"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 ca="1"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 ca="1"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 ca="1"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ca="1" si="373"/>
        <v>914.68623036649228</v>
      </c>
      <c r="V4992" s="22">
        <f t="shared" ca="1" si="374"/>
        <v>0.92831974803997142</v>
      </c>
      <c r="X4992" s="33"/>
      <c r="Y4992" s="33"/>
    </row>
    <row r="4993" spans="1:25" hidden="1" x14ac:dyDescent="0.2">
      <c r="A4993" s="93" t="s">
        <v>4153</v>
      </c>
      <c r="B4993" s="94" t="str">
        <f ca="1">IFERROR(VLOOKUP($A4993,HeadJournal!$A$1:$NTR$890,COLUMN(HeadJournal!B$1),0),"")</f>
        <v>722500515861</v>
      </c>
      <c r="C4993" s="94" t="str">
        <f ca="1">IFERROR(VLOOKUP($A4993,HeadJournal!$A$1:$NTR$890,COLUMN(HeadJournal!C$1),0),"")</f>
        <v>iHerb_VP DFD1605</v>
      </c>
      <c r="D4993" s="125" t="str">
        <f ca="1"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 ca="1"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 ca="1"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 ca="1"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ca="1" si="373"/>
        <v>1264.7271785922048</v>
      </c>
      <c r="V4993" s="22">
        <f t="shared" ca="1" si="374"/>
        <v>1.1140292929975015</v>
      </c>
      <c r="X4993" s="33"/>
      <c r="Y4993" s="33"/>
    </row>
    <row r="4994" spans="1:25" hidden="1" x14ac:dyDescent="0.2">
      <c r="A4994" s="93" t="s">
        <v>4153</v>
      </c>
      <c r="B4994" s="94" t="str">
        <f ca="1">IFERROR(VLOOKUP($A4994,HeadJournal!$A$1:$NTR$890,COLUMN(HeadJournal!B$1),0),"")</f>
        <v>722500515861</v>
      </c>
      <c r="C4994" s="94" t="str">
        <f ca="1">IFERROR(VLOOKUP($A4994,HeadJournal!$A$1:$NTR$890,COLUMN(HeadJournal!C$1),0),"")</f>
        <v>iHerb_VP DFD1605</v>
      </c>
      <c r="D4994" s="125" t="str">
        <f ca="1"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 ca="1"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 ca="1"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 ca="1"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ca="1" si="373"/>
        <v>-1135.2728214077952</v>
      </c>
      <c r="V4994" s="22" t="str">
        <f t="shared" ca="1" si="374"/>
        <v/>
      </c>
      <c r="X4994" s="33"/>
      <c r="Y4994" s="33"/>
    </row>
    <row r="4995" spans="1:25" hidden="1" x14ac:dyDescent="0.2">
      <c r="A4995" s="93" t="s">
        <v>4153</v>
      </c>
      <c r="B4995" s="94" t="str">
        <f ca="1">IFERROR(VLOOKUP($A4995,HeadJournal!$A$1:$NTR$890,COLUMN(HeadJournal!B$1),0),"")</f>
        <v>722500515861</v>
      </c>
      <c r="C4995" s="94" t="str">
        <f ca="1">IFERROR(VLOOKUP($A4995,HeadJournal!$A$1:$NTR$890,COLUMN(HeadJournal!C$1),0),"")</f>
        <v>iHerb_VP DFD1605</v>
      </c>
      <c r="D4995" s="125" t="str">
        <f ca="1"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 ca="1"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 ca="1"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 ca="1"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ca="1" si="373"/>
        <v>1440.6098603839441</v>
      </c>
      <c r="V4995" s="22">
        <f t="shared" ca="1" si="374"/>
        <v>0.92382901737383238</v>
      </c>
      <c r="X4995" s="33"/>
      <c r="Y4995" s="33"/>
    </row>
    <row r="4996" spans="1:25" hidden="1" x14ac:dyDescent="0.2">
      <c r="A4996" s="93" t="s">
        <v>4153</v>
      </c>
      <c r="B4996" s="94" t="str">
        <f ca="1">IFERROR(VLOOKUP($A4996,HeadJournal!$A$1:$NTR$890,COLUMN(HeadJournal!B$1),0),"")</f>
        <v>722500515861</v>
      </c>
      <c r="C4996" s="94" t="str">
        <f ca="1">IFERROR(VLOOKUP($A4996,HeadJournal!$A$1:$NTR$890,COLUMN(HeadJournal!C$1),0),"")</f>
        <v>iHerb_VP DFD1605</v>
      </c>
      <c r="D4996" s="125" t="str">
        <f ca="1"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 ca="1"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 ca="1"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 ca="1"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ca="1" si="373"/>
        <v>1163.7252879581156</v>
      </c>
      <c r="V4996" s="22">
        <f t="shared" ca="1" si="374"/>
        <v>1.3915586244581204</v>
      </c>
      <c r="X4996" s="33"/>
      <c r="Y4996" s="33"/>
    </row>
    <row r="4997" spans="1:25" hidden="1" x14ac:dyDescent="0.2">
      <c r="A4997" s="93" t="s">
        <v>4153</v>
      </c>
      <c r="B4997" s="94" t="str">
        <f ca="1">IFERROR(VLOOKUP($A4997,HeadJournal!$A$1:$NTR$890,COLUMN(HeadJournal!B$1),0),"")</f>
        <v>722500515861</v>
      </c>
      <c r="C4997" s="94" t="str">
        <f ca="1">IFERROR(VLOOKUP($A4997,HeadJournal!$A$1:$NTR$890,COLUMN(HeadJournal!C$1),0),"")</f>
        <v>iHerb_VP DFD1605</v>
      </c>
      <c r="D4997" s="125" t="str">
        <f ca="1"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 ca="1"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 ca="1"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 ca="1"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ca="1" si="373"/>
        <v>837.96545084351385</v>
      </c>
      <c r="V4997" s="22">
        <f t="shared" ca="1" si="374"/>
        <v>0.97207873125674105</v>
      </c>
      <c r="X4997" s="33"/>
      <c r="Y4997" s="33"/>
    </row>
    <row r="4998" spans="1:25" hidden="1" x14ac:dyDescent="0.2">
      <c r="A4998" s="93" t="s">
        <v>4153</v>
      </c>
      <c r="B4998" s="94" t="str">
        <f ca="1">IFERROR(VLOOKUP($A4998,HeadJournal!$A$1:$NTR$890,COLUMN(HeadJournal!B$1),0),"")</f>
        <v>722500515861</v>
      </c>
      <c r="C4998" s="94" t="str">
        <f ca="1">IFERROR(VLOOKUP($A4998,HeadJournal!$A$1:$NTR$890,COLUMN(HeadJournal!C$1),0),"")</f>
        <v>iHerb_VP DFD1605</v>
      </c>
      <c r="D4998" s="125" t="str">
        <f ca="1"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 ca="1"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 ca="1"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 ca="1"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ca="1" si="373"/>
        <v>803.92566608493325</v>
      </c>
      <c r="V4998" s="22">
        <f t="shared" ca="1" si="374"/>
        <v>0.89716403612686479</v>
      </c>
      <c r="X4998" s="33"/>
      <c r="Y4998" s="33"/>
    </row>
    <row r="4999" spans="1:25" hidden="1" x14ac:dyDescent="0.2">
      <c r="A4999" s="93" t="s">
        <v>4162</v>
      </c>
      <c r="B4999" s="94" t="str">
        <f ca="1">IFERROR(VLOOKUP($A4999,HeadJournal!$A$1:$NTR$890,COLUMN(HeadJournal!B$1),0),"")</f>
        <v>720000774895</v>
      </c>
      <c r="C4999" s="94" t="str">
        <f ca="1">IFERROR(VLOOKUP($A4999,HeadJournal!$A$1:$NTR$890,COLUMN(HeadJournal!C$1),0),"")</f>
        <v>iHerb_VP DFD1605</v>
      </c>
      <c r="D4999" s="125" t="str">
        <f ca="1"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 ca="1"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 ca="1"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 ca="1"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ca="1" si="373"/>
        <v>1748.5626697603011</v>
      </c>
      <c r="V4999" s="22">
        <f t="shared" ca="1" si="374"/>
        <v>0.89603834192590837</v>
      </c>
      <c r="X4999" s="33"/>
      <c r="Y4999" s="33"/>
    </row>
    <row r="5000" spans="1:25" hidden="1" x14ac:dyDescent="0.2">
      <c r="A5000" s="93" t="s">
        <v>4162</v>
      </c>
      <c r="B5000" s="94" t="str">
        <f ca="1">IFERROR(VLOOKUP($A5000,HeadJournal!$A$1:$NTR$890,COLUMN(HeadJournal!B$1),0),"")</f>
        <v>720000774895</v>
      </c>
      <c r="C5000" s="94" t="str">
        <f ca="1">IFERROR(VLOOKUP($A5000,HeadJournal!$A$1:$NTR$890,COLUMN(HeadJournal!C$1),0),"")</f>
        <v>iHerb_VP DFD1605</v>
      </c>
      <c r="D5000" s="125" t="str">
        <f ca="1"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 ca="1"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 ca="1"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 ca="1"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ca="1" si="373"/>
        <v>1848.5626697603011</v>
      </c>
      <c r="V5000" s="22">
        <f t="shared" ca="1" si="374"/>
        <v>0.94728262143741937</v>
      </c>
      <c r="X5000" s="33"/>
      <c r="Y5000" s="33"/>
    </row>
    <row r="5001" spans="1:25" hidden="1" x14ac:dyDescent="0.2">
      <c r="A5001" s="93" t="s">
        <v>4162</v>
      </c>
      <c r="B5001" s="94" t="str">
        <f ca="1">IFERROR(VLOOKUP($A5001,HeadJournal!$A$1:$NTR$890,COLUMN(HeadJournal!B$1),0),"")</f>
        <v>720000774895</v>
      </c>
      <c r="C5001" s="94" t="str">
        <f ca="1">IFERROR(VLOOKUP($A5001,HeadJournal!$A$1:$NTR$890,COLUMN(HeadJournal!C$1),0),"")</f>
        <v>iHerb_VP DFD1605</v>
      </c>
      <c r="D5001" s="125" t="str">
        <f ca="1"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 ca="1"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 ca="1"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ca="1" si="373"/>
        <v>1748.5626697603011</v>
      </c>
      <c r="V5001" s="22">
        <f t="shared" ca="1" si="374"/>
        <v>0.89603834192590837</v>
      </c>
      <c r="X5001" s="33"/>
      <c r="Y5001" s="33"/>
    </row>
    <row r="5002" spans="1:25" hidden="1" x14ac:dyDescent="0.2">
      <c r="A5002" s="93" t="s">
        <v>4162</v>
      </c>
      <c r="B5002" s="94" t="str">
        <f ca="1">IFERROR(VLOOKUP($A5002,HeadJournal!$A$1:$NTR$890,COLUMN(HeadJournal!B$1),0),"")</f>
        <v>720000774895</v>
      </c>
      <c r="C5002" s="94" t="str">
        <f ca="1">IFERROR(VLOOKUP($A5002,HeadJournal!$A$1:$NTR$890,COLUMN(HeadJournal!C$1),0),"")</f>
        <v>iHerb_VP DFD1605</v>
      </c>
      <c r="D5002" s="125" t="str">
        <f ca="1"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 ca="1"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 ca="1"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 ca="1"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ca="1" si="373"/>
        <v>1431.9305594514572</v>
      </c>
      <c r="V5002" s="22">
        <f t="shared" ca="1" si="374"/>
        <v>1.3406717813366529</v>
      </c>
      <c r="X5002" s="33"/>
      <c r="Y5002" s="33"/>
    </row>
    <row r="5003" spans="1:25" hidden="1" x14ac:dyDescent="0.2">
      <c r="A5003" s="93" t="s">
        <v>4162</v>
      </c>
      <c r="B5003" s="94" t="str">
        <f ca="1">IFERROR(VLOOKUP($A5003,HeadJournal!$A$1:$NTR$890,COLUMN(HeadJournal!B$1),0),"")</f>
        <v>720000774895</v>
      </c>
      <c r="C5003" s="94" t="str">
        <f ca="1">IFERROR(VLOOKUP($A5003,HeadJournal!$A$1:$NTR$890,COLUMN(HeadJournal!C$1),0),"")</f>
        <v>iHerb_VP DFD1605</v>
      </c>
      <c r="D5003" s="125" t="str">
        <f ca="1"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 ca="1"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 ca="1"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 ca="1"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ca="1" si="373"/>
        <v>1231.9305594514572</v>
      </c>
      <c r="V5003" s="22">
        <f t="shared" ca="1" si="374"/>
        <v>1.1534180388297206</v>
      </c>
      <c r="X5003" s="33"/>
      <c r="Y5003" s="33"/>
    </row>
    <row r="5004" spans="1:25" hidden="1" x14ac:dyDescent="0.2">
      <c r="A5004" s="93" t="s">
        <v>4162</v>
      </c>
      <c r="B5004" s="94" t="str">
        <f ca="1">IFERROR(VLOOKUP($A5004,HeadJournal!$A$1:$NTR$890,COLUMN(HeadJournal!B$1),0),"")</f>
        <v>720000774895</v>
      </c>
      <c r="C5004" s="94" t="str">
        <f ca="1">IFERROR(VLOOKUP($A5004,HeadJournal!$A$1:$NTR$890,COLUMN(HeadJournal!C$1),0),"")</f>
        <v>iHerb_VP DFD1605</v>
      </c>
      <c r="D5004" s="125" t="str">
        <f ca="1"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 ca="1"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 ca="1"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 ca="1"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ca="1" si="373"/>
        <v>1431.9305594514572</v>
      </c>
      <c r="V5004" s="22">
        <f t="shared" ca="1" si="374"/>
        <v>1.3406717813366529</v>
      </c>
      <c r="X5004" s="33"/>
      <c r="Y5004" s="33"/>
    </row>
    <row r="5005" spans="1:25" hidden="1" x14ac:dyDescent="0.2">
      <c r="A5005" s="93" t="s">
        <v>4162</v>
      </c>
      <c r="B5005" s="94" t="str">
        <f ca="1">IFERROR(VLOOKUP($A5005,HeadJournal!$A$1:$NTR$890,COLUMN(HeadJournal!B$1),0),"")</f>
        <v>720000774895</v>
      </c>
      <c r="C5005" s="94" t="str">
        <f ca="1">IFERROR(VLOOKUP($A5005,HeadJournal!$A$1:$NTR$890,COLUMN(HeadJournal!C$1),0),"")</f>
        <v>iHerb_VP DFD1605</v>
      </c>
      <c r="D5005" s="125" t="str">
        <f ca="1"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 ca="1"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 ca="1"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 ca="1"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ca="1" si="373"/>
        <v>725.81922324381412</v>
      </c>
      <c r="V5005" s="22">
        <f t="shared" ca="1" si="374"/>
        <v>0.46107742767604087</v>
      </c>
      <c r="X5005" s="33"/>
      <c r="Y5005" s="33"/>
    </row>
    <row r="5006" spans="1:25" hidden="1" x14ac:dyDescent="0.2">
      <c r="A5006" s="93" t="s">
        <v>4162</v>
      </c>
      <c r="B5006" s="94" t="str">
        <f ca="1">IFERROR(VLOOKUP($A5006,HeadJournal!$A$1:$NTR$890,COLUMN(HeadJournal!B$1),0),"")</f>
        <v>720000774895</v>
      </c>
      <c r="C5006" s="94" t="str">
        <f ca="1">IFERROR(VLOOKUP($A5006,HeadJournal!$A$1:$NTR$890,COLUMN(HeadJournal!C$1),0),"")</f>
        <v>iHerb_VP DFD1605</v>
      </c>
      <c r="D5006" s="125" t="str">
        <f ca="1"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 ca="1"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 ca="1"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 ca="1"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ca="1" si="373"/>
        <v>825.81922324381412</v>
      </c>
      <c r="V5006" s="22">
        <f t="shared" ca="1" si="374"/>
        <v>0.5246025332271731</v>
      </c>
      <c r="X5006" s="33"/>
      <c r="Y5006" s="33"/>
    </row>
    <row r="5007" spans="1:25" hidden="1" x14ac:dyDescent="0.2">
      <c r="A5007" s="93" t="s">
        <v>4162</v>
      </c>
      <c r="B5007" s="94" t="str">
        <f ca="1">IFERROR(VLOOKUP($A5007,HeadJournal!$A$1:$NTR$890,COLUMN(HeadJournal!B$1),0),"")</f>
        <v>720000774895</v>
      </c>
      <c r="C5007" s="94" t="str">
        <f ca="1">IFERROR(VLOOKUP($A5007,HeadJournal!$A$1:$NTR$890,COLUMN(HeadJournal!C$1),0),"")</f>
        <v>iHerb_VP DFD1605</v>
      </c>
      <c r="D5007" s="125" t="str">
        <f ca="1"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 ca="1"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 ca="1"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ca="1" si="373"/>
        <v>953.04947621768554</v>
      </c>
      <c r="V5007" s="22">
        <f t="shared" ca="1" si="374"/>
        <v>1.2759204871987411</v>
      </c>
      <c r="X5007" s="33"/>
      <c r="Y5007" s="33"/>
    </row>
    <row r="5008" spans="1:25" hidden="1" x14ac:dyDescent="0.2">
      <c r="A5008" s="93" t="s">
        <v>4162</v>
      </c>
      <c r="B5008" s="94" t="str">
        <f ca="1">IFERROR(VLOOKUP($A5008,HeadJournal!$A$1:$NTR$890,COLUMN(HeadJournal!B$1),0),"")</f>
        <v>720000774895</v>
      </c>
      <c r="C5008" s="94" t="str">
        <f ca="1">IFERROR(VLOOKUP($A5008,HeadJournal!$A$1:$NTR$890,COLUMN(HeadJournal!C$1),0),"")</f>
        <v>iHerb_VP DFD1605</v>
      </c>
      <c r="D5008" s="125" t="str">
        <f ca="1"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 ca="1"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 ca="1"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 ca="1"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ca="1" si="373"/>
        <v>1065.4392395200248</v>
      </c>
      <c r="V5008" s="22">
        <f t="shared" ca="1" si="374"/>
        <v>1.1400427715077965</v>
      </c>
      <c r="X5008" s="33"/>
      <c r="Y5008" s="33"/>
    </row>
    <row r="5009" spans="1:25" hidden="1" x14ac:dyDescent="0.2">
      <c r="A5009" s="93" t="s">
        <v>4162</v>
      </c>
      <c r="B5009" s="94" t="str">
        <f ca="1">IFERROR(VLOOKUP($A5009,HeadJournal!$A$1:$NTR$890,COLUMN(HeadJournal!B$1),0),"")</f>
        <v>720000774895</v>
      </c>
      <c r="C5009" s="94" t="str">
        <f ca="1">IFERROR(VLOOKUP($A5009,HeadJournal!$A$1:$NTR$890,COLUMN(HeadJournal!C$1),0),"")</f>
        <v>iHerb_VP DFD1605</v>
      </c>
      <c r="D5009" s="125" t="str">
        <f ca="1"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 ca="1"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 ca="1"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 ca="1"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ca="1" si="373"/>
        <v>1267.004976364864</v>
      </c>
      <c r="V5009" s="22">
        <f t="shared" ca="1" si="374"/>
        <v>0.7311071059553248</v>
      </c>
      <c r="X5009" s="33"/>
      <c r="Y5009" s="33"/>
    </row>
    <row r="5010" spans="1:25" hidden="1" x14ac:dyDescent="0.2">
      <c r="A5010" s="93" t="s">
        <v>4162</v>
      </c>
      <c r="B5010" s="94" t="str">
        <f ca="1">IFERROR(VLOOKUP($A5010,HeadJournal!$A$1:$NTR$890,COLUMN(HeadJournal!B$1),0),"")</f>
        <v>720000774895</v>
      </c>
      <c r="C5010" s="94" t="str">
        <f ca="1">IFERROR(VLOOKUP($A5010,HeadJournal!$A$1:$NTR$890,COLUMN(HeadJournal!C$1),0),"")</f>
        <v>iHerb_VP DFD1605</v>
      </c>
      <c r="D5010" s="125" t="str">
        <f ca="1"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 ca="1"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 ca="1"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 ca="1"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ca="1" si="373"/>
        <v>817.09935760912856</v>
      </c>
      <c r="V5010" s="22">
        <f t="shared" ca="1" si="374"/>
        <v>1.4017815356278371</v>
      </c>
      <c r="X5010" s="33"/>
      <c r="Y5010" s="33"/>
    </row>
    <row r="5011" spans="1:25" hidden="1" x14ac:dyDescent="0.2">
      <c r="A5011" s="93" t="s">
        <v>4162</v>
      </c>
      <c r="B5011" s="94" t="str">
        <f ca="1">IFERROR(VLOOKUP($A5011,HeadJournal!$A$1:$NTR$890,COLUMN(HeadJournal!B$1),0),"")</f>
        <v>720000774895</v>
      </c>
      <c r="C5011" s="94" t="str">
        <f ca="1">IFERROR(VLOOKUP($A5011,HeadJournal!$A$1:$NTR$890,COLUMN(HeadJournal!C$1),0),"")</f>
        <v>iHerb_VP DFD1605</v>
      </c>
      <c r="D5011" s="125" t="str">
        <f ca="1"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 ca="1"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 ca="1"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 ca="1"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ca="1" si="373"/>
        <v>805.75548283206058</v>
      </c>
      <c r="V5011" s="22">
        <f t="shared" ca="1" si="374"/>
        <v>1.35593254889779</v>
      </c>
      <c r="X5011" s="33"/>
      <c r="Y5011" s="33"/>
    </row>
    <row r="5012" spans="1:25" hidden="1" x14ac:dyDescent="0.2">
      <c r="A5012" s="93" t="s">
        <v>4168</v>
      </c>
      <c r="B5012" s="94" t="str">
        <f ca="1">IFERROR(VLOOKUP($A5012,HeadJournal!$A$1:$NTR$890,COLUMN(HeadJournal!B$1),0),"")</f>
        <v>722500525193</v>
      </c>
      <c r="C5012" s="94" t="str">
        <f ca="1">IFERROR(VLOOKUP($A5012,HeadJournal!$A$1:$NTR$890,COLUMN(HeadJournal!C$1),0),"")</f>
        <v>iHerb_VP DFD1605</v>
      </c>
      <c r="D5012" s="125" t="str">
        <f ca="1"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 ca="1"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 ca="1"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ca="1" si="373"/>
        <v>1234.6400483889331</v>
      </c>
      <c r="V5012" s="22">
        <f t="shared" ca="1" si="374"/>
        <v>0.8425506968656592</v>
      </c>
      <c r="X5012" s="33"/>
      <c r="Y5012" s="33"/>
    </row>
    <row r="5013" spans="1:25" hidden="1" x14ac:dyDescent="0.2">
      <c r="A5013" s="93" t="s">
        <v>4168</v>
      </c>
      <c r="B5013" s="94" t="str">
        <f ca="1">IFERROR(VLOOKUP($A5013,HeadJournal!$A$1:$NTR$890,COLUMN(HeadJournal!B$1),0),"")</f>
        <v>722500525193</v>
      </c>
      <c r="C5013" s="94" t="str">
        <f ca="1">IFERROR(VLOOKUP($A5013,HeadJournal!$A$1:$NTR$890,COLUMN(HeadJournal!C$1),0),"")</f>
        <v>iHerb_VP DFD1605</v>
      </c>
      <c r="D5013" s="125" t="str">
        <f ca="1"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 ca="1"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 ca="1"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 ca="1"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ca="1" si="373"/>
        <v>1434.6400483889331</v>
      </c>
      <c r="V5013" s="22">
        <f t="shared" ca="1" si="374"/>
        <v>0.97903593367052288</v>
      </c>
      <c r="X5013" s="33"/>
      <c r="Y5013" s="33"/>
    </row>
    <row r="5014" spans="1:25" hidden="1" x14ac:dyDescent="0.2">
      <c r="A5014" s="93" t="s">
        <v>4168</v>
      </c>
      <c r="B5014" s="94" t="str">
        <f ca="1">IFERROR(VLOOKUP($A5014,HeadJournal!$A$1:$NTR$890,COLUMN(HeadJournal!B$1),0),"")</f>
        <v>722500525193</v>
      </c>
      <c r="C5014" s="94" t="str">
        <f ca="1">IFERROR(VLOOKUP($A5014,HeadJournal!$A$1:$NTR$890,COLUMN(HeadJournal!C$1),0),"")</f>
        <v>iHerb_VP DFD1605</v>
      </c>
      <c r="D5014" s="125" t="str">
        <f ca="1"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 ca="1"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 ca="1"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ca="1" si="373"/>
        <v>1579.7121239895248</v>
      </c>
      <c r="V5014" s="22">
        <f t="shared" ca="1" si="374"/>
        <v>0.97495768954288708</v>
      </c>
      <c r="X5014" s="33"/>
      <c r="Y5014" s="33"/>
    </row>
    <row r="5015" spans="1:25" hidden="1" x14ac:dyDescent="0.2">
      <c r="A5015" s="93" t="s">
        <v>4168</v>
      </c>
      <c r="B5015" s="94" t="str">
        <f ca="1">IFERROR(VLOOKUP($A5015,HeadJournal!$A$1:$NTR$890,COLUMN(HeadJournal!B$1),0),"")</f>
        <v>722500525193</v>
      </c>
      <c r="C5015" s="94" t="str">
        <f ca="1">IFERROR(VLOOKUP($A5015,HeadJournal!$A$1:$NTR$890,COLUMN(HeadJournal!C$1),0),"")</f>
        <v>iHerb_VP DFD1605</v>
      </c>
      <c r="D5015" s="125" t="str">
        <f ca="1"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 ca="1"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 ca="1"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ca="1" si="373"/>
        <v>1362.0175076853009</v>
      </c>
      <c r="V5015" s="22">
        <f t="shared" ca="1" si="374"/>
        <v>1.1968703533521909</v>
      </c>
      <c r="X5015" s="33"/>
      <c r="Y5015" s="33"/>
    </row>
    <row r="5016" spans="1:25" hidden="1" x14ac:dyDescent="0.2">
      <c r="A5016" s="93" t="s">
        <v>4168</v>
      </c>
      <c r="B5016" s="94" t="str">
        <f ca="1">IFERROR(VLOOKUP($A5016,HeadJournal!$A$1:$NTR$890,COLUMN(HeadJournal!B$1),0),"")</f>
        <v>722500525193</v>
      </c>
      <c r="C5016" s="94" t="str">
        <f ca="1">IFERROR(VLOOKUP($A5016,HeadJournal!$A$1:$NTR$890,COLUMN(HeadJournal!C$1),0),"")</f>
        <v>iHerb_VP DFD1605</v>
      </c>
      <c r="D5016" s="125" t="str">
        <f ca="1"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 ca="1"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 ca="1"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 ca="1"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ca="1" si="373"/>
        <v>1033.199145508368</v>
      </c>
      <c r="V5016" s="22">
        <f t="shared" ca="1" si="374"/>
        <v>0.65943233471340068</v>
      </c>
      <c r="X5016" s="33"/>
      <c r="Y5016" s="33"/>
    </row>
    <row r="5017" spans="1:25" hidden="1" x14ac:dyDescent="0.2">
      <c r="A5017" s="93" t="s">
        <v>4168</v>
      </c>
      <c r="B5017" s="94" t="str">
        <f ca="1">IFERROR(VLOOKUP($A5017,HeadJournal!$A$1:$NTR$890,COLUMN(HeadJournal!B$1),0),"")</f>
        <v>722500525193</v>
      </c>
      <c r="C5017" s="94" t="str">
        <f ca="1">IFERROR(VLOOKUP($A5017,HeadJournal!$A$1:$NTR$890,COLUMN(HeadJournal!C$1),0),"")</f>
        <v>iHerb_VP DFD1605</v>
      </c>
      <c r="D5017" s="125" t="str">
        <f ca="1"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 ca="1"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 ca="1"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ca="1" si="373"/>
        <v>1551.3550091085044</v>
      </c>
      <c r="V5017" s="22">
        <f t="shared" ca="1" si="374"/>
        <v>0.54459401366928539</v>
      </c>
      <c r="X5017" s="33"/>
      <c r="Y5017" s="33"/>
    </row>
    <row r="5018" spans="1:25" hidden="1" x14ac:dyDescent="0.2">
      <c r="A5018" s="93" t="s">
        <v>4168</v>
      </c>
      <c r="B5018" s="94" t="str">
        <f ca="1">IFERROR(VLOOKUP($A5018,HeadJournal!$A$1:$NTR$890,COLUMN(HeadJournal!B$1),0),"")</f>
        <v>722500525193</v>
      </c>
      <c r="C5018" s="94" t="str">
        <f ca="1">IFERROR(VLOOKUP($A5018,HeadJournal!$A$1:$NTR$890,COLUMN(HeadJournal!C$1),0),"")</f>
        <v>iHerb_VP DFD1605</v>
      </c>
      <c r="D5018" s="125" t="str">
        <f ca="1"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 ca="1"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 ca="1"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 ca="1">IFERROR(SUM(K5018:O5018)*VLOOKUP($A5018,HeadJournal!$A$1:$L$890,COLUMN(HeadJournal!H$1),0),0)</f>
        <v>397.46390128657652</v>
      </c>
      <c r="Q5018" s="29">
        <v>1000</v>
      </c>
      <c r="R5018" s="31">
        <v>46137</v>
      </c>
      <c r="S5018" s="31" t="s">
        <v>3282</v>
      </c>
      <c r="T5018" s="95" t="str">
        <f t="shared" si="376"/>
        <v>2026 04</v>
      </c>
      <c r="U5018" s="32">
        <f t="shared" ca="1" si="373"/>
        <v>602.53609871342348</v>
      </c>
      <c r="V5018" s="22">
        <f t="shared" ca="1" si="374"/>
        <v>1.5159517550223696</v>
      </c>
      <c r="X5018" s="33"/>
      <c r="Y5018" s="33"/>
    </row>
    <row r="5019" spans="1:25" hidden="1" x14ac:dyDescent="0.2">
      <c r="A5019" s="93" t="s">
        <v>4168</v>
      </c>
      <c r="B5019" s="94" t="str">
        <f ca="1">IFERROR(VLOOKUP($A5019,HeadJournal!$A$1:$NTR$890,COLUMN(HeadJournal!B$1),0),"")</f>
        <v>722500525193</v>
      </c>
      <c r="C5019" s="94" t="str">
        <f ca="1">IFERROR(VLOOKUP($A5019,HeadJournal!$A$1:$NTR$890,COLUMN(HeadJournal!C$1),0),"")</f>
        <v>iHerb_VP DFD1605</v>
      </c>
      <c r="D5019" s="125" t="str">
        <f ca="1"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 ca="1"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 ca="1"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 ca="1"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ca="1" si="373"/>
        <v>2602.7100182170088</v>
      </c>
      <c r="V5019" s="22">
        <f t="shared" ca="1" si="374"/>
        <v>0.45683299016534867</v>
      </c>
      <c r="X5019" s="33"/>
      <c r="Y5019" s="33"/>
    </row>
    <row r="5020" spans="1:25" hidden="1" x14ac:dyDescent="0.2">
      <c r="A5020" s="93" t="s">
        <v>4175</v>
      </c>
      <c r="B5020" s="94" t="str">
        <f ca="1">IFERROR(VLOOKUP($A5020,HeadJournal!$A$1:$NTR$890,COLUMN(HeadJournal!B$1),0),"")</f>
        <v>720000770136</v>
      </c>
      <c r="C5020" s="94" t="str">
        <f ca="1">IFERROR(VLOOKUP($A5020,HeadJournal!$A$1:$NTR$890,COLUMN(HeadJournal!C$1),0),"")</f>
        <v>iHerb_MH DLE7202</v>
      </c>
      <c r="D5020" s="125" t="str">
        <f ca="1"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 ca="1"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 ca="1"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 ca="1"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ca="1" si="373"/>
        <v>695.94989136610525</v>
      </c>
      <c r="V5020" s="22">
        <f t="shared" ca="1" si="374"/>
        <v>1.7224346102000376</v>
      </c>
      <c r="X5020" s="33"/>
      <c r="Y5020" s="33"/>
    </row>
    <row r="5021" spans="1:25" hidden="1" x14ac:dyDescent="0.2">
      <c r="A5021" s="93" t="s">
        <v>4175</v>
      </c>
      <c r="B5021" s="94" t="str">
        <f ca="1">IFERROR(VLOOKUP($A5021,HeadJournal!$A$1:$NTR$890,COLUMN(HeadJournal!B$1),0),"")</f>
        <v>720000770136</v>
      </c>
      <c r="C5021" s="94" t="str">
        <f ca="1">IFERROR(VLOOKUP($A5021,HeadJournal!$A$1:$NTR$890,COLUMN(HeadJournal!C$1),0),"")</f>
        <v>iHerb_MH DLE7202</v>
      </c>
      <c r="D5021" s="125" t="str">
        <f ca="1"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 ca="1"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 ca="1"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 ca="1"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ca="1" si="373"/>
        <v>961.84923206290762</v>
      </c>
      <c r="V5021" s="22">
        <f t="shared" ca="1" si="374"/>
        <v>1.303052538644625</v>
      </c>
      <c r="X5021" s="33"/>
      <c r="Y5021" s="33"/>
    </row>
    <row r="5022" spans="1:25" hidden="1" x14ac:dyDescent="0.2">
      <c r="A5022" s="93" t="s">
        <v>4175</v>
      </c>
      <c r="B5022" s="94" t="str">
        <f ca="1">IFERROR(VLOOKUP($A5022,HeadJournal!$A$1:$NTR$890,COLUMN(HeadJournal!B$1),0),"")</f>
        <v>720000770136</v>
      </c>
      <c r="C5022" s="94" t="str">
        <f ca="1">IFERROR(VLOOKUP($A5022,HeadJournal!$A$1:$NTR$890,COLUMN(HeadJournal!C$1),0),"")</f>
        <v>iHerb_MH DLE7202</v>
      </c>
      <c r="D5022" s="125" t="str">
        <f ca="1"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 ca="1"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 ca="1"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ca="1" si="373"/>
        <v>1196.4090759300927</v>
      </c>
      <c r="V5022" s="22">
        <f t="shared" ca="1" si="374"/>
        <v>0.85239157322344183</v>
      </c>
      <c r="X5022" s="33"/>
      <c r="Y5022" s="33"/>
    </row>
    <row r="5023" spans="1:25" hidden="1" x14ac:dyDescent="0.2">
      <c r="A5023" s="93" t="s">
        <v>4175</v>
      </c>
      <c r="B5023" s="94" t="str">
        <f ca="1">IFERROR(VLOOKUP($A5023,HeadJournal!$A$1:$NTR$890,COLUMN(HeadJournal!B$1),0),"")</f>
        <v>720000770136</v>
      </c>
      <c r="C5023" s="94" t="str">
        <f ca="1">IFERROR(VLOOKUP($A5023,HeadJournal!$A$1:$NTR$890,COLUMN(HeadJournal!C$1),0),"")</f>
        <v>iHerb_MH DLE7202</v>
      </c>
      <c r="D5023" s="125" t="str">
        <f ca="1"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 ca="1"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 ca="1"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 ca="1"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ca="1" si="373"/>
        <v>1733.7743860366813</v>
      </c>
      <c r="V5023" s="22">
        <f t="shared" ca="1" si="374"/>
        <v>0.46034798860925796</v>
      </c>
      <c r="X5023" s="33"/>
      <c r="Y5023" s="33"/>
    </row>
    <row r="5024" spans="1:25" hidden="1" x14ac:dyDescent="0.2">
      <c r="A5024" s="93" t="s">
        <v>4175</v>
      </c>
      <c r="B5024" s="94" t="str">
        <f ca="1">IFERROR(VLOOKUP($A5024,HeadJournal!$A$1:$NTR$890,COLUMN(HeadJournal!B$1),0),"")</f>
        <v>720000770136</v>
      </c>
      <c r="C5024" s="94" t="str">
        <f ca="1">IFERROR(VLOOKUP($A5024,HeadJournal!$A$1:$NTR$890,COLUMN(HeadJournal!C$1),0),"")</f>
        <v>iHerb_MH DLE7202</v>
      </c>
      <c r="D5024" s="125" t="str">
        <f ca="1"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 ca="1"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 ca="1"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 ca="1"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ca="1" si="373"/>
        <v>837.91915729187974</v>
      </c>
      <c r="V5024" s="22">
        <f t="shared" ca="1" si="374"/>
        <v>1.0995147894208461</v>
      </c>
      <c r="X5024" s="33"/>
      <c r="Y5024" s="33"/>
    </row>
    <row r="5025" spans="1:25" hidden="1" x14ac:dyDescent="0.2">
      <c r="A5025" s="93" t="s">
        <v>4175</v>
      </c>
      <c r="B5025" s="94" t="str">
        <f ca="1">IFERROR(VLOOKUP($A5025,HeadJournal!$A$1:$NTR$890,COLUMN(HeadJournal!B$1),0),"")</f>
        <v>720000770136</v>
      </c>
      <c r="C5025" s="94" t="str">
        <f ca="1">IFERROR(VLOOKUP($A5025,HeadJournal!$A$1:$NTR$890,COLUMN(HeadJournal!C$1),0),"")</f>
        <v>iHerb_MH DLE7202</v>
      </c>
      <c r="D5025" s="125" t="str">
        <f ca="1"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 ca="1"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 ca="1"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 ca="1"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ca="1" si="373"/>
        <v>536.26266164405365</v>
      </c>
      <c r="V5025" s="22">
        <f t="shared" ca="1" si="374"/>
        <v>0.95126333694337439</v>
      </c>
      <c r="X5025" s="33"/>
      <c r="Y5025" s="33"/>
    </row>
    <row r="5026" spans="1:25" hidden="1" x14ac:dyDescent="0.2">
      <c r="A5026" s="93" t="s">
        <v>4175</v>
      </c>
      <c r="B5026" s="94" t="str">
        <f ca="1">IFERROR(VLOOKUP($A5026,HeadJournal!$A$1:$NTR$890,COLUMN(HeadJournal!B$1),0),"")</f>
        <v>720000770136</v>
      </c>
      <c r="C5026" s="94" t="str">
        <f ca="1">IFERROR(VLOOKUP($A5026,HeadJournal!$A$1:$NTR$890,COLUMN(HeadJournal!C$1),0),"")</f>
        <v>iHerb_MH DLE7202</v>
      </c>
      <c r="D5026" s="125" t="str">
        <f ca="1"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 ca="1"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 ca="1"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 ca="1"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ca="1" si="373"/>
        <v>636.26266164405365</v>
      </c>
      <c r="V5026" s="22">
        <f t="shared" ca="1" si="374"/>
        <v>1.1286509130291358</v>
      </c>
      <c r="X5026" s="33"/>
      <c r="Y5026" s="33"/>
    </row>
    <row r="5027" spans="1:25" hidden="1" x14ac:dyDescent="0.2">
      <c r="A5027" s="93" t="s">
        <v>4175</v>
      </c>
      <c r="B5027" s="94" t="str">
        <f ca="1">IFERROR(VLOOKUP($A5027,HeadJournal!$A$1:$NTR$890,COLUMN(HeadJournal!B$1),0),"")</f>
        <v>720000770136</v>
      </c>
      <c r="C5027" s="94" t="str">
        <f ca="1">IFERROR(VLOOKUP($A5027,HeadJournal!$A$1:$NTR$890,COLUMN(HeadJournal!C$1),0),"")</f>
        <v>iHerb_MH DLE7202</v>
      </c>
      <c r="D5027" s="125" t="str">
        <f ca="1"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 ca="1"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 ca="1"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 ca="1"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ca="1" si="373"/>
        <v>1001.3795720551806</v>
      </c>
      <c r="V5027" s="22">
        <f t="shared" ca="1" si="374"/>
        <v>1.0027629558069822</v>
      </c>
      <c r="X5027" s="33"/>
      <c r="Y5027" s="33"/>
    </row>
    <row r="5028" spans="1:25" hidden="1" x14ac:dyDescent="0.2">
      <c r="A5028" s="93" t="s">
        <v>4175</v>
      </c>
      <c r="B5028" s="94" t="str">
        <f ca="1">IFERROR(VLOOKUP($A5028,HeadJournal!$A$1:$NTR$890,COLUMN(HeadJournal!B$1),0),"")</f>
        <v>720000770136</v>
      </c>
      <c r="C5028" s="94" t="str">
        <f ca="1">IFERROR(VLOOKUP($A5028,HeadJournal!$A$1:$NTR$890,COLUMN(HeadJournal!C$1),0),"")</f>
        <v>iHerb_MH DLE7202</v>
      </c>
      <c r="D5028" s="125" t="str">
        <f ca="1"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 ca="1"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 ca="1"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 ca="1"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ca="1" si="373"/>
        <v>610.67609122519934</v>
      </c>
      <c r="V5028" s="22">
        <f t="shared" ca="1" si="374"/>
        <v>1.5685553274829496</v>
      </c>
      <c r="X5028" s="33"/>
      <c r="Y5028" s="33"/>
    </row>
    <row r="5029" spans="1:25" hidden="1" x14ac:dyDescent="0.2">
      <c r="A5029" s="93" t="s">
        <v>4175</v>
      </c>
      <c r="B5029" s="94" t="str">
        <f ca="1">IFERROR(VLOOKUP($A5029,HeadJournal!$A$1:$NTR$890,COLUMN(HeadJournal!B$1),0),"")</f>
        <v>720000770136</v>
      </c>
      <c r="C5029" s="94" t="str">
        <f ca="1">IFERROR(VLOOKUP($A5029,HeadJournal!$A$1:$NTR$890,COLUMN(HeadJournal!C$1),0),"")</f>
        <v>iHerb_MH DLE7202</v>
      </c>
      <c r="D5029" s="125" t="str">
        <f ca="1"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 ca="1"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 ca="1"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 ca="1"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ca="1" si="373"/>
        <v>1590.1939374105136</v>
      </c>
      <c r="V5029" s="22">
        <f t="shared" ca="1" si="374"/>
        <v>0.40671939015750547</v>
      </c>
      <c r="X5029" s="33"/>
      <c r="Y5029" s="33"/>
    </row>
    <row r="5030" spans="1:25" hidden="1" x14ac:dyDescent="0.2">
      <c r="A5030" s="93" t="s">
        <v>4178</v>
      </c>
      <c r="B5030" s="94" t="str">
        <f ca="1">IFERROR(VLOOKUP($A5030,HeadJournal!$A$1:$NTR$890,COLUMN(HeadJournal!B$1),0),"")</f>
        <v>722500521438</v>
      </c>
      <c r="C5030" s="94" t="str">
        <f ca="1">IFERROR(VLOOKUP($A5030,HeadJournal!$A$1:$NTR$890,COLUMN(HeadJournal!C$1),0),"")</f>
        <v>iHerb_MH DLE7202</v>
      </c>
      <c r="D5030" s="125" t="str">
        <f ca="1"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 ca="1"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 ca="1"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ca="1" si="373"/>
        <v>1150.9433121975635</v>
      </c>
      <c r="V5030" s="22">
        <f t="shared" ca="1" si="374"/>
        <v>1.3555553224325723</v>
      </c>
      <c r="X5030" s="33"/>
      <c r="Y5030" s="33"/>
    </row>
    <row r="5031" spans="1:25" hidden="1" x14ac:dyDescent="0.2">
      <c r="A5031" s="93" t="s">
        <v>4178</v>
      </c>
      <c r="B5031" s="94" t="str">
        <f ca="1">IFERROR(VLOOKUP($A5031,HeadJournal!$A$1:$NTR$890,COLUMN(HeadJournal!B$1),0),"")</f>
        <v>722500521438</v>
      </c>
      <c r="C5031" s="94" t="str">
        <f ca="1">IFERROR(VLOOKUP($A5031,HeadJournal!$A$1:$NTR$890,COLUMN(HeadJournal!C$1),0),"")</f>
        <v>iHerb_MH DLE7202</v>
      </c>
      <c r="D5031" s="125" t="str">
        <f ca="1"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 ca="1"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 ca="1"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ca="1" si="373"/>
        <v>1328.7413722491053</v>
      </c>
      <c r="V5031" s="22">
        <f t="shared" ca="1" si="374"/>
        <v>0.84565414552476992</v>
      </c>
      <c r="X5031" s="33"/>
      <c r="Y5031" s="33"/>
    </row>
    <row r="5032" spans="1:25" hidden="1" x14ac:dyDescent="0.2">
      <c r="A5032" s="93" t="s">
        <v>4178</v>
      </c>
      <c r="B5032" s="94" t="str">
        <f ca="1">IFERROR(VLOOKUP($A5032,HeadJournal!$A$1:$NTR$890,COLUMN(HeadJournal!B$1),0),"")</f>
        <v>722500521438</v>
      </c>
      <c r="C5032" s="94" t="str">
        <f ca="1">IFERROR(VLOOKUP($A5032,HeadJournal!$A$1:$NTR$890,COLUMN(HeadJournal!C$1),0),"")</f>
        <v>iHerb_MH DLE7202</v>
      </c>
      <c r="D5032" s="125" t="str">
        <f ca="1"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 ca="1"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 ca="1"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ca="1" si="373"/>
        <v>1328.7413722491053</v>
      </c>
      <c r="V5032" s="22">
        <f t="shared" ca="1" si="374"/>
        <v>0.84565414552476992</v>
      </c>
      <c r="X5032" s="33"/>
      <c r="Y5032" s="33"/>
    </row>
    <row r="5033" spans="1:25" hidden="1" x14ac:dyDescent="0.2">
      <c r="A5033" s="93" t="s">
        <v>4178</v>
      </c>
      <c r="B5033" s="94" t="str">
        <f ca="1">IFERROR(VLOOKUP($A5033,HeadJournal!$A$1:$NTR$890,COLUMN(HeadJournal!B$1),0),"")</f>
        <v>722500521438</v>
      </c>
      <c r="C5033" s="94" t="str">
        <f ca="1">IFERROR(VLOOKUP($A5033,HeadJournal!$A$1:$NTR$890,COLUMN(HeadJournal!C$1),0),"")</f>
        <v>iHerb_MH DLE7202</v>
      </c>
      <c r="D5033" s="125" t="str">
        <f ca="1"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 ca="1"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ca="1" si="373"/>
        <v>1005.1473743441422</v>
      </c>
      <c r="V5033" s="22">
        <f t="shared" ca="1" si="374"/>
        <v>1.1232546516890947</v>
      </c>
      <c r="X5033" s="33"/>
      <c r="Y5033" s="33"/>
    </row>
    <row r="5034" spans="1:25" hidden="1" x14ac:dyDescent="0.2">
      <c r="A5034" s="93" t="s">
        <v>4178</v>
      </c>
      <c r="B5034" s="94" t="str">
        <f ca="1">IFERROR(VLOOKUP($A5034,HeadJournal!$A$1:$NTR$890,COLUMN(HeadJournal!B$1),0),"")</f>
        <v>722500521438</v>
      </c>
      <c r="C5034" s="94" t="str">
        <f ca="1">IFERROR(VLOOKUP($A5034,HeadJournal!$A$1:$NTR$890,COLUMN(HeadJournal!C$1),0),"")</f>
        <v>iHerb_MH DLE7202</v>
      </c>
      <c r="D5034" s="125" t="str">
        <f ca="1"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 ca="1"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 ca="1"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 ca="1"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ca="1" si="373"/>
        <v>1105.1473743441422</v>
      </c>
      <c r="V5034" s="22">
        <f t="shared" ca="1" si="374"/>
        <v>1.2350048965148364</v>
      </c>
      <c r="X5034" s="33"/>
      <c r="Y5034" s="33"/>
    </row>
    <row r="5035" spans="1:25" hidden="1" x14ac:dyDescent="0.2">
      <c r="A5035" s="93" t="s">
        <v>4178</v>
      </c>
      <c r="B5035" s="94" t="str">
        <f ca="1">IFERROR(VLOOKUP($A5035,HeadJournal!$A$1:$NTR$890,COLUMN(HeadJournal!B$1),0),"")</f>
        <v>722500521438</v>
      </c>
      <c r="C5035" s="94" t="str">
        <f ca="1">IFERROR(VLOOKUP($A5035,HeadJournal!$A$1:$NTR$890,COLUMN(HeadJournal!C$1),0),"")</f>
        <v>iHerb_MH DLE7202</v>
      </c>
      <c r="D5035" s="125" t="str">
        <f ca="1"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 ca="1"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 ca="1"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ca="1" si="373"/>
        <v>1439.1095824758513</v>
      </c>
      <c r="V5035" s="22">
        <f t="shared" ca="1" si="374"/>
        <v>0.98509071263181358</v>
      </c>
      <c r="X5035" s="33"/>
      <c r="Y5035" s="33"/>
    </row>
    <row r="5036" spans="1:25" hidden="1" x14ac:dyDescent="0.2">
      <c r="A5036" s="93" t="s">
        <v>4178</v>
      </c>
      <c r="B5036" s="94" t="str">
        <f ca="1">IFERROR(VLOOKUP($A5036,HeadJournal!$A$1:$NTR$890,COLUMN(HeadJournal!B$1),0),"")</f>
        <v>722500521438</v>
      </c>
      <c r="C5036" s="94" t="str">
        <f ca="1">IFERROR(VLOOKUP($A5036,HeadJournal!$A$1:$NTR$890,COLUMN(HeadJournal!C$1),0),"")</f>
        <v>iHerb_MH DLE7202</v>
      </c>
      <c r="D5036" s="125" t="str">
        <f ca="1"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 ca="1"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 ca="1"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ca="1" si="373"/>
        <v>1342.4801536051318</v>
      </c>
      <c r="V5036" s="22">
        <f t="shared" ca="1" si="374"/>
        <v>0.8619345408101986</v>
      </c>
      <c r="X5036" s="33"/>
      <c r="Y5036" s="33"/>
    </row>
    <row r="5037" spans="1:25" hidden="1" x14ac:dyDescent="0.2">
      <c r="A5037" s="93" t="s">
        <v>4178</v>
      </c>
      <c r="B5037" s="94" t="str">
        <f ca="1">IFERROR(VLOOKUP($A5037,HeadJournal!$A$1:$NTR$890,COLUMN(HeadJournal!B$1),0),"")</f>
        <v>722500521438</v>
      </c>
      <c r="C5037" s="94" t="str">
        <f ca="1">IFERROR(VLOOKUP($A5037,HeadJournal!$A$1:$NTR$890,COLUMN(HeadJournal!C$1),0),"")</f>
        <v>iHerb_MH DLE7202</v>
      </c>
      <c r="D5037" s="125" t="str">
        <f ca="1"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 ca="1"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 ca="1"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ca="1" si="373"/>
        <v>1342.4801536051318</v>
      </c>
      <c r="V5037" s="22">
        <f t="shared" ca="1" si="374"/>
        <v>0.8619345408101986</v>
      </c>
      <c r="X5037" s="33"/>
      <c r="Y5037" s="33"/>
    </row>
    <row r="5038" spans="1:25" hidden="1" x14ac:dyDescent="0.2">
      <c r="A5038" s="93" t="s">
        <v>4178</v>
      </c>
      <c r="B5038" s="94" t="str">
        <f ca="1">IFERROR(VLOOKUP($A5038,HeadJournal!$A$1:$NTR$890,COLUMN(HeadJournal!B$1),0),"")</f>
        <v>722500521438</v>
      </c>
      <c r="C5038" s="94" t="str">
        <f ca="1">IFERROR(VLOOKUP($A5038,HeadJournal!$A$1:$NTR$890,COLUMN(HeadJournal!C$1),0),"")</f>
        <v>iHerb_MH DLE7202</v>
      </c>
      <c r="D5038" s="125" t="str">
        <f ca="1"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 ca="1"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 ca="1"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 ca="1"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ca="1" si="373"/>
        <v>1796.6107542132486</v>
      </c>
      <c r="V5038" s="22">
        <f t="shared" ca="1" si="374"/>
        <v>0.51282076531287235</v>
      </c>
      <c r="X5038" s="33"/>
      <c r="Y5038" s="33"/>
    </row>
    <row r="5039" spans="1:25" hidden="1" x14ac:dyDescent="0.2">
      <c r="A5039" s="93" t="s">
        <v>4178</v>
      </c>
      <c r="B5039" s="94" t="str">
        <f ca="1">IFERROR(VLOOKUP($A5039,HeadJournal!$A$1:$NTR$890,COLUMN(HeadJournal!B$1),0),"")</f>
        <v>722500521438</v>
      </c>
      <c r="C5039" s="94" t="str">
        <f ca="1">IFERROR(VLOOKUP($A5039,HeadJournal!$A$1:$NTR$890,COLUMN(HeadJournal!C$1),0),"")</f>
        <v>iHerb_MH DLE7202</v>
      </c>
      <c r="D5039" s="125" t="str">
        <f ca="1"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 ca="1"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 ca="1"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ca="1" si="373"/>
        <v>1793.2952173832432</v>
      </c>
      <c r="V5039" s="22">
        <f t="shared" ca="1" si="374"/>
        <v>0.687954857543566</v>
      </c>
      <c r="X5039" s="33"/>
      <c r="Y5039" s="33"/>
    </row>
    <row r="5040" spans="1:25" hidden="1" x14ac:dyDescent="0.2">
      <c r="A5040" s="93" t="s">
        <v>4187</v>
      </c>
      <c r="B5040" s="94" t="str">
        <f ca="1">IFERROR(VLOOKUP($A5040,HeadJournal!$A$1:$NTR$890,COLUMN(HeadJournal!B$1),0),"")</f>
        <v>722500514603</v>
      </c>
      <c r="C5040" s="94" t="str">
        <f ca="1">IFERROR(VLOOKUP($A5040,HeadJournal!$A$1:$NTR$890,COLUMN(HeadJournal!C$1),0),"")</f>
        <v>iHerb_AV CYG0792</v>
      </c>
      <c r="D5040" s="125" t="str">
        <f ca="1"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 ca="1"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 ca="1"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 ca="1"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ca="1" si="373"/>
        <v>890.96563761930963</v>
      </c>
      <c r="V5040" s="22">
        <f t="shared" ca="1" si="374"/>
        <v>1.1012704516005052</v>
      </c>
      <c r="X5040" s="33"/>
      <c r="Y5040" s="33"/>
    </row>
    <row r="5041" spans="1:25" hidden="1" x14ac:dyDescent="0.2">
      <c r="A5041" s="93" t="s">
        <v>4187</v>
      </c>
      <c r="B5041" s="94" t="str">
        <f ca="1">IFERROR(VLOOKUP($A5041,HeadJournal!$A$1:$NTR$890,COLUMN(HeadJournal!B$1),0),"")</f>
        <v>722500514603</v>
      </c>
      <c r="C5041" s="94" t="str">
        <f ca="1">IFERROR(VLOOKUP($A5041,HeadJournal!$A$1:$NTR$890,COLUMN(HeadJournal!C$1),0),"")</f>
        <v>iHerb_AV CYG0792</v>
      </c>
      <c r="D5041" s="125" t="str">
        <f ca="1"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 ca="1"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 ca="1"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 ca="1"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ca="1" si="373"/>
        <v>5128.0288179148301</v>
      </c>
      <c r="V5041" s="22">
        <f t="shared" ca="1" si="374"/>
        <v>0.74622385368601429</v>
      </c>
      <c r="X5041" s="33"/>
      <c r="Y5041" s="33"/>
    </row>
    <row r="5042" spans="1:25" hidden="1" x14ac:dyDescent="0.2">
      <c r="A5042" s="93" t="s">
        <v>4187</v>
      </c>
      <c r="B5042" s="94" t="str">
        <f ca="1">IFERROR(VLOOKUP($A5042,HeadJournal!$A$1:$NTR$890,COLUMN(HeadJournal!B$1),0),"")</f>
        <v>722500514603</v>
      </c>
      <c r="C5042" s="94" t="str">
        <f ca="1">IFERROR(VLOOKUP($A5042,HeadJournal!$A$1:$NTR$890,COLUMN(HeadJournal!C$1),0),"")</f>
        <v>iHerb_AV CYG0792</v>
      </c>
      <c r="D5042" s="125" t="str">
        <f ca="1"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 ca="1"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 ca="1"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 ca="1"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ca="1" si="373"/>
        <v>928.23534439243736</v>
      </c>
      <c r="V5042" s="22">
        <f t="shared" ca="1" si="374"/>
        <v>0.6766724456691271</v>
      </c>
      <c r="X5042" s="33"/>
      <c r="Y5042" s="33"/>
    </row>
    <row r="5043" spans="1:25" hidden="1" x14ac:dyDescent="0.2">
      <c r="A5043" s="93" t="s">
        <v>4187</v>
      </c>
      <c r="B5043" s="94" t="str">
        <f ca="1">IFERROR(VLOOKUP($A5043,HeadJournal!$A$1:$NTR$890,COLUMN(HeadJournal!B$1),0),"")</f>
        <v>722500514603</v>
      </c>
      <c r="C5043" s="94" t="str">
        <f ca="1">IFERROR(VLOOKUP($A5043,HeadJournal!$A$1:$NTR$890,COLUMN(HeadJournal!C$1),0),"")</f>
        <v>iHerb_AV CYG0792</v>
      </c>
      <c r="D5043" s="125" t="str">
        <f ca="1"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 ca="1"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 ca="1"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ca="1" si="373"/>
        <v>564.59390028450787</v>
      </c>
      <c r="V5043" s="22">
        <f t="shared" ca="1" si="374"/>
        <v>0.76773078235675951</v>
      </c>
      <c r="X5043" s="33"/>
      <c r="Y5043" s="33"/>
    </row>
    <row r="5044" spans="1:25" hidden="1" x14ac:dyDescent="0.2">
      <c r="A5044" s="93" t="s">
        <v>4187</v>
      </c>
      <c r="B5044" s="94" t="str">
        <f ca="1">IFERROR(VLOOKUP($A5044,HeadJournal!$A$1:$NTR$890,COLUMN(HeadJournal!B$1),0),"")</f>
        <v>722500514603</v>
      </c>
      <c r="C5044" s="94" t="str">
        <f ca="1">IFERROR(VLOOKUP($A5044,HeadJournal!$A$1:$NTR$890,COLUMN(HeadJournal!C$1),0),"")</f>
        <v>iHerb_AV CYG0792</v>
      </c>
      <c r="D5044" s="125" t="str">
        <f ca="1"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 ca="1"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 ca="1"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ca="1" si="373"/>
        <v>1392.7946207323789</v>
      </c>
      <c r="V5044" s="22">
        <f t="shared" ca="1" si="374"/>
        <v>1.5352583357219174</v>
      </c>
      <c r="X5044" s="33"/>
      <c r="Y5044" s="33"/>
    </row>
    <row r="5045" spans="1:25" hidden="1" x14ac:dyDescent="0.2">
      <c r="A5045" s="93" t="s">
        <v>4187</v>
      </c>
      <c r="B5045" s="94" t="str">
        <f ca="1">IFERROR(VLOOKUP($A5045,HeadJournal!$A$1:$NTR$890,COLUMN(HeadJournal!B$1),0),"")</f>
        <v>722500514603</v>
      </c>
      <c r="C5045" s="94" t="str">
        <f ca="1">IFERROR(VLOOKUP($A5045,HeadJournal!$A$1:$NTR$890,COLUMN(HeadJournal!C$1),0),"")</f>
        <v>iHerb_AV CYG0792</v>
      </c>
      <c r="D5045" s="125" t="str">
        <f ca="1"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 ca="1"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 ca="1"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 ca="1"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ca="1" si="373"/>
        <v>1161.1983457232004</v>
      </c>
      <c r="V5045" s="22">
        <f t="shared" ca="1" si="374"/>
        <v>0.56954944257934637</v>
      </c>
      <c r="X5045" s="33"/>
      <c r="Y5045" s="33"/>
    </row>
    <row r="5046" spans="1:25" hidden="1" x14ac:dyDescent="0.2">
      <c r="A5046" s="93" t="s">
        <v>4202</v>
      </c>
      <c r="B5046" s="94" t="str">
        <f ca="1">IFERROR(VLOOKUP($A5046,HeadJournal!$A$1:$NTR$890,COLUMN(HeadJournal!B$1),0),"")</f>
        <v>720000793891</v>
      </c>
      <c r="C5046" s="94" t="str">
        <f ca="1">IFERROR(VLOOKUP($A5046,HeadJournal!$A$1:$NTR$890,COLUMN(HeadJournal!C$1),0),"")</f>
        <v>iHerb_AV CYG0792</v>
      </c>
      <c r="D5046" s="125" t="str">
        <f ca="1"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 ca="1"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ca="1" si="373"/>
        <v>1100.0952532689366</v>
      </c>
      <c r="V5046" s="22">
        <f t="shared" ca="1" si="374"/>
        <v>1.222457440373631</v>
      </c>
      <c r="X5046" s="33"/>
      <c r="Y5046" s="33"/>
    </row>
    <row r="5047" spans="1:25" hidden="1" x14ac:dyDescent="0.2">
      <c r="A5047" s="93" t="s">
        <v>4202</v>
      </c>
      <c r="B5047" s="94" t="str">
        <f ca="1">IFERROR(VLOOKUP($A5047,HeadJournal!$A$1:$NTR$890,COLUMN(HeadJournal!B$1),0),"")</f>
        <v>720000793891</v>
      </c>
      <c r="C5047" s="94" t="str">
        <f ca="1">IFERROR(VLOOKUP($A5047,HeadJournal!$A$1:$NTR$890,COLUMN(HeadJournal!C$1),0),"")</f>
        <v>iHerb_AV CYG0792</v>
      </c>
      <c r="D5047" s="125" t="str">
        <f ca="1"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 ca="1"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 ca="1"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ca="1" si="373"/>
        <v>-28.684746731063456</v>
      </c>
      <c r="V5047" s="22">
        <f t="shared" ca="1" si="374"/>
        <v>-3.1875314398842586E-2</v>
      </c>
      <c r="X5047" s="33"/>
      <c r="Y5047" s="33"/>
    </row>
    <row r="5048" spans="1:25" hidden="1" x14ac:dyDescent="0.2">
      <c r="A5048" s="93" t="s">
        <v>4202</v>
      </c>
      <c r="B5048" s="94" t="str">
        <f ca="1">IFERROR(VLOOKUP($A5048,HeadJournal!$A$1:$NTR$890,COLUMN(HeadJournal!B$1),0),"")</f>
        <v>720000793891</v>
      </c>
      <c r="C5048" s="94" t="str">
        <f ca="1">IFERROR(VLOOKUP($A5048,HeadJournal!$A$1:$NTR$890,COLUMN(HeadJournal!C$1),0),"")</f>
        <v>iHerb_AV CYG0792</v>
      </c>
      <c r="D5048" s="125" t="str">
        <f ca="1"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 ca="1"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 ca="1"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ca="1" si="373"/>
        <v>1701.2117387206972</v>
      </c>
      <c r="V5048" s="22">
        <f t="shared" ca="1" si="374"/>
        <v>1.3098453300193893</v>
      </c>
      <c r="X5048" s="33"/>
      <c r="Y5048" s="33"/>
    </row>
    <row r="5049" spans="1:25" hidden="1" x14ac:dyDescent="0.2">
      <c r="A5049" s="93" t="s">
        <v>4202</v>
      </c>
      <c r="B5049" s="94" t="str">
        <f ca="1">IFERROR(VLOOKUP($A5049,HeadJournal!$A$1:$NTR$890,COLUMN(HeadJournal!B$1),0),"")</f>
        <v>720000793891</v>
      </c>
      <c r="C5049" s="94" t="str">
        <f ca="1">IFERROR(VLOOKUP($A5049,HeadJournal!$A$1:$NTR$890,COLUMN(HeadJournal!C$1),0),"")</f>
        <v>iHerb_AV CYG0792</v>
      </c>
      <c r="D5049" s="125" t="str">
        <f ca="1"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 ca="1"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 ca="1"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ca="1" si="373"/>
        <v>2612.8822523265417</v>
      </c>
      <c r="V5049" s="22">
        <f t="shared" ca="1" si="374"/>
        <v>0.67219014754323303</v>
      </c>
      <c r="X5049" s="33"/>
      <c r="Y5049" s="33"/>
    </row>
    <row r="5050" spans="1:25" hidden="1" x14ac:dyDescent="0.2">
      <c r="A5050" s="93" t="s">
        <v>4202</v>
      </c>
      <c r="B5050" s="94" t="str">
        <f ca="1">IFERROR(VLOOKUP($A5050,HeadJournal!$A$1:$NTR$890,COLUMN(HeadJournal!B$1),0),"")</f>
        <v>720000793891</v>
      </c>
      <c r="C5050" s="94" t="str">
        <f ca="1">IFERROR(VLOOKUP($A5050,HeadJournal!$A$1:$NTR$890,COLUMN(HeadJournal!C$1),0),"")</f>
        <v>iHerb_AV CYG0792</v>
      </c>
      <c r="D5050" s="125" t="str">
        <f ca="1"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 ca="1"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 ca="1"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 ca="1"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ca="1" si="377">Q5050-P5050</f>
        <v>999.67493344327954</v>
      </c>
      <c r="V5050" s="22">
        <f t="shared" ref="V5050:V5117" ca="1" si="378">IF(Q5050&lt;&gt;0,IFERROR(U5050/P5050,""),"")</f>
        <v>1.1103488846162211</v>
      </c>
      <c r="X5050" s="33"/>
      <c r="Y5050" s="33"/>
    </row>
    <row r="5051" spans="1:25" hidden="1" x14ac:dyDescent="0.2">
      <c r="A5051" s="93" t="s">
        <v>4202</v>
      </c>
      <c r="B5051" s="94" t="str">
        <f ca="1">IFERROR(VLOOKUP($A5051,HeadJournal!$A$1:$NTR$890,COLUMN(HeadJournal!B$1),0),"")</f>
        <v>720000793891</v>
      </c>
      <c r="C5051" s="94" t="str">
        <f ca="1">IFERROR(VLOOKUP($A5051,HeadJournal!$A$1:$NTR$890,COLUMN(HeadJournal!C$1),0),"")</f>
        <v>iHerb_AV CYG0792</v>
      </c>
      <c r="D5051" s="125" t="str">
        <f ca="1"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 ca="1"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 ca="1"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ca="1" si="377"/>
        <v>1522.4083225350455</v>
      </c>
      <c r="V5051" s="22">
        <f t="shared" ca="1" si="378"/>
        <v>1.9578505874680732</v>
      </c>
      <c r="X5051" s="33"/>
      <c r="Y5051" s="33"/>
    </row>
    <row r="5052" spans="1:25" hidden="1" x14ac:dyDescent="0.2">
      <c r="A5052" s="93" t="s">
        <v>4202</v>
      </c>
      <c r="B5052" s="94" t="str">
        <f ca="1">IFERROR(VLOOKUP($A5052,HeadJournal!$A$1:$NTR$890,COLUMN(HeadJournal!B$1),0),"")</f>
        <v>720000793891</v>
      </c>
      <c r="C5052" s="94" t="str">
        <f ca="1">IFERROR(VLOOKUP($A5052,HeadJournal!$A$1:$NTR$890,COLUMN(HeadJournal!C$1),0),"")</f>
        <v>iHerb_AV CYG0792</v>
      </c>
      <c r="D5052" s="125" t="str">
        <f ca="1"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 ca="1"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 ca="1"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ca="1" si="377"/>
        <v>1156.142264106491</v>
      </c>
      <c r="V5052" s="22">
        <f t="shared" ca="1" si="378"/>
        <v>2.6047586210908671</v>
      </c>
      <c r="X5052" s="33"/>
      <c r="Y5052" s="33"/>
    </row>
    <row r="5053" spans="1:25" hidden="1" x14ac:dyDescent="0.2">
      <c r="A5053" s="93" t="s">
        <v>4202</v>
      </c>
      <c r="B5053" s="94" t="str">
        <f ca="1">IFERROR(VLOOKUP($A5053,HeadJournal!$A$1:$NTR$890,COLUMN(HeadJournal!B$1),0),"")</f>
        <v>720000793891</v>
      </c>
      <c r="C5053" s="94" t="str">
        <f ca="1">IFERROR(VLOOKUP($A5053,HeadJournal!$A$1:$NTR$890,COLUMN(HeadJournal!C$1),0),"")</f>
        <v>iHerb_AV CYG0792</v>
      </c>
      <c r="D5053" s="125" t="str">
        <f ca="1"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 ca="1"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 ca="1">IFERROR(SUM(K5053:O5053)*VLOOKUP($A5053,HeadJournal!$A$1:$L$890,COLUMN(HeadJournal!H$1),0),0)</f>
        <v>561.54728707739412</v>
      </c>
      <c r="Q5053" s="29">
        <v>1500</v>
      </c>
      <c r="R5053" s="31">
        <v>46133</v>
      </c>
      <c r="S5053" s="31"/>
      <c r="T5053" s="95" t="str">
        <f t="shared" si="376"/>
        <v>2026 04</v>
      </c>
      <c r="U5053" s="32">
        <f t="shared" ca="1" si="377"/>
        <v>938.45271292260588</v>
      </c>
      <c r="V5053" s="22">
        <f t="shared" ca="1" si="378"/>
        <v>1.6711908943712259</v>
      </c>
      <c r="X5053" s="33"/>
      <c r="Y5053" s="33"/>
    </row>
    <row r="5054" spans="1:25" hidden="1" x14ac:dyDescent="0.2">
      <c r="A5054" s="93" t="s">
        <v>4202</v>
      </c>
      <c r="B5054" s="94" t="str">
        <f ca="1">IFERROR(VLOOKUP($A5054,HeadJournal!$A$1:$NTR$890,COLUMN(HeadJournal!B$1),0),"")</f>
        <v>720000793891</v>
      </c>
      <c r="C5054" s="94" t="str">
        <f ca="1">IFERROR(VLOOKUP($A5054,HeadJournal!$A$1:$NTR$890,COLUMN(HeadJournal!C$1),0),"")</f>
        <v>iHerb_AV CYG0792</v>
      </c>
      <c r="D5054" s="125" t="str">
        <f ca="1"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 ca="1"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 ca="1"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 ca="1"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ca="1" si="377"/>
        <v>1523.6561797620457</v>
      </c>
      <c r="V5054" s="22">
        <f t="shared" ca="1" si="378"/>
        <v>0.77094691933643178</v>
      </c>
      <c r="X5054" s="33"/>
      <c r="Y5054" s="33"/>
    </row>
    <row r="5055" spans="1:25" hidden="1" x14ac:dyDescent="0.2">
      <c r="A5055" s="93" t="s">
        <v>4202</v>
      </c>
      <c r="B5055" s="94" t="str">
        <f ca="1">IFERROR(VLOOKUP($A5055,HeadJournal!$A$1:$NTR$890,COLUMN(HeadJournal!B$1),0),"")</f>
        <v>720000793891</v>
      </c>
      <c r="C5055" s="94" t="str">
        <f ca="1">IFERROR(VLOOKUP($A5055,HeadJournal!$A$1:$NTR$890,COLUMN(HeadJournal!C$1),0),"")</f>
        <v>iHerb_AV CYG0792</v>
      </c>
      <c r="D5055" s="125" t="str">
        <f ca="1"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 ca="1"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 ca="1"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ca="1" si="377"/>
        <v>1873.0010896454237</v>
      </c>
      <c r="V5055" s="22">
        <f t="shared" ca="1" si="378"/>
        <v>0.71298129674237942</v>
      </c>
      <c r="X5055" s="33"/>
      <c r="Y5055" s="33"/>
    </row>
    <row r="5056" spans="1:25" hidden="1" x14ac:dyDescent="0.2">
      <c r="A5056" s="93" t="s">
        <v>4209</v>
      </c>
      <c r="B5056" s="94" t="str">
        <f ca="1">IFERROR(VLOOKUP($A5056,HeadJournal!$A$1:$NTR$890,COLUMN(HeadJournal!B$1),0),"")</f>
        <v>722500536535</v>
      </c>
      <c r="C5056" s="94" t="str">
        <f ca="1">IFERROR(VLOOKUP($A5056,HeadJournal!$A$1:$NTR$890,COLUMN(HeadJournal!C$1),0),"")</f>
        <v>iHerb_VP DFD1605</v>
      </c>
      <c r="D5056" s="125" t="str">
        <f ca="1"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 ca="1"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 ca="1"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 ca="1"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ca="1" si="377"/>
        <v>1088.5008338386897</v>
      </c>
      <c r="V5056" s="22">
        <f t="shared" ca="1" si="378"/>
        <v>0.37386266377463279</v>
      </c>
      <c r="X5056" s="33"/>
      <c r="Y5056" s="33"/>
    </row>
    <row r="5057" spans="1:25" hidden="1" x14ac:dyDescent="0.2">
      <c r="A5057" s="93" t="s">
        <v>4209</v>
      </c>
      <c r="B5057" s="94" t="str">
        <f ca="1">IFERROR(VLOOKUP($A5057,HeadJournal!$A$1:$NTR$890,COLUMN(HeadJournal!B$1),0),"")</f>
        <v>722500536535</v>
      </c>
      <c r="C5057" s="94" t="str">
        <f ca="1">IFERROR(VLOOKUP($A5057,HeadJournal!$A$1:$NTR$890,COLUMN(HeadJournal!C$1),0),"")</f>
        <v>iHerb_VP DFD1605</v>
      </c>
      <c r="D5057" s="125" t="str">
        <f ca="1"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 ca="1"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 ca="1"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ca="1" si="377"/>
        <v>769.27763038204967</v>
      </c>
      <c r="V5057" s="22">
        <f t="shared" ca="1" si="378"/>
        <v>0.53768477149586469</v>
      </c>
      <c r="X5057" s="33"/>
      <c r="Y5057" s="33"/>
    </row>
    <row r="5058" spans="1:25" hidden="1" x14ac:dyDescent="0.2">
      <c r="A5058" s="93" t="s">
        <v>4209</v>
      </c>
      <c r="B5058" s="94" t="str">
        <f ca="1">IFERROR(VLOOKUP($A5058,HeadJournal!$A$1:$NTR$890,COLUMN(HeadJournal!B$1),0),"")</f>
        <v>722500536535</v>
      </c>
      <c r="C5058" s="94" t="str">
        <f ca="1">IFERROR(VLOOKUP($A5058,HeadJournal!$A$1:$NTR$890,COLUMN(HeadJournal!C$1),0),"")</f>
        <v>iHerb_VP DFD1605</v>
      </c>
      <c r="D5058" s="125" t="str">
        <f ca="1"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 ca="1"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 ca="1"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ca="1" si="377"/>
        <v>995.24793814432974</v>
      </c>
      <c r="V5058" s="22">
        <f t="shared" ca="1" si="378"/>
        <v>0.76278702079906935</v>
      </c>
      <c r="X5058" s="33"/>
      <c r="Y5058" s="33"/>
    </row>
    <row r="5059" spans="1:25" hidden="1" x14ac:dyDescent="0.2">
      <c r="A5059" s="93" t="s">
        <v>4209</v>
      </c>
      <c r="B5059" s="94" t="str">
        <f ca="1">IFERROR(VLOOKUP($A5059,HeadJournal!$A$1:$NTR$890,COLUMN(HeadJournal!B$1),0),"")</f>
        <v>722500536535</v>
      </c>
      <c r="C5059" s="94" t="str">
        <f ca="1">IFERROR(VLOOKUP($A5059,HeadJournal!$A$1:$NTR$890,COLUMN(HeadJournal!C$1),0),"")</f>
        <v>iHerb_VP DFD1605</v>
      </c>
      <c r="D5059" s="125" t="str">
        <f ca="1"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 ca="1"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 ca="1"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 ca="1"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ca="1" si="377"/>
        <v>1086.3612644026678</v>
      </c>
      <c r="V5059" s="22">
        <f t="shared" ca="1" si="378"/>
        <v>0.5989954024911518</v>
      </c>
      <c r="X5059" s="33"/>
      <c r="Y5059" s="33"/>
    </row>
    <row r="5060" spans="1:25" hidden="1" x14ac:dyDescent="0.2">
      <c r="A5060" s="93" t="s">
        <v>4209</v>
      </c>
      <c r="B5060" s="94" t="str">
        <f ca="1">IFERROR(VLOOKUP($A5060,HeadJournal!$A$1:$NTR$890,COLUMN(HeadJournal!B$1),0),"")</f>
        <v>722500536535</v>
      </c>
      <c r="C5060" s="94" t="str">
        <f ca="1">IFERROR(VLOOKUP($A5060,HeadJournal!$A$1:$NTR$890,COLUMN(HeadJournal!C$1),0),"")</f>
        <v>iHerb_VP DFD1605</v>
      </c>
      <c r="D5060" s="125" t="str">
        <f ca="1"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 ca="1"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 ca="1"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ca="1" si="377"/>
        <v>1071.6714978775015</v>
      </c>
      <c r="V5060" s="22">
        <f t="shared" ca="1" si="378"/>
        <v>0.70120494146984436</v>
      </c>
      <c r="X5060" s="33"/>
      <c r="Y5060" s="33"/>
    </row>
    <row r="5061" spans="1:25" hidden="1" x14ac:dyDescent="0.2">
      <c r="A5061" s="93" t="s">
        <v>4209</v>
      </c>
      <c r="B5061" s="94" t="str">
        <f ca="1">IFERROR(VLOOKUP($A5061,HeadJournal!$A$1:$NTR$890,COLUMN(HeadJournal!B$1),0),"")</f>
        <v>722500536535</v>
      </c>
      <c r="C5061" s="94" t="str">
        <f ca="1">IFERROR(VLOOKUP($A5061,HeadJournal!$A$1:$NTR$890,COLUMN(HeadJournal!C$1),0),"")</f>
        <v>iHerb_VP DFD1605</v>
      </c>
      <c r="D5061" s="125" t="str">
        <f ca="1"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 ca="1"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 ca="1"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 ca="1"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ca="1" si="377"/>
        <v>1291.8204176773802</v>
      </c>
      <c r="V5061" s="22">
        <f t="shared" ca="1" si="378"/>
        <v>1.2813395949770332</v>
      </c>
      <c r="X5061" s="33"/>
      <c r="Y5061" s="33"/>
    </row>
    <row r="5062" spans="1:25" hidden="1" x14ac:dyDescent="0.2">
      <c r="A5062" s="93" t="s">
        <v>4209</v>
      </c>
      <c r="B5062" s="94" t="str">
        <f ca="1">IFERROR(VLOOKUP($A5062,HeadJournal!$A$1:$NTR$890,COLUMN(HeadJournal!B$1),0),"")</f>
        <v>722500536535</v>
      </c>
      <c r="C5062" s="94" t="str">
        <f ca="1">IFERROR(VLOOKUP($A5062,HeadJournal!$A$1:$NTR$890,COLUMN(HeadJournal!C$1),0),"")</f>
        <v>iHerb_VP DFD1605</v>
      </c>
      <c r="D5062" s="125" t="str">
        <f ca="1"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 ca="1"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 ca="1"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 ca="1"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ca="1" si="377"/>
        <v>1291.8204176773802</v>
      </c>
      <c r="V5062" s="22">
        <f t="shared" ca="1" si="378"/>
        <v>1.2813395949770332</v>
      </c>
      <c r="X5062" s="33"/>
      <c r="Y5062" s="33"/>
    </row>
    <row r="5063" spans="1:25" hidden="1" x14ac:dyDescent="0.2">
      <c r="A5063" s="93" t="s">
        <v>4211</v>
      </c>
      <c r="B5063" s="94" t="str">
        <f ca="1">IFERROR(VLOOKUP($A5063,HeadJournal!$A$1:$NTR$890,COLUMN(HeadJournal!B$1),0),"")</f>
        <v>722500530069</v>
      </c>
      <c r="C5063" s="94" t="str">
        <f ca="1">IFERROR(VLOOKUP($A5063,HeadJournal!$A$1:$NTR$890,COLUMN(HeadJournal!C$1),0),"")</f>
        <v>iHerb_OA CZN6870</v>
      </c>
      <c r="D5063" s="125" t="str">
        <f ca="1"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 ca="1"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 ca="1"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ca="1" si="377"/>
        <v>1671.1647408572551</v>
      </c>
      <c r="V5063" s="22">
        <f t="shared" ca="1" si="378"/>
        <v>0.91378637441657984</v>
      </c>
      <c r="X5063" s="33"/>
      <c r="Y5063" s="33"/>
    </row>
    <row r="5064" spans="1:25" hidden="1" x14ac:dyDescent="0.2">
      <c r="A5064" s="93" t="s">
        <v>4211</v>
      </c>
      <c r="B5064" s="94" t="str">
        <f ca="1">IFERROR(VLOOKUP($A5064,HeadJournal!$A$1:$NTR$890,COLUMN(HeadJournal!B$1),0),"")</f>
        <v>722500530069</v>
      </c>
      <c r="C5064" s="94" t="str">
        <f ca="1">IFERROR(VLOOKUP($A5064,HeadJournal!$A$1:$NTR$890,COLUMN(HeadJournal!C$1),0),"")</f>
        <v>iHerb_OA CZN6870</v>
      </c>
      <c r="D5064" s="125" t="str">
        <f ca="1"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 ca="1"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 ca="1"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 ca="1"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ca="1" si="377"/>
        <v>1771.1647408572551</v>
      </c>
      <c r="V5064" s="22">
        <f t="shared" ca="1" si="378"/>
        <v>0.96846598511419635</v>
      </c>
      <c r="X5064" s="33"/>
      <c r="Y5064" s="33"/>
    </row>
    <row r="5065" spans="1:25" hidden="1" x14ac:dyDescent="0.2">
      <c r="A5065" s="93" t="s">
        <v>4211</v>
      </c>
      <c r="B5065" s="94" t="str">
        <f ca="1">IFERROR(VLOOKUP($A5065,HeadJournal!$A$1:$NTR$890,COLUMN(HeadJournal!B$1),0),"")</f>
        <v>722500530069</v>
      </c>
      <c r="C5065" s="94" t="str">
        <f ca="1">IFERROR(VLOOKUP($A5065,HeadJournal!$A$1:$NTR$890,COLUMN(HeadJournal!C$1),0),"")</f>
        <v>iHerb_OA CZN6870</v>
      </c>
      <c r="D5065" s="125" t="str">
        <f ca="1"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 ca="1"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 ca="1"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ca="1" si="377"/>
        <v>3910.7377365316552</v>
      </c>
      <c r="V5065" s="22">
        <f t="shared" ca="1" si="378"/>
        <v>0.7393730054836144</v>
      </c>
      <c r="X5065" s="33"/>
      <c r="Y5065" s="33"/>
    </row>
    <row r="5066" spans="1:25" hidden="1" x14ac:dyDescent="0.2">
      <c r="A5066" s="93" t="s">
        <v>4211</v>
      </c>
      <c r="B5066" s="94" t="str">
        <f ca="1">IFERROR(VLOOKUP($A5066,HeadJournal!$A$1:$NTR$890,COLUMN(HeadJournal!B$1),0),"")</f>
        <v>722500530069</v>
      </c>
      <c r="C5066" s="94" t="str">
        <f ca="1">IFERROR(VLOOKUP($A5066,HeadJournal!$A$1:$NTR$890,COLUMN(HeadJournal!C$1),0),"")</f>
        <v>iHerb_OA CZN6870</v>
      </c>
      <c r="D5066" s="125" t="str">
        <f ca="1"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 ca="1"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 ca="1"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ca="1" si="377"/>
        <v>890.11315139598889</v>
      </c>
      <c r="V5066" s="22">
        <f t="shared" ca="1" si="378"/>
        <v>1.4594726110808856</v>
      </c>
      <c r="X5066" s="33"/>
      <c r="Y5066" s="33"/>
    </row>
    <row r="5067" spans="1:25" hidden="1" x14ac:dyDescent="0.2">
      <c r="A5067" s="93" t="s">
        <v>4211</v>
      </c>
      <c r="B5067" s="94" t="str">
        <f ca="1">IFERROR(VLOOKUP($A5067,HeadJournal!$A$1:$NTR$890,COLUMN(HeadJournal!B$1),0),"")</f>
        <v>722500530069</v>
      </c>
      <c r="C5067" s="94" t="str">
        <f ca="1">IFERROR(VLOOKUP($A5067,HeadJournal!$A$1:$NTR$890,COLUMN(HeadJournal!C$1),0),"")</f>
        <v>iHerb_OA CZN6870</v>
      </c>
      <c r="D5067" s="125" t="str">
        <f ca="1"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 ca="1"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 ca="1"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 ca="1"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ca="1" si="377"/>
        <v>1463.299630357845</v>
      </c>
      <c r="V5067" s="22">
        <f t="shared" ca="1" si="378"/>
        <v>1.5621853879665546</v>
      </c>
      <c r="X5067" s="33"/>
      <c r="Y5067" s="33"/>
    </row>
    <row r="5068" spans="1:25" hidden="1" x14ac:dyDescent="0.2">
      <c r="A5068" s="93" t="s">
        <v>4339</v>
      </c>
      <c r="B5068" s="94">
        <f ca="1">IFERROR(VLOOKUP($A5068,HeadJournal!$A$1:$NTR$890,COLUMN(HeadJournal!B$1),0),"")</f>
        <v>0</v>
      </c>
      <c r="C5068" s="94" t="str">
        <f ca="1">IFERROR(VLOOKUP($A5068,HeadJournal!$A$1:$NTR$890,COLUMN(HeadJournal!C$1),0),"")</f>
        <v>WBRS</v>
      </c>
      <c r="D5068" s="125" t="str">
        <f ca="1"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 ca="1"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 ca="1"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ca="1" si="377"/>
        <v>240</v>
      </c>
      <c r="V5068" s="22">
        <f t="shared" ca="1" si="378"/>
        <v>1.1428571428571428</v>
      </c>
      <c r="X5068" s="33"/>
      <c r="Y5068" s="33"/>
    </row>
    <row r="5069" spans="1:25" hidden="1" x14ac:dyDescent="0.2">
      <c r="A5069" s="93" t="s">
        <v>4339</v>
      </c>
      <c r="B5069" s="94">
        <f ca="1">IFERROR(VLOOKUP($A5069,HeadJournal!$A$1:$NTR$890,COLUMN(HeadJournal!B$1),0),"")</f>
        <v>0</v>
      </c>
      <c r="C5069" s="94" t="str">
        <f ca="1">IFERROR(VLOOKUP($A5069,HeadJournal!$A$1:$NTR$890,COLUMN(HeadJournal!C$1),0),"")</f>
        <v>WBRS</v>
      </c>
      <c r="D5069" s="125" t="str">
        <f ca="1"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 ca="1"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ca="1" si="377"/>
        <v>240</v>
      </c>
      <c r="V5069" s="22">
        <f t="shared" ca="1" si="378"/>
        <v>1.1428571428571428</v>
      </c>
      <c r="X5069" s="33"/>
      <c r="Y5069" s="33"/>
    </row>
    <row r="5070" spans="1:25" hidden="1" x14ac:dyDescent="0.2">
      <c r="A5070" s="93" t="s">
        <v>4341</v>
      </c>
      <c r="B5070" s="94">
        <f ca="1">IFERROR(VLOOKUP($A5070,HeadJournal!$A$1:$NTR$890,COLUMN(HeadJournal!B$1),0),"")</f>
        <v>0</v>
      </c>
      <c r="C5070" s="94" t="str">
        <f ca="1">IFERROR(VLOOKUP($A5070,HeadJournal!$A$1:$NTR$890,COLUMN(HeadJournal!C$1),0),"")</f>
        <v>OZON_OA</v>
      </c>
      <c r="D5070" s="125" t="str">
        <f ca="1"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 ca="1"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ca="1" si="377"/>
        <v>1236</v>
      </c>
      <c r="V5070" s="22">
        <f t="shared" ca="1" si="378"/>
        <v>1.6178010471204189</v>
      </c>
      <c r="X5070" s="33"/>
      <c r="Y5070" s="33"/>
    </row>
    <row r="5071" spans="1:25" hidden="1" x14ac:dyDescent="0.2">
      <c r="A5071" s="93" t="s">
        <v>4342</v>
      </c>
      <c r="B5071" s="94">
        <f ca="1">IFERROR(VLOOKUP($A5071,HeadJournal!$A$1:$NTR$890,COLUMN(HeadJournal!B$1),0),"")</f>
        <v>0</v>
      </c>
      <c r="C5071" s="94" t="str">
        <f ca="1">IFERROR(VLOOKUP($A5071,HeadJournal!$A$1:$NTR$890,COLUMN(HeadJournal!C$1),0),"")</f>
        <v>OZON_OA</v>
      </c>
      <c r="D5071" s="125" t="str">
        <f ca="1"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 ca="1"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ca="1" si="377"/>
        <v>1148</v>
      </c>
      <c r="V5071" s="22">
        <f t="shared" ca="1" si="378"/>
        <v>1.3474178403755868</v>
      </c>
      <c r="X5071" s="33"/>
      <c r="Y5071" s="33"/>
    </row>
    <row r="5072" spans="1:25" hidden="1" x14ac:dyDescent="0.2">
      <c r="A5072" s="93" t="s">
        <v>4365</v>
      </c>
      <c r="B5072" s="94" t="str">
        <f ca="1">IFERROR(VLOOKUP($A5072,HeadJournal!$A$1:$NTR$890,COLUMN(HeadJournal!B$1),0),"")</f>
        <v>720000802326</v>
      </c>
      <c r="C5072" s="94" t="str">
        <f ca="1">IFERROR(VLOOKUP($A5072,HeadJournal!$A$1:$NTR$890,COLUMN(HeadJournal!C$1),0),"")</f>
        <v>iHerb_OA CZN6870</v>
      </c>
      <c r="D5072" s="125" t="str">
        <f ca="1"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 ca="1"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 ca="1"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ca="1" si="377"/>
        <v>1273.3576054987213</v>
      </c>
      <c r="V5072" s="22">
        <f t="shared" ca="1" si="378"/>
        <v>1.1302234069244197</v>
      </c>
      <c r="X5072" s="33"/>
      <c r="Y5072" s="33"/>
    </row>
    <row r="5073" spans="1:25" hidden="1" x14ac:dyDescent="0.2">
      <c r="A5073" s="93" t="s">
        <v>4365</v>
      </c>
      <c r="B5073" s="94" t="str">
        <f ca="1">IFERROR(VLOOKUP($A5073,HeadJournal!$A$1:$NTR$890,COLUMN(HeadJournal!B$1),0),"")</f>
        <v>720000802326</v>
      </c>
      <c r="C5073" s="94" t="str">
        <f ca="1">IFERROR(VLOOKUP($A5073,HeadJournal!$A$1:$NTR$890,COLUMN(HeadJournal!C$1),0),"")</f>
        <v>iHerb_OA CZN6870</v>
      </c>
      <c r="D5073" s="125" t="str">
        <f ca="1"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 ca="1"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 ca="1"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ca="1" si="377"/>
        <v>1173.3576054987213</v>
      </c>
      <c r="V5073" s="22">
        <f t="shared" ca="1" si="378"/>
        <v>1.0414640983025689</v>
      </c>
      <c r="X5073" s="33"/>
      <c r="Y5073" s="33"/>
    </row>
    <row r="5074" spans="1:25" hidden="1" x14ac:dyDescent="0.2">
      <c r="A5074" s="93" t="s">
        <v>4365</v>
      </c>
      <c r="B5074" s="94" t="str">
        <f ca="1">IFERROR(VLOOKUP($A5074,HeadJournal!$A$1:$NTR$890,COLUMN(HeadJournal!B$1),0),"")</f>
        <v>720000802326</v>
      </c>
      <c r="C5074" s="94" t="str">
        <f ca="1">IFERROR(VLOOKUP($A5074,HeadJournal!$A$1:$NTR$890,COLUMN(HeadJournal!C$1),0),"")</f>
        <v>iHerb_OA CZN6870</v>
      </c>
      <c r="D5074" s="125" t="str">
        <f ca="1"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 ca="1"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 ca="1"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ca="1" si="377"/>
        <v>1074.2176758312021</v>
      </c>
      <c r="V5074" s="22">
        <f t="shared" ca="1" si="378"/>
        <v>1.1603350461413002</v>
      </c>
      <c r="X5074" s="33"/>
      <c r="Y5074" s="33"/>
    </row>
    <row r="5075" spans="1:25" hidden="1" x14ac:dyDescent="0.2">
      <c r="A5075" s="93" t="s">
        <v>4365</v>
      </c>
      <c r="B5075" s="94" t="str">
        <f ca="1">IFERROR(VLOOKUP($A5075,HeadJournal!$A$1:$NTR$890,COLUMN(HeadJournal!B$1),0),"")</f>
        <v>720000802326</v>
      </c>
      <c r="C5075" s="94" t="str">
        <f ca="1">IFERROR(VLOOKUP($A5075,HeadJournal!$A$1:$NTR$890,COLUMN(HeadJournal!C$1),0),"")</f>
        <v>iHerb_OA CZN6870</v>
      </c>
      <c r="D5075" s="125" t="str">
        <f ca="1"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 ca="1"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 ca="1"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ca="1" si="377"/>
        <v>1801.6010901534528</v>
      </c>
      <c r="V5075" s="22">
        <f t="shared" ca="1" si="378"/>
        <v>0.69335046413633594</v>
      </c>
      <c r="X5075" s="33"/>
      <c r="Y5075" s="33"/>
    </row>
    <row r="5076" spans="1:25" hidden="1" x14ac:dyDescent="0.2">
      <c r="A5076" s="93" t="s">
        <v>4365</v>
      </c>
      <c r="B5076" s="94" t="str">
        <f ca="1">IFERROR(VLOOKUP($A5076,HeadJournal!$A$1:$NTR$890,COLUMN(HeadJournal!B$1),0),"")</f>
        <v>720000802326</v>
      </c>
      <c r="C5076" s="94" t="str">
        <f ca="1">IFERROR(VLOOKUP($A5076,HeadJournal!$A$1:$NTR$890,COLUMN(HeadJournal!C$1),0),"")</f>
        <v>iHerb_OA CZN6870</v>
      </c>
      <c r="D5076" s="125" t="str">
        <f ca="1"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 ca="1"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 ca="1"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 ca="1"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ca="1" si="377"/>
        <v>-844.52529571611251</v>
      </c>
      <c r="V5076" s="22" t="str">
        <f t="shared" ca="1" si="378"/>
        <v/>
      </c>
      <c r="X5076" s="33"/>
      <c r="Y5076" s="33"/>
    </row>
    <row r="5077" spans="1:25" hidden="1" x14ac:dyDescent="0.2">
      <c r="A5077" s="93" t="s">
        <v>4365</v>
      </c>
      <c r="B5077" s="94" t="str">
        <f ca="1">IFERROR(VLOOKUP($A5077,HeadJournal!$A$1:$NTR$890,COLUMN(HeadJournal!B$1),0),"")</f>
        <v>720000802326</v>
      </c>
      <c r="C5077" s="94" t="str">
        <f ca="1">IFERROR(VLOOKUP($A5077,HeadJournal!$A$1:$NTR$890,COLUMN(HeadJournal!C$1),0),"")</f>
        <v>iHerb_OA CZN6870</v>
      </c>
      <c r="D5077" s="125" t="str">
        <f ca="1"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 ca="1"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 ca="1"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ca="1" si="377"/>
        <v>-797.96227941176448</v>
      </c>
      <c r="V5077" s="22" t="str">
        <f t="shared" ca="1" si="378"/>
        <v/>
      </c>
      <c r="X5077" s="33"/>
      <c r="Y5077" s="33"/>
    </row>
    <row r="5078" spans="1:25" hidden="1" x14ac:dyDescent="0.2">
      <c r="A5078" s="93" t="s">
        <v>4365</v>
      </c>
      <c r="B5078" s="94" t="str">
        <f ca="1">IFERROR(VLOOKUP($A5078,HeadJournal!$A$1:$NTR$890,COLUMN(HeadJournal!B$1),0),"")</f>
        <v>720000802326</v>
      </c>
      <c r="C5078" s="94" t="str">
        <f ca="1">IFERROR(VLOOKUP($A5078,HeadJournal!$A$1:$NTR$890,COLUMN(HeadJournal!C$1),0),"")</f>
        <v>iHerb_OA CZN6870</v>
      </c>
      <c r="D5078" s="125" t="str">
        <f ca="1"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 ca="1"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 ca="1"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ca="1" si="377"/>
        <v>1428.7793797953968</v>
      </c>
      <c r="V5078" s="22">
        <f t="shared" ca="1" si="378"/>
        <v>0.80666370044311642</v>
      </c>
      <c r="X5078" s="33"/>
      <c r="Y5078" s="33"/>
    </row>
    <row r="5079" spans="1:25" hidden="1" x14ac:dyDescent="0.2">
      <c r="A5079" s="93" t="s">
        <v>4365</v>
      </c>
      <c r="B5079" s="94" t="str">
        <f ca="1">IFERROR(VLOOKUP($A5079,HeadJournal!$A$1:$NTR$890,COLUMN(HeadJournal!B$1),0),"")</f>
        <v>720000802326</v>
      </c>
      <c r="C5079" s="94" t="str">
        <f ca="1">IFERROR(VLOOKUP($A5079,HeadJournal!$A$1:$NTR$890,COLUMN(HeadJournal!C$1),0),"")</f>
        <v>iHerb_OA CZN6870</v>
      </c>
      <c r="D5079" s="125" t="str">
        <f ca="1"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 ca="1"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 ca="1"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 ca="1"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ca="1" si="377"/>
        <v>1190.1157864450129</v>
      </c>
      <c r="V5079" s="22">
        <f t="shared" ca="1" si="378"/>
        <v>1.9513798848930397</v>
      </c>
      <c r="X5079" s="33"/>
      <c r="Y5079" s="33"/>
    </row>
    <row r="5080" spans="1:25" hidden="1" x14ac:dyDescent="0.2">
      <c r="A5080" s="93" t="s">
        <v>4365</v>
      </c>
      <c r="B5080" s="94" t="str">
        <f ca="1">IFERROR(VLOOKUP($A5080,HeadJournal!$A$1:$NTR$890,COLUMN(HeadJournal!B$1),0),"")</f>
        <v>720000802326</v>
      </c>
      <c r="C5080" s="94" t="str">
        <f ca="1">IFERROR(VLOOKUP($A5080,HeadJournal!$A$1:$NTR$890,COLUMN(HeadJournal!C$1),0),"")</f>
        <v>iHerb_OA CZN6870</v>
      </c>
      <c r="D5080" s="125" t="str">
        <f ca="1"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 ca="1"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 ca="1"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ca="1" si="377"/>
        <v>655.68642423273695</v>
      </c>
      <c r="V5080" s="22">
        <f t="shared" ca="1" si="378"/>
        <v>0.39875996518898965</v>
      </c>
      <c r="X5080" s="33"/>
      <c r="Y5080" s="33"/>
    </row>
    <row r="5081" spans="1:25" hidden="1" x14ac:dyDescent="0.2">
      <c r="A5081" s="93" t="s">
        <v>4365</v>
      </c>
      <c r="B5081" s="94" t="str">
        <f ca="1">IFERROR(VLOOKUP($A5081,HeadJournal!$A$1:$NTR$890,COLUMN(HeadJournal!B$1),0),"")</f>
        <v>720000802326</v>
      </c>
      <c r="C5081" s="94" t="str">
        <f ca="1">IFERROR(VLOOKUP($A5081,HeadJournal!$A$1:$NTR$890,COLUMN(HeadJournal!C$1),0),"")</f>
        <v>iHerb_OA CZN6870</v>
      </c>
      <c r="D5081" s="125" t="str">
        <f ca="1"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 ca="1"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 ca="1"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 ca="1"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ca="1" si="377"/>
        <v>1043.552770140665</v>
      </c>
      <c r="V5081" s="22">
        <f t="shared" ca="1" si="378"/>
        <v>1.5896978807638198</v>
      </c>
      <c r="X5081" s="33"/>
      <c r="Y5081" s="33"/>
    </row>
    <row r="5082" spans="1:25" hidden="1" x14ac:dyDescent="0.2">
      <c r="A5082" s="93" t="s">
        <v>4365</v>
      </c>
      <c r="B5082" s="94" t="str">
        <f ca="1">IFERROR(VLOOKUP($A5082,HeadJournal!$A$1:$NTR$890,COLUMN(HeadJournal!B$1),0),"")</f>
        <v>720000802326</v>
      </c>
      <c r="C5082" s="94" t="str">
        <f ca="1">IFERROR(VLOOKUP($A5082,HeadJournal!$A$1:$NTR$890,COLUMN(HeadJournal!C$1),0),"")</f>
        <v>iHerb_OA CZN6870</v>
      </c>
      <c r="D5082" s="125" t="str">
        <f ca="1"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 ca="1"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 ca="1"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 ca="1"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ca="1" si="377"/>
        <v>1183.3146187659854</v>
      </c>
      <c r="V5082" s="22">
        <f t="shared" ca="1" si="378"/>
        <v>0.47018774281025422</v>
      </c>
      <c r="X5082" s="33"/>
      <c r="Y5082" s="33"/>
    </row>
    <row r="5083" spans="1:25" hidden="1" x14ac:dyDescent="0.2">
      <c r="A5083" s="93" t="s">
        <v>4365</v>
      </c>
      <c r="B5083" s="94" t="str">
        <f ca="1">IFERROR(VLOOKUP($A5083,HeadJournal!$A$1:$NTR$890,COLUMN(HeadJournal!B$1),0),"")</f>
        <v>720000802326</v>
      </c>
      <c r="C5083" s="94" t="str">
        <f ca="1">IFERROR(VLOOKUP($A5083,HeadJournal!$A$1:$NTR$890,COLUMN(HeadJournal!C$1),0),"")</f>
        <v>iHerb_OA CZN6870</v>
      </c>
      <c r="D5083" s="125" t="str">
        <f ca="1"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 ca="1"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 ca="1"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ca="1" si="377"/>
        <v>1183.3146187659854</v>
      </c>
      <c r="V5083" s="22">
        <f t="shared" ca="1" si="378"/>
        <v>0.47018774281025422</v>
      </c>
      <c r="X5083" s="33"/>
      <c r="Y5083" s="33"/>
    </row>
    <row r="5084" spans="1:25" hidden="1" x14ac:dyDescent="0.2">
      <c r="A5084" s="93" t="s">
        <v>4366</v>
      </c>
      <c r="B5084" s="94" t="str">
        <f ca="1">IFERROR(VLOOKUP($A5084,HeadJournal!$A$1:$NTR$890,COLUMN(HeadJournal!B$1),0),"")</f>
        <v>720000811064</v>
      </c>
      <c r="C5084" s="94" t="str">
        <f ca="1">IFERROR(VLOOKUP($A5084,HeadJournal!$A$1:$NTR$890,COLUMN(HeadJournal!C$1),0),"")</f>
        <v>iHerb_MH DLE7202</v>
      </c>
      <c r="D5084" s="125" t="str">
        <f ca="1"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 ca="1"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 ca="1"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ca="1" si="377"/>
        <v>1034.5188768728372</v>
      </c>
      <c r="V5084" s="22">
        <f t="shared" ca="1" si="378"/>
        <v>1.1953107343750098</v>
      </c>
      <c r="X5084" s="33"/>
      <c r="Y5084" s="33"/>
    </row>
    <row r="5085" spans="1:25" hidden="1" x14ac:dyDescent="0.2">
      <c r="A5085" s="93" t="s">
        <v>4366</v>
      </c>
      <c r="B5085" s="94" t="str">
        <f ca="1">IFERROR(VLOOKUP($A5085,HeadJournal!$A$1:$NTR$890,COLUMN(HeadJournal!B$1),0),"")</f>
        <v>720000811064</v>
      </c>
      <c r="C5085" s="94" t="str">
        <f ca="1">IFERROR(VLOOKUP($A5085,HeadJournal!$A$1:$NTR$890,COLUMN(HeadJournal!C$1),0),"")</f>
        <v>iHerb_MH DLE7202</v>
      </c>
      <c r="D5085" s="125" t="str">
        <f ca="1"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 ca="1"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 ca="1"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ca="1" si="377"/>
        <v>934.51887687283727</v>
      </c>
      <c r="V5085" s="22">
        <f t="shared" ca="1" si="378"/>
        <v>1.0797680641447462</v>
      </c>
      <c r="X5085" s="33"/>
      <c r="Y5085" s="33"/>
    </row>
    <row r="5086" spans="1:25" hidden="1" x14ac:dyDescent="0.2">
      <c r="A5086" s="93" t="s">
        <v>4366</v>
      </c>
      <c r="B5086" s="94" t="str">
        <f ca="1">IFERROR(VLOOKUP($A5086,HeadJournal!$A$1:$NTR$890,COLUMN(HeadJournal!B$1),0),"")</f>
        <v>720000811064</v>
      </c>
      <c r="C5086" s="94" t="str">
        <f ca="1">IFERROR(VLOOKUP($A5086,HeadJournal!$A$1:$NTR$890,COLUMN(HeadJournal!C$1),0),"")</f>
        <v>iHerb_MH DLE7202</v>
      </c>
      <c r="D5086" s="125" t="str">
        <f ca="1"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 ca="1"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 ca="1"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 ca="1"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ca="1" si="377"/>
        <v>1258.5601660425093</v>
      </c>
      <c r="V5086" s="22">
        <f t="shared" ca="1" si="378"/>
        <v>1.2084809174812887</v>
      </c>
      <c r="X5086" s="33"/>
      <c r="Y5086" s="33"/>
    </row>
    <row r="5087" spans="1:25" hidden="1" x14ac:dyDescent="0.2">
      <c r="A5087" s="93" t="s">
        <v>4366</v>
      </c>
      <c r="B5087" s="94" t="str">
        <f ca="1">IFERROR(VLOOKUP($A5087,HeadJournal!$A$1:$NTR$890,COLUMN(HeadJournal!B$1),0),"")</f>
        <v>720000811064</v>
      </c>
      <c r="C5087" s="94" t="str">
        <f ca="1">IFERROR(VLOOKUP($A5087,HeadJournal!$A$1:$NTR$890,COLUMN(HeadJournal!C$1),0),"")</f>
        <v>iHerb_MH DLE7202</v>
      </c>
      <c r="D5087" s="125" t="str">
        <f ca="1"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 ca="1"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 ca="1"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 ca="1"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ca="1" si="377"/>
        <v>1458.5601660425093</v>
      </c>
      <c r="V5087" s="22">
        <f t="shared" ca="1" si="378"/>
        <v>1.4005227363927051</v>
      </c>
      <c r="X5087" s="33"/>
      <c r="Y5087" s="33"/>
    </row>
    <row r="5088" spans="1:25" hidden="1" x14ac:dyDescent="0.2">
      <c r="A5088" s="93" t="s">
        <v>4366</v>
      </c>
      <c r="B5088" s="94" t="str">
        <f ca="1">IFERROR(VLOOKUP($A5088,HeadJournal!$A$1:$NTR$890,COLUMN(HeadJournal!B$1),0),"")</f>
        <v>720000811064</v>
      </c>
      <c r="C5088" s="94" t="str">
        <f ca="1">IFERROR(VLOOKUP($A5088,HeadJournal!$A$1:$NTR$890,COLUMN(HeadJournal!C$1),0),"")</f>
        <v>iHerb_MH DLE7202</v>
      </c>
      <c r="D5088" s="125" t="str">
        <f ca="1"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 ca="1"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 ca="1"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 ca="1"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ca="1" si="377"/>
        <v>1400.2815170659469</v>
      </c>
      <c r="V5088" s="22">
        <f t="shared" ca="1" si="378"/>
        <v>1.1671750806417462</v>
      </c>
      <c r="X5088" s="33"/>
      <c r="Y5088" s="33"/>
    </row>
    <row r="5089" spans="1:25" hidden="1" x14ac:dyDescent="0.2">
      <c r="A5089" s="93" t="s">
        <v>4366</v>
      </c>
      <c r="B5089" s="94" t="str">
        <f ca="1">IFERROR(VLOOKUP($A5089,HeadJournal!$A$1:$NTR$890,COLUMN(HeadJournal!B$1),0),"")</f>
        <v>720000811064</v>
      </c>
      <c r="C5089" s="94" t="str">
        <f ca="1">IFERROR(VLOOKUP($A5089,HeadJournal!$A$1:$NTR$890,COLUMN(HeadJournal!C$1),0),"")</f>
        <v>iHerb_MH DLE7202</v>
      </c>
      <c r="D5089" s="125" t="str">
        <f ca="1"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 ca="1"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 ca="1"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 ca="1"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ca="1" si="377"/>
        <v>-362.86222185584353</v>
      </c>
      <c r="V5089" s="22" t="str">
        <f t="shared" ca="1" si="378"/>
        <v/>
      </c>
      <c r="X5089" s="33"/>
      <c r="Y5089" s="33"/>
    </row>
    <row r="5090" spans="1:25" hidden="1" x14ac:dyDescent="0.2">
      <c r="A5090" s="93" t="s">
        <v>4366</v>
      </c>
      <c r="B5090" s="94" t="str">
        <f ca="1">IFERROR(VLOOKUP($A5090,HeadJournal!$A$1:$NTR$890,COLUMN(HeadJournal!B$1),0),"")</f>
        <v>720000811064</v>
      </c>
      <c r="C5090" s="94" t="str">
        <f ca="1">IFERROR(VLOOKUP($A5090,HeadJournal!$A$1:$NTR$890,COLUMN(HeadJournal!C$1),0),"")</f>
        <v>iHerb_MH DLE7202</v>
      </c>
      <c r="D5090" s="125" t="str">
        <f ca="1"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 ca="1"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 ca="1"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 ca="1"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ca="1" si="377"/>
        <v>827.03488565629095</v>
      </c>
      <c r="V5090" s="22">
        <f t="shared" ca="1" si="378"/>
        <v>2.217459096976373</v>
      </c>
      <c r="X5090" s="33"/>
      <c r="Y5090" s="33"/>
    </row>
    <row r="5091" spans="1:25" hidden="1" x14ac:dyDescent="0.2">
      <c r="A5091" s="93" t="s">
        <v>4366</v>
      </c>
      <c r="B5091" s="94" t="str">
        <f ca="1">IFERROR(VLOOKUP($A5091,HeadJournal!$A$1:$NTR$890,COLUMN(HeadJournal!B$1),0),"")</f>
        <v>720000811064</v>
      </c>
      <c r="C5091" s="94" t="str">
        <f ca="1">IFERROR(VLOOKUP($A5091,HeadJournal!$A$1:$NTR$890,COLUMN(HeadJournal!C$1),0),"")</f>
        <v>iHerb_MH DLE7202</v>
      </c>
      <c r="D5091" s="125" t="str">
        <f ca="1"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 ca="1"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 ca="1"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ca="1" si="377"/>
        <v>649.20534223998379</v>
      </c>
      <c r="V5091" s="22">
        <f t="shared" ca="1" si="378"/>
        <v>0.99755788480885399</v>
      </c>
      <c r="X5091" s="33"/>
      <c r="Y5091" s="33"/>
    </row>
    <row r="5092" spans="1:25" hidden="1" x14ac:dyDescent="0.2">
      <c r="A5092" s="93" t="s">
        <v>4366</v>
      </c>
      <c r="B5092" s="94" t="str">
        <f ca="1">IFERROR(VLOOKUP($A5092,HeadJournal!$A$1:$NTR$890,COLUMN(HeadJournal!B$1),0),"")</f>
        <v>720000811064</v>
      </c>
      <c r="C5092" s="94" t="str">
        <f ca="1">IFERROR(VLOOKUP($A5092,HeadJournal!$A$1:$NTR$890,COLUMN(HeadJournal!C$1),0),"")</f>
        <v>iHerb_MH DLE7202</v>
      </c>
      <c r="D5092" s="125" t="str">
        <f ca="1"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 ca="1"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 ca="1"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ca="1" si="377"/>
        <v>1134.5188768728372</v>
      </c>
      <c r="V5092" s="22">
        <f t="shared" ca="1" si="378"/>
        <v>1.3108534046052736</v>
      </c>
      <c r="X5092" s="33"/>
      <c r="Y5092" s="33"/>
    </row>
    <row r="5093" spans="1:25" hidden="1" x14ac:dyDescent="0.2">
      <c r="A5093" s="93" t="s">
        <v>4366</v>
      </c>
      <c r="B5093" s="94" t="str">
        <f ca="1">IFERROR(VLOOKUP($A5093,HeadJournal!$A$1:$NTR$890,COLUMN(HeadJournal!B$1),0),"")</f>
        <v>720000811064</v>
      </c>
      <c r="C5093" s="94" t="str">
        <f ca="1">IFERROR(VLOOKUP($A5093,HeadJournal!$A$1:$NTR$890,COLUMN(HeadJournal!C$1),0),"")</f>
        <v>iHerb_MH DLE7202</v>
      </c>
      <c r="D5093" s="125" t="str">
        <f ca="1"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 ca="1"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 ca="1"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 ca="1"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ca="1" si="377"/>
        <v>1104.4910556025577</v>
      </c>
      <c r="V5093" s="22">
        <f t="shared" ca="1" si="378"/>
        <v>0.92386682741151782</v>
      </c>
      <c r="X5093" s="33"/>
      <c r="Y5093" s="33"/>
    </row>
    <row r="5094" spans="1:25" hidden="1" x14ac:dyDescent="0.2">
      <c r="A5094" s="93" t="s">
        <v>4366</v>
      </c>
      <c r="B5094" s="94" t="str">
        <f ca="1">IFERROR(VLOOKUP($A5094,HeadJournal!$A$1:$NTR$890,COLUMN(HeadJournal!B$1),0),"")</f>
        <v>720000811064</v>
      </c>
      <c r="C5094" s="94" t="str">
        <f ca="1">IFERROR(VLOOKUP($A5094,HeadJournal!$A$1:$NTR$890,COLUMN(HeadJournal!C$1),0),"")</f>
        <v>iHerb_MH DLE7202</v>
      </c>
      <c r="D5094" s="125" t="str">
        <f ca="1"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 ca="1"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 ca="1"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ca="1" si="377"/>
        <v>1201.6851371599032</v>
      </c>
      <c r="V5094" s="22">
        <f t="shared" ca="1" si="378"/>
        <v>0.66822844096504308</v>
      </c>
      <c r="X5094" s="33"/>
      <c r="Y5094" s="33"/>
    </row>
    <row r="5095" spans="1:25" hidden="1" x14ac:dyDescent="0.2">
      <c r="A5095" s="93" t="s">
        <v>4366</v>
      </c>
      <c r="B5095" s="94" t="str">
        <f ca="1">IFERROR(VLOOKUP($A5095,HeadJournal!$A$1:$NTR$890,COLUMN(HeadJournal!B$1),0),"")</f>
        <v>720000811064</v>
      </c>
      <c r="C5095" s="94" t="str">
        <f ca="1">IFERROR(VLOOKUP($A5095,HeadJournal!$A$1:$NTR$890,COLUMN(HeadJournal!C$1),0),"")</f>
        <v>iHerb_MH DLE7202</v>
      </c>
      <c r="D5095" s="125" t="str">
        <f ca="1"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 ca="1"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 ca="1"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 ca="1"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ca="1" si="377"/>
        <v>2148.4585952999028</v>
      </c>
      <c r="V5095" s="22">
        <f t="shared" ca="1" si="378"/>
        <v>0.75343762912180501</v>
      </c>
      <c r="X5095" s="33"/>
      <c r="Y5095" s="33"/>
    </row>
    <row r="5096" spans="1:25" hidden="1" x14ac:dyDescent="0.2">
      <c r="A5096" s="93" t="s">
        <v>4366</v>
      </c>
      <c r="B5096" s="94" t="str">
        <f ca="1">IFERROR(VLOOKUP($A5096,HeadJournal!$A$1:$NTR$890,COLUMN(HeadJournal!B$1),0),"")</f>
        <v>720000811064</v>
      </c>
      <c r="C5096" s="94" t="str">
        <f ca="1">IFERROR(VLOOKUP($A5096,HeadJournal!$A$1:$NTR$890,COLUMN(HeadJournal!C$1),0),"")</f>
        <v>iHerb_MH DLE7202</v>
      </c>
      <c r="D5096" s="125" t="str">
        <f ca="1"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 ca="1"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 ca="1"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 ca="1"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ca="1" si="377"/>
        <v>1526.1004606722454</v>
      </c>
      <c r="V5096" s="22">
        <f t="shared" ca="1" si="378"/>
        <v>0.86030827949286448</v>
      </c>
      <c r="X5096" s="33"/>
      <c r="Y5096" s="33"/>
    </row>
    <row r="5097" spans="1:25" hidden="1" x14ac:dyDescent="0.2">
      <c r="A5097" s="93" t="s">
        <v>4366</v>
      </c>
      <c r="B5097" s="94" t="str">
        <f ca="1">IFERROR(VLOOKUP($A5097,HeadJournal!$A$1:$NTR$890,COLUMN(HeadJournal!B$1),0),"")</f>
        <v>720000811064</v>
      </c>
      <c r="C5097" s="94" t="str">
        <f ca="1">IFERROR(VLOOKUP($A5097,HeadJournal!$A$1:$NTR$890,COLUMN(HeadJournal!C$1),0),"")</f>
        <v>iHerb_MH DLE7202</v>
      </c>
      <c r="D5097" s="125" t="str">
        <f ca="1"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 ca="1"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 ca="1"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 ca="1"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ca="1" si="377"/>
        <v>-168.38154146442849</v>
      </c>
      <c r="V5097" s="22" t="str">
        <f t="shared" ca="1" si="378"/>
        <v/>
      </c>
      <c r="X5097" s="33"/>
      <c r="Y5097" s="33"/>
    </row>
    <row r="5098" spans="1:25" hidden="1" x14ac:dyDescent="0.2">
      <c r="A5098" s="93" t="s">
        <v>4366</v>
      </c>
      <c r="B5098" s="94" t="str">
        <f ca="1">IFERROR(VLOOKUP($A5098,HeadJournal!$A$1:$NTR$890,COLUMN(HeadJournal!B$1),0),"")</f>
        <v>720000811064</v>
      </c>
      <c r="C5098" s="94" t="str">
        <f ca="1">IFERROR(VLOOKUP($A5098,HeadJournal!$A$1:$NTR$890,COLUMN(HeadJournal!C$1),0),"")</f>
        <v>iHerb_MH DLE7202</v>
      </c>
      <c r="D5098" s="125" t="str">
        <f ca="1"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 ca="1"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 ca="1"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ca="1" si="377"/>
        <v>1378.485755697553</v>
      </c>
      <c r="V5098" s="22">
        <f t="shared" ca="1" si="378"/>
        <v>0.85012250773693243</v>
      </c>
      <c r="X5098" s="33"/>
      <c r="Y5098" s="33"/>
    </row>
    <row r="5099" spans="1:25" hidden="1" x14ac:dyDescent="0.2">
      <c r="A5099" s="93" t="s">
        <v>4377</v>
      </c>
      <c r="B5099" s="94" t="str">
        <f ca="1">IFERROR(VLOOKUP($A5099,HeadJournal!$A$1:$NTR$890,COLUMN(HeadJournal!B$1),0),"")</f>
        <v>720000831595</v>
      </c>
      <c r="C5099" s="94" t="str">
        <f ca="1">IFERROR(VLOOKUP($A5099,HeadJournal!$A$1:$NTR$890,COLUMN(HeadJournal!C$1),0),"")</f>
        <v>iHerb_VP DFD1605</v>
      </c>
      <c r="D5099" s="125" t="str">
        <f ca="1"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 ca="1"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 ca="1"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 ca="1"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ca="1" si="377"/>
        <v>1155.3203189934093</v>
      </c>
      <c r="V5099" s="22">
        <f t="shared" ca="1" si="378"/>
        <v>0.62629860939487492</v>
      </c>
      <c r="X5099" s="33"/>
      <c r="Y5099" s="33"/>
    </row>
    <row r="5100" spans="1:25" hidden="1" x14ac:dyDescent="0.2">
      <c r="A5100" s="93" t="s">
        <v>4377</v>
      </c>
      <c r="B5100" s="94" t="str">
        <f ca="1">IFERROR(VLOOKUP($A5100,HeadJournal!$A$1:$NTR$890,COLUMN(HeadJournal!B$1),0),"")</f>
        <v>720000831595</v>
      </c>
      <c r="C5100" s="94" t="str">
        <f ca="1">IFERROR(VLOOKUP($A5100,HeadJournal!$A$1:$NTR$890,COLUMN(HeadJournal!C$1),0),"")</f>
        <v>iHerb_VP DFD1605</v>
      </c>
      <c r="D5100" s="125" t="str">
        <f ca="1"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 ca="1"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 ca="1">IFERROR(SUM(K5100:O5100)*VLOOKUP($A5100,HeadJournal!$A$1:$L$890,COLUMN(HeadJournal!H$1),0),0)</f>
        <v>970.95801164489706</v>
      </c>
      <c r="Q5100" s="29">
        <v>1500</v>
      </c>
      <c r="R5100" s="31">
        <v>46140</v>
      </c>
      <c r="S5100" s="31"/>
      <c r="T5100" s="95" t="str">
        <f t="shared" si="380"/>
        <v>2026 04</v>
      </c>
      <c r="U5100" s="32">
        <f t="shared" ca="1" si="377"/>
        <v>529.04198835510294</v>
      </c>
      <c r="V5100" s="22">
        <f t="shared" ca="1" si="378"/>
        <v>0.54486597979541307</v>
      </c>
      <c r="X5100" s="33"/>
      <c r="Y5100" s="33"/>
    </row>
    <row r="5101" spans="1:25" hidden="1" x14ac:dyDescent="0.2">
      <c r="A5101" s="93" t="s">
        <v>4377</v>
      </c>
      <c r="B5101" s="94" t="str">
        <f ca="1">IFERROR(VLOOKUP($A5101,HeadJournal!$A$1:$NTR$890,COLUMN(HeadJournal!B$1),0),"")</f>
        <v>720000831595</v>
      </c>
      <c r="C5101" s="94" t="str">
        <f ca="1">IFERROR(VLOOKUP($A5101,HeadJournal!$A$1:$NTR$890,COLUMN(HeadJournal!C$1),0),"")</f>
        <v>iHerb_VP DFD1605</v>
      </c>
      <c r="D5101" s="125" t="str">
        <f ca="1"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 ca="1"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 ca="1"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 ca="1"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ca="1" si="377"/>
        <v>-1443.6150349824779</v>
      </c>
      <c r="V5101" s="22" t="str">
        <f t="shared" ca="1" si="378"/>
        <v/>
      </c>
      <c r="X5101" s="33"/>
      <c r="Y5101" s="33"/>
    </row>
    <row r="5102" spans="1:25" hidden="1" x14ac:dyDescent="0.2">
      <c r="A5102" s="93" t="s">
        <v>4377</v>
      </c>
      <c r="B5102" s="94" t="str">
        <f ca="1">IFERROR(VLOOKUP($A5102,HeadJournal!$A$1:$NTR$890,COLUMN(HeadJournal!B$1),0),"")</f>
        <v>720000831595</v>
      </c>
      <c r="C5102" s="94" t="str">
        <f ca="1">IFERROR(VLOOKUP($A5102,HeadJournal!$A$1:$NTR$890,COLUMN(HeadJournal!C$1),0),"")</f>
        <v>iHerb_VP DFD1605</v>
      </c>
      <c r="D5102" s="125" t="str">
        <f ca="1"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 ca="1"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 ca="1"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 ca="1"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ca="1" si="377"/>
        <v>1381.5665649020405</v>
      </c>
      <c r="V5102" s="22">
        <f t="shared" ca="1" si="378"/>
        <v>0.68447467272310103</v>
      </c>
      <c r="X5102" s="33"/>
      <c r="Y5102" s="33"/>
    </row>
    <row r="5103" spans="1:25" hidden="1" x14ac:dyDescent="0.2">
      <c r="A5103" s="93" t="s">
        <v>4377</v>
      </c>
      <c r="B5103" s="94" t="str">
        <f ca="1">IFERROR(VLOOKUP($A5103,HeadJournal!$A$1:$NTR$890,COLUMN(HeadJournal!B$1),0),"")</f>
        <v>720000831595</v>
      </c>
      <c r="C5103" s="94" t="str">
        <f ca="1">IFERROR(VLOOKUP($A5103,HeadJournal!$A$1:$NTR$890,COLUMN(HeadJournal!C$1),0),"")</f>
        <v>iHerb_VP DFD1605</v>
      </c>
      <c r="D5103" s="125" t="str">
        <f ca="1"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 ca="1"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 ca="1"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 ca="1"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ca="1" si="377"/>
        <v>1164.2171796577559</v>
      </c>
      <c r="V5103" s="22">
        <f t="shared" ca="1" si="378"/>
        <v>1.1239973832285366</v>
      </c>
      <c r="X5103" s="33"/>
      <c r="Y5103" s="33"/>
    </row>
    <row r="5104" spans="1:25" hidden="1" x14ac:dyDescent="0.2">
      <c r="A5104" s="93" t="s">
        <v>4377</v>
      </c>
      <c r="B5104" s="94" t="str">
        <f ca="1">IFERROR(VLOOKUP($A5104,HeadJournal!$A$1:$NTR$890,COLUMN(HeadJournal!B$1),0),"")</f>
        <v>720000831595</v>
      </c>
      <c r="C5104" s="94" t="str">
        <f ca="1">IFERROR(VLOOKUP($A5104,HeadJournal!$A$1:$NTR$890,COLUMN(HeadJournal!C$1),0),"")</f>
        <v>iHerb_VP DFD1605</v>
      </c>
      <c r="D5104" s="125" t="str">
        <f ca="1"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 ca="1"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 ca="1"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ca="1" si="377"/>
        <v>662.70216313960157</v>
      </c>
      <c r="V5104" s="22">
        <f t="shared" ca="1" si="378"/>
        <v>0.92388702305340653</v>
      </c>
      <c r="X5104" s="33"/>
      <c r="Y5104" s="33"/>
    </row>
    <row r="5105" spans="1:25" hidden="1" x14ac:dyDescent="0.2">
      <c r="A5105" s="93" t="s">
        <v>4377</v>
      </c>
      <c r="B5105" s="94" t="str">
        <f ca="1">IFERROR(VLOOKUP($A5105,HeadJournal!$A$1:$NTR$890,COLUMN(HeadJournal!B$1),0),"")</f>
        <v>720000831595</v>
      </c>
      <c r="C5105" s="94" t="str">
        <f ca="1">IFERROR(VLOOKUP($A5105,HeadJournal!$A$1:$NTR$890,COLUMN(HeadJournal!C$1),0),"")</f>
        <v>iHerb_VP DFD1605</v>
      </c>
      <c r="D5105" s="125" t="str">
        <f ca="1"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 ca="1"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 ca="1"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ca="1" si="377"/>
        <v>882.70216313960157</v>
      </c>
      <c r="V5105" s="22">
        <f t="shared" ca="1" si="378"/>
        <v>1.2305936499169932</v>
      </c>
      <c r="X5105" s="33"/>
      <c r="Y5105" s="33"/>
    </row>
    <row r="5106" spans="1:25" hidden="1" x14ac:dyDescent="0.2">
      <c r="A5106" s="93" t="s">
        <v>4377</v>
      </c>
      <c r="B5106" s="94" t="str">
        <f ca="1">IFERROR(VLOOKUP($A5106,HeadJournal!$A$1:$NTR$890,COLUMN(HeadJournal!B$1),0),"")</f>
        <v>720000831595</v>
      </c>
      <c r="C5106" s="94" t="str">
        <f ca="1">IFERROR(VLOOKUP($A5106,HeadJournal!$A$1:$NTR$890,COLUMN(HeadJournal!C$1),0),"")</f>
        <v>iHerb_VP DFD1605</v>
      </c>
      <c r="D5106" s="125" t="str">
        <f ca="1"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 ca="1"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 ca="1"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 ca="1"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ca="1" si="377"/>
        <v>-689.1129859897577</v>
      </c>
      <c r="V5106" s="22" t="str">
        <f t="shared" ca="1" si="378"/>
        <v/>
      </c>
      <c r="X5106" s="33"/>
      <c r="Y5106" s="33"/>
    </row>
    <row r="5107" spans="1:25" hidden="1" x14ac:dyDescent="0.2">
      <c r="A5107" s="93" t="s">
        <v>4377</v>
      </c>
      <c r="B5107" s="94" t="str">
        <f ca="1">IFERROR(VLOOKUP($A5107,HeadJournal!$A$1:$NTR$890,COLUMN(HeadJournal!B$1),0),"")</f>
        <v>720000831595</v>
      </c>
      <c r="C5107" s="94" t="str">
        <f ca="1">IFERROR(VLOOKUP($A5107,HeadJournal!$A$1:$NTR$890,COLUMN(HeadJournal!C$1),0),"")</f>
        <v>iHerb_VP DFD1605</v>
      </c>
      <c r="D5107" s="125" t="str">
        <f ca="1"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 ca="1"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 ca="1"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ca="1" si="377"/>
        <v>671.48007882236038</v>
      </c>
      <c r="V5107" s="22">
        <f t="shared" ca="1" si="378"/>
        <v>0.38847112526471861</v>
      </c>
      <c r="X5107" s="33"/>
      <c r="Y5107" s="33"/>
    </row>
    <row r="5108" spans="1:25" hidden="1" x14ac:dyDescent="0.2">
      <c r="A5108" s="93" t="s">
        <v>4377</v>
      </c>
      <c r="B5108" s="94" t="str">
        <f ca="1">IFERROR(VLOOKUP($A5108,HeadJournal!$A$1:$NTR$890,COLUMN(HeadJournal!B$1),0),"")</f>
        <v>720000831595</v>
      </c>
      <c r="C5108" s="94" t="str">
        <f ca="1">IFERROR(VLOOKUP($A5108,HeadJournal!$A$1:$NTR$890,COLUMN(HeadJournal!C$1),0),"")</f>
        <v>iHerb_VP DFD1605</v>
      </c>
      <c r="D5108" s="125" t="str">
        <f ca="1"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 ca="1"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 ca="1"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 ca="1"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ca="1" si="377"/>
        <v>946.81585551666331</v>
      </c>
      <c r="V5108" s="22">
        <f t="shared" ca="1" si="378"/>
        <v>0.89900314249522362</v>
      </c>
      <c r="X5108" s="33"/>
      <c r="Y5108" s="33"/>
    </row>
    <row r="5109" spans="1:25" hidden="1" x14ac:dyDescent="0.2">
      <c r="A5109" s="93" t="s">
        <v>4377</v>
      </c>
      <c r="B5109" s="94" t="str">
        <f ca="1">IFERROR(VLOOKUP($A5109,HeadJournal!$A$1:$NTR$890,COLUMN(HeadJournal!B$1),0),"")</f>
        <v>720000831595</v>
      </c>
      <c r="C5109" s="94" t="str">
        <f ca="1">IFERROR(VLOOKUP($A5109,HeadJournal!$A$1:$NTR$890,COLUMN(HeadJournal!C$1),0),"")</f>
        <v>iHerb_VP DFD1605</v>
      </c>
      <c r="D5109" s="125" t="str">
        <f ca="1"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 ca="1"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 ca="1"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 ca="1"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ca="1" si="377"/>
        <v>1714.9673049899088</v>
      </c>
      <c r="V5109" s="22">
        <f t="shared" ca="1" si="378"/>
        <v>0.53844574584013027</v>
      </c>
      <c r="X5109" s="33"/>
      <c r="Y5109" s="33"/>
    </row>
    <row r="5110" spans="1:25" hidden="1" x14ac:dyDescent="0.2">
      <c r="A5110" s="93" t="s">
        <v>4377</v>
      </c>
      <c r="B5110" s="94" t="str">
        <f ca="1">IFERROR(VLOOKUP($A5110,HeadJournal!$A$1:$NTR$890,COLUMN(HeadJournal!B$1),0),"")</f>
        <v>720000831595</v>
      </c>
      <c r="C5110" s="94" t="str">
        <f ca="1">IFERROR(VLOOKUP($A5110,HeadJournal!$A$1:$NTR$890,COLUMN(HeadJournal!C$1),0),"")</f>
        <v>iHerb_VP DFD1605</v>
      </c>
      <c r="D5110" s="125" t="str">
        <f ca="1"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 ca="1"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 ca="1"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ca="1" si="377"/>
        <v>1238.0544034557952</v>
      </c>
      <c r="V5110" s="22">
        <f t="shared" ca="1" si="378"/>
        <v>0.57265751989077907</v>
      </c>
      <c r="X5110" s="33"/>
      <c r="Y5110" s="33"/>
    </row>
    <row r="5111" spans="1:25" hidden="1" x14ac:dyDescent="0.2">
      <c r="A5111" s="93" t="s">
        <v>4387</v>
      </c>
      <c r="B5111" s="94" t="str">
        <f ca="1">IFERROR(VLOOKUP($A5111,HeadJournal!$A$1:$NTR$890,COLUMN(HeadJournal!B$1),0),"")</f>
        <v>720000837761</v>
      </c>
      <c r="C5111" s="94" t="str">
        <f ca="1">IFERROR(VLOOKUP($A5111,HeadJournal!$A$1:$NTR$890,COLUMN(HeadJournal!C$1),0),"")</f>
        <v>iHerb_VP DFD1605</v>
      </c>
      <c r="D5111" s="125" t="str">
        <f ca="1"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 ca="1"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 ca="1"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ca="1" si="377"/>
        <v>1397.4092933938016</v>
      </c>
      <c r="V5111" s="22">
        <f t="shared" ca="1" si="378"/>
        <v>0.99630582664779366</v>
      </c>
      <c r="X5111" s="33"/>
      <c r="Y5111" s="33"/>
    </row>
    <row r="5112" spans="1:25" hidden="1" x14ac:dyDescent="0.2">
      <c r="A5112" s="93" t="s">
        <v>4387</v>
      </c>
      <c r="B5112" s="94" t="str">
        <f ca="1">IFERROR(VLOOKUP($A5112,HeadJournal!$A$1:$NTR$890,COLUMN(HeadJournal!B$1),0),"")</f>
        <v>720000837761</v>
      </c>
      <c r="C5112" s="94" t="str">
        <f ca="1">IFERROR(VLOOKUP($A5112,HeadJournal!$A$1:$NTR$890,COLUMN(HeadJournal!C$1),0),"")</f>
        <v>iHerb_VP DFD1605</v>
      </c>
      <c r="D5112" s="125" t="str">
        <f ca="1"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 ca="1"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 ca="1"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 ca="1"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ca="1" si="377"/>
        <v>1055.6472746833665</v>
      </c>
      <c r="V5112" s="22">
        <f t="shared" ca="1" si="378"/>
        <v>1.6383065256139386</v>
      </c>
      <c r="X5112" s="33"/>
      <c r="Y5112" s="33"/>
    </row>
    <row r="5113" spans="1:25" hidden="1" x14ac:dyDescent="0.2">
      <c r="A5113" s="93" t="s">
        <v>4387</v>
      </c>
      <c r="B5113" s="94" t="str">
        <f ca="1">IFERROR(VLOOKUP($A5113,HeadJournal!$A$1:$NTR$890,COLUMN(HeadJournal!B$1),0),"")</f>
        <v>720000837761</v>
      </c>
      <c r="C5113" s="94" t="str">
        <f ca="1">IFERROR(VLOOKUP($A5113,HeadJournal!$A$1:$NTR$890,COLUMN(HeadJournal!C$1),0),"")</f>
        <v>iHerb_VP DFD1605</v>
      </c>
      <c r="D5113" s="125" t="str">
        <f ca="1"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 ca="1"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 ca="1"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ca="1" si="377"/>
        <v>702.85934123204322</v>
      </c>
      <c r="V5113" s="22">
        <f t="shared" ca="1" si="378"/>
        <v>1.2393033903774746</v>
      </c>
      <c r="X5113" s="33"/>
      <c r="Y5113" s="33"/>
    </row>
    <row r="5114" spans="1:25" hidden="1" x14ac:dyDescent="0.2">
      <c r="A5114" s="93" t="s">
        <v>4387</v>
      </c>
      <c r="B5114" s="94" t="str">
        <f ca="1">IFERROR(VLOOKUP($A5114,HeadJournal!$A$1:$NTR$890,COLUMN(HeadJournal!B$1),0),"")</f>
        <v>720000837761</v>
      </c>
      <c r="C5114" s="94" t="str">
        <f ca="1">IFERROR(VLOOKUP($A5114,HeadJournal!$A$1:$NTR$890,COLUMN(HeadJournal!C$1),0),"")</f>
        <v>iHerb_VP DFD1605</v>
      </c>
      <c r="D5114" s="125" t="str">
        <f ca="1"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 ca="1"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 ca="1"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 ca="1"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ca="1" si="377"/>
        <v>-824.45372293153207</v>
      </c>
      <c r="V5114" s="22" t="str">
        <f t="shared" ca="1" si="378"/>
        <v/>
      </c>
      <c r="X5114" s="33"/>
      <c r="Y5114" s="33"/>
    </row>
    <row r="5115" spans="1:25" hidden="1" x14ac:dyDescent="0.2">
      <c r="A5115" s="93" t="s">
        <v>4387</v>
      </c>
      <c r="B5115" s="94" t="str">
        <f ca="1">IFERROR(VLOOKUP($A5115,HeadJournal!$A$1:$NTR$890,COLUMN(HeadJournal!B$1),0),"")</f>
        <v>720000837761</v>
      </c>
      <c r="C5115" s="94" t="str">
        <f ca="1">IFERROR(VLOOKUP($A5115,HeadJournal!$A$1:$NTR$890,COLUMN(HeadJournal!C$1),0),"")</f>
        <v>iHerb_VP DFD1605</v>
      </c>
      <c r="D5115" s="125" t="str">
        <f ca="1"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 ca="1"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 ca="1"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ca="1" si="377"/>
        <v>880.96588647596684</v>
      </c>
      <c r="V5115" s="22">
        <f t="shared" ca="1" si="378"/>
        <v>1.42312978756665</v>
      </c>
      <c r="X5115" s="33"/>
      <c r="Y5115" s="33"/>
    </row>
    <row r="5116" spans="1:25" hidden="1" x14ac:dyDescent="0.2">
      <c r="A5116" s="93" t="s">
        <v>4387</v>
      </c>
      <c r="B5116" s="94" t="str">
        <f ca="1">IFERROR(VLOOKUP($A5116,HeadJournal!$A$1:$NTR$890,COLUMN(HeadJournal!B$1),0),"")</f>
        <v>720000837761</v>
      </c>
      <c r="C5116" s="94" t="str">
        <f ca="1">IFERROR(VLOOKUP($A5116,HeadJournal!$A$1:$NTR$890,COLUMN(HeadJournal!C$1),0),"")</f>
        <v>iHerb_VP DFD1605</v>
      </c>
      <c r="D5116" s="125" t="str">
        <f ca="1"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 ca="1"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 ca="1"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 ca="1">IFERROR(SUM(K5116:O5116)*VLOOKUP($A5116,HeadJournal!$A$1:$L$890,COLUMN(HeadJournal!H$1),0),0)</f>
        <v>872.21710260527652</v>
      </c>
      <c r="Q5116" s="29">
        <v>2000</v>
      </c>
      <c r="R5116" s="31">
        <v>46164</v>
      </c>
      <c r="S5116" s="31" t="s">
        <v>4872</v>
      </c>
      <c r="T5116" s="95" t="str">
        <f t="shared" si="380"/>
        <v>2026 05</v>
      </c>
      <c r="U5116" s="32">
        <f t="shared" ca="1" si="377"/>
        <v>1127.7828973947235</v>
      </c>
      <c r="V5116" s="22">
        <f t="shared" ca="1" si="378"/>
        <v>1.293007089663895</v>
      </c>
      <c r="X5116" s="33"/>
      <c r="Y5116" s="33"/>
    </row>
    <row r="5117" spans="1:25" hidden="1" x14ac:dyDescent="0.2">
      <c r="A5117" s="93" t="s">
        <v>4387</v>
      </c>
      <c r="B5117" s="94" t="str">
        <f ca="1">IFERROR(VLOOKUP($A5117,HeadJournal!$A$1:$NTR$890,COLUMN(HeadJournal!B$1),0),"")</f>
        <v>720000837761</v>
      </c>
      <c r="C5117" s="94" t="str">
        <f ca="1">IFERROR(VLOOKUP($A5117,HeadJournal!$A$1:$NTR$890,COLUMN(HeadJournal!C$1),0),"")</f>
        <v>iHerb_VP DFD1605</v>
      </c>
      <c r="D5117" s="125" t="str">
        <f ca="1"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 ca="1"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 ca="1"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 ca="1">IFERROR(SUM(K5117:O5117)*VLOOKUP($A5117,HeadJournal!$A$1:$L$890,COLUMN(HeadJournal!H$1),0),0)</f>
        <v>872.21710260527652</v>
      </c>
      <c r="Q5117" s="29">
        <v>1800</v>
      </c>
      <c r="R5117" s="31">
        <v>46164</v>
      </c>
      <c r="S5117" s="31" t="s">
        <v>3466</v>
      </c>
      <c r="T5117" s="95" t="str">
        <f t="shared" si="380"/>
        <v>2026 05</v>
      </c>
      <c r="U5117" s="32">
        <f t="shared" ca="1" si="377"/>
        <v>927.78289739472348</v>
      </c>
      <c r="V5117" s="22">
        <f t="shared" ca="1" si="378"/>
        <v>1.0637063806975056</v>
      </c>
      <c r="X5117" s="33"/>
      <c r="Y5117" s="33"/>
    </row>
    <row r="5118" spans="1:25" hidden="1" x14ac:dyDescent="0.2">
      <c r="A5118" s="93" t="s">
        <v>4387</v>
      </c>
      <c r="B5118" s="94" t="str">
        <f ca="1">IFERROR(VLOOKUP($A5118,HeadJournal!$A$1:$NTR$890,COLUMN(HeadJournal!B$1),0),"")</f>
        <v>720000837761</v>
      </c>
      <c r="C5118" s="94" t="str">
        <f ca="1">IFERROR(VLOOKUP($A5118,HeadJournal!$A$1:$NTR$890,COLUMN(HeadJournal!C$1),0),"")</f>
        <v>iHerb_VP DFD1605</v>
      </c>
      <c r="D5118" s="125" t="str">
        <f ca="1"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 ca="1"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 ca="1"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 ca="1"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ca="1" si="354"/>
        <v>1547.8454771304828</v>
      </c>
      <c r="V5118" s="22">
        <f t="shared" ca="1" si="355"/>
        <v>0.75425386338166112</v>
      </c>
      <c r="X5118" s="33"/>
      <c r="Y5118" s="33"/>
    </row>
    <row r="5119" spans="1:25" hidden="1" x14ac:dyDescent="0.2">
      <c r="A5119" s="93" t="s">
        <v>4387</v>
      </c>
      <c r="B5119" s="94" t="str">
        <f ca="1">IFERROR(VLOOKUP($A5119,HeadJournal!$A$1:$NTR$890,COLUMN(HeadJournal!B$1),0),"")</f>
        <v>720000837761</v>
      </c>
      <c r="C5119" s="94" t="str">
        <f ca="1">IFERROR(VLOOKUP($A5119,HeadJournal!$A$1:$NTR$890,COLUMN(HeadJournal!C$1),0),"")</f>
        <v>iHerb_VP DFD1605</v>
      </c>
      <c r="D5119" s="125" t="str">
        <f ca="1"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 ca="1"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 ca="1"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ca="1" si="354"/>
        <v>1832.3906552264243</v>
      </c>
      <c r="V5119" s="22">
        <f t="shared" ca="1" si="355"/>
        <v>0.77394130043935239</v>
      </c>
      <c r="X5119" s="33"/>
      <c r="Y5119" s="33"/>
    </row>
    <row r="5120" spans="1:25" hidden="1" x14ac:dyDescent="0.2">
      <c r="A5120" s="93" t="s">
        <v>4395</v>
      </c>
      <c r="B5120" s="94" t="str">
        <f ca="1">IFERROR(VLOOKUP($A5120,HeadJournal!$A$1:$NTR$890,COLUMN(HeadJournal!B$1),0),"")</f>
        <v>722500547711</v>
      </c>
      <c r="C5120" s="94" t="str">
        <f ca="1">IFERROR(VLOOKUP($A5120,HeadJournal!$A$1:$NTR$890,COLUMN(HeadJournal!C$1),0),"")</f>
        <v>iHerb_VP DFD1605</v>
      </c>
      <c r="D5120" s="125" t="str">
        <f ca="1"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 ca="1"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 ca="1"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ca="1" si="354"/>
        <v>-1222.5920156985874</v>
      </c>
      <c r="V5120" s="22" t="str">
        <f t="shared" ca="1" si="355"/>
        <v/>
      </c>
      <c r="X5120" s="33"/>
      <c r="Y5120" s="33"/>
    </row>
    <row r="5121" spans="1:25" hidden="1" x14ac:dyDescent="0.2">
      <c r="A5121" s="93" t="s">
        <v>4395</v>
      </c>
      <c r="B5121" s="94" t="str">
        <f ca="1">IFERROR(VLOOKUP($A5121,HeadJournal!$A$1:$NTR$890,COLUMN(HeadJournal!B$1),0),"")</f>
        <v>722500547711</v>
      </c>
      <c r="C5121" s="94" t="str">
        <f ca="1">IFERROR(VLOOKUP($A5121,HeadJournal!$A$1:$NTR$890,COLUMN(HeadJournal!C$1),0),"")</f>
        <v>iHerb_VP DFD1605</v>
      </c>
      <c r="D5121" s="125" t="str">
        <f ca="1"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 ca="1"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 ca="1"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 ca="1"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ca="1" si="354"/>
        <v>-1222.5920156985874</v>
      </c>
      <c r="V5121" s="22" t="str">
        <f t="shared" ca="1" si="355"/>
        <v/>
      </c>
      <c r="X5121" s="33"/>
      <c r="Y5121" s="33"/>
    </row>
    <row r="5122" spans="1:25" hidden="1" x14ac:dyDescent="0.2">
      <c r="A5122" s="93" t="s">
        <v>4395</v>
      </c>
      <c r="B5122" s="94" t="str">
        <f ca="1">IFERROR(VLOOKUP($A5122,HeadJournal!$A$1:$NTR$890,COLUMN(HeadJournal!B$1),0),"")</f>
        <v>722500547711</v>
      </c>
      <c r="C5122" s="94" t="str">
        <f ca="1">IFERROR(VLOOKUP($A5122,HeadJournal!$A$1:$NTR$890,COLUMN(HeadJournal!C$1),0),"")</f>
        <v>iHerb_VP DFD1605</v>
      </c>
      <c r="D5122" s="125" t="str">
        <f ca="1"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 ca="1"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 ca="1"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 ca="1"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ca="1" si="354"/>
        <v>1035.4195729984299</v>
      </c>
      <c r="V5122" s="22">
        <f t="shared" ca="1" si="355"/>
        <v>1.0734403726364898</v>
      </c>
      <c r="X5122" s="33"/>
      <c r="Y5122" s="33"/>
    </row>
    <row r="5123" spans="1:25" hidden="1" x14ac:dyDescent="0.2">
      <c r="A5123" s="93" t="s">
        <v>4395</v>
      </c>
      <c r="B5123" s="94" t="str">
        <f ca="1">IFERROR(VLOOKUP($A5123,HeadJournal!$A$1:$NTR$890,COLUMN(HeadJournal!B$1),0),"")</f>
        <v>722500547711</v>
      </c>
      <c r="C5123" s="94" t="str">
        <f ca="1">IFERROR(VLOOKUP($A5123,HeadJournal!$A$1:$NTR$890,COLUMN(HeadJournal!C$1),0),"")</f>
        <v>iHerb_VP DFD1605</v>
      </c>
      <c r="D5123" s="125" t="str">
        <f ca="1"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 ca="1"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 ca="1"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 ca="1"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ca="1" si="354"/>
        <v>854.61544113029822</v>
      </c>
      <c r="V5123" s="22">
        <f t="shared" ca="1" si="355"/>
        <v>0.68622614199258936</v>
      </c>
      <c r="X5123" s="33"/>
      <c r="Y5123" s="33"/>
    </row>
    <row r="5124" spans="1:25" hidden="1" x14ac:dyDescent="0.2">
      <c r="A5124" s="93" t="s">
        <v>4395</v>
      </c>
      <c r="B5124" s="94" t="str">
        <f ca="1">IFERROR(VLOOKUP($A5124,HeadJournal!$A$1:$NTR$890,COLUMN(HeadJournal!B$1),0),"")</f>
        <v>722500547711</v>
      </c>
      <c r="C5124" s="94" t="str">
        <f ca="1">IFERROR(VLOOKUP($A5124,HeadJournal!$A$1:$NTR$890,COLUMN(HeadJournal!C$1),0),"")</f>
        <v>iHerb_VP DFD1605</v>
      </c>
      <c r="D5124" s="125" t="str">
        <f ca="1"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 ca="1"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 ca="1"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 ca="1"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ca="1" si="354"/>
        <v>714.40030141287286</v>
      </c>
      <c r="V5124" s="22">
        <f t="shared" ca="1" si="355"/>
        <v>1.0420078989023733</v>
      </c>
      <c r="X5124" s="33"/>
      <c r="Y5124" s="33"/>
    </row>
    <row r="5125" spans="1:25" hidden="1" x14ac:dyDescent="0.2">
      <c r="A5125" s="93" t="s">
        <v>4395</v>
      </c>
      <c r="B5125" s="94" t="str">
        <f ca="1">IFERROR(VLOOKUP($A5125,HeadJournal!$A$1:$NTR$890,COLUMN(HeadJournal!B$1),0),"")</f>
        <v>722500547711</v>
      </c>
      <c r="C5125" s="94" t="str">
        <f ca="1">IFERROR(VLOOKUP($A5125,HeadJournal!$A$1:$NTR$890,COLUMN(HeadJournal!C$1),0),"")</f>
        <v>iHerb_VP DFD1605</v>
      </c>
      <c r="D5125" s="125" t="str">
        <f ca="1"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 ca="1"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 ca="1"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 ca="1"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ca="1" si="354"/>
        <v>1312.727293563579</v>
      </c>
      <c r="V5125" s="22">
        <f t="shared" ca="1" si="355"/>
        <v>0.82703324276946544</v>
      </c>
      <c r="X5125" s="33"/>
      <c r="Y5125" s="33"/>
    </row>
    <row r="5126" spans="1:25" hidden="1" x14ac:dyDescent="0.2">
      <c r="A5126" s="93" t="s">
        <v>4395</v>
      </c>
      <c r="B5126" s="94" t="str">
        <f ca="1">IFERROR(VLOOKUP($A5126,HeadJournal!$A$1:$NTR$890,COLUMN(HeadJournal!B$1),0),"")</f>
        <v>722500547711</v>
      </c>
      <c r="C5126" s="94" t="str">
        <f ca="1">IFERROR(VLOOKUP($A5126,HeadJournal!$A$1:$NTR$890,COLUMN(HeadJournal!C$1),0),"")</f>
        <v>iHerb_VP DFD1605</v>
      </c>
      <c r="D5126" s="125" t="str">
        <f ca="1"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 ca="1"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 ca="1"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ca="1" si="354"/>
        <v>1174.2488948194664</v>
      </c>
      <c r="V5126" s="22">
        <f t="shared" ca="1" si="355"/>
        <v>0.50489018029653554</v>
      </c>
      <c r="X5126" s="33"/>
      <c r="Y5126" s="33"/>
    </row>
    <row r="5127" spans="1:25" hidden="1" x14ac:dyDescent="0.2">
      <c r="A5127" s="93" t="s">
        <v>4395</v>
      </c>
      <c r="B5127" s="94" t="str">
        <f ca="1">IFERROR(VLOOKUP($A5127,HeadJournal!$A$1:$NTR$890,COLUMN(HeadJournal!B$1),0),"")</f>
        <v>722500547711</v>
      </c>
      <c r="C5127" s="94" t="str">
        <f ca="1">IFERROR(VLOOKUP($A5127,HeadJournal!$A$1:$NTR$890,COLUMN(HeadJournal!C$1),0),"")</f>
        <v>iHerb_VP DFD1605</v>
      </c>
      <c r="D5127" s="125" t="str">
        <f ca="1"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 ca="1"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 ca="1"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ca="1" si="354"/>
        <v>1583.0285902668757</v>
      </c>
      <c r="V5127" s="22">
        <f t="shared" ca="1" si="355"/>
        <v>0.74777986277407493</v>
      </c>
      <c r="X5127" s="33"/>
      <c r="Y5127" s="33"/>
    </row>
    <row r="5128" spans="1:25" hidden="1" x14ac:dyDescent="0.2">
      <c r="A5128" s="93" t="s">
        <v>4395</v>
      </c>
      <c r="B5128" s="94" t="str">
        <f ca="1">IFERROR(VLOOKUP($A5128,HeadJournal!$A$1:$NTR$890,COLUMN(HeadJournal!B$1),0),"")</f>
        <v>722500547711</v>
      </c>
      <c r="C5128" s="94" t="str">
        <f ca="1">IFERROR(VLOOKUP($A5128,HeadJournal!$A$1:$NTR$890,COLUMN(HeadJournal!C$1),0),"")</f>
        <v>iHerb_VP DFD1605</v>
      </c>
      <c r="D5128" s="125" t="str">
        <f ca="1"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 ca="1"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ca="1" si="354"/>
        <v>-182.34034536891673</v>
      </c>
      <c r="V5128" s="22" t="str">
        <f t="shared" ca="1" si="355"/>
        <v/>
      </c>
      <c r="X5128" s="33"/>
      <c r="Y5128" s="33"/>
    </row>
    <row r="5129" spans="1:25" hidden="1" x14ac:dyDescent="0.2">
      <c r="A5129" s="93" t="s">
        <v>4395</v>
      </c>
      <c r="B5129" s="94" t="str">
        <f ca="1">IFERROR(VLOOKUP($A5129,HeadJournal!$A$1:$NTR$890,COLUMN(HeadJournal!B$1),0),"")</f>
        <v>722500547711</v>
      </c>
      <c r="C5129" s="94" t="str">
        <f ca="1">IFERROR(VLOOKUP($A5129,HeadJournal!$A$1:$NTR$890,COLUMN(HeadJournal!C$1),0),"")</f>
        <v>iHerb_VP DFD1605</v>
      </c>
      <c r="D5129" s="125" t="str">
        <f ca="1"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 ca="1"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 ca="1"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 ca="1"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ca="1" si="354"/>
        <v>1295.7422825745682</v>
      </c>
      <c r="V5129" s="22">
        <f t="shared" ca="1" si="355"/>
        <v>0.71815809352530591</v>
      </c>
      <c r="X5129" s="33"/>
      <c r="Y5129" s="33"/>
    </row>
    <row r="5130" spans="1:25" hidden="1" x14ac:dyDescent="0.2">
      <c r="A5130" s="93" t="s">
        <v>4395</v>
      </c>
      <c r="B5130" s="94" t="str">
        <f ca="1">IFERROR(VLOOKUP($A5130,HeadJournal!$A$1:$NTR$890,COLUMN(HeadJournal!B$1),0),"")</f>
        <v>722500547711</v>
      </c>
      <c r="C5130" s="94" t="str">
        <f ca="1">IFERROR(VLOOKUP($A5130,HeadJournal!$A$1:$NTR$890,COLUMN(HeadJournal!C$1),0),"")</f>
        <v>iHerb_VP DFD1605</v>
      </c>
      <c r="D5130" s="125" t="str">
        <f ca="1"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 ca="1"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 ca="1"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 ca="1"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ca="1" si="354"/>
        <v>1153.1794913657768</v>
      </c>
      <c r="V5130" s="22">
        <f t="shared" ca="1" si="355"/>
        <v>0.66015912090899764</v>
      </c>
      <c r="X5130" s="33"/>
      <c r="Y5130" s="33"/>
    </row>
    <row r="5131" spans="1:25" hidden="1" x14ac:dyDescent="0.2">
      <c r="A5131" s="93" t="s">
        <v>4395</v>
      </c>
      <c r="B5131" s="94" t="str">
        <f ca="1">IFERROR(VLOOKUP($A5131,HeadJournal!$A$1:$NTR$890,COLUMN(HeadJournal!B$1),0),"")</f>
        <v>722500547711</v>
      </c>
      <c r="C5131" s="94" t="str">
        <f ca="1">IFERROR(VLOOKUP($A5131,HeadJournal!$A$1:$NTR$890,COLUMN(HeadJournal!C$1),0),"")</f>
        <v>iHerb_VP DFD1605</v>
      </c>
      <c r="D5131" s="125" t="str">
        <f ca="1"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 ca="1"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 ca="1"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 ca="1"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ca="1" si="354"/>
        <v>1081.5425086342229</v>
      </c>
      <c r="V5131" s="22">
        <f t="shared" ca="1" si="355"/>
        <v>0.46649227456704351</v>
      </c>
      <c r="X5131" s="33"/>
      <c r="Y5131" s="33"/>
    </row>
    <row r="5132" spans="1:25" hidden="1" x14ac:dyDescent="0.2">
      <c r="A5132" s="93" t="s">
        <v>4403</v>
      </c>
      <c r="B5132" s="94" t="str">
        <f ca="1">IFERROR(VLOOKUP($A5132,HeadJournal!$A$1:$NTR$890,COLUMN(HeadJournal!B$1),0),"")</f>
        <v>720000841107</v>
      </c>
      <c r="C5132" s="94" t="str">
        <f ca="1">IFERROR(VLOOKUP($A5132,HeadJournal!$A$1:$NTR$890,COLUMN(HeadJournal!C$1),0),"")</f>
        <v>iHerb_OA CZN6870</v>
      </c>
      <c r="D5132" s="125" t="str">
        <f ca="1"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 ca="1"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 ca="1"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 ca="1"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ca="1" si="354"/>
        <v>1162.2363044418357</v>
      </c>
      <c r="V5132" s="22">
        <f t="shared" ca="1" si="355"/>
        <v>0.49715730749439169</v>
      </c>
      <c r="X5132" s="33"/>
      <c r="Y5132" s="33"/>
    </row>
    <row r="5133" spans="1:25" hidden="1" x14ac:dyDescent="0.2">
      <c r="A5133" s="93" t="s">
        <v>4403</v>
      </c>
      <c r="B5133" s="94" t="str">
        <f ca="1">IFERROR(VLOOKUP($A5133,HeadJournal!$A$1:$NTR$890,COLUMN(HeadJournal!B$1),0),"")</f>
        <v>720000841107</v>
      </c>
      <c r="C5133" s="94" t="str">
        <f ca="1">IFERROR(VLOOKUP($A5133,HeadJournal!$A$1:$NTR$890,COLUMN(HeadJournal!C$1),0),"")</f>
        <v>iHerb_OA CZN6870</v>
      </c>
      <c r="D5133" s="125" t="str">
        <f ca="1"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 ca="1"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 ca="1"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ca="1" si="354"/>
        <v>1952.5476394637662</v>
      </c>
      <c r="V5133" s="22">
        <f t="shared" ca="1" si="355"/>
        <v>0.44912456251111871</v>
      </c>
      <c r="X5133" s="33"/>
      <c r="Y5133" s="33"/>
    </row>
    <row r="5134" spans="1:25" hidden="1" x14ac:dyDescent="0.2">
      <c r="A5134" s="93" t="s">
        <v>4403</v>
      </c>
      <c r="B5134" s="94" t="str">
        <f ca="1">IFERROR(VLOOKUP($A5134,HeadJournal!$A$1:$NTR$890,COLUMN(HeadJournal!B$1),0),"")</f>
        <v>720000841107</v>
      </c>
      <c r="C5134" s="94" t="str">
        <f ca="1">IFERROR(VLOOKUP($A5134,HeadJournal!$A$1:$NTR$890,COLUMN(HeadJournal!C$1),0),"")</f>
        <v>iHerb_OA CZN6870</v>
      </c>
      <c r="D5134" s="125" t="str">
        <f ca="1"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 ca="1"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 ca="1"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 ca="1"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ca="1" si="354"/>
        <v>1074.8435868289366</v>
      </c>
      <c r="V5134" s="22">
        <f t="shared" ca="1" si="355"/>
        <v>0.50577151882439708</v>
      </c>
      <c r="X5134" s="33"/>
      <c r="Y5134" s="33"/>
    </row>
    <row r="5135" spans="1:25" hidden="1" x14ac:dyDescent="0.2">
      <c r="A5135" s="93" t="s">
        <v>4403</v>
      </c>
      <c r="B5135" s="94" t="str">
        <f ca="1">IFERROR(VLOOKUP($A5135,HeadJournal!$A$1:$NTR$890,COLUMN(HeadJournal!B$1),0),"")</f>
        <v>720000841107</v>
      </c>
      <c r="C5135" s="94" t="str">
        <f ca="1">IFERROR(VLOOKUP($A5135,HeadJournal!$A$1:$NTR$890,COLUMN(HeadJournal!C$1),0),"")</f>
        <v>iHerb_OA CZN6870</v>
      </c>
      <c r="D5135" s="125" t="str">
        <f ca="1"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 ca="1"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 ca="1"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ca="1" si="383">Q5135-P5135</f>
        <v>1322.8306443442266</v>
      </c>
      <c r="V5135" s="22">
        <f t="shared" ref="V5135:V5151" ca="1" si="384">IF(Q5135&lt;&gt;0,IFERROR(U5135/P5135,""),"")</f>
        <v>0.55647303428211425</v>
      </c>
      <c r="X5135" s="33"/>
      <c r="Y5135" s="33"/>
    </row>
    <row r="5136" spans="1:25" hidden="1" x14ac:dyDescent="0.2">
      <c r="A5136" s="93" t="s">
        <v>4403</v>
      </c>
      <c r="B5136" s="94" t="str">
        <f ca="1">IFERROR(VLOOKUP($A5136,HeadJournal!$A$1:$NTR$890,COLUMN(HeadJournal!B$1),0),"")</f>
        <v>720000841107</v>
      </c>
      <c r="C5136" s="94" t="str">
        <f ca="1">IFERROR(VLOOKUP($A5136,HeadJournal!$A$1:$NTR$890,COLUMN(HeadJournal!C$1),0),"")</f>
        <v>iHerb_OA CZN6870</v>
      </c>
      <c r="D5136" s="125" t="str">
        <f ca="1"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 ca="1"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 ca="1"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 ca="1"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ca="1" si="383"/>
        <v>-1914.3819521838518</v>
      </c>
      <c r="V5136" s="22" t="str">
        <f t="shared" ca="1" si="384"/>
        <v/>
      </c>
      <c r="X5136" s="33"/>
      <c r="Y5136" s="33"/>
    </row>
    <row r="5137" spans="1:25" hidden="1" x14ac:dyDescent="0.2">
      <c r="A5137" s="93" t="s">
        <v>4403</v>
      </c>
      <c r="B5137" s="94" t="str">
        <f ca="1">IFERROR(VLOOKUP($A5137,HeadJournal!$A$1:$NTR$890,COLUMN(HeadJournal!B$1),0),"")</f>
        <v>720000841107</v>
      </c>
      <c r="C5137" s="94" t="str">
        <f ca="1">IFERROR(VLOOKUP($A5137,HeadJournal!$A$1:$NTR$890,COLUMN(HeadJournal!C$1),0),"")</f>
        <v>iHerb_OA CZN6870</v>
      </c>
      <c r="D5137" s="125" t="str">
        <f ca="1"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 ca="1"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 ca="1"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 ca="1"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ca="1" si="383"/>
        <v>-4.7377525174852053E-3</v>
      </c>
      <c r="V5137" s="22">
        <f t="shared" ca="1" si="384"/>
        <v>-6.0537481457235243E-6</v>
      </c>
      <c r="X5137" s="33"/>
      <c r="Y5137" s="33"/>
    </row>
    <row r="5138" spans="1:25" hidden="1" x14ac:dyDescent="0.2">
      <c r="A5138" s="93" t="s">
        <v>4403</v>
      </c>
      <c r="B5138" s="94" t="str">
        <f ca="1">IFERROR(VLOOKUP($A5138,HeadJournal!$A$1:$NTR$890,COLUMN(HeadJournal!B$1),0),"")</f>
        <v>720000841107</v>
      </c>
      <c r="C5138" s="94" t="str">
        <f ca="1">IFERROR(VLOOKUP($A5138,HeadJournal!$A$1:$NTR$890,COLUMN(HeadJournal!C$1),0),"")</f>
        <v>iHerb_OA CZN6870</v>
      </c>
      <c r="D5138" s="125" t="str">
        <f ca="1"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 ca="1"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 ca="1"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 ca="1"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ca="1" si="383"/>
        <v>850.59851485760157</v>
      </c>
      <c r="V5138" s="22">
        <f t="shared" ca="1" si="384"/>
        <v>0.89593130848117686</v>
      </c>
      <c r="X5138" s="33"/>
      <c r="Y5138" s="33"/>
    </row>
    <row r="5139" spans="1:25" hidden="1" x14ac:dyDescent="0.2">
      <c r="A5139" s="93" t="s">
        <v>4421</v>
      </c>
      <c r="B5139" s="94" t="str">
        <f ca="1">IFERROR(VLOOKUP($A5139,HeadJournal!$A$1:$NTR$890,COLUMN(HeadJournal!B$1),0),"")</f>
        <v>720000831508</v>
      </c>
      <c r="C5139" s="94" t="str">
        <f ca="1">IFERROR(VLOOKUP($A5139,HeadJournal!$A$1:$NTR$890,COLUMN(HeadJournal!C$1),0),"")</f>
        <v>iHerb_AV CYG0792</v>
      </c>
      <c r="D5139" s="125" t="str">
        <f ca="1"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 ca="1"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 ca="1"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ca="1" si="383"/>
        <v>828.43164963503636</v>
      </c>
      <c r="V5139" s="22">
        <f t="shared" ca="1" si="384"/>
        <v>1.7567583765829142</v>
      </c>
      <c r="X5139" s="33"/>
      <c r="Y5139" s="33"/>
    </row>
    <row r="5140" spans="1:25" hidden="1" x14ac:dyDescent="0.2">
      <c r="A5140" s="93" t="s">
        <v>4421</v>
      </c>
      <c r="B5140" s="94" t="str">
        <f ca="1">IFERROR(VLOOKUP($A5140,HeadJournal!$A$1:$NTR$890,COLUMN(HeadJournal!B$1),0),"")</f>
        <v>720000831508</v>
      </c>
      <c r="C5140" s="94" t="str">
        <f ca="1">IFERROR(VLOOKUP($A5140,HeadJournal!$A$1:$NTR$890,COLUMN(HeadJournal!C$1),0),"")</f>
        <v>iHerb_AV CYG0792</v>
      </c>
      <c r="D5140" s="125" t="str">
        <f ca="1"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 ca="1"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 ca="1"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 ca="1"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ca="1" si="383"/>
        <v>1539.1363373884835</v>
      </c>
      <c r="V5140" s="22">
        <f t="shared" ca="1" si="384"/>
        <v>0.98607993398559846</v>
      </c>
      <c r="X5140" s="33"/>
      <c r="Y5140" s="33"/>
    </row>
    <row r="5141" spans="1:25" hidden="1" x14ac:dyDescent="0.2">
      <c r="A5141" s="93" t="s">
        <v>4421</v>
      </c>
      <c r="B5141" s="94" t="str">
        <f ca="1">IFERROR(VLOOKUP($A5141,HeadJournal!$A$1:$NTR$890,COLUMN(HeadJournal!B$1),0),"")</f>
        <v>720000831508</v>
      </c>
      <c r="C5141" s="94" t="str">
        <f ca="1">IFERROR(VLOOKUP($A5141,HeadJournal!$A$1:$NTR$890,COLUMN(HeadJournal!C$1),0),"")</f>
        <v>iHerb_AV CYG0792</v>
      </c>
      <c r="D5141" s="125" t="str">
        <f ca="1"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 ca="1"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 ca="1"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 ca="1"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ca="1" si="383"/>
        <v>1015.957272776426</v>
      </c>
      <c r="V5141" s="22">
        <f t="shared" ca="1" si="384"/>
        <v>1.0324320729882301</v>
      </c>
      <c r="X5141" s="33"/>
      <c r="Y5141" s="33"/>
    </row>
    <row r="5142" spans="1:25" hidden="1" x14ac:dyDescent="0.2">
      <c r="A5142" s="93" t="s">
        <v>4421</v>
      </c>
      <c r="B5142" s="94" t="str">
        <f ca="1">IFERROR(VLOOKUP($A5142,HeadJournal!$A$1:$NTR$890,COLUMN(HeadJournal!B$1),0),"")</f>
        <v>720000831508</v>
      </c>
      <c r="C5142" s="94" t="str">
        <f ca="1">IFERROR(VLOOKUP($A5142,HeadJournal!$A$1:$NTR$890,COLUMN(HeadJournal!C$1),0),"")</f>
        <v>iHerb_AV CYG0792</v>
      </c>
      <c r="D5142" s="125" t="str">
        <f ca="1"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 ca="1"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 ca="1"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 ca="1"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ca="1" si="383"/>
        <v>1015.957272776426</v>
      </c>
      <c r="V5142" s="22">
        <f t="shared" ca="1" si="384"/>
        <v>1.0324320729882301</v>
      </c>
      <c r="X5142" s="33"/>
      <c r="Y5142" s="33"/>
    </row>
    <row r="5143" spans="1:25" hidden="1" x14ac:dyDescent="0.2">
      <c r="A5143" s="93" t="s">
        <v>4421</v>
      </c>
      <c r="B5143" s="94" t="str">
        <f ca="1">IFERROR(VLOOKUP($A5143,HeadJournal!$A$1:$NTR$890,COLUMN(HeadJournal!B$1),0),"")</f>
        <v>720000831508</v>
      </c>
      <c r="C5143" s="94" t="str">
        <f ca="1">IFERROR(VLOOKUP($A5143,HeadJournal!$A$1:$NTR$890,COLUMN(HeadJournal!C$1),0),"")</f>
        <v>iHerb_AV CYG0792</v>
      </c>
      <c r="D5143" s="125" t="str">
        <f ca="1"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 ca="1"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 ca="1"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 ca="1"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ca="1" si="383"/>
        <v>-876.9516690997566</v>
      </c>
      <c r="V5143" s="22" t="str">
        <f t="shared" ca="1" si="384"/>
        <v/>
      </c>
      <c r="X5143" s="33"/>
      <c r="Y5143" s="33"/>
    </row>
    <row r="5144" spans="1:25" hidden="1" x14ac:dyDescent="0.2">
      <c r="A5144" s="93" t="s">
        <v>4421</v>
      </c>
      <c r="B5144" s="94" t="str">
        <f ca="1">IFERROR(VLOOKUP($A5144,HeadJournal!$A$1:$NTR$890,COLUMN(HeadJournal!B$1),0),"")</f>
        <v>720000831508</v>
      </c>
      <c r="C5144" s="94" t="str">
        <f ca="1">IFERROR(VLOOKUP($A5144,HeadJournal!$A$1:$NTR$890,COLUMN(HeadJournal!C$1),0),"")</f>
        <v>iHerb_AV CYG0792</v>
      </c>
      <c r="D5144" s="125" t="str">
        <f ca="1"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 ca="1"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 ca="1"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ca="1" si="383"/>
        <v>1124.2964520140579</v>
      </c>
      <c r="V5144" s="22">
        <f t="shared" ca="1" si="384"/>
        <v>0.95627546071460956</v>
      </c>
      <c r="X5144" s="33"/>
      <c r="Y5144" s="33"/>
    </row>
    <row r="5145" spans="1:25" hidden="1" x14ac:dyDescent="0.2">
      <c r="A5145" s="93" t="s">
        <v>4421</v>
      </c>
      <c r="B5145" s="94" t="str">
        <f ca="1">IFERROR(VLOOKUP($A5145,HeadJournal!$A$1:$NTR$890,COLUMN(HeadJournal!B$1),0),"")</f>
        <v>720000831508</v>
      </c>
      <c r="C5145" s="94" t="str">
        <f ca="1">IFERROR(VLOOKUP($A5145,HeadJournal!$A$1:$NTR$890,COLUMN(HeadJournal!C$1),0),"")</f>
        <v>iHerb_AV CYG0792</v>
      </c>
      <c r="D5145" s="125" t="str">
        <f ca="1"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 ca="1"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 ca="1"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 ca="1"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ca="1" si="383"/>
        <v>867.36846931603134</v>
      </c>
      <c r="V5145" s="22">
        <f t="shared" ca="1" si="384"/>
        <v>1.1839081898458224</v>
      </c>
      <c r="X5145" s="33"/>
      <c r="Y5145" s="33"/>
    </row>
    <row r="5146" spans="1:25" hidden="1" x14ac:dyDescent="0.2">
      <c r="A5146" s="93" t="s">
        <v>4421</v>
      </c>
      <c r="B5146" s="94" t="str">
        <f ca="1">IFERROR(VLOOKUP($A5146,HeadJournal!$A$1:$NTR$890,COLUMN(HeadJournal!B$1),0),"")</f>
        <v>720000831508</v>
      </c>
      <c r="C5146" s="94" t="str">
        <f ca="1">IFERROR(VLOOKUP($A5146,HeadJournal!$A$1:$NTR$890,COLUMN(HeadJournal!C$1),0),"")</f>
        <v>iHerb_AV CYG0792</v>
      </c>
      <c r="D5146" s="125" t="str">
        <f ca="1"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 ca="1"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 ca="1"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ca="1" si="383"/>
        <v>-606.69612327656125</v>
      </c>
      <c r="V5146" s="22" t="str">
        <f t="shared" ca="1" si="384"/>
        <v/>
      </c>
      <c r="X5146" s="33"/>
      <c r="Y5146" s="33"/>
    </row>
    <row r="5147" spans="1:25" hidden="1" x14ac:dyDescent="0.2">
      <c r="A5147" s="93" t="s">
        <v>4421</v>
      </c>
      <c r="B5147" s="94" t="str">
        <f ca="1">IFERROR(VLOOKUP($A5147,HeadJournal!$A$1:$NTR$890,COLUMN(HeadJournal!B$1),0),"")</f>
        <v>720000831508</v>
      </c>
      <c r="C5147" s="94" t="str">
        <f ca="1">IFERROR(VLOOKUP($A5147,HeadJournal!$A$1:$NTR$890,COLUMN(HeadJournal!C$1),0),"")</f>
        <v>iHerb_AV CYG0792</v>
      </c>
      <c r="D5147" s="125" t="str">
        <f ca="1"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 ca="1"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 ca="1"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 ca="1"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ca="1" si="383"/>
        <v>1391.2686196269262</v>
      </c>
      <c r="V5147" s="22">
        <f t="shared" ca="1" si="384"/>
        <v>1.9630408052407207</v>
      </c>
      <c r="X5147" s="33"/>
      <c r="Y5147" s="33"/>
    </row>
    <row r="5148" spans="1:25" hidden="1" x14ac:dyDescent="0.2">
      <c r="A5148" s="93" t="s">
        <v>4421</v>
      </c>
      <c r="B5148" s="94" t="str">
        <f ca="1">IFERROR(VLOOKUP($A5148,HeadJournal!$A$1:$NTR$890,COLUMN(HeadJournal!B$1),0),"")</f>
        <v>720000831508</v>
      </c>
      <c r="C5148" s="94" t="str">
        <f ca="1">IFERROR(VLOOKUP($A5148,HeadJournal!$A$1:$NTR$890,COLUMN(HeadJournal!C$1),0),"")</f>
        <v>iHerb_AV CYG0792</v>
      </c>
      <c r="D5148" s="125" t="str">
        <f ca="1"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 ca="1"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 ca="1"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ca="1" si="383"/>
        <v>940.71060935387925</v>
      </c>
      <c r="V5148" s="22">
        <f t="shared" ca="1" si="384"/>
        <v>1.2389355375469915</v>
      </c>
      <c r="X5148" s="33"/>
      <c r="Y5148" s="33"/>
    </row>
    <row r="5149" spans="1:25" hidden="1" x14ac:dyDescent="0.2">
      <c r="A5149" s="93" t="s">
        <v>4421</v>
      </c>
      <c r="B5149" s="94" t="str">
        <f ca="1">IFERROR(VLOOKUP($A5149,HeadJournal!$A$1:$NTR$890,COLUMN(HeadJournal!B$1),0),"")</f>
        <v>720000831508</v>
      </c>
      <c r="C5149" s="94" t="str">
        <f ca="1">IFERROR(VLOOKUP($A5149,HeadJournal!$A$1:$NTR$890,COLUMN(HeadJournal!C$1),0),"")</f>
        <v>iHerb_AV CYG0792</v>
      </c>
      <c r="D5149" s="125" t="str">
        <f ca="1"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 ca="1"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 ca="1"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 ca="1"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ca="1" si="383"/>
        <v>-557.05734955393336</v>
      </c>
      <c r="V5149" s="22" t="str">
        <f t="shared" ca="1" si="384"/>
        <v/>
      </c>
      <c r="X5149" s="33"/>
      <c r="Y5149" s="33"/>
    </row>
    <row r="5150" spans="1:25" hidden="1" x14ac:dyDescent="0.2">
      <c r="A5150" s="93" t="s">
        <v>4421</v>
      </c>
      <c r="B5150" s="94" t="str">
        <f ca="1">IFERROR(VLOOKUP($A5150,HeadJournal!$A$1:$NTR$890,COLUMN(HeadJournal!B$1),0),"")</f>
        <v>720000831508</v>
      </c>
      <c r="C5150" s="94" t="str">
        <f ca="1">IFERROR(VLOOKUP($A5150,HeadJournal!$A$1:$NTR$890,COLUMN(HeadJournal!C$1),0),"")</f>
        <v>iHerb_AV CYG0792</v>
      </c>
      <c r="D5150" s="125" t="str">
        <f ca="1"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 ca="1"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 ca="1"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 ca="1"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ca="1" si="383"/>
        <v>1883.8527775074344</v>
      </c>
      <c r="V5150" s="22">
        <f t="shared" ca="1" si="384"/>
        <v>0.72008668369686446</v>
      </c>
      <c r="X5150" s="33"/>
      <c r="Y5150" s="33"/>
    </row>
    <row r="5151" spans="1:25" hidden="1" x14ac:dyDescent="0.2">
      <c r="A5151" s="93" t="s">
        <v>4421</v>
      </c>
      <c r="B5151" s="94" t="str">
        <f ca="1">IFERROR(VLOOKUP($A5151,HeadJournal!$A$1:$NTR$890,COLUMN(HeadJournal!B$1),0),"")</f>
        <v>720000831508</v>
      </c>
      <c r="C5151" s="94" t="str">
        <f ca="1">IFERROR(VLOOKUP($A5151,HeadJournal!$A$1:$NTR$890,COLUMN(HeadJournal!C$1),0),"")</f>
        <v>iHerb_AV CYG0792</v>
      </c>
      <c r="D5151" s="125" t="str">
        <f ca="1"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 ca="1"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 ca="1"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 ca="1"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ca="1" si="383"/>
        <v>1954.1757404703976</v>
      </c>
      <c r="V5151" s="22">
        <f t="shared" ca="1" si="384"/>
        <v>0.60205839386806614</v>
      </c>
      <c r="X5151" s="33"/>
      <c r="Y5151" s="33"/>
    </row>
    <row r="5152" spans="1:25" hidden="1" x14ac:dyDescent="0.2">
      <c r="A5152" s="93" t="s">
        <v>4421</v>
      </c>
      <c r="B5152" s="94" t="str">
        <f ca="1">IFERROR(VLOOKUP($A5152,HeadJournal!$A$1:$NTR$890,COLUMN(HeadJournal!B$1),0),"")</f>
        <v>720000831508</v>
      </c>
      <c r="C5152" s="94" t="str">
        <f ca="1">IFERROR(VLOOKUP($A5152,HeadJournal!$A$1:$NTR$890,COLUMN(HeadJournal!C$1),0),"")</f>
        <v>iHerb_AV CYG0792</v>
      </c>
      <c r="D5152" s="125" t="str">
        <f ca="1"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 ca="1"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 ca="1"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 ca="1"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ca="1" si="385">Q5152-P5152</f>
        <v>1278.2699410651533</v>
      </c>
      <c r="V5152" s="22">
        <f t="shared" ref="V5152:V5168" ca="1" si="386">IF(Q5152&lt;&gt;0,IFERROR(U5152/P5152,""),"")</f>
        <v>0.74243342295827641</v>
      </c>
      <c r="X5152" s="33"/>
      <c r="Y5152" s="33"/>
    </row>
    <row r="5153" spans="1:25" hidden="1" x14ac:dyDescent="0.2">
      <c r="A5153" s="93" t="s">
        <v>4430</v>
      </c>
      <c r="B5153" s="94" t="str">
        <f ca="1">IFERROR(VLOOKUP($A5153,HeadJournal!$A$1:$NTR$890,COLUMN(HeadJournal!B$1),0),"")</f>
        <v>720000811064</v>
      </c>
      <c r="C5153" s="94" t="str">
        <f ca="1">IFERROR(VLOOKUP($A5153,HeadJournal!$A$1:$NTR$890,COLUMN(HeadJournal!C$1),0),"")</f>
        <v>iHerb_MH DLE7202</v>
      </c>
      <c r="D5153" s="125" t="str">
        <f ca="1"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 ca="1"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 ca="1"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 ca="1"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ca="1" si="385"/>
        <v>637.83978227902935</v>
      </c>
      <c r="V5153" s="22">
        <f t="shared" ca="1" si="386"/>
        <v>1.1346227679803953</v>
      </c>
      <c r="X5153" s="33"/>
      <c r="Y5153" s="33"/>
    </row>
    <row r="5154" spans="1:25" hidden="1" x14ac:dyDescent="0.2">
      <c r="A5154" s="93" t="s">
        <v>4430</v>
      </c>
      <c r="B5154" s="94" t="str">
        <f ca="1">IFERROR(VLOOKUP($A5154,HeadJournal!$A$1:$NTR$890,COLUMN(HeadJournal!B$1),0),"")</f>
        <v>720000811064</v>
      </c>
      <c r="C5154" s="94" t="str">
        <f ca="1">IFERROR(VLOOKUP($A5154,HeadJournal!$A$1:$NTR$890,COLUMN(HeadJournal!C$1),0),"")</f>
        <v>iHerb_MH DLE7202</v>
      </c>
      <c r="D5154" s="125" t="str">
        <f ca="1"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 ca="1"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 ca="1"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 ca="1"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ca="1" si="385"/>
        <v>1197.9279679376082</v>
      </c>
      <c r="V5154" s="22">
        <f t="shared" ca="1" si="386"/>
        <v>0.48853702186311931</v>
      </c>
      <c r="X5154" s="33"/>
      <c r="Y5154" s="33"/>
    </row>
    <row r="5155" spans="1:25" hidden="1" x14ac:dyDescent="0.2">
      <c r="A5155" s="93" t="s">
        <v>4430</v>
      </c>
      <c r="B5155" s="94" t="str">
        <f ca="1">IFERROR(VLOOKUP($A5155,HeadJournal!$A$1:$NTR$890,COLUMN(HeadJournal!B$1),0),"")</f>
        <v>720000811064</v>
      </c>
      <c r="C5155" s="94" t="str">
        <f ca="1">IFERROR(VLOOKUP($A5155,HeadJournal!$A$1:$NTR$890,COLUMN(HeadJournal!C$1),0),"")</f>
        <v>iHerb_MH DLE7202</v>
      </c>
      <c r="D5155" s="125" t="str">
        <f ca="1"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 ca="1"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 ca="1"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 ca="1"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ca="1" si="385"/>
        <v>784.559774696707</v>
      </c>
      <c r="V5155" s="22">
        <f t="shared" ca="1" si="386"/>
        <v>0.85703004195252153</v>
      </c>
      <c r="X5155" s="33"/>
      <c r="Y5155" s="33"/>
    </row>
    <row r="5156" spans="1:25" hidden="1" x14ac:dyDescent="0.2">
      <c r="A5156" s="93" t="s">
        <v>4430</v>
      </c>
      <c r="B5156" s="94" t="str">
        <f ca="1">IFERROR(VLOOKUP($A5156,HeadJournal!$A$1:$NTR$890,COLUMN(HeadJournal!B$1),0),"")</f>
        <v>720000811064</v>
      </c>
      <c r="C5156" s="94" t="str">
        <f ca="1">IFERROR(VLOOKUP($A5156,HeadJournal!$A$1:$NTR$890,COLUMN(HeadJournal!C$1),0),"")</f>
        <v>iHerb_MH DLE7202</v>
      </c>
      <c r="D5156" s="125" t="str">
        <f ca="1"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 ca="1"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 ca="1"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 ca="1"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ca="1" si="385"/>
        <v>812.40963388214868</v>
      </c>
      <c r="V5156" s="22">
        <f t="shared" ca="1" si="386"/>
        <v>0.54612455981567387</v>
      </c>
      <c r="X5156" s="33"/>
      <c r="Y5156" s="33"/>
    </row>
    <row r="5157" spans="1:25" hidden="1" x14ac:dyDescent="0.2">
      <c r="A5157" s="93" t="s">
        <v>4430</v>
      </c>
      <c r="B5157" s="94" t="str">
        <f ca="1">IFERROR(VLOOKUP($A5157,HeadJournal!$A$1:$NTR$890,COLUMN(HeadJournal!B$1),0),"")</f>
        <v>720000811064</v>
      </c>
      <c r="C5157" s="94" t="str">
        <f ca="1">IFERROR(VLOOKUP($A5157,HeadJournal!$A$1:$NTR$890,COLUMN(HeadJournal!C$1),0),"")</f>
        <v>iHerb_MH DLE7202</v>
      </c>
      <c r="D5157" s="125" t="str">
        <f ca="1"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 ca="1"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 ca="1"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 ca="1"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ca="1" si="385"/>
        <v>1141.9253157495666</v>
      </c>
      <c r="V5157" s="22">
        <f t="shared" ca="1" si="386"/>
        <v>0.78317340537093771</v>
      </c>
      <c r="X5157" s="33"/>
      <c r="Y5157" s="33"/>
    </row>
    <row r="5158" spans="1:25" hidden="1" x14ac:dyDescent="0.2">
      <c r="A5158" s="93" t="s">
        <v>4430</v>
      </c>
      <c r="B5158" s="94" t="str">
        <f ca="1">IFERROR(VLOOKUP($A5158,HeadJournal!$A$1:$NTR$890,COLUMN(HeadJournal!B$1),0),"")</f>
        <v>720000811064</v>
      </c>
      <c r="C5158" s="94" t="str">
        <f ca="1">IFERROR(VLOOKUP($A5158,HeadJournal!$A$1:$NTR$890,COLUMN(HeadJournal!C$1),0),"")</f>
        <v>iHerb_MH DLE7202</v>
      </c>
      <c r="D5158" s="125" t="str">
        <f ca="1"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 ca="1"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 ca="1"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 ca="1"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ca="1" si="385"/>
        <v>1141.9253157495666</v>
      </c>
      <c r="V5158" s="22">
        <f t="shared" ca="1" si="386"/>
        <v>0.78317340537093771</v>
      </c>
      <c r="X5158" s="33"/>
      <c r="Y5158" s="33"/>
    </row>
    <row r="5159" spans="1:25" hidden="1" x14ac:dyDescent="0.2">
      <c r="A5159" s="93" t="s">
        <v>4430</v>
      </c>
      <c r="B5159" s="94" t="str">
        <f ca="1">IFERROR(VLOOKUP($A5159,HeadJournal!$A$1:$NTR$890,COLUMN(HeadJournal!B$1),0),"")</f>
        <v>720000811064</v>
      </c>
      <c r="C5159" s="94" t="str">
        <f ca="1">IFERROR(VLOOKUP($A5159,HeadJournal!$A$1:$NTR$890,COLUMN(HeadJournal!C$1),0),"")</f>
        <v>iHerb_MH DLE7202</v>
      </c>
      <c r="D5159" s="125" t="str">
        <f ca="1"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 ca="1"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 ca="1"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 ca="1"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ca="1" si="385"/>
        <v>951.25836005199244</v>
      </c>
      <c r="V5159" s="22">
        <f t="shared" ca="1" si="386"/>
        <v>0.44270485681796984</v>
      </c>
      <c r="X5159" s="33"/>
      <c r="Y5159" s="33"/>
    </row>
    <row r="5160" spans="1:25" hidden="1" x14ac:dyDescent="0.2">
      <c r="A5160" s="93" t="s">
        <v>4430</v>
      </c>
      <c r="B5160" s="94" t="str">
        <f ca="1">IFERROR(VLOOKUP($A5160,HeadJournal!$A$1:$NTR$890,COLUMN(HeadJournal!B$1),0),"")</f>
        <v>720000811064</v>
      </c>
      <c r="C5160" s="94" t="str">
        <f ca="1">IFERROR(VLOOKUP($A5160,HeadJournal!$A$1:$NTR$890,COLUMN(HeadJournal!C$1),0),"")</f>
        <v>iHerb_MH DLE7202</v>
      </c>
      <c r="D5160" s="125" t="str">
        <f ca="1"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 ca="1"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 ca="1"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ca="1" si="385"/>
        <v>597.12306867417681</v>
      </c>
      <c r="V5160" s="22">
        <f t="shared" ca="1" si="386"/>
        <v>0.79312174915844158</v>
      </c>
      <c r="X5160" s="33"/>
      <c r="Y5160" s="33"/>
    </row>
    <row r="5161" spans="1:25" hidden="1" x14ac:dyDescent="0.2">
      <c r="A5161" s="93" t="s">
        <v>4430</v>
      </c>
      <c r="B5161" s="94" t="str">
        <f ca="1">IFERROR(VLOOKUP($A5161,HeadJournal!$A$1:$NTR$890,COLUMN(HeadJournal!B$1),0),"")</f>
        <v>720000811064</v>
      </c>
      <c r="C5161" s="94" t="str">
        <f ca="1">IFERROR(VLOOKUP($A5161,HeadJournal!$A$1:$NTR$890,COLUMN(HeadJournal!C$1),0),"")</f>
        <v>iHerb_MH DLE7202</v>
      </c>
      <c r="D5161" s="125" t="str">
        <f ca="1"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 ca="1"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 ca="1"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ca="1" si="385"/>
        <v>643.18806217504323</v>
      </c>
      <c r="V5161" s="22">
        <f t="shared" ca="1" si="386"/>
        <v>1.4079931125212908</v>
      </c>
      <c r="X5161" s="33"/>
      <c r="Y5161" s="33"/>
    </row>
    <row r="5162" spans="1:25" hidden="1" x14ac:dyDescent="0.2">
      <c r="A5162" s="93" t="s">
        <v>4430</v>
      </c>
      <c r="B5162" s="94" t="str">
        <f ca="1">IFERROR(VLOOKUP($A5162,HeadJournal!$A$1:$NTR$890,COLUMN(HeadJournal!B$1),0),"")</f>
        <v>720000811064</v>
      </c>
      <c r="C5162" s="94" t="str">
        <f ca="1">IFERROR(VLOOKUP($A5162,HeadJournal!$A$1:$NTR$890,COLUMN(HeadJournal!C$1),0),"")</f>
        <v>iHerb_MH DLE7202</v>
      </c>
      <c r="D5162" s="125" t="str">
        <f ca="1"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 ca="1"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 ca="1"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 ca="1"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ca="1" si="385"/>
        <v>874.67062066724452</v>
      </c>
      <c r="V5162" s="22">
        <f t="shared" ca="1" si="386"/>
        <v>0.85306306275593724</v>
      </c>
      <c r="X5162" s="33"/>
      <c r="Y5162" s="33"/>
    </row>
    <row r="5163" spans="1:25" hidden="1" x14ac:dyDescent="0.2">
      <c r="A5163" s="93" t="s">
        <v>4430</v>
      </c>
      <c r="B5163" s="94" t="str">
        <f ca="1">IFERROR(VLOOKUP($A5163,HeadJournal!$A$1:$NTR$890,COLUMN(HeadJournal!B$1),0),"")</f>
        <v>720000811064</v>
      </c>
      <c r="C5163" s="94" t="str">
        <f ca="1">IFERROR(VLOOKUP($A5163,HeadJournal!$A$1:$NTR$890,COLUMN(HeadJournal!C$1),0),"")</f>
        <v>iHerb_MH DLE7202</v>
      </c>
      <c r="D5163" s="125" t="str">
        <f ca="1"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 ca="1"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 ca="1"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 ca="1"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ca="1" si="385"/>
        <v>820.68397638648162</v>
      </c>
      <c r="V5163" s="22">
        <f t="shared" ca="1" si="386"/>
        <v>0.51964519077615268</v>
      </c>
      <c r="X5163" s="33"/>
      <c r="Y5163" s="33"/>
    </row>
    <row r="5164" spans="1:25" hidden="1" x14ac:dyDescent="0.2">
      <c r="A5164" s="93" t="s">
        <v>4430</v>
      </c>
      <c r="B5164" s="94" t="str">
        <f ca="1">IFERROR(VLOOKUP($A5164,HeadJournal!$A$1:$NTR$890,COLUMN(HeadJournal!B$1),0),"")</f>
        <v>720000811064</v>
      </c>
      <c r="C5164" s="94" t="str">
        <f ca="1">IFERROR(VLOOKUP($A5164,HeadJournal!$A$1:$NTR$890,COLUMN(HeadJournal!C$1),0),"")</f>
        <v>iHerb_MH DLE7202</v>
      </c>
      <c r="D5164" s="125" t="str">
        <f ca="1"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 ca="1"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 ca="1"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 ca="1"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ca="1" si="385"/>
        <v>1088.7970883882147</v>
      </c>
      <c r="V5164" s="22">
        <f t="shared" ca="1" si="386"/>
        <v>0.72048371533836553</v>
      </c>
      <c r="X5164" s="33"/>
      <c r="Y5164" s="33"/>
    </row>
    <row r="5165" spans="1:25" hidden="1" x14ac:dyDescent="0.2">
      <c r="A5165" s="93" t="s">
        <v>4430</v>
      </c>
      <c r="B5165" s="94" t="str">
        <f ca="1">IFERROR(VLOOKUP($A5165,HeadJournal!$A$1:$NTR$890,COLUMN(HeadJournal!B$1),0),"")</f>
        <v>720000811064</v>
      </c>
      <c r="C5165" s="94" t="str">
        <f ca="1">IFERROR(VLOOKUP($A5165,HeadJournal!$A$1:$NTR$890,COLUMN(HeadJournal!C$1),0),"")</f>
        <v>iHerb_MH DLE7202</v>
      </c>
      <c r="D5165" s="125" t="str">
        <f ca="1"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 ca="1"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 ca="1"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 ca="1"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ca="1" si="385"/>
        <v>1039.1510333622182</v>
      </c>
      <c r="V5165" s="22">
        <f t="shared" ca="1" si="386"/>
        <v>1.0814925856645632</v>
      </c>
      <c r="X5165" s="33"/>
      <c r="Y5165" s="33"/>
    </row>
    <row r="5166" spans="1:25" hidden="1" x14ac:dyDescent="0.2">
      <c r="A5166" s="93" t="s">
        <v>4574</v>
      </c>
      <c r="B5166" s="94">
        <f ca="1">IFERROR(VLOOKUP($A5166,HeadJournal!$A$1:$NTR$890,COLUMN(HeadJournal!B$1),0),"")</f>
        <v>0</v>
      </c>
      <c r="C5166" s="94" t="str">
        <f ca="1">IFERROR(VLOOKUP($A5166,HeadJournal!$A$1:$NTR$890,COLUMN(HeadJournal!C$1),0),"")</f>
        <v>OZON_OA</v>
      </c>
      <c r="D5166" s="125" t="str">
        <f ca="1"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 ca="1"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ca="1" si="385"/>
        <v>1128</v>
      </c>
      <c r="V5166" s="22">
        <f t="shared" ca="1" si="386"/>
        <v>1.2935779816513762</v>
      </c>
      <c r="X5166" s="33"/>
      <c r="Y5166" s="33"/>
    </row>
    <row r="5167" spans="1:25" hidden="1" x14ac:dyDescent="0.2">
      <c r="A5167" s="93" t="s">
        <v>4574</v>
      </c>
      <c r="B5167" s="94">
        <f ca="1">IFERROR(VLOOKUP($A5167,HeadJournal!$A$1:$NTR$890,COLUMN(HeadJournal!B$1),0),"")</f>
        <v>0</v>
      </c>
      <c r="C5167" s="94" t="str">
        <f ca="1">IFERROR(VLOOKUP($A5167,HeadJournal!$A$1:$NTR$890,COLUMN(HeadJournal!C$1),0),"")</f>
        <v>OZON_OA</v>
      </c>
      <c r="D5167" s="125" t="str">
        <f ca="1"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 ca="1"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 ca="1"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ca="1" si="385"/>
        <v>1128</v>
      </c>
      <c r="V5167" s="22">
        <f t="shared" ca="1" si="386"/>
        <v>1.2935779816513762</v>
      </c>
      <c r="X5167" s="33"/>
      <c r="Y5167" s="33"/>
    </row>
    <row r="5168" spans="1:25" hidden="1" x14ac:dyDescent="0.2">
      <c r="A5168" s="93" t="s">
        <v>4575</v>
      </c>
      <c r="B5168" s="94">
        <f ca="1">IFERROR(VLOOKUP($A5168,HeadJournal!$A$1:$NTR$890,COLUMN(HeadJournal!B$1),0),"")</f>
        <v>0</v>
      </c>
      <c r="C5168" s="94" t="str">
        <f ca="1">IFERROR(VLOOKUP($A5168,HeadJournal!$A$1:$NTR$890,COLUMN(HeadJournal!C$1),0),"")</f>
        <v>Forever</v>
      </c>
      <c r="D5168" s="125" t="str">
        <f ca="1"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 ca="1"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 ca="1"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ca="1" si="385"/>
        <v>2.5599683931432082E-4</v>
      </c>
      <c r="V5168" s="22">
        <f t="shared" ca="1" si="386"/>
        <v>1.1639819085530517E-7</v>
      </c>
      <c r="X5168" s="33"/>
      <c r="Y5168" s="33"/>
    </row>
    <row r="5169" spans="1:25" hidden="1" x14ac:dyDescent="0.2">
      <c r="A5169" s="93" t="s">
        <v>4575</v>
      </c>
      <c r="B5169" s="94">
        <f ca="1">IFERROR(VLOOKUP($A5169,HeadJournal!$A$1:$NTR$890,COLUMN(HeadJournal!B$1),0),"")</f>
        <v>0</v>
      </c>
      <c r="C5169" s="94" t="str">
        <f ca="1">IFERROR(VLOOKUP($A5169,HeadJournal!$A$1:$NTR$890,COLUMN(HeadJournal!C$1),0),"")</f>
        <v>Forever</v>
      </c>
      <c r="D5169" s="125" t="str">
        <f ca="1"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 ca="1"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 ca="1"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ca="1" si="354"/>
        <v>-2199.3197440031608</v>
      </c>
      <c r="V5169" s="22" t="str">
        <f t="shared" ca="1" si="355"/>
        <v/>
      </c>
      <c r="X5169" s="33"/>
      <c r="Y5169" s="33"/>
    </row>
    <row r="5170" spans="1:25" hidden="1" x14ac:dyDescent="0.2">
      <c r="A5170" s="93" t="s">
        <v>4575</v>
      </c>
      <c r="B5170" s="94">
        <f ca="1">IFERROR(VLOOKUP($A5170,HeadJournal!$A$1:$NTR$890,COLUMN(HeadJournal!B$1),0),"")</f>
        <v>0</v>
      </c>
      <c r="C5170" s="94" t="str">
        <f ca="1">IFERROR(VLOOKUP($A5170,HeadJournal!$A$1:$NTR$890,COLUMN(HeadJournal!C$1),0),"")</f>
        <v>Forever</v>
      </c>
      <c r="D5170" s="125" t="str">
        <f ca="1"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 ca="1"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 ca="1"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ca="1" si="354"/>
        <v>-2199.3197440031608</v>
      </c>
      <c r="V5170" s="22" t="str">
        <f t="shared" ca="1" si="355"/>
        <v/>
      </c>
      <c r="X5170" s="33"/>
      <c r="Y5170" s="33"/>
    </row>
    <row r="5171" spans="1:25" hidden="1" x14ac:dyDescent="0.2">
      <c r="A5171" s="93" t="s">
        <v>4575</v>
      </c>
      <c r="B5171" s="94">
        <f ca="1">IFERROR(VLOOKUP($A5171,HeadJournal!$A$1:$NTR$890,COLUMN(HeadJournal!B$1),0),"")</f>
        <v>0</v>
      </c>
      <c r="C5171" s="94" t="str">
        <f ca="1">IFERROR(VLOOKUP($A5171,HeadJournal!$A$1:$NTR$890,COLUMN(HeadJournal!C$1),0),"")</f>
        <v>Forever</v>
      </c>
      <c r="D5171" s="125" t="str">
        <f ca="1"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 ca="1"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 ca="1"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ca="1" si="354"/>
        <v>351.3846160047467</v>
      </c>
      <c r="V5171" s="22">
        <f t="shared" ca="1" si="355"/>
        <v>0.5417457320243243</v>
      </c>
      <c r="X5171" s="33"/>
      <c r="Y5171" s="33"/>
    </row>
    <row r="5172" spans="1:25" hidden="1" x14ac:dyDescent="0.2">
      <c r="A5172" s="93" t="s">
        <v>4575</v>
      </c>
      <c r="B5172" s="94">
        <f ca="1">IFERROR(VLOOKUP($A5172,HeadJournal!$A$1:$NTR$890,COLUMN(HeadJournal!B$1),0),"")</f>
        <v>0</v>
      </c>
      <c r="C5172" s="94" t="str">
        <f ca="1">IFERROR(VLOOKUP($A5172,HeadJournal!$A$1:$NTR$890,COLUMN(HeadJournal!C$1),0),"")</f>
        <v>Forever</v>
      </c>
      <c r="D5172" s="125" t="str">
        <f ca="1"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 ca="1"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 ca="1"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ca="1" si="354"/>
        <v>4.6160047467083132E-3</v>
      </c>
      <c r="V5172" s="22">
        <f t="shared" ca="1" si="355"/>
        <v>7.116705617241564E-6</v>
      </c>
      <c r="X5172" s="33"/>
      <c r="Y5172" s="33"/>
    </row>
    <row r="5173" spans="1:25" hidden="1" x14ac:dyDescent="0.2">
      <c r="A5173" s="93" t="s">
        <v>4583</v>
      </c>
      <c r="B5173" s="94">
        <f ca="1">IFERROR(VLOOKUP($A5173,HeadJournal!$A$1:$NTR$890,COLUMN(HeadJournal!B$1),0),"")</f>
        <v>0</v>
      </c>
      <c r="C5173" s="94" t="str">
        <f ca="1">IFERROR(VLOOKUP($A5173,HeadJournal!$A$1:$NTR$890,COLUMN(HeadJournal!C$1),0),"")</f>
        <v>iHerb_AV CYG0792</v>
      </c>
      <c r="D5173" s="125" t="str">
        <f ca="1"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 ca="1"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ca="1" si="354"/>
        <v>894.85586784346197</v>
      </c>
      <c r="V5173" s="22">
        <f t="shared" ca="1" si="355"/>
        <v>0.80971869804644647</v>
      </c>
      <c r="X5173" s="33"/>
      <c r="Y5173" s="33"/>
    </row>
    <row r="5174" spans="1:25" hidden="1" x14ac:dyDescent="0.2">
      <c r="A5174" s="93" t="s">
        <v>4583</v>
      </c>
      <c r="B5174" s="94">
        <f ca="1">IFERROR(VLOOKUP($A5174,HeadJournal!$A$1:$NTR$890,COLUMN(HeadJournal!B$1),0),"")</f>
        <v>0</v>
      </c>
      <c r="C5174" s="94" t="str">
        <f ca="1">IFERROR(VLOOKUP($A5174,HeadJournal!$A$1:$NTR$890,COLUMN(HeadJournal!C$1),0),"")</f>
        <v>iHerb_AV CYG0792</v>
      </c>
      <c r="D5174" s="125" t="str">
        <f ca="1"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 ca="1"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 ca="1"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ca="1" si="354"/>
        <v>894.85586784346197</v>
      </c>
      <c r="V5174" s="22">
        <f t="shared" ca="1" si="355"/>
        <v>0.80971869804644647</v>
      </c>
      <c r="X5174" s="33"/>
      <c r="Y5174" s="33"/>
    </row>
    <row r="5175" spans="1:25" hidden="1" x14ac:dyDescent="0.2">
      <c r="A5175" s="93" t="s">
        <v>4583</v>
      </c>
      <c r="B5175" s="94">
        <f ca="1">IFERROR(VLOOKUP($A5175,HeadJournal!$A$1:$NTR$890,COLUMN(HeadJournal!B$1),0),"")</f>
        <v>0</v>
      </c>
      <c r="C5175" s="94" t="str">
        <f ca="1">IFERROR(VLOOKUP($A5175,HeadJournal!$A$1:$NTR$890,COLUMN(HeadJournal!C$1),0),"")</f>
        <v>iHerb_AV CYG0792</v>
      </c>
      <c r="D5175" s="125" t="str">
        <f ca="1"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 ca="1"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 ca="1"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ca="1" si="354"/>
        <v>1129.3878098146804</v>
      </c>
      <c r="V5175" s="22">
        <f t="shared" ca="1" si="355"/>
        <v>0.63785159510083012</v>
      </c>
      <c r="X5175" s="33"/>
      <c r="Y5175" s="33"/>
    </row>
    <row r="5176" spans="1:25" hidden="1" x14ac:dyDescent="0.2">
      <c r="A5176" s="93" t="s">
        <v>4583</v>
      </c>
      <c r="B5176" s="94">
        <f ca="1">IFERROR(VLOOKUP($A5176,HeadJournal!$A$1:$NTR$890,COLUMN(HeadJournal!B$1),0),"")</f>
        <v>0</v>
      </c>
      <c r="C5176" s="94" t="str">
        <f ca="1">IFERROR(VLOOKUP($A5176,HeadJournal!$A$1:$NTR$890,COLUMN(HeadJournal!C$1),0),"")</f>
        <v>iHerb_AV CYG0792</v>
      </c>
      <c r="D5176" s="125" t="str">
        <f ca="1"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 ca="1"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 ca="1"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 ca="1"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ca="1" si="354"/>
        <v>1692.8242085101974</v>
      </c>
      <c r="V5176" s="22">
        <f t="shared" ca="1" si="355"/>
        <v>0.46929351558190702</v>
      </c>
      <c r="X5176" s="33"/>
      <c r="Y5176" s="33"/>
    </row>
    <row r="5177" spans="1:25" hidden="1" x14ac:dyDescent="0.2">
      <c r="A5177" s="93" t="s">
        <v>4583</v>
      </c>
      <c r="B5177" s="94">
        <f ca="1">IFERROR(VLOOKUP($A5177,HeadJournal!$A$1:$NTR$890,COLUMN(HeadJournal!B$1),0),"")</f>
        <v>0</v>
      </c>
      <c r="C5177" s="94" t="str">
        <f ca="1">IFERROR(VLOOKUP($A5177,HeadJournal!$A$1:$NTR$890,COLUMN(HeadJournal!C$1),0),"")</f>
        <v>iHerb_AV CYG0792</v>
      </c>
      <c r="D5177" s="125" t="str">
        <f ca="1"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 ca="1"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 ca="1"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ca="1" si="354"/>
        <v>-1675.3490407909724</v>
      </c>
      <c r="V5177" s="22" t="str">
        <f t="shared" ca="1" si="355"/>
        <v/>
      </c>
      <c r="X5177" s="33"/>
      <c r="Y5177" s="33"/>
    </row>
    <row r="5178" spans="1:25" hidden="1" x14ac:dyDescent="0.2">
      <c r="A5178" s="93" t="s">
        <v>4583</v>
      </c>
      <c r="B5178" s="94">
        <f ca="1">IFERROR(VLOOKUP($A5178,HeadJournal!$A$1:$NTR$890,COLUMN(HeadJournal!B$1),0),"")</f>
        <v>0</v>
      </c>
      <c r="C5178" s="94" t="str">
        <f ca="1">IFERROR(VLOOKUP($A5178,HeadJournal!$A$1:$NTR$890,COLUMN(HeadJournal!C$1),0),"")</f>
        <v>iHerb_AV CYG0792</v>
      </c>
      <c r="D5178" s="125" t="str">
        <f ca="1"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 ca="1"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 ca="1"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 ca="1"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ca="1" si="354"/>
        <v>1704.0844119474068</v>
      </c>
      <c r="V5178" s="22">
        <f t="shared" ca="1" si="355"/>
        <v>0.37651705578553196</v>
      </c>
      <c r="X5178" s="33"/>
      <c r="Y5178" s="33"/>
    </row>
    <row r="5179" spans="1:25" hidden="1" x14ac:dyDescent="0.2">
      <c r="A5179" s="93" t="s">
        <v>4583</v>
      </c>
      <c r="B5179" s="94">
        <f ca="1">IFERROR(VLOOKUP($A5179,HeadJournal!$A$1:$NTR$890,COLUMN(HeadJournal!B$1),0),"")</f>
        <v>0</v>
      </c>
      <c r="C5179" s="94" t="str">
        <f ca="1">IFERROR(VLOOKUP($A5179,HeadJournal!$A$1:$NTR$890,COLUMN(HeadJournal!C$1),0),"")</f>
        <v>iHerb_AV CYG0792</v>
      </c>
      <c r="D5179" s="125" t="str">
        <f ca="1"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 ca="1"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 ca="1"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ca="1" si="354"/>
        <v>1192.3990154260273</v>
      </c>
      <c r="V5179" s="22">
        <f t="shared" ca="1" si="355"/>
        <v>0.46260031035141291</v>
      </c>
      <c r="X5179" s="33"/>
      <c r="Y5179" s="33"/>
    </row>
    <row r="5180" spans="1:25" hidden="1" x14ac:dyDescent="0.2">
      <c r="A5180" s="93" t="s">
        <v>4583</v>
      </c>
      <c r="B5180" s="94">
        <f ca="1">IFERROR(VLOOKUP($A5180,HeadJournal!$A$1:$NTR$890,COLUMN(HeadJournal!B$1),0),"")</f>
        <v>0</v>
      </c>
      <c r="C5180" s="94" t="str">
        <f ca="1">IFERROR(VLOOKUP($A5180,HeadJournal!$A$1:$NTR$890,COLUMN(HeadJournal!C$1),0),"")</f>
        <v>iHerb_AV CYG0792</v>
      </c>
      <c r="D5180" s="125" t="str">
        <f ca="1"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 ca="1"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 ca="1"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ca="1" si="354"/>
        <v>-1328.1881405942647</v>
      </c>
      <c r="V5180" s="22" t="str">
        <f t="shared" ca="1" si="355"/>
        <v/>
      </c>
      <c r="X5180" s="33"/>
      <c r="Y5180" s="33"/>
    </row>
    <row r="5181" spans="1:25" hidden="1" x14ac:dyDescent="0.2">
      <c r="A5181" s="93" t="s">
        <v>4588</v>
      </c>
      <c r="B5181" s="94">
        <f ca="1">IFERROR(VLOOKUP($A5181,HeadJournal!$A$1:$NTR$890,COLUMN(HeadJournal!B$1),0),"")</f>
        <v>0</v>
      </c>
      <c r="C5181" s="94" t="str">
        <f ca="1">IFERROR(VLOOKUP($A5181,HeadJournal!$A$1:$NTR$890,COLUMN(HeadJournal!C$1),0),"")</f>
        <v>iHerb_MH DLE7202</v>
      </c>
      <c r="D5181" s="125" t="str">
        <f ca="1"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 ca="1"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 ca="1"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 ca="1"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ca="1" si="387">Q5181-P5181</f>
        <v>1143.7745627337977</v>
      </c>
      <c r="V5181" s="22">
        <f t="shared" ref="V5181:V5260" ca="1" si="388">IF(Q5181&lt;&gt;0,IFERROR(U5181/P5181,""),"")</f>
        <v>0.48542662541698722</v>
      </c>
      <c r="X5181" s="33"/>
      <c r="Y5181" s="33"/>
    </row>
    <row r="5182" spans="1:25" hidden="1" x14ac:dyDescent="0.2">
      <c r="A5182" s="93" t="s">
        <v>4588</v>
      </c>
      <c r="B5182" s="94">
        <f ca="1">IFERROR(VLOOKUP($A5182,HeadJournal!$A$1:$NTR$890,COLUMN(HeadJournal!B$1),0),"")</f>
        <v>0</v>
      </c>
      <c r="C5182" s="94" t="str">
        <f ca="1">IFERROR(VLOOKUP($A5182,HeadJournal!$A$1:$NTR$890,COLUMN(HeadJournal!C$1),0),"")</f>
        <v>iHerb_MH DLE7202</v>
      </c>
      <c r="D5182" s="125" t="str">
        <f ca="1"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 ca="1"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 ca="1"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 ca="1"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ca="1" si="387"/>
        <v>889.77539177029598</v>
      </c>
      <c r="V5182" s="22">
        <f t="shared" ca="1" si="388"/>
        <v>0.801437281406577</v>
      </c>
      <c r="X5182" s="33"/>
      <c r="Y5182" s="33"/>
    </row>
    <row r="5183" spans="1:25" hidden="1" x14ac:dyDescent="0.2">
      <c r="A5183" s="93" t="s">
        <v>4588</v>
      </c>
      <c r="B5183" s="94">
        <f ca="1">IFERROR(VLOOKUP($A5183,HeadJournal!$A$1:$NTR$890,COLUMN(HeadJournal!B$1),0),"")</f>
        <v>0</v>
      </c>
      <c r="C5183" s="94" t="str">
        <f ca="1">IFERROR(VLOOKUP($A5183,HeadJournal!$A$1:$NTR$890,COLUMN(HeadJournal!C$1),0),"")</f>
        <v>iHerb_MH DLE7202</v>
      </c>
      <c r="D5183" s="125" t="str">
        <f ca="1"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 ca="1"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 ca="1"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 ca="1"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ca="1" si="387"/>
        <v>790.20695581842051</v>
      </c>
      <c r="V5183" s="22">
        <f t="shared" ca="1" si="388"/>
        <v>0.86855682275441581</v>
      </c>
      <c r="X5183" s="33"/>
      <c r="Y5183" s="33"/>
    </row>
    <row r="5184" spans="1:25" hidden="1" x14ac:dyDescent="0.2">
      <c r="A5184" s="93" t="s">
        <v>4588</v>
      </c>
      <c r="B5184" s="94">
        <f ca="1">IFERROR(VLOOKUP($A5184,HeadJournal!$A$1:$NTR$890,COLUMN(HeadJournal!B$1),0),"")</f>
        <v>0</v>
      </c>
      <c r="C5184" s="94" t="str">
        <f ca="1">IFERROR(VLOOKUP($A5184,HeadJournal!$A$1:$NTR$890,COLUMN(HeadJournal!C$1),0),"")</f>
        <v>iHerb_MH DLE7202</v>
      </c>
      <c r="D5184" s="125" t="str">
        <f ca="1"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 ca="1"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 ca="1"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 ca="1">IFERROR(SUM(K5184:O5184)*VLOOKUP($A5184,HeadJournal!$A$1:$L$890,COLUMN(HeadJournal!H$1),0),0)</f>
        <v>909.79304418157949</v>
      </c>
      <c r="Q5184" s="29">
        <v>1700</v>
      </c>
      <c r="R5184" s="31">
        <v>46135</v>
      </c>
      <c r="S5184" s="31" t="s">
        <v>3384</v>
      </c>
      <c r="T5184" s="95" t="str">
        <f t="shared" si="382"/>
        <v>2026 04</v>
      </c>
      <c r="U5184" s="32">
        <f t="shared" ca="1" si="387"/>
        <v>790.20695581842051</v>
      </c>
      <c r="V5184" s="22">
        <f t="shared" ca="1" si="388"/>
        <v>0.86855682275441581</v>
      </c>
      <c r="X5184" s="33"/>
      <c r="Y5184" s="33"/>
    </row>
    <row r="5185" spans="1:25" hidden="1" x14ac:dyDescent="0.2">
      <c r="A5185" s="93" t="s">
        <v>4588</v>
      </c>
      <c r="B5185" s="94">
        <f ca="1">IFERROR(VLOOKUP($A5185,HeadJournal!$A$1:$NTR$890,COLUMN(HeadJournal!B$1),0),"")</f>
        <v>0</v>
      </c>
      <c r="C5185" s="94" t="str">
        <f ca="1">IFERROR(VLOOKUP($A5185,HeadJournal!$A$1:$NTR$890,COLUMN(HeadJournal!C$1),0),"")</f>
        <v>iHerb_MH DLE7202</v>
      </c>
      <c r="D5185" s="125" t="str">
        <f ca="1"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 ca="1"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 ca="1"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 ca="1"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ca="1" si="387"/>
        <v>810.52720655141025</v>
      </c>
      <c r="V5185" s="22">
        <f t="shared" ca="1" si="388"/>
        <v>0.91124451756292824</v>
      </c>
      <c r="X5185" s="33"/>
      <c r="Y5185" s="33"/>
    </row>
    <row r="5186" spans="1:25" hidden="1" x14ac:dyDescent="0.2">
      <c r="A5186" s="93" t="s">
        <v>4588</v>
      </c>
      <c r="B5186" s="94">
        <f ca="1">IFERROR(VLOOKUP($A5186,HeadJournal!$A$1:$NTR$890,COLUMN(HeadJournal!B$1),0),"")</f>
        <v>0</v>
      </c>
      <c r="C5186" s="94" t="str">
        <f ca="1">IFERROR(VLOOKUP($A5186,HeadJournal!$A$1:$NTR$890,COLUMN(HeadJournal!C$1),0),"")</f>
        <v>iHerb_MH DLE7202</v>
      </c>
      <c r="D5186" s="125" t="str">
        <f ca="1"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 ca="1"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 ca="1"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 ca="1"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ca="1" si="387"/>
        <v>854.18469315539357</v>
      </c>
      <c r="V5186" s="22">
        <f t="shared" ca="1" si="388"/>
        <v>0.90311997170472169</v>
      </c>
      <c r="X5186" s="33"/>
      <c r="Y5186" s="33"/>
    </row>
    <row r="5187" spans="1:25" hidden="1" x14ac:dyDescent="0.2">
      <c r="A5187" s="93" t="s">
        <v>4588</v>
      </c>
      <c r="B5187" s="94">
        <f ca="1">IFERROR(VLOOKUP($A5187,HeadJournal!$A$1:$NTR$890,COLUMN(HeadJournal!B$1),0),"")</f>
        <v>0</v>
      </c>
      <c r="C5187" s="94" t="str">
        <f ca="1">IFERROR(VLOOKUP($A5187,HeadJournal!$A$1:$NTR$890,COLUMN(HeadJournal!C$1),0),"")</f>
        <v>iHerb_MH DLE7202</v>
      </c>
      <c r="D5187" s="125" t="str">
        <f ca="1"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 ca="1"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 ca="1"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 ca="1"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ca="1" si="387"/>
        <v>4.6931553936246928E-3</v>
      </c>
      <c r="V5187" s="22">
        <f t="shared" ca="1" si="388"/>
        <v>4.9620209777338264E-6</v>
      </c>
      <c r="X5187" s="33"/>
      <c r="Y5187" s="33"/>
    </row>
    <row r="5188" spans="1:25" hidden="1" x14ac:dyDescent="0.2">
      <c r="A5188" s="93" t="s">
        <v>4588</v>
      </c>
      <c r="B5188" s="94">
        <f ca="1">IFERROR(VLOOKUP($A5188,HeadJournal!$A$1:$NTR$890,COLUMN(HeadJournal!B$1),0),"")</f>
        <v>0</v>
      </c>
      <c r="C5188" s="94" t="str">
        <f ca="1">IFERROR(VLOOKUP($A5188,HeadJournal!$A$1:$NTR$890,COLUMN(HeadJournal!C$1),0),"")</f>
        <v>iHerb_MH DLE7202</v>
      </c>
      <c r="D5188" s="125" t="str">
        <f ca="1"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 ca="1"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 ca="1"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 ca="1"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ca="1" si="387"/>
        <v>-1929.1922892865571</v>
      </c>
      <c r="V5188" s="22" t="str">
        <f t="shared" ca="1" si="388"/>
        <v/>
      </c>
      <c r="X5188" s="33"/>
      <c r="Y5188" s="33"/>
    </row>
    <row r="5189" spans="1:25" hidden="1" x14ac:dyDescent="0.2">
      <c r="A5189" s="93" t="s">
        <v>4588</v>
      </c>
      <c r="B5189" s="94">
        <f ca="1">IFERROR(VLOOKUP($A5189,HeadJournal!$A$1:$NTR$890,COLUMN(HeadJournal!B$1),0),"")</f>
        <v>0</v>
      </c>
      <c r="C5189" s="94" t="str">
        <f ca="1">IFERROR(VLOOKUP($A5189,HeadJournal!$A$1:$NTR$890,COLUMN(HeadJournal!C$1),0),"")</f>
        <v>iHerb_MH DLE7202</v>
      </c>
      <c r="D5189" s="125" t="str">
        <f ca="1"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 ca="1"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 ca="1"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ca="1" si="387"/>
        <v>-1929.1922892865571</v>
      </c>
      <c r="V5189" s="22" t="str">
        <f t="shared" ca="1" si="388"/>
        <v/>
      </c>
      <c r="X5189" s="33"/>
      <c r="Y5189" s="33"/>
    </row>
    <row r="5190" spans="1:25" hidden="1" x14ac:dyDescent="0.2">
      <c r="A5190" s="93" t="s">
        <v>4588</v>
      </c>
      <c r="B5190" s="94">
        <f ca="1">IFERROR(VLOOKUP($A5190,HeadJournal!$A$1:$NTR$890,COLUMN(HeadJournal!B$1),0),"")</f>
        <v>0</v>
      </c>
      <c r="C5190" s="94" t="str">
        <f ca="1">IFERROR(VLOOKUP($A5190,HeadJournal!$A$1:$NTR$890,COLUMN(HeadJournal!C$1),0),"")</f>
        <v>iHerb_MH DLE7202</v>
      </c>
      <c r="D5190" s="125" t="str">
        <f ca="1"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 ca="1"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 ca="1"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 ca="1"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ca="1" si="387"/>
        <v>1070.8077107134429</v>
      </c>
      <c r="V5190" s="22">
        <f t="shared" ca="1" si="388"/>
        <v>0.55505494017366352</v>
      </c>
      <c r="X5190" s="33"/>
      <c r="Y5190" s="33"/>
    </row>
    <row r="5191" spans="1:25" hidden="1" x14ac:dyDescent="0.2">
      <c r="A5191" s="93" t="s">
        <v>4588</v>
      </c>
      <c r="B5191" s="94">
        <f ca="1">IFERROR(VLOOKUP($A5191,HeadJournal!$A$1:$NTR$890,COLUMN(HeadJournal!B$1),0),"")</f>
        <v>0</v>
      </c>
      <c r="C5191" s="94" t="str">
        <f ca="1">IFERROR(VLOOKUP($A5191,HeadJournal!$A$1:$NTR$890,COLUMN(HeadJournal!C$1),0),"")</f>
        <v>iHerb_MH DLE7202</v>
      </c>
      <c r="D5191" s="125" t="str">
        <f ca="1"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 ca="1"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 ca="1"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 ca="1"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ca="1" si="387"/>
        <v>1117.0835203720553</v>
      </c>
      <c r="V5191" s="22">
        <f t="shared" ca="1" si="388"/>
        <v>0.75330171032445825</v>
      </c>
      <c r="X5191" s="33"/>
      <c r="Y5191" s="33"/>
    </row>
    <row r="5192" spans="1:25" hidden="1" x14ac:dyDescent="0.2">
      <c r="A5192" s="93" t="s">
        <v>4588</v>
      </c>
      <c r="B5192" s="94">
        <f ca="1">IFERROR(VLOOKUP($A5192,HeadJournal!$A$1:$NTR$890,COLUMN(HeadJournal!B$1),0),"")</f>
        <v>0</v>
      </c>
      <c r="C5192" s="94" t="str">
        <f ca="1">IFERROR(VLOOKUP($A5192,HeadJournal!$A$1:$NTR$890,COLUMN(HeadJournal!C$1),0),"")</f>
        <v>iHerb_MH DLE7202</v>
      </c>
      <c r="D5192" s="125" t="str">
        <f ca="1"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 ca="1"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 ca="1"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 ca="1"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ca="1" si="387"/>
        <v>1117.0835203720553</v>
      </c>
      <c r="V5192" s="22">
        <f t="shared" ca="1" si="388"/>
        <v>0.75330171032445825</v>
      </c>
      <c r="X5192" s="33"/>
      <c r="Y5192" s="33"/>
    </row>
    <row r="5193" spans="1:25" hidden="1" x14ac:dyDescent="0.2">
      <c r="A5193" s="93" t="s">
        <v>4588</v>
      </c>
      <c r="B5193" s="94">
        <f ca="1">IFERROR(VLOOKUP($A5193,HeadJournal!$A$1:$NTR$890,COLUMN(HeadJournal!B$1),0),"")</f>
        <v>0</v>
      </c>
      <c r="C5193" s="94" t="str">
        <f ca="1">IFERROR(VLOOKUP($A5193,HeadJournal!$A$1:$NTR$890,COLUMN(HeadJournal!C$1),0),"")</f>
        <v>iHerb_MH DLE7202</v>
      </c>
      <c r="D5193" s="125" t="str">
        <f ca="1"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 ca="1"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 ca="1"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 ca="1"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ca="1" si="387"/>
        <v>1048.9493681124252</v>
      </c>
      <c r="V5193" s="22">
        <f t="shared" ca="1" si="388"/>
        <v>0.72288957053684411</v>
      </c>
      <c r="X5193" s="33"/>
      <c r="Y5193" s="33"/>
    </row>
    <row r="5194" spans="1:25" hidden="1" x14ac:dyDescent="0.2">
      <c r="A5194" s="93" t="s">
        <v>4602</v>
      </c>
      <c r="B5194" s="94">
        <f ca="1">IFERROR(VLOOKUP($A5194,HeadJournal!$A$1:$NTR$890,COLUMN(HeadJournal!B$1),0),"")</f>
        <v>0</v>
      </c>
      <c r="C5194" s="94" t="str">
        <f ca="1">IFERROR(VLOOKUP($A5194,HeadJournal!$A$1:$NTR$890,COLUMN(HeadJournal!C$1),0),"")</f>
        <v>iHerb_OA CZN6870</v>
      </c>
      <c r="D5194" s="125" t="str">
        <f ca="1"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 ca="1"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 ca="1"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 ca="1"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ca="1" si="387"/>
        <v>-1065.8938121395222</v>
      </c>
      <c r="V5194" s="22" t="str">
        <f t="shared" ca="1" si="388"/>
        <v/>
      </c>
      <c r="X5194" s="33"/>
      <c r="Y5194" s="33"/>
    </row>
    <row r="5195" spans="1:25" hidden="1" x14ac:dyDescent="0.2">
      <c r="A5195" s="93" t="s">
        <v>4602</v>
      </c>
      <c r="B5195" s="94">
        <f ca="1">IFERROR(VLOOKUP($A5195,HeadJournal!$A$1:$NTR$890,COLUMN(HeadJournal!B$1),0),"")</f>
        <v>0</v>
      </c>
      <c r="C5195" s="94" t="str">
        <f ca="1">IFERROR(VLOOKUP($A5195,HeadJournal!$A$1:$NTR$890,COLUMN(HeadJournal!C$1),0),"")</f>
        <v>iHerb_OA CZN6870</v>
      </c>
      <c r="D5195" s="125" t="str">
        <f ca="1"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 ca="1"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 ca="1"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ca="1" si="387"/>
        <v>-1065.8938121395222</v>
      </c>
      <c r="V5195" s="22" t="str">
        <f t="shared" ca="1" si="388"/>
        <v/>
      </c>
      <c r="X5195" s="33"/>
      <c r="Y5195" s="33"/>
    </row>
    <row r="5196" spans="1:25" hidden="1" x14ac:dyDescent="0.2">
      <c r="A5196" s="93" t="s">
        <v>4602</v>
      </c>
      <c r="B5196" s="94">
        <f ca="1">IFERROR(VLOOKUP($A5196,HeadJournal!$A$1:$NTR$890,COLUMN(HeadJournal!B$1),0),"")</f>
        <v>0</v>
      </c>
      <c r="C5196" s="94" t="str">
        <f ca="1">IFERROR(VLOOKUP($A5196,HeadJournal!$A$1:$NTR$890,COLUMN(HeadJournal!C$1),0),"")</f>
        <v>iHerb_OA CZN6870</v>
      </c>
      <c r="D5196" s="125" t="str">
        <f ca="1"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 ca="1"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 ca="1"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 ca="1"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ca="1" si="387"/>
        <v>-656.21665476517433</v>
      </c>
      <c r="V5196" s="22" t="str">
        <f t="shared" ca="1" si="388"/>
        <v/>
      </c>
      <c r="X5196" s="33"/>
      <c r="Y5196" s="33"/>
    </row>
    <row r="5197" spans="1:25" hidden="1" x14ac:dyDescent="0.2">
      <c r="A5197" s="93" t="s">
        <v>4602</v>
      </c>
      <c r="B5197" s="94">
        <f ca="1">IFERROR(VLOOKUP($A5197,HeadJournal!$A$1:$NTR$890,COLUMN(HeadJournal!B$1),0),"")</f>
        <v>0</v>
      </c>
      <c r="C5197" s="94" t="str">
        <f ca="1">IFERROR(VLOOKUP($A5197,HeadJournal!$A$1:$NTR$890,COLUMN(HeadJournal!C$1),0),"")</f>
        <v>iHerb_OA CZN6870</v>
      </c>
      <c r="D5197" s="125" t="str">
        <f ca="1"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 ca="1"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 ca="1"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ca="1" si="387"/>
        <v>764.14861851139767</v>
      </c>
      <c r="V5197" s="22">
        <f t="shared" ca="1" si="388"/>
        <v>0.91421589463726649</v>
      </c>
      <c r="X5197" s="33"/>
      <c r="Y5197" s="33"/>
    </row>
    <row r="5198" spans="1:25" hidden="1" x14ac:dyDescent="0.2">
      <c r="A5198" s="93" t="s">
        <v>4602</v>
      </c>
      <c r="B5198" s="94">
        <f ca="1">IFERROR(VLOOKUP($A5198,HeadJournal!$A$1:$NTR$890,COLUMN(HeadJournal!B$1),0),"")</f>
        <v>0</v>
      </c>
      <c r="C5198" s="94" t="str">
        <f ca="1">IFERROR(VLOOKUP($A5198,HeadJournal!$A$1:$NTR$890,COLUMN(HeadJournal!C$1),0),"")</f>
        <v>iHerb_OA CZN6870</v>
      </c>
      <c r="D5198" s="125" t="str">
        <f ca="1"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 ca="1"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 ca="1"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 ca="1"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ca="1" si="387"/>
        <v>764.14861851139767</v>
      </c>
      <c r="V5198" s="22">
        <f t="shared" ca="1" si="388"/>
        <v>0.91421589463726649</v>
      </c>
      <c r="X5198" s="33"/>
      <c r="Y5198" s="33"/>
    </row>
    <row r="5199" spans="1:25" hidden="1" x14ac:dyDescent="0.2">
      <c r="A5199" s="93" t="s">
        <v>4602</v>
      </c>
      <c r="B5199" s="94">
        <f ca="1">IFERROR(VLOOKUP($A5199,HeadJournal!$A$1:$NTR$890,COLUMN(HeadJournal!B$1),0),"")</f>
        <v>0</v>
      </c>
      <c r="C5199" s="94" t="str">
        <f ca="1">IFERROR(VLOOKUP($A5199,HeadJournal!$A$1:$NTR$890,COLUMN(HeadJournal!C$1),0),"")</f>
        <v>iHerb_OA CZN6870</v>
      </c>
      <c r="D5199" s="125" t="str">
        <f ca="1"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 ca="1"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 ca="1"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 ca="1"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ca="1" si="387"/>
        <v>777.89617412798657</v>
      </c>
      <c r="V5199" s="22">
        <f t="shared" ca="1" si="388"/>
        <v>0.94622619387869245</v>
      </c>
      <c r="X5199" s="33"/>
      <c r="Y5199" s="33"/>
    </row>
    <row r="5200" spans="1:25" hidden="1" x14ac:dyDescent="0.2">
      <c r="A5200" s="93" t="s">
        <v>4602</v>
      </c>
      <c r="B5200" s="94">
        <f ca="1">IFERROR(VLOOKUP($A5200,HeadJournal!$A$1:$NTR$890,COLUMN(HeadJournal!B$1),0),"")</f>
        <v>0</v>
      </c>
      <c r="C5200" s="94" t="str">
        <f ca="1">IFERROR(VLOOKUP($A5200,HeadJournal!$A$1:$NTR$890,COLUMN(HeadJournal!C$1),0),"")</f>
        <v>iHerb_OA CZN6870</v>
      </c>
      <c r="D5200" s="125" t="str">
        <f ca="1"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 ca="1"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 ca="1"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 ca="1"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ca="1" si="387"/>
        <v>-775.36213677561136</v>
      </c>
      <c r="V5200" s="22" t="str">
        <f t="shared" ca="1" si="388"/>
        <v/>
      </c>
      <c r="X5200" s="33"/>
      <c r="Y5200" s="33"/>
    </row>
    <row r="5201" spans="1:25" hidden="1" x14ac:dyDescent="0.2">
      <c r="A5201" s="93" t="s">
        <v>4602</v>
      </c>
      <c r="B5201" s="94">
        <f ca="1">IFERROR(VLOOKUP($A5201,HeadJournal!$A$1:$NTR$890,COLUMN(HeadJournal!B$1),0),"")</f>
        <v>0</v>
      </c>
      <c r="C5201" s="94" t="str">
        <f ca="1">IFERROR(VLOOKUP($A5201,HeadJournal!$A$1:$NTR$890,COLUMN(HeadJournal!C$1),0),"")</f>
        <v>iHerb_OA CZN6870</v>
      </c>
      <c r="D5201" s="125" t="str">
        <f ca="1"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 ca="1"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 ca="1"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 ca="1"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ca="1" si="387"/>
        <v>992.14920900851416</v>
      </c>
      <c r="V5201" s="22">
        <f t="shared" ca="1" si="388"/>
        <v>0.75861039794636109</v>
      </c>
      <c r="X5201" s="33"/>
      <c r="Y5201" s="33"/>
    </row>
    <row r="5202" spans="1:25" hidden="1" x14ac:dyDescent="0.2">
      <c r="A5202" s="93" t="s">
        <v>4602</v>
      </c>
      <c r="B5202" s="94">
        <f ca="1">IFERROR(VLOOKUP($A5202,HeadJournal!$A$1:$NTR$890,COLUMN(HeadJournal!B$1),0),"")</f>
        <v>0</v>
      </c>
      <c r="C5202" s="94" t="str">
        <f ca="1">IFERROR(VLOOKUP($A5202,HeadJournal!$A$1:$NTR$890,COLUMN(HeadJournal!C$1),0),"")</f>
        <v>iHerb_OA CZN6870</v>
      </c>
      <c r="D5202" s="125" t="str">
        <f ca="1"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 ca="1"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 ca="1"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 ca="1"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ca="1" si="387"/>
        <v>-752.44954408129638</v>
      </c>
      <c r="V5202" s="22" t="str">
        <f t="shared" ca="1" si="388"/>
        <v/>
      </c>
      <c r="X5202" s="33"/>
      <c r="Y5202" s="33"/>
    </row>
    <row r="5203" spans="1:25" hidden="1" x14ac:dyDescent="0.2">
      <c r="A5203" s="93" t="s">
        <v>4602</v>
      </c>
      <c r="B5203" s="94">
        <f ca="1">IFERROR(VLOOKUP($A5203,HeadJournal!$A$1:$NTR$890,COLUMN(HeadJournal!B$1),0),"")</f>
        <v>0</v>
      </c>
      <c r="C5203" s="94" t="str">
        <f ca="1">IFERROR(VLOOKUP($A5203,HeadJournal!$A$1:$NTR$890,COLUMN(HeadJournal!C$1),0),"")</f>
        <v>iHerb_OA CZN6870</v>
      </c>
      <c r="D5203" s="125" t="str">
        <f ca="1"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 ca="1"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 ca="1"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 ca="1"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ca="1" si="387"/>
        <v>-551.73523207909921</v>
      </c>
      <c r="V5203" s="22" t="str">
        <f t="shared" ca="1" si="388"/>
        <v/>
      </c>
      <c r="X5203" s="33"/>
      <c r="Y5203" s="33"/>
    </row>
    <row r="5204" spans="1:25" hidden="1" x14ac:dyDescent="0.2">
      <c r="A5204" s="93" t="s">
        <v>4602</v>
      </c>
      <c r="B5204" s="94">
        <f ca="1">IFERROR(VLOOKUP($A5204,HeadJournal!$A$1:$NTR$890,COLUMN(HeadJournal!B$1),0),"")</f>
        <v>0</v>
      </c>
      <c r="C5204" s="94" t="str">
        <f ca="1">IFERROR(VLOOKUP($A5204,HeadJournal!$A$1:$NTR$890,COLUMN(HeadJournal!C$1),0),"")</f>
        <v>iHerb_OA CZN6870</v>
      </c>
      <c r="D5204" s="125" t="str">
        <f ca="1"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 ca="1"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 ca="1"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 ca="1"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ca="1" si="387"/>
        <v>809.87270804723971</v>
      </c>
      <c r="V5204" s="22">
        <f t="shared" ca="1" si="388"/>
        <v>1.173512071600084</v>
      </c>
      <c r="X5204" s="33"/>
      <c r="Y5204" s="33"/>
    </row>
    <row r="5205" spans="1:25" hidden="1" x14ac:dyDescent="0.2">
      <c r="A5205" s="93" t="s">
        <v>4602</v>
      </c>
      <c r="B5205" s="94">
        <f ca="1">IFERROR(VLOOKUP($A5205,HeadJournal!$A$1:$NTR$890,COLUMN(HeadJournal!B$1),0),"")</f>
        <v>0</v>
      </c>
      <c r="C5205" s="94" t="str">
        <f ca="1">IFERROR(VLOOKUP($A5205,HeadJournal!$A$1:$NTR$890,COLUMN(HeadJournal!C$1),0),"")</f>
        <v>iHerb_OA CZN6870</v>
      </c>
      <c r="D5205" s="125" t="str">
        <f ca="1"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 ca="1"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 ca="1"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 ca="1"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ca="1" si="387"/>
        <v>641.23934633342481</v>
      </c>
      <c r="V5205" s="22">
        <f t="shared" ca="1" si="388"/>
        <v>1.5687403877587538</v>
      </c>
      <c r="X5205" s="33"/>
      <c r="Y5205" s="33"/>
    </row>
    <row r="5206" spans="1:25" hidden="1" x14ac:dyDescent="0.2">
      <c r="A5206" s="93" t="s">
        <v>4602</v>
      </c>
      <c r="B5206" s="94">
        <f ca="1">IFERROR(VLOOKUP($A5206,HeadJournal!$A$1:$NTR$890,COLUMN(HeadJournal!B$1),0),"")</f>
        <v>0</v>
      </c>
      <c r="C5206" s="94" t="str">
        <f ca="1">IFERROR(VLOOKUP($A5206,HeadJournal!$A$1:$NTR$890,COLUMN(HeadJournal!C$1),0),"")</f>
        <v>iHerb_OA CZN6870</v>
      </c>
      <c r="D5206" s="125" t="str">
        <f ca="1"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 ca="1"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 ca="1"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 ca="1"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ca="1" si="387"/>
        <v>1252.1263334248833</v>
      </c>
      <c r="V5206" s="22">
        <f t="shared" ca="1" si="388"/>
        <v>0.75984364506974567</v>
      </c>
      <c r="X5206" s="33"/>
      <c r="Y5206" s="33"/>
    </row>
    <row r="5207" spans="1:25" hidden="1" x14ac:dyDescent="0.2">
      <c r="A5207" s="93" t="s">
        <v>4602</v>
      </c>
      <c r="B5207" s="94">
        <f ca="1">IFERROR(VLOOKUP($A5207,HeadJournal!$A$1:$NTR$890,COLUMN(HeadJournal!B$1),0),"")</f>
        <v>0</v>
      </c>
      <c r="C5207" s="94" t="str">
        <f ca="1">IFERROR(VLOOKUP($A5207,HeadJournal!$A$1:$NTR$890,COLUMN(HeadJournal!C$1),0),"")</f>
        <v>iHerb_OA CZN6870</v>
      </c>
      <c r="D5207" s="125" t="str">
        <f ca="1"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 ca="1"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 ca="1"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 ca="1"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ca="1" si="387"/>
        <v>1012.9727341389726</v>
      </c>
      <c r="V5207" s="22">
        <f t="shared" ca="1" si="388"/>
        <v>0.68120656385707556</v>
      </c>
      <c r="X5207" s="33"/>
      <c r="Y5207" s="33"/>
    </row>
    <row r="5208" spans="1:25" hidden="1" x14ac:dyDescent="0.2">
      <c r="A5208" s="93" t="s">
        <v>4602</v>
      </c>
      <c r="B5208" s="94">
        <f ca="1">IFERROR(VLOOKUP($A5208,HeadJournal!$A$1:$NTR$890,COLUMN(HeadJournal!B$1),0),"")</f>
        <v>0</v>
      </c>
      <c r="C5208" s="94" t="str">
        <f ca="1">IFERROR(VLOOKUP($A5208,HeadJournal!$A$1:$NTR$890,COLUMN(HeadJournal!C$1),0),"")</f>
        <v>iHerb_OA CZN6870</v>
      </c>
      <c r="D5208" s="125" t="str">
        <f ca="1"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 ca="1"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 ca="1"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 ca="1"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ca="1" si="387"/>
        <v>1112.9727341389726</v>
      </c>
      <c r="V5208" s="22">
        <f t="shared" ca="1" si="388"/>
        <v>0.74845482641135863</v>
      </c>
      <c r="X5208" s="33"/>
      <c r="Y5208" s="33"/>
    </row>
    <row r="5209" spans="1:25" hidden="1" x14ac:dyDescent="0.2">
      <c r="A5209" s="93" t="s">
        <v>4602</v>
      </c>
      <c r="B5209" s="94">
        <f ca="1">IFERROR(VLOOKUP($A5209,HeadJournal!$A$1:$NTR$890,COLUMN(HeadJournal!B$1),0),"")</f>
        <v>0</v>
      </c>
      <c r="C5209" s="94" t="str">
        <f ca="1">IFERROR(VLOOKUP($A5209,HeadJournal!$A$1:$NTR$890,COLUMN(HeadJournal!C$1),0),"")</f>
        <v>iHerb_OA CZN6870</v>
      </c>
      <c r="D5209" s="125" t="str">
        <f ca="1"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 ca="1"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 ca="1"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ca="1" si="387"/>
        <v>862.31561109585255</v>
      </c>
      <c r="V5209" s="22">
        <f t="shared" ca="1" si="388"/>
        <v>1.0294039408134696</v>
      </c>
      <c r="X5209" s="33"/>
      <c r="Y5209" s="33"/>
    </row>
    <row r="5210" spans="1:25" hidden="1" x14ac:dyDescent="0.2">
      <c r="A5210" s="93" t="s">
        <v>4602</v>
      </c>
      <c r="B5210" s="94">
        <f ca="1">IFERROR(VLOOKUP($A5210,HeadJournal!$A$1:$NTR$890,COLUMN(HeadJournal!B$1),0),"")</f>
        <v>0</v>
      </c>
      <c r="C5210" s="94" t="str">
        <f ca="1">IFERROR(VLOOKUP($A5210,HeadJournal!$A$1:$NTR$890,COLUMN(HeadJournal!C$1),0),"")</f>
        <v>iHerb_OA CZN6870</v>
      </c>
      <c r="D5210" s="125" t="str">
        <f ca="1"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 ca="1"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 ca="1"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 ca="1"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ca="1" si="387"/>
        <v>-1457.2408953584181</v>
      </c>
      <c r="V5210" s="22" t="str">
        <f t="shared" ca="1" si="388"/>
        <v/>
      </c>
      <c r="X5210" s="33"/>
      <c r="Y5210" s="33"/>
    </row>
    <row r="5211" spans="1:25" hidden="1" x14ac:dyDescent="0.2">
      <c r="A5211" s="93" t="s">
        <v>4884</v>
      </c>
      <c r="B5211" s="94">
        <f ca="1">IFERROR(VLOOKUP($A5211,HeadJournal!$A$1:$NTR$890,COLUMN(HeadJournal!B$1),0),"")</f>
        <v>0</v>
      </c>
      <c r="C5211" s="94" t="str">
        <f ca="1">IFERROR(VLOOKUP($A5211,HeadJournal!$A$1:$NTR$890,COLUMN(HeadJournal!C$1),0),"")</f>
        <v>iHerb_OA CZN6870</v>
      </c>
      <c r="D5211" s="125" t="str">
        <f ca="1"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 ca="1"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 ca="1"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ca="1" si="387"/>
        <v>867.02721385998575</v>
      </c>
      <c r="V5211" s="22">
        <f t="shared" ca="1" si="388"/>
        <v>0.65044629783530628</v>
      </c>
      <c r="X5211" s="33"/>
      <c r="Y5211" s="33"/>
    </row>
    <row r="5212" spans="1:25" hidden="1" x14ac:dyDescent="0.2">
      <c r="A5212" s="93" t="s">
        <v>4884</v>
      </c>
      <c r="B5212" s="94">
        <f ca="1">IFERROR(VLOOKUP($A5212,HeadJournal!$A$1:$NTR$890,COLUMN(HeadJournal!B$1),0),"")</f>
        <v>0</v>
      </c>
      <c r="C5212" s="94" t="str">
        <f ca="1">IFERROR(VLOOKUP($A5212,HeadJournal!$A$1:$NTR$890,COLUMN(HeadJournal!C$1),0),"")</f>
        <v>iHerb_OA CZN6870</v>
      </c>
      <c r="D5212" s="125" t="str">
        <f ca="1"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 ca="1"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 ca="1"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 ca="1"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ca="1" si="387"/>
        <v>1304.1328962521463</v>
      </c>
      <c r="V5212" s="22">
        <f t="shared" ca="1" si="388"/>
        <v>0.76900654147369352</v>
      </c>
      <c r="X5212" s="33"/>
      <c r="Y5212" s="33"/>
    </row>
    <row r="5213" spans="1:25" hidden="1" x14ac:dyDescent="0.2">
      <c r="A5213" s="93" t="s">
        <v>4884</v>
      </c>
      <c r="B5213" s="94">
        <f ca="1">IFERROR(VLOOKUP($A5213,HeadJournal!$A$1:$NTR$890,COLUMN(HeadJournal!B$1),0),"")</f>
        <v>0</v>
      </c>
      <c r="C5213" s="94" t="str">
        <f ca="1">IFERROR(VLOOKUP($A5213,HeadJournal!$A$1:$NTR$890,COLUMN(HeadJournal!C$1),0),"")</f>
        <v>iHerb_OA CZN6870</v>
      </c>
      <c r="D5213" s="125" t="str">
        <f ca="1"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 ca="1"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 ca="1"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ca="1" si="387"/>
        <v>1304.1328962521463</v>
      </c>
      <c r="V5213" s="22">
        <f t="shared" ca="1" si="388"/>
        <v>0.76900654147369352</v>
      </c>
      <c r="X5213" s="33"/>
      <c r="Y5213" s="33"/>
    </row>
    <row r="5214" spans="1:25" hidden="1" x14ac:dyDescent="0.2">
      <c r="A5214" s="93" t="s">
        <v>4884</v>
      </c>
      <c r="B5214" s="94">
        <f ca="1">IFERROR(VLOOKUP($A5214,HeadJournal!$A$1:$NTR$890,COLUMN(HeadJournal!B$1),0),"")</f>
        <v>0</v>
      </c>
      <c r="C5214" s="94" t="str">
        <f ca="1">IFERROR(VLOOKUP($A5214,HeadJournal!$A$1:$NTR$890,COLUMN(HeadJournal!C$1),0),"")</f>
        <v>iHerb_OA CZN6870</v>
      </c>
      <c r="D5214" s="125" t="str">
        <f ca="1"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 ca="1"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 ca="1"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 ca="1"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ca="1" si="387"/>
        <v>963.55563895342948</v>
      </c>
      <c r="V5214" s="22">
        <f t="shared" ca="1" si="388"/>
        <v>1.0289512960242073</v>
      </c>
      <c r="X5214" s="33"/>
      <c r="Y5214" s="33"/>
    </row>
    <row r="5215" spans="1:25" hidden="1" x14ac:dyDescent="0.2">
      <c r="A5215" s="93" t="s">
        <v>4884</v>
      </c>
      <c r="B5215" s="94">
        <f ca="1">IFERROR(VLOOKUP($A5215,HeadJournal!$A$1:$NTR$890,COLUMN(HeadJournal!B$1),0),"")</f>
        <v>0</v>
      </c>
      <c r="C5215" s="94" t="str">
        <f ca="1">IFERROR(VLOOKUP($A5215,HeadJournal!$A$1:$NTR$890,COLUMN(HeadJournal!C$1),0),"")</f>
        <v>iHerb_OA CZN6870</v>
      </c>
      <c r="D5215" s="125" t="str">
        <f ca="1"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 ca="1"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 ca="1"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 ca="1"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ca="1" si="387"/>
        <v>945.87069148398803</v>
      </c>
      <c r="V5215" s="22">
        <f t="shared" ca="1" si="388"/>
        <v>1.1074092436043086</v>
      </c>
      <c r="X5215" s="33"/>
      <c r="Y5215" s="33"/>
    </row>
    <row r="5216" spans="1:25" hidden="1" x14ac:dyDescent="0.2">
      <c r="A5216" s="93" t="s">
        <v>4884</v>
      </c>
      <c r="B5216" s="94">
        <f ca="1">IFERROR(VLOOKUP($A5216,HeadJournal!$A$1:$NTR$890,COLUMN(HeadJournal!B$1),0),"")</f>
        <v>0</v>
      </c>
      <c r="C5216" s="94" t="str">
        <f ca="1">IFERROR(VLOOKUP($A5216,HeadJournal!$A$1:$NTR$890,COLUMN(HeadJournal!C$1),0),"")</f>
        <v>iHerb_OA CZN6870</v>
      </c>
      <c r="D5216" s="125" t="str">
        <f ca="1"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 ca="1"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 ca="1"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 ca="1"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ca="1" si="387"/>
        <v>1814.001780735427</v>
      </c>
      <c r="V5216" s="22">
        <f t="shared" ca="1" si="388"/>
        <v>0.52036795965952032</v>
      </c>
      <c r="X5216" s="33"/>
      <c r="Y5216" s="33"/>
    </row>
    <row r="5217" spans="1:25" hidden="1" x14ac:dyDescent="0.2">
      <c r="A5217" s="93" t="s">
        <v>4884</v>
      </c>
      <c r="B5217" s="94">
        <f ca="1">IFERROR(VLOOKUP($A5217,HeadJournal!$A$1:$NTR$890,COLUMN(HeadJournal!B$1),0),"")</f>
        <v>0</v>
      </c>
      <c r="C5217" s="94" t="str">
        <f ca="1">IFERROR(VLOOKUP($A5217,HeadJournal!$A$1:$NTR$890,COLUMN(HeadJournal!C$1),0),"")</f>
        <v>iHerb_OA CZN6870</v>
      </c>
      <c r="D5217" s="125" t="str">
        <f ca="1"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 ca="1"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 ca="1"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 ca="1"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ca="1" si="387"/>
        <v>1814.001780735427</v>
      </c>
      <c r="V5217" s="22">
        <f t="shared" ca="1" si="388"/>
        <v>0.52036795965952032</v>
      </c>
      <c r="X5217" s="33"/>
      <c r="Y5217" s="33"/>
    </row>
    <row r="5218" spans="1:25" hidden="1" x14ac:dyDescent="0.2">
      <c r="A5218" s="93" t="s">
        <v>4884</v>
      </c>
      <c r="B5218" s="94">
        <f ca="1">IFERROR(VLOOKUP($A5218,HeadJournal!$A$1:$NTR$890,COLUMN(HeadJournal!B$1),0),"")</f>
        <v>0</v>
      </c>
      <c r="C5218" s="94" t="str">
        <f ca="1">IFERROR(VLOOKUP($A5218,HeadJournal!$A$1:$NTR$890,COLUMN(HeadJournal!C$1),0),"")</f>
        <v>iHerb_OA CZN6870</v>
      </c>
      <c r="D5218" s="125" t="str">
        <f ca="1"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 ca="1"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 ca="1"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ca="1" si="387"/>
        <v>1137.663717547227</v>
      </c>
      <c r="V5218" s="22">
        <f t="shared" ca="1" si="388"/>
        <v>0.50287118072199155</v>
      </c>
      <c r="X5218" s="33"/>
      <c r="Y5218" s="33"/>
    </row>
    <row r="5219" spans="1:25" hidden="1" x14ac:dyDescent="0.2">
      <c r="A5219" s="93" t="s">
        <v>4884</v>
      </c>
      <c r="B5219" s="94">
        <f ca="1">IFERROR(VLOOKUP($A5219,HeadJournal!$A$1:$NTR$890,COLUMN(HeadJournal!B$1),0),"")</f>
        <v>0</v>
      </c>
      <c r="C5219" s="94" t="str">
        <f ca="1">IFERROR(VLOOKUP($A5219,HeadJournal!$A$1:$NTR$890,COLUMN(HeadJournal!C$1),0),"")</f>
        <v>iHerb_OA CZN6870</v>
      </c>
      <c r="D5219" s="125" t="str">
        <f ca="1"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 ca="1"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 ca="1"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 ca="1"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ca="1" si="387"/>
        <v>903.2650025255075</v>
      </c>
      <c r="V5219" s="22">
        <f t="shared" ca="1" si="388"/>
        <v>0.56569499882834318</v>
      </c>
      <c r="X5219" s="33"/>
      <c r="Y5219" s="33"/>
    </row>
    <row r="5220" spans="1:25" hidden="1" x14ac:dyDescent="0.2">
      <c r="A5220" s="93" t="s">
        <v>4884</v>
      </c>
      <c r="B5220" s="94">
        <f ca="1">IFERROR(VLOOKUP($A5220,HeadJournal!$A$1:$NTR$890,COLUMN(HeadJournal!B$1),0),"")</f>
        <v>0</v>
      </c>
      <c r="C5220" s="94" t="str">
        <f ca="1">IFERROR(VLOOKUP($A5220,HeadJournal!$A$1:$NTR$890,COLUMN(HeadJournal!C$1),0),"")</f>
        <v>iHerb_OA CZN6870</v>
      </c>
      <c r="D5220" s="125" t="str">
        <f ca="1"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 ca="1"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 ca="1"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ca="1" si="387"/>
        <v>-177.02161834528738</v>
      </c>
      <c r="V5220" s="22" t="str">
        <f t="shared" ca="1" si="388"/>
        <v/>
      </c>
      <c r="X5220" s="33"/>
      <c r="Y5220" s="33"/>
    </row>
    <row r="5221" spans="1:25" hidden="1" x14ac:dyDescent="0.2">
      <c r="A5221" s="93" t="s">
        <v>4885</v>
      </c>
      <c r="B5221" s="94">
        <f ca="1">IFERROR(VLOOKUP($A5221,HeadJournal!$A$1:$NTR$890,COLUMN(HeadJournal!B$1),0),"")</f>
        <v>0</v>
      </c>
      <c r="C5221" s="94" t="str">
        <f ca="1">IFERROR(VLOOKUP($A5221,HeadJournal!$A$1:$NTR$890,COLUMN(HeadJournal!C$1),0),"")</f>
        <v>OZON_AV</v>
      </c>
      <c r="D5221" s="125" t="str">
        <f ca="1"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 ca="1"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ca="1" si="387"/>
        <v>1501</v>
      </c>
      <c r="V5221" s="22">
        <f t="shared" ca="1" si="388"/>
        <v>0.18764845605700711</v>
      </c>
      <c r="X5221" s="33"/>
      <c r="Y5221" s="33"/>
    </row>
    <row r="5222" spans="1:25" hidden="1" x14ac:dyDescent="0.2">
      <c r="A5222" s="93" t="s">
        <v>4888</v>
      </c>
      <c r="B5222" s="94">
        <f ca="1">IFERROR(VLOOKUP($A5222,HeadJournal!$A$1:$NTR$890,COLUMN(HeadJournal!B$1),0),"")</f>
        <v>0</v>
      </c>
      <c r="C5222" s="94" t="str">
        <f ca="1">IFERROR(VLOOKUP($A5222,HeadJournal!$A$1:$NTR$890,COLUMN(HeadJournal!C$1),0),"")</f>
        <v>WBRS</v>
      </c>
      <c r="D5222" s="125" t="str">
        <f ca="1"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 ca="1"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ca="1" si="387"/>
        <v>696</v>
      </c>
      <c r="V5222" s="22">
        <f t="shared" ca="1" si="388"/>
        <v>0.30208333333333331</v>
      </c>
      <c r="X5222" s="33"/>
      <c r="Y5222" s="33"/>
    </row>
    <row r="5223" spans="1:25" hidden="1" x14ac:dyDescent="0.2">
      <c r="A5223" s="93" t="s">
        <v>4890</v>
      </c>
      <c r="B5223" s="94">
        <f ca="1">IFERROR(VLOOKUP($A5223,HeadJournal!$A$1:$NTR$890,COLUMN(HeadJournal!B$1),0),"")</f>
        <v>0</v>
      </c>
      <c r="C5223" s="94" t="str">
        <f ca="1">IFERROR(VLOOKUP($A5223,HeadJournal!$A$1:$NTR$890,COLUMN(HeadJournal!C$1),0),"")</f>
        <v>iHerb_MH DLE7202</v>
      </c>
      <c r="D5223" s="125" t="str">
        <f ca="1"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 ca="1"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ca="1" si="387"/>
        <v>2427.545874395234</v>
      </c>
      <c r="V5223" s="22">
        <f t="shared" ca="1" si="388"/>
        <v>0.9818365684748358</v>
      </c>
      <c r="X5223" s="33"/>
      <c r="Y5223" s="33"/>
    </row>
    <row r="5224" spans="1:25" hidden="1" x14ac:dyDescent="0.2">
      <c r="A5224" s="93" t="s">
        <v>4890</v>
      </c>
      <c r="B5224" s="94">
        <f ca="1">IFERROR(VLOOKUP($A5224,HeadJournal!$A$1:$NTR$890,COLUMN(HeadJournal!B$1),0),"")</f>
        <v>0</v>
      </c>
      <c r="C5224" s="94" t="str">
        <f ca="1">IFERROR(VLOOKUP($A5224,HeadJournal!$A$1:$NTR$890,COLUMN(HeadJournal!C$1),0),"")</f>
        <v>iHerb_MH DLE7202</v>
      </c>
      <c r="D5224" s="125" t="str">
        <f ca="1"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 ca="1"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 ca="1"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ca="1" si="387"/>
        <v>2627.545874395234</v>
      </c>
      <c r="V5224" s="22">
        <f t="shared" ca="1" si="388"/>
        <v>1.0627278569840128</v>
      </c>
      <c r="X5224" s="33"/>
      <c r="Y5224" s="33"/>
    </row>
    <row r="5225" spans="1:25" hidden="1" x14ac:dyDescent="0.2">
      <c r="A5225" s="93" t="s">
        <v>4890</v>
      </c>
      <c r="B5225" s="94">
        <f ca="1">IFERROR(VLOOKUP($A5225,HeadJournal!$A$1:$NTR$890,COLUMN(HeadJournal!B$1),0),"")</f>
        <v>0</v>
      </c>
      <c r="C5225" s="94" t="str">
        <f ca="1">IFERROR(VLOOKUP($A5225,HeadJournal!$A$1:$NTR$890,COLUMN(HeadJournal!C$1),0),"")</f>
        <v>iHerb_MH DLE7202</v>
      </c>
      <c r="D5225" s="125" t="str">
        <f ca="1"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 ca="1"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 ca="1"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 ca="1"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ca="1" si="387"/>
        <v>1054.2086599571294</v>
      </c>
      <c r="V5225" s="22">
        <f t="shared" ca="1" si="388"/>
        <v>0.78333737823245853</v>
      </c>
      <c r="X5225" s="33"/>
      <c r="Y5225" s="33"/>
    </row>
    <row r="5226" spans="1:25" hidden="1" x14ac:dyDescent="0.2">
      <c r="A5226" s="93" t="s">
        <v>4890</v>
      </c>
      <c r="B5226" s="94">
        <f ca="1">IFERROR(VLOOKUP($A5226,HeadJournal!$A$1:$NTR$890,COLUMN(HeadJournal!B$1),0),"")</f>
        <v>0</v>
      </c>
      <c r="C5226" s="94" t="str">
        <f ca="1">IFERROR(VLOOKUP($A5226,HeadJournal!$A$1:$NTR$890,COLUMN(HeadJournal!C$1),0),"")</f>
        <v>iHerb_MH DLE7202</v>
      </c>
      <c r="D5226" s="125" t="str">
        <f ca="1"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 ca="1"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 ca="1"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 ca="1">IFERROR(SUM(K5226:O5226)*VLOOKUP($A5226,HeadJournal!$A$1:$L$890,COLUMN(HeadJournal!H$1),0),0)</f>
        <v>1531.9114189849699</v>
      </c>
      <c r="Q5226" s="29">
        <v>3200</v>
      </c>
      <c r="R5226" s="31">
        <v>46154</v>
      </c>
      <c r="S5226" s="31"/>
      <c r="T5226" s="95" t="str">
        <f t="shared" si="390"/>
        <v>2026 05</v>
      </c>
      <c r="U5226" s="32">
        <f t="shared" ca="1" si="387"/>
        <v>1668.0885810150301</v>
      </c>
      <c r="V5226" s="22">
        <f t="shared" ca="1" si="388"/>
        <v>1.0888936268392657</v>
      </c>
      <c r="X5226" s="33"/>
      <c r="Y5226" s="33"/>
    </row>
    <row r="5227" spans="1:25" hidden="1" x14ac:dyDescent="0.2">
      <c r="A5227" s="93" t="s">
        <v>4891</v>
      </c>
      <c r="B5227" s="94">
        <f ca="1">IFERROR(VLOOKUP($A5227,HeadJournal!$A$1:$NTR$890,COLUMN(HeadJournal!B$1),0),"")</f>
        <v>0</v>
      </c>
      <c r="C5227" s="94" t="str">
        <f ca="1">IFERROR(VLOOKUP($A5227,HeadJournal!$A$1:$NTR$890,COLUMN(HeadJournal!C$1),0),"")</f>
        <v>iHerb_MH DLE7202</v>
      </c>
      <c r="D5227" s="125" t="str">
        <f ca="1"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 ca="1"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ca="1" si="387"/>
        <v>1193.5803416207293</v>
      </c>
      <c r="V5227" s="22">
        <f t="shared" ca="1" si="388"/>
        <v>0.66074366279406849</v>
      </c>
      <c r="X5227" s="33"/>
      <c r="Y5227" s="33"/>
    </row>
    <row r="5228" spans="1:25" hidden="1" x14ac:dyDescent="0.2">
      <c r="A5228" s="93" t="s">
        <v>4891</v>
      </c>
      <c r="B5228" s="94">
        <f ca="1">IFERROR(VLOOKUP($A5228,HeadJournal!$A$1:$NTR$890,COLUMN(HeadJournal!B$1),0),"")</f>
        <v>0</v>
      </c>
      <c r="C5228" s="94" t="str">
        <f ca="1">IFERROR(VLOOKUP($A5228,HeadJournal!$A$1:$NTR$890,COLUMN(HeadJournal!C$1),0),"")</f>
        <v>iHerb_MH DLE7202</v>
      </c>
      <c r="D5228" s="125" t="str">
        <f ca="1"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 ca="1"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 ca="1"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 ca="1"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ca="1" si="387"/>
        <v>1093.5803416207293</v>
      </c>
      <c r="V5228" s="22">
        <f t="shared" ca="1" si="388"/>
        <v>0.60538554070093287</v>
      </c>
      <c r="X5228" s="33"/>
      <c r="Y5228" s="33"/>
    </row>
    <row r="5229" spans="1:25" hidden="1" x14ac:dyDescent="0.2">
      <c r="A5229" s="93" t="s">
        <v>4891</v>
      </c>
      <c r="B5229" s="94">
        <f ca="1">IFERROR(VLOOKUP($A5229,HeadJournal!$A$1:$NTR$890,COLUMN(HeadJournal!B$1),0),"")</f>
        <v>0</v>
      </c>
      <c r="C5229" s="94" t="str">
        <f ca="1">IFERROR(VLOOKUP($A5229,HeadJournal!$A$1:$NTR$890,COLUMN(HeadJournal!C$1),0),"")</f>
        <v>iHerb_MH DLE7202</v>
      </c>
      <c r="D5229" s="125" t="str">
        <f ca="1"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 ca="1"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 ca="1"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 ca="1"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ca="1" si="387"/>
        <v>1093.5803416207293</v>
      </c>
      <c r="V5229" s="22">
        <f t="shared" ca="1" si="388"/>
        <v>0.60538554070093287</v>
      </c>
      <c r="X5229" s="33"/>
      <c r="Y5229" s="33"/>
    </row>
    <row r="5230" spans="1:25" hidden="1" x14ac:dyDescent="0.2">
      <c r="A5230" s="93" t="s">
        <v>4893</v>
      </c>
      <c r="B5230" s="94">
        <f ca="1">IFERROR(VLOOKUP($A5230,HeadJournal!$A$1:$NTR$890,COLUMN(HeadJournal!B$1),0),"")</f>
        <v>0</v>
      </c>
      <c r="C5230" s="94" t="str">
        <f ca="1">IFERROR(VLOOKUP($A5230,HeadJournal!$A$1:$NTR$890,COLUMN(HeadJournal!C$1),0),"")</f>
        <v>iHerb_MH DLE7202</v>
      </c>
      <c r="D5230" s="125" t="str">
        <f ca="1"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 ca="1"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 ca="1"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ca="1" si="387"/>
        <v>1719.6508272292222</v>
      </c>
      <c r="V5230" s="22">
        <f t="shared" ca="1" si="388"/>
        <v>0.52422798204030907</v>
      </c>
      <c r="X5230" s="33"/>
      <c r="Y5230" s="33"/>
    </row>
    <row r="5231" spans="1:25" hidden="1" x14ac:dyDescent="0.2">
      <c r="A5231" s="93" t="s">
        <v>4893</v>
      </c>
      <c r="B5231" s="94">
        <f ca="1">IFERROR(VLOOKUP($A5231,HeadJournal!$A$1:$NTR$890,COLUMN(HeadJournal!B$1),0),"")</f>
        <v>0</v>
      </c>
      <c r="C5231" s="94" t="str">
        <f ca="1">IFERROR(VLOOKUP($A5231,HeadJournal!$A$1:$NTR$890,COLUMN(HeadJournal!C$1),0),"")</f>
        <v>iHerb_MH DLE7202</v>
      </c>
      <c r="D5231" s="125" t="str">
        <f ca="1"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 ca="1"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 ca="1"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ca="1" si="387"/>
        <v>1568.9497236058214</v>
      </c>
      <c r="V5231" s="22">
        <f t="shared" ca="1" si="388"/>
        <v>0.70323369231353972</v>
      </c>
      <c r="X5231" s="33"/>
      <c r="Y5231" s="33"/>
    </row>
    <row r="5232" spans="1:25" hidden="1" x14ac:dyDescent="0.2">
      <c r="A5232" s="93" t="s">
        <v>4893</v>
      </c>
      <c r="B5232" s="94">
        <f ca="1">IFERROR(VLOOKUP($A5232,HeadJournal!$A$1:$NTR$890,COLUMN(HeadJournal!B$1),0),"")</f>
        <v>0</v>
      </c>
      <c r="C5232" s="94" t="str">
        <f ca="1">IFERROR(VLOOKUP($A5232,HeadJournal!$A$1:$NTR$890,COLUMN(HeadJournal!C$1),0),"")</f>
        <v>iHerb_MH DLE7202</v>
      </c>
      <c r="D5232" s="125" t="str">
        <f ca="1"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 ca="1"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 ca="1"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ca="1" si="387"/>
        <v>-1573.0882635022949</v>
      </c>
      <c r="V5232" s="22" t="str">
        <f t="shared" ca="1" si="388"/>
        <v/>
      </c>
      <c r="X5232" s="33"/>
      <c r="Y5232" s="33"/>
    </row>
    <row r="5233" spans="1:25" hidden="1" x14ac:dyDescent="0.2">
      <c r="A5233" s="93" t="s">
        <v>4893</v>
      </c>
      <c r="B5233" s="94">
        <f ca="1">IFERROR(VLOOKUP($A5233,HeadJournal!$A$1:$NTR$890,COLUMN(HeadJournal!B$1),0),"")</f>
        <v>0</v>
      </c>
      <c r="C5233" s="94" t="str">
        <f ca="1">IFERROR(VLOOKUP($A5233,HeadJournal!$A$1:$NTR$890,COLUMN(HeadJournal!C$1),0),"")</f>
        <v>iHerb_MH DLE7202</v>
      </c>
      <c r="D5233" s="125" t="str">
        <f ca="1"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 ca="1"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 ca="1"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 ca="1"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ca="1" si="387"/>
        <v>939.05885633362641</v>
      </c>
      <c r="V5233" s="22">
        <f t="shared" ca="1" si="388"/>
        <v>1.0907352532074184</v>
      </c>
      <c r="X5233" s="33"/>
      <c r="Y5233" s="33"/>
    </row>
    <row r="5234" spans="1:25" hidden="1" x14ac:dyDescent="0.2">
      <c r="A5234" s="93" t="s">
        <v>4893</v>
      </c>
      <c r="B5234" s="94">
        <f ca="1">IFERROR(VLOOKUP($A5234,HeadJournal!$A$1:$NTR$890,COLUMN(HeadJournal!B$1),0),"")</f>
        <v>0</v>
      </c>
      <c r="C5234" s="94" t="str">
        <f ca="1">IFERROR(VLOOKUP($A5234,HeadJournal!$A$1:$NTR$890,COLUMN(HeadJournal!C$1),0),"")</f>
        <v>iHerb_MH DLE7202</v>
      </c>
      <c r="D5234" s="125" t="str">
        <f ca="1"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 ca="1"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 ca="1">IFERROR(SUM(K5234:O5234)*VLOOKUP($A5234,HeadJournal!$A$1:$L$890,COLUMN(HeadJournal!H$1),0),0)</f>
        <v>860.94114366637359</v>
      </c>
      <c r="Q5234" s="29">
        <v>1900</v>
      </c>
      <c r="R5234" s="31">
        <v>46178</v>
      </c>
      <c r="S5234" s="31" t="s">
        <v>3321</v>
      </c>
      <c r="T5234" s="95" t="str">
        <f t="shared" si="390"/>
        <v>2026 06</v>
      </c>
      <c r="U5234" s="32">
        <f t="shared" ca="1" si="387"/>
        <v>1039.0588563336264</v>
      </c>
      <c r="V5234" s="22">
        <f t="shared" ca="1" si="388"/>
        <v>1.2068872117189418</v>
      </c>
      <c r="X5234" s="33"/>
      <c r="Y5234" s="33"/>
    </row>
    <row r="5235" spans="1:25" hidden="1" x14ac:dyDescent="0.2">
      <c r="A5235" s="93" t="s">
        <v>4900</v>
      </c>
      <c r="B5235" s="94">
        <f ca="1">IFERROR(VLOOKUP($A5235,HeadJournal!$A$1:$NTR$890,COLUMN(HeadJournal!B$1),0),"")</f>
        <v>0</v>
      </c>
      <c r="C5235" s="94" t="str">
        <f ca="1">IFERROR(VLOOKUP($A5235,HeadJournal!$A$1:$NTR$890,COLUMN(HeadJournal!C$1),0),"")</f>
        <v>iHerb_VP DFD1605</v>
      </c>
      <c r="D5235" s="125" t="str">
        <f ca="1"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 ca="1"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 ca="1"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ca="1" si="387"/>
        <v>1228.0305310674455</v>
      </c>
      <c r="V5235" s="22">
        <f t="shared" ca="1" si="388"/>
        <v>0.73448143275694167</v>
      </c>
      <c r="X5235" s="33"/>
      <c r="Y5235" s="33"/>
    </row>
    <row r="5236" spans="1:25" hidden="1" x14ac:dyDescent="0.2">
      <c r="A5236" s="93" t="s">
        <v>4900</v>
      </c>
      <c r="B5236" s="94">
        <f ca="1">IFERROR(VLOOKUP($A5236,HeadJournal!$A$1:$NTR$890,COLUMN(HeadJournal!B$1),0),"")</f>
        <v>0</v>
      </c>
      <c r="C5236" s="94" t="str">
        <f ca="1">IFERROR(VLOOKUP($A5236,HeadJournal!$A$1:$NTR$890,COLUMN(HeadJournal!C$1),0),"")</f>
        <v>iHerb_VP DFD1605</v>
      </c>
      <c r="D5236" s="125" t="str">
        <f ca="1"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 ca="1"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 ca="1"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ca="1" si="387"/>
        <v>1328.0305310674455</v>
      </c>
      <c r="V5236" s="22">
        <f t="shared" ca="1" si="388"/>
        <v>0.79429113733476731</v>
      </c>
      <c r="X5236" s="33"/>
      <c r="Y5236" s="33"/>
    </row>
    <row r="5237" spans="1:25" hidden="1" x14ac:dyDescent="0.2">
      <c r="A5237" s="93" t="s">
        <v>4900</v>
      </c>
      <c r="B5237" s="94">
        <f ca="1">IFERROR(VLOOKUP($A5237,HeadJournal!$A$1:$NTR$890,COLUMN(HeadJournal!B$1),0),"")</f>
        <v>0</v>
      </c>
      <c r="C5237" s="94" t="str">
        <f ca="1">IFERROR(VLOOKUP($A5237,HeadJournal!$A$1:$NTR$890,COLUMN(HeadJournal!C$1),0),"")</f>
        <v>iHerb_VP DFD1605</v>
      </c>
      <c r="D5237" s="125" t="str">
        <f ca="1"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 ca="1"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 ca="1"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 ca="1"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ca="1" si="387"/>
        <v>1328.0305310674455</v>
      </c>
      <c r="V5237" s="22">
        <f t="shared" ca="1" si="388"/>
        <v>0.79429113733476731</v>
      </c>
      <c r="X5237" s="33"/>
      <c r="Y5237" s="33"/>
    </row>
    <row r="5238" spans="1:25" hidden="1" x14ac:dyDescent="0.2">
      <c r="A5238" s="93" t="s">
        <v>4900</v>
      </c>
      <c r="B5238" s="94">
        <f ca="1">IFERROR(VLOOKUP($A5238,HeadJournal!$A$1:$NTR$890,COLUMN(HeadJournal!B$1),0),"")</f>
        <v>0</v>
      </c>
      <c r="C5238" s="94" t="str">
        <f ca="1">IFERROR(VLOOKUP($A5238,HeadJournal!$A$1:$NTR$890,COLUMN(HeadJournal!C$1),0),"")</f>
        <v>iHerb_VP DFD1605</v>
      </c>
      <c r="D5238" s="125" t="str">
        <f ca="1"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 ca="1"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 ca="1"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ca="1" si="387"/>
        <v>734.92741812710199</v>
      </c>
      <c r="V5238" s="22">
        <f t="shared" ca="1" si="388"/>
        <v>0.84955578702537382</v>
      </c>
      <c r="X5238" s="33"/>
      <c r="Y5238" s="33"/>
    </row>
    <row r="5239" spans="1:25" hidden="1" x14ac:dyDescent="0.2">
      <c r="A5239" s="93" t="s">
        <v>4900</v>
      </c>
      <c r="B5239" s="94">
        <f ca="1">IFERROR(VLOOKUP($A5239,HeadJournal!$A$1:$NTR$890,COLUMN(HeadJournal!B$1),0),"")</f>
        <v>0</v>
      </c>
      <c r="C5239" s="94" t="str">
        <f ca="1">IFERROR(VLOOKUP($A5239,HeadJournal!$A$1:$NTR$890,COLUMN(HeadJournal!C$1),0),"")</f>
        <v>iHerb_VP DFD1605</v>
      </c>
      <c r="D5239" s="125" t="str">
        <f ca="1"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 ca="1"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 ca="1"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ca="1" si="387"/>
        <v>734.92741812710199</v>
      </c>
      <c r="V5239" s="22">
        <f t="shared" ca="1" si="388"/>
        <v>0.84955578702537382</v>
      </c>
      <c r="X5239" s="33"/>
      <c r="Y5239" s="33"/>
    </row>
    <row r="5240" spans="1:25" hidden="1" x14ac:dyDescent="0.2">
      <c r="A5240" s="93" t="s">
        <v>4900</v>
      </c>
      <c r="B5240" s="94">
        <f ca="1">IFERROR(VLOOKUP($A5240,HeadJournal!$A$1:$NTR$890,COLUMN(HeadJournal!B$1),0),"")</f>
        <v>0</v>
      </c>
      <c r="C5240" s="94" t="str">
        <f ca="1">IFERROR(VLOOKUP($A5240,HeadJournal!$A$1:$NTR$890,COLUMN(HeadJournal!C$1),0),"")</f>
        <v>iHerb_VP DFD1605</v>
      </c>
      <c r="D5240" s="125" t="str">
        <f ca="1"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 ca="1"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 ca="1"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ca="1" si="387"/>
        <v>734.92741812710199</v>
      </c>
      <c r="V5240" s="22">
        <f t="shared" ca="1" si="388"/>
        <v>0.84955578702537382</v>
      </c>
      <c r="X5240" s="33"/>
      <c r="Y5240" s="33"/>
    </row>
    <row r="5241" spans="1:25" hidden="1" x14ac:dyDescent="0.2">
      <c r="A5241" s="93" t="s">
        <v>4900</v>
      </c>
      <c r="B5241" s="94">
        <f ca="1">IFERROR(VLOOKUP($A5241,HeadJournal!$A$1:$NTR$890,COLUMN(HeadJournal!B$1),0),"")</f>
        <v>0</v>
      </c>
      <c r="C5241" s="94" t="str">
        <f ca="1">IFERROR(VLOOKUP($A5241,HeadJournal!$A$1:$NTR$890,COLUMN(HeadJournal!C$1),0),"")</f>
        <v>iHerb_VP DFD1605</v>
      </c>
      <c r="D5241" s="125" t="str">
        <f ca="1"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 ca="1"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 ca="1"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ca="1" si="387"/>
        <v>982.48700079660102</v>
      </c>
      <c r="V5241" s="22">
        <f t="shared" ca="1" si="388"/>
        <v>0.64743234576069286</v>
      </c>
      <c r="X5241" s="33"/>
      <c r="Y5241" s="33"/>
    </row>
    <row r="5242" spans="1:25" hidden="1" x14ac:dyDescent="0.2">
      <c r="A5242" s="93" t="s">
        <v>4900</v>
      </c>
      <c r="B5242" s="94">
        <f ca="1">IFERROR(VLOOKUP($A5242,HeadJournal!$A$1:$NTR$890,COLUMN(HeadJournal!B$1),0),"")</f>
        <v>0</v>
      </c>
      <c r="C5242" s="94" t="str">
        <f ca="1">IFERROR(VLOOKUP($A5242,HeadJournal!$A$1:$NTR$890,COLUMN(HeadJournal!C$1),0),"")</f>
        <v>iHerb_VP DFD1605</v>
      </c>
      <c r="D5242" s="125" t="str">
        <f ca="1"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 ca="1"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 ca="1"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ca="1" si="387"/>
        <v>1021.7756917153478</v>
      </c>
      <c r="V5242" s="22">
        <f t="shared" ca="1" si="388"/>
        <v>1.0445208558628687</v>
      </c>
      <c r="X5242" s="33"/>
      <c r="Y5242" s="33"/>
    </row>
    <row r="5243" spans="1:25" hidden="1" x14ac:dyDescent="0.2">
      <c r="A5243" s="93" t="s">
        <v>4900</v>
      </c>
      <c r="B5243" s="94">
        <f ca="1">IFERROR(VLOOKUP($A5243,HeadJournal!$A$1:$NTR$890,COLUMN(HeadJournal!B$1),0),"")</f>
        <v>0</v>
      </c>
      <c r="C5243" s="94" t="str">
        <f ca="1">IFERROR(VLOOKUP($A5243,HeadJournal!$A$1:$NTR$890,COLUMN(HeadJournal!C$1),0),"")</f>
        <v>iHerb_VP DFD1605</v>
      </c>
      <c r="D5243" s="125" t="str">
        <f ca="1"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 ca="1"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 ca="1"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 ca="1"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ca="1" si="387"/>
        <v>696.84243494423788</v>
      </c>
      <c r="V5243" s="22">
        <f t="shared" ca="1" si="388"/>
        <v>1.728461761216995</v>
      </c>
      <c r="X5243" s="33"/>
      <c r="Y5243" s="33"/>
    </row>
    <row r="5244" spans="1:25" hidden="1" x14ac:dyDescent="0.2">
      <c r="A5244" s="93" t="s">
        <v>4900</v>
      </c>
      <c r="B5244" s="94">
        <f ca="1">IFERROR(VLOOKUP($A5244,HeadJournal!$A$1:$NTR$890,COLUMN(HeadJournal!B$1),0),"")</f>
        <v>0</v>
      </c>
      <c r="C5244" s="94" t="str">
        <f ca="1">IFERROR(VLOOKUP($A5244,HeadJournal!$A$1:$NTR$890,COLUMN(HeadJournal!C$1),0),"")</f>
        <v>iHerb_VP DFD1605</v>
      </c>
      <c r="D5244" s="125" t="str">
        <f ca="1"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 ca="1"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 ca="1"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ca="1" si="387"/>
        <v>1075.6724057355286</v>
      </c>
      <c r="V5244" s="22">
        <f t="shared" ca="1" si="388"/>
        <v>0.62382137206031729</v>
      </c>
      <c r="X5244" s="33"/>
      <c r="Y5244" s="33"/>
    </row>
    <row r="5245" spans="1:25" hidden="1" x14ac:dyDescent="0.2">
      <c r="A5245" s="93" t="s">
        <v>4900</v>
      </c>
      <c r="B5245" s="94">
        <f ca="1">IFERROR(VLOOKUP($A5245,HeadJournal!$A$1:$NTR$890,COLUMN(HeadJournal!B$1),0),"")</f>
        <v>0</v>
      </c>
      <c r="C5245" s="94" t="str">
        <f ca="1">IFERROR(VLOOKUP($A5245,HeadJournal!$A$1:$NTR$890,COLUMN(HeadJournal!C$1),0),"")</f>
        <v>iHerb_VP DFD1605</v>
      </c>
      <c r="D5245" s="125" t="str">
        <f ca="1"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 ca="1"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 ca="1"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ca="1" si="387"/>
        <v>1088.9686192246413</v>
      </c>
      <c r="V5245" s="22">
        <f t="shared" ca="1" si="388"/>
        <v>1.1953140607493062</v>
      </c>
      <c r="X5245" s="33"/>
      <c r="Y5245" s="33"/>
    </row>
    <row r="5246" spans="1:25" hidden="1" x14ac:dyDescent="0.2">
      <c r="A5246" s="93" t="s">
        <v>4934</v>
      </c>
      <c r="B5246" s="94">
        <f ca="1">IFERROR(VLOOKUP($A5246,HeadJournal!$A$1:$NTR$890,COLUMN(HeadJournal!B$1),0),"")</f>
        <v>0</v>
      </c>
      <c r="C5246" s="94" t="str">
        <f ca="1">IFERROR(VLOOKUP($A5246,HeadJournal!$A$1:$NTR$890,COLUMN(HeadJournal!C$1),0),"")</f>
        <v>iHerb_MH DLE7202</v>
      </c>
      <c r="D5246" s="125" t="str">
        <f ca="1"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 ca="1"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 ca="1"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 ca="1"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ca="1" si="387"/>
        <v>-841.30223012946954</v>
      </c>
      <c r="V5246" s="22" t="str">
        <f t="shared" ca="1" si="388"/>
        <v/>
      </c>
      <c r="X5246" s="33"/>
      <c r="Y5246" s="33"/>
    </row>
    <row r="5247" spans="1:25" hidden="1" x14ac:dyDescent="0.2">
      <c r="A5247" s="93" t="s">
        <v>4934</v>
      </c>
      <c r="B5247" s="94">
        <f ca="1">IFERROR(VLOOKUP($A5247,HeadJournal!$A$1:$NTR$890,COLUMN(HeadJournal!B$1),0),"")</f>
        <v>0</v>
      </c>
      <c r="C5247" s="94" t="str">
        <f ca="1">IFERROR(VLOOKUP($A5247,HeadJournal!$A$1:$NTR$890,COLUMN(HeadJournal!C$1),0),"")</f>
        <v>iHerb_MH DLE7202</v>
      </c>
      <c r="D5247" s="125" t="str">
        <f ca="1"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 ca="1"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 ca="1"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 ca="1"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ca="1" si="387"/>
        <v>975.85100660207399</v>
      </c>
      <c r="V5247" s="22">
        <f t="shared" ca="1" si="388"/>
        <v>0.64025958802526206</v>
      </c>
      <c r="X5247" s="33"/>
      <c r="Y5247" s="33"/>
    </row>
    <row r="5248" spans="1:25" hidden="1" x14ac:dyDescent="0.2">
      <c r="A5248" s="93" t="s">
        <v>4934</v>
      </c>
      <c r="B5248" s="94">
        <f ca="1">IFERROR(VLOOKUP($A5248,HeadJournal!$A$1:$NTR$890,COLUMN(HeadJournal!B$1),0),"")</f>
        <v>0</v>
      </c>
      <c r="C5248" s="94" t="str">
        <f ca="1">IFERROR(VLOOKUP($A5248,HeadJournal!$A$1:$NTR$890,COLUMN(HeadJournal!C$1),0),"")</f>
        <v>iHerb_MH DLE7202</v>
      </c>
      <c r="D5248" s="125" t="str">
        <f ca="1"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 ca="1"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 ca="1"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 ca="1"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ca="1" si="387"/>
        <v>758.49845065592024</v>
      </c>
      <c r="V5248" s="22">
        <f t="shared" ca="1" si="388"/>
        <v>1.0229222734960914</v>
      </c>
      <c r="X5248" s="33"/>
      <c r="Y5248" s="33"/>
    </row>
    <row r="5249" spans="1:25" hidden="1" x14ac:dyDescent="0.2">
      <c r="A5249" s="93" t="s">
        <v>4934</v>
      </c>
      <c r="B5249" s="94">
        <f ca="1">IFERROR(VLOOKUP($A5249,HeadJournal!$A$1:$NTR$890,COLUMN(HeadJournal!B$1),0),"")</f>
        <v>0</v>
      </c>
      <c r="C5249" s="94" t="str">
        <f ca="1">IFERROR(VLOOKUP($A5249,HeadJournal!$A$1:$NTR$890,COLUMN(HeadJournal!C$1),0),"")</f>
        <v>iHerb_MH DLE7202</v>
      </c>
      <c r="D5249" s="125" t="str">
        <f ca="1"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 ca="1"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 ca="1"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 ca="1"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ca="1" si="387"/>
        <v>1063.074992711995</v>
      </c>
      <c r="V5249" s="22">
        <f t="shared" ca="1" si="388"/>
        <v>1.2702153519785633</v>
      </c>
      <c r="X5249" s="33"/>
      <c r="Y5249" s="33"/>
    </row>
    <row r="5250" spans="1:25" hidden="1" x14ac:dyDescent="0.2">
      <c r="A5250" s="93" t="s">
        <v>4934</v>
      </c>
      <c r="B5250" s="94">
        <f ca="1">IFERROR(VLOOKUP($A5250,HeadJournal!$A$1:$NTR$890,COLUMN(HeadJournal!B$1),0),"")</f>
        <v>0</v>
      </c>
      <c r="C5250" s="94" t="str">
        <f ca="1">IFERROR(VLOOKUP($A5250,HeadJournal!$A$1:$NTR$890,COLUMN(HeadJournal!C$1),0),"")</f>
        <v>iHerb_MH DLE7202</v>
      </c>
      <c r="D5250" s="125" t="str">
        <f ca="1"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 ca="1"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 ca="1"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ca="1" si="387"/>
        <v>644.76882448769607</v>
      </c>
      <c r="V5250" s="22">
        <f t="shared" ca="1" si="388"/>
        <v>1.416354720790139</v>
      </c>
      <c r="X5250" s="33"/>
      <c r="Y5250" s="33"/>
    </row>
    <row r="5251" spans="1:25" hidden="1" x14ac:dyDescent="0.2">
      <c r="A5251" s="93" t="s">
        <v>4934</v>
      </c>
      <c r="B5251" s="94">
        <f ca="1">IFERROR(VLOOKUP($A5251,HeadJournal!$A$1:$NTR$890,COLUMN(HeadJournal!B$1),0),"")</f>
        <v>0</v>
      </c>
      <c r="C5251" s="94" t="str">
        <f ca="1">IFERROR(VLOOKUP($A5251,HeadJournal!$A$1:$NTR$890,COLUMN(HeadJournal!C$1),0),"")</f>
        <v>iHerb_MH DLE7202</v>
      </c>
      <c r="D5251" s="125" t="str">
        <f ca="1"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 ca="1"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 ca="1"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ca="1" si="387"/>
        <v>-1665.971013461374</v>
      </c>
      <c r="V5251" s="22" t="str">
        <f t="shared" ca="1" si="388"/>
        <v/>
      </c>
      <c r="X5251" s="33"/>
      <c r="Y5251" s="33"/>
    </row>
    <row r="5252" spans="1:25" hidden="1" x14ac:dyDescent="0.2">
      <c r="A5252" s="93" t="s">
        <v>4934</v>
      </c>
      <c r="B5252" s="94">
        <f ca="1">IFERROR(VLOOKUP($A5252,HeadJournal!$A$1:$NTR$890,COLUMN(HeadJournal!B$1),0),"")</f>
        <v>0</v>
      </c>
      <c r="C5252" s="94" t="str">
        <f ca="1">IFERROR(VLOOKUP($A5252,HeadJournal!$A$1:$NTR$890,COLUMN(HeadJournal!C$1),0),"")</f>
        <v>iHerb_MH DLE7202</v>
      </c>
      <c r="D5252" s="125" t="str">
        <f ca="1"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 ca="1"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 ca="1"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 ca="1"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ca="1" si="387"/>
        <v>1814.4487353168133</v>
      </c>
      <c r="V5252" s="22">
        <f t="shared" ca="1" si="388"/>
        <v>1.671453752897015</v>
      </c>
      <c r="X5252" s="33"/>
      <c r="Y5252" s="33"/>
    </row>
    <row r="5253" spans="1:25" hidden="1" x14ac:dyDescent="0.2">
      <c r="A5253" s="93" t="s">
        <v>4934</v>
      </c>
      <c r="B5253" s="94">
        <f ca="1">IFERROR(VLOOKUP($A5253,HeadJournal!$A$1:$NTR$890,COLUMN(HeadJournal!B$1),0),"")</f>
        <v>0</v>
      </c>
      <c r="C5253" s="94" t="str">
        <f ca="1">IFERROR(VLOOKUP($A5253,HeadJournal!$A$1:$NTR$890,COLUMN(HeadJournal!C$1),0),"")</f>
        <v>iHerb_MH DLE7202</v>
      </c>
      <c r="D5253" s="125" t="str">
        <f ca="1"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 ca="1"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 ca="1"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 ca="1"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ca="1" si="387"/>
        <v>787.95089513847097</v>
      </c>
      <c r="V5253" s="22">
        <f t="shared" ca="1" si="388"/>
        <v>0.34080197236367182</v>
      </c>
      <c r="X5253" s="33"/>
      <c r="Y5253" s="33"/>
    </row>
    <row r="5254" spans="1:25" hidden="1" x14ac:dyDescent="0.2">
      <c r="A5254" s="93" t="s">
        <v>4934</v>
      </c>
      <c r="B5254" s="94">
        <f ca="1">IFERROR(VLOOKUP($A5254,HeadJournal!$A$1:$NTR$890,COLUMN(HeadJournal!B$1),0),"")</f>
        <v>0</v>
      </c>
      <c r="C5254" s="94" t="str">
        <f ca="1">IFERROR(VLOOKUP($A5254,HeadJournal!$A$1:$NTR$890,COLUMN(HeadJournal!C$1),0),"")</f>
        <v>iHerb_MH DLE7202</v>
      </c>
      <c r="D5254" s="125" t="str">
        <f ca="1"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 ca="1"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 ca="1"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 ca="1"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ca="1" si="387"/>
        <v>-747.62966132212989</v>
      </c>
      <c r="V5254" s="22" t="str">
        <f t="shared" ca="1" si="388"/>
        <v/>
      </c>
      <c r="X5254" s="33"/>
      <c r="Y5254" s="33"/>
    </row>
    <row r="5255" spans="1:25" hidden="1" x14ac:dyDescent="0.2">
      <c r="A5255" s="93" t="s">
        <v>4945</v>
      </c>
      <c r="B5255" s="94">
        <f ca="1">IFERROR(VLOOKUP($A5255,HeadJournal!$A$1:$NTR$890,COLUMN(HeadJournal!B$1),0),"")</f>
        <v>0</v>
      </c>
      <c r="C5255" s="94" t="str">
        <f ca="1">IFERROR(VLOOKUP($A5255,HeadJournal!$A$1:$NTR$890,COLUMN(HeadJournal!C$1),0),"")</f>
        <v>iHerb_OA CZN6870</v>
      </c>
      <c r="D5255" s="125" t="str">
        <f ca="1"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 ca="1"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 ca="1"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ca="1" si="387"/>
        <v>1362.3328571428569</v>
      </c>
      <c r="V5255" s="22">
        <f t="shared" ca="1" si="388"/>
        <v>0.53684458222878484</v>
      </c>
      <c r="X5255" s="33"/>
      <c r="Y5255" s="33"/>
    </row>
    <row r="5256" spans="1:25" hidden="1" x14ac:dyDescent="0.2">
      <c r="A5256" s="93" t="s">
        <v>4945</v>
      </c>
      <c r="B5256" s="94">
        <f ca="1">IFERROR(VLOOKUP($A5256,HeadJournal!$A$1:$NTR$890,COLUMN(HeadJournal!B$1),0),"")</f>
        <v>0</v>
      </c>
      <c r="C5256" s="94" t="str">
        <f ca="1">IFERROR(VLOOKUP($A5256,HeadJournal!$A$1:$NTR$890,COLUMN(HeadJournal!C$1),0),"")</f>
        <v>iHerb_OA CZN6870</v>
      </c>
      <c r="D5256" s="125" t="str">
        <f ca="1"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 ca="1"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 ca="1"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ca="1" si="387"/>
        <v>1647.6160663909213</v>
      </c>
      <c r="V5256" s="22">
        <f t="shared" ca="1" si="388"/>
        <v>0.27914417037650552</v>
      </c>
      <c r="X5256" s="33"/>
      <c r="Y5256" s="33"/>
    </row>
    <row r="5257" spans="1:25" hidden="1" x14ac:dyDescent="0.2">
      <c r="A5257" s="93" t="s">
        <v>4946</v>
      </c>
      <c r="B5257" s="94">
        <f ca="1">IFERROR(VLOOKUP($A5257,HeadJournal!$A$1:$NTR$890,COLUMN(HeadJournal!B$1),0),"")</f>
        <v>0</v>
      </c>
      <c r="C5257" s="94" t="str">
        <f ca="1">IFERROR(VLOOKUP($A5257,HeadJournal!$A$1:$NTR$890,COLUMN(HeadJournal!C$1),0),"")</f>
        <v>iHerb_OA CZN6870</v>
      </c>
      <c r="D5257" s="125" t="str">
        <f ca="1"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 ca="1"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 ca="1"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 ca="1"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ca="1" si="387"/>
        <v>-2343.3058743922611</v>
      </c>
      <c r="V5257" s="22" t="str">
        <f t="shared" ca="1" si="388"/>
        <v/>
      </c>
      <c r="X5257" s="33"/>
      <c r="Y5257" s="33"/>
    </row>
    <row r="5258" spans="1:25" hidden="1" x14ac:dyDescent="0.2">
      <c r="A5258" s="93" t="s">
        <v>4946</v>
      </c>
      <c r="B5258" s="94">
        <f ca="1">IFERROR(VLOOKUP($A5258,HeadJournal!$A$1:$NTR$890,COLUMN(HeadJournal!B$1),0),"")</f>
        <v>0</v>
      </c>
      <c r="C5258" s="94" t="str">
        <f ca="1">IFERROR(VLOOKUP($A5258,HeadJournal!$A$1:$NTR$890,COLUMN(HeadJournal!C$1),0),"")</f>
        <v>iHerb_OA CZN6870</v>
      </c>
      <c r="D5258" s="125" t="str">
        <f ca="1"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 ca="1"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 ca="1"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 ca="1"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ca="1" si="387"/>
        <v>1627.5918299834598</v>
      </c>
      <c r="V5258" s="22">
        <f t="shared" ca="1" si="388"/>
        <v>0.97320251070488539</v>
      </c>
      <c r="X5258" s="33"/>
      <c r="Y5258" s="33"/>
    </row>
    <row r="5259" spans="1:25" hidden="1" x14ac:dyDescent="0.2">
      <c r="A5259" s="93" t="s">
        <v>4946</v>
      </c>
      <c r="B5259" s="94">
        <f ca="1">IFERROR(VLOOKUP($A5259,HeadJournal!$A$1:$NTR$890,COLUMN(HeadJournal!B$1),0),"")</f>
        <v>0</v>
      </c>
      <c r="C5259" s="94" t="str">
        <f ca="1">IFERROR(VLOOKUP($A5259,HeadJournal!$A$1:$NTR$890,COLUMN(HeadJournal!C$1),0),"")</f>
        <v>iHerb_OA CZN6870</v>
      </c>
      <c r="D5259" s="125" t="str">
        <f ca="1"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 ca="1"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 ca="1"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 ca="1"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ca="1" si="387"/>
        <v>1061.2529346899901</v>
      </c>
      <c r="V5259" s="22">
        <f t="shared" ca="1" si="388"/>
        <v>0.40218062149329575</v>
      </c>
      <c r="X5259" s="33"/>
      <c r="Y5259" s="33"/>
    </row>
    <row r="5260" spans="1:25" hidden="1" x14ac:dyDescent="0.2">
      <c r="A5260" s="93" t="s">
        <v>4946</v>
      </c>
      <c r="B5260" s="94">
        <f ca="1">IFERROR(VLOOKUP($A5260,HeadJournal!$A$1:$NTR$890,COLUMN(HeadJournal!B$1),0),"")</f>
        <v>0</v>
      </c>
      <c r="C5260" s="94" t="str">
        <f ca="1">IFERROR(VLOOKUP($A5260,HeadJournal!$A$1:$NTR$890,COLUMN(HeadJournal!C$1),0),"")</f>
        <v>iHerb_OA CZN6870</v>
      </c>
      <c r="D5260" s="125" t="str">
        <f ca="1"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 ca="1"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 ca="1"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 ca="1"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ca="1" si="387"/>
        <v>706.80447596611702</v>
      </c>
      <c r="V5260" s="22">
        <f t="shared" ca="1" si="388"/>
        <v>0.59236266121464765</v>
      </c>
      <c r="X5260" s="33"/>
      <c r="Y5260" s="33"/>
    </row>
    <row r="5261" spans="1:25" hidden="1" x14ac:dyDescent="0.2">
      <c r="A5261" s="93" t="s">
        <v>4946</v>
      </c>
      <c r="B5261" s="94">
        <f ca="1">IFERROR(VLOOKUP($A5261,HeadJournal!$A$1:$NTR$890,COLUMN(HeadJournal!B$1),0),"")</f>
        <v>0</v>
      </c>
      <c r="C5261" s="94" t="str">
        <f ca="1">IFERROR(VLOOKUP($A5261,HeadJournal!$A$1:$NTR$890,COLUMN(HeadJournal!C$1),0),"")</f>
        <v>iHerb_OA CZN6870</v>
      </c>
      <c r="D5261" s="125" t="str">
        <f ca="1"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 ca="1"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 ca="1"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ca="1" si="354"/>
        <v>1039.0992030474661</v>
      </c>
      <c r="V5261" s="22">
        <f t="shared" ca="1" si="355"/>
        <v>0.82409274826287737</v>
      </c>
      <c r="X5261" s="33"/>
      <c r="Y5261" s="33"/>
    </row>
    <row r="5262" spans="1:25" hidden="1" x14ac:dyDescent="0.2">
      <c r="A5262" s="93" t="s">
        <v>4946</v>
      </c>
      <c r="B5262" s="94">
        <f ca="1">IFERROR(VLOOKUP($A5262,HeadJournal!$A$1:$NTR$890,COLUMN(HeadJournal!B$1),0),"")</f>
        <v>0</v>
      </c>
      <c r="C5262" s="94" t="str">
        <f ca="1">IFERROR(VLOOKUP($A5262,HeadJournal!$A$1:$NTR$890,COLUMN(HeadJournal!C$1),0),"")</f>
        <v>iHerb_OA CZN6870</v>
      </c>
      <c r="D5262" s="125" t="str">
        <f ca="1"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 ca="1"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 ca="1"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 ca="1"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ca="1" si="354"/>
        <v>1548.2168212119695</v>
      </c>
      <c r="V5262" s="22">
        <f t="shared" ca="1" si="355"/>
        <v>0.836068087747324</v>
      </c>
      <c r="X5262" s="33"/>
      <c r="Y5262" s="33"/>
    </row>
    <row r="5263" spans="1:25" x14ac:dyDescent="0.2">
      <c r="A5263" s="93" t="s">
        <v>4946</v>
      </c>
      <c r="B5263" s="94">
        <f ca="1">IFERROR(VLOOKUP($A5263,HeadJournal!$A$1:$NTR$890,COLUMN(HeadJournal!B$1),0),"")</f>
        <v>0</v>
      </c>
      <c r="C5263" s="94" t="str">
        <f ca="1">IFERROR(VLOOKUP($A5263,HeadJournal!$A$1:$NTR$890,COLUMN(HeadJournal!C$1),0),"")</f>
        <v>iHerb_OA CZN6870</v>
      </c>
      <c r="D5263" s="125" t="str">
        <f ca="1"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 ca="1"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 ca="1"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 ca="1"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ca="1" si="354"/>
        <v>754.28609593504052</v>
      </c>
      <c r="V5263" s="22">
        <f t="shared" ca="1" si="355"/>
        <v>0.65835466712837776</v>
      </c>
      <c r="X5263" s="33"/>
      <c r="Y5263" s="33"/>
    </row>
    <row r="5264" spans="1:25" hidden="1" x14ac:dyDescent="0.2">
      <c r="A5264" s="93" t="s">
        <v>4946</v>
      </c>
      <c r="B5264" s="94">
        <f ca="1">IFERROR(VLOOKUP($A5264,HeadJournal!$A$1:$NTR$890,COLUMN(HeadJournal!B$1),0),"")</f>
        <v>0</v>
      </c>
      <c r="C5264" s="94" t="str">
        <f ca="1">IFERROR(VLOOKUP($A5264,HeadJournal!$A$1:$NTR$890,COLUMN(HeadJournal!C$1),0),"")</f>
        <v>iHerb_OA CZN6870</v>
      </c>
      <c r="D5264" s="125" t="str">
        <f ca="1"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 ca="1"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 ca="1"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 ca="1"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ca="1" si="354"/>
        <v>625.74750137837702</v>
      </c>
      <c r="V5264" s="22">
        <f t="shared" ca="1" si="355"/>
        <v>0.64228472830573957</v>
      </c>
      <c r="X5264" s="33"/>
      <c r="Y5264" s="33"/>
    </row>
    <row r="5265" spans="1:25" hidden="1" x14ac:dyDescent="0.2">
      <c r="A5265" s="93" t="s">
        <v>4946</v>
      </c>
      <c r="B5265" s="94">
        <f ca="1">IFERROR(VLOOKUP($A5265,HeadJournal!$A$1:$NTR$890,COLUMN(HeadJournal!B$1),0),"")</f>
        <v>0</v>
      </c>
      <c r="C5265" s="94" t="str">
        <f ca="1">IFERROR(VLOOKUP($A5265,HeadJournal!$A$1:$NTR$890,COLUMN(HeadJournal!C$1),0),"")</f>
        <v>iHerb_OA CZN6870</v>
      </c>
      <c r="D5265" s="125" t="str">
        <f ca="1"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 ca="1"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 ca="1"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ca="1" si="354"/>
        <v>625.74750137837702</v>
      </c>
      <c r="V5265" s="22">
        <f t="shared" ca="1" si="355"/>
        <v>0.64228472830573957</v>
      </c>
      <c r="X5265" s="33"/>
      <c r="Y5265" s="33"/>
    </row>
    <row r="5266" spans="1:25" hidden="1" x14ac:dyDescent="0.2">
      <c r="A5266" s="93" t="s">
        <v>4946</v>
      </c>
      <c r="B5266" s="94">
        <f ca="1">IFERROR(VLOOKUP($A5266,HeadJournal!$A$1:$NTR$890,COLUMN(HeadJournal!B$1),0),"")</f>
        <v>0</v>
      </c>
      <c r="C5266" s="94" t="str">
        <f ca="1">IFERROR(VLOOKUP($A5266,HeadJournal!$A$1:$NTR$890,COLUMN(HeadJournal!C$1),0),"")</f>
        <v>iHerb_OA CZN6870</v>
      </c>
      <c r="D5266" s="125" t="str">
        <f ca="1"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 ca="1"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 ca="1"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 ca="1"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ca="1" si="354"/>
        <v>625.74750137837702</v>
      </c>
      <c r="V5266" s="22">
        <f t="shared" ca="1" si="355"/>
        <v>0.64228472830573957</v>
      </c>
      <c r="X5266" s="33"/>
      <c r="Y5266" s="33"/>
    </row>
    <row r="5267" spans="1:25" hidden="1" x14ac:dyDescent="0.2">
      <c r="A5267" s="93" t="s">
        <v>4946</v>
      </c>
      <c r="B5267" s="94">
        <f ca="1">IFERROR(VLOOKUP($A5267,HeadJournal!$A$1:$NTR$890,COLUMN(HeadJournal!B$1),0),"")</f>
        <v>0</v>
      </c>
      <c r="C5267" s="94" t="str">
        <f ca="1">IFERROR(VLOOKUP($A5267,HeadJournal!$A$1:$NTR$890,COLUMN(HeadJournal!C$1),0),"")</f>
        <v>iHerb_OA CZN6870</v>
      </c>
      <c r="D5267" s="125" t="str">
        <f ca="1"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 ca="1"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 ca="1"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 ca="1"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ca="1" si="354"/>
        <v>-457.23041451556315</v>
      </c>
      <c r="V5267" s="22" t="str">
        <f t="shared" ca="1" si="355"/>
        <v/>
      </c>
      <c r="X5267" s="33"/>
      <c r="Y5267" s="33"/>
    </row>
    <row r="5268" spans="1:25" hidden="1" x14ac:dyDescent="0.2">
      <c r="A5268" s="93" t="s">
        <v>4946</v>
      </c>
      <c r="B5268" s="94">
        <f ca="1">IFERROR(VLOOKUP($A5268,HeadJournal!$A$1:$NTR$890,COLUMN(HeadJournal!B$1),0),"")</f>
        <v>0</v>
      </c>
      <c r="C5268" s="94" t="str">
        <f ca="1">IFERROR(VLOOKUP($A5268,HeadJournal!$A$1:$NTR$890,COLUMN(HeadJournal!C$1),0),"")</f>
        <v>iHerb_OA CZN6870</v>
      </c>
      <c r="D5268" s="125" t="str">
        <f ca="1"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 ca="1"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 ca="1"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 ca="1"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ca="1" si="354"/>
        <v>-2056.6575760613496</v>
      </c>
      <c r="V5268" s="22" t="str">
        <f t="shared" ca="1" si="355"/>
        <v/>
      </c>
      <c r="X5268" s="33"/>
      <c r="Y5268" s="33"/>
    </row>
    <row r="5269" spans="1:25" hidden="1" x14ac:dyDescent="0.2">
      <c r="A5269" s="93" t="s">
        <v>4949</v>
      </c>
      <c r="B5269" s="94">
        <f ca="1">IFERROR(VLOOKUP($A5269,HeadJournal!$A$1:$NTR$890,COLUMN(HeadJournal!B$1),0),"")</f>
        <v>0</v>
      </c>
      <c r="C5269" s="94" t="str">
        <f ca="1">IFERROR(VLOOKUP($A5269,HeadJournal!$A$1:$NTR$890,COLUMN(HeadJournal!C$1),0),"")</f>
        <v>iHerb_VP DFD1605</v>
      </c>
      <c r="D5269" s="125" t="str">
        <f ca="1"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 ca="1"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 ca="1"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 ca="1"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ca="1" si="354"/>
        <v>1138.928230002768</v>
      </c>
      <c r="V5269" s="22">
        <f t="shared" ca="1" si="355"/>
        <v>0.9031430701246036</v>
      </c>
      <c r="X5269" s="33"/>
      <c r="Y5269" s="33"/>
    </row>
    <row r="5270" spans="1:25" hidden="1" x14ac:dyDescent="0.2">
      <c r="A5270" s="93" t="s">
        <v>4949</v>
      </c>
      <c r="B5270" s="94">
        <f ca="1">IFERROR(VLOOKUP($A5270,HeadJournal!$A$1:$NTR$890,COLUMN(HeadJournal!B$1),0),"")</f>
        <v>0</v>
      </c>
      <c r="C5270" s="94" t="str">
        <f ca="1">IFERROR(VLOOKUP($A5270,HeadJournal!$A$1:$NTR$890,COLUMN(HeadJournal!C$1),0),"")</f>
        <v>iHerb_VP DFD1605</v>
      </c>
      <c r="D5270" s="125" t="str">
        <f ca="1"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 ca="1"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 ca="1"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 ca="1"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ca="1" si="354"/>
        <v>1238.928230002768</v>
      </c>
      <c r="V5270" s="22">
        <f t="shared" ca="1" si="355"/>
        <v>0.98244069804646206</v>
      </c>
      <c r="X5270" s="33"/>
      <c r="Y5270" s="33"/>
    </row>
    <row r="5271" spans="1:25" hidden="1" x14ac:dyDescent="0.2">
      <c r="A5271" s="93" t="s">
        <v>4949</v>
      </c>
      <c r="B5271" s="94">
        <f ca="1">IFERROR(VLOOKUP($A5271,HeadJournal!$A$1:$NTR$890,COLUMN(HeadJournal!B$1),0),"")</f>
        <v>0</v>
      </c>
      <c r="C5271" s="94" t="str">
        <f ca="1">IFERROR(VLOOKUP($A5271,HeadJournal!$A$1:$NTR$890,COLUMN(HeadJournal!C$1),0),"")</f>
        <v>iHerb_VP DFD1605</v>
      </c>
      <c r="D5271" s="125" t="str">
        <f ca="1"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 ca="1"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 ca="1"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 ca="1"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ca="1" si="354"/>
        <v>1239.860286004244</v>
      </c>
      <c r="V5271" s="22">
        <f t="shared" ca="1" si="355"/>
        <v>0.98390700033791634</v>
      </c>
      <c r="X5271" s="33"/>
      <c r="Y5271" s="33"/>
    </row>
    <row r="5272" spans="1:25" hidden="1" x14ac:dyDescent="0.2">
      <c r="A5272" s="93" t="s">
        <v>4949</v>
      </c>
      <c r="B5272" s="94">
        <f ca="1">IFERROR(VLOOKUP($A5272,HeadJournal!$A$1:$NTR$890,COLUMN(HeadJournal!B$1),0),"")</f>
        <v>0</v>
      </c>
      <c r="C5272" s="94" t="str">
        <f ca="1">IFERROR(VLOOKUP($A5272,HeadJournal!$A$1:$NTR$890,COLUMN(HeadJournal!C$1),0),"")</f>
        <v>iHerb_VP DFD1605</v>
      </c>
      <c r="D5272" s="125" t="str">
        <f ca="1"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 ca="1"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 ca="1"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 ca="1"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ca="1" si="354"/>
        <v>1239.860286004244</v>
      </c>
      <c r="V5272" s="22">
        <f t="shared" ca="1" si="355"/>
        <v>0.98390700033791634</v>
      </c>
      <c r="X5272" s="33"/>
      <c r="Y5272" s="33"/>
    </row>
    <row r="5273" spans="1:25" hidden="1" x14ac:dyDescent="0.2">
      <c r="A5273" s="93" t="s">
        <v>4949</v>
      </c>
      <c r="B5273" s="94">
        <f ca="1">IFERROR(VLOOKUP($A5273,HeadJournal!$A$1:$NTR$890,COLUMN(HeadJournal!B$1),0),"")</f>
        <v>0</v>
      </c>
      <c r="C5273" s="94" t="str">
        <f ca="1">IFERROR(VLOOKUP($A5273,HeadJournal!$A$1:$NTR$890,COLUMN(HeadJournal!C$1),0),"")</f>
        <v>iHerb_VP DFD1605</v>
      </c>
      <c r="D5273" s="125" t="str">
        <f ca="1"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 ca="1"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 ca="1"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ca="1" si="354"/>
        <v>1574.028305424855</v>
      </c>
      <c r="V5273" s="22">
        <f t="shared" ca="1" si="355"/>
        <v>0.96805394010019197</v>
      </c>
      <c r="X5273" s="33"/>
      <c r="Y5273" s="33"/>
    </row>
    <row r="5274" spans="1:25" hidden="1" x14ac:dyDescent="0.2">
      <c r="A5274" s="93" t="s">
        <v>4949</v>
      </c>
      <c r="B5274" s="94">
        <f ca="1">IFERROR(VLOOKUP($A5274,HeadJournal!$A$1:$NTR$890,COLUMN(HeadJournal!B$1),0),"")</f>
        <v>0</v>
      </c>
      <c r="C5274" s="94" t="str">
        <f ca="1">IFERROR(VLOOKUP($A5274,HeadJournal!$A$1:$NTR$890,COLUMN(HeadJournal!C$1),0),"")</f>
        <v>iHerb_VP DFD1605</v>
      </c>
      <c r="D5274" s="125" t="str">
        <f ca="1"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 ca="1"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 ca="1"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ca="1" si="354"/>
        <v>1574.028305424855</v>
      </c>
      <c r="V5274" s="22">
        <f t="shared" ca="1" si="355"/>
        <v>0.96805394010019197</v>
      </c>
      <c r="X5274" s="33"/>
      <c r="Y5274" s="33"/>
    </row>
    <row r="5275" spans="1:25" hidden="1" x14ac:dyDescent="0.2">
      <c r="A5275" s="93" t="s">
        <v>4949</v>
      </c>
      <c r="B5275" s="94">
        <f ca="1">IFERROR(VLOOKUP($A5275,HeadJournal!$A$1:$NTR$890,COLUMN(HeadJournal!B$1),0),"")</f>
        <v>0</v>
      </c>
      <c r="C5275" s="94" t="str">
        <f ca="1">IFERROR(VLOOKUP($A5275,HeadJournal!$A$1:$NTR$890,COLUMN(HeadJournal!C$1),0),"")</f>
        <v>iHerb_VP DFD1605</v>
      </c>
      <c r="D5275" s="125" t="str">
        <f ca="1"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 ca="1"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 ca="1"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 ca="1"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ca="1" si="354"/>
        <v>759.40751914383247</v>
      </c>
      <c r="V5275" s="22">
        <f t="shared" ca="1" si="355"/>
        <v>1.4047689267544285</v>
      </c>
      <c r="X5275" s="33"/>
      <c r="Y5275" s="33"/>
    </row>
    <row r="5276" spans="1:25" hidden="1" x14ac:dyDescent="0.2">
      <c r="A5276" s="93" t="s">
        <v>4949</v>
      </c>
      <c r="B5276" s="94">
        <f ca="1">IFERROR(VLOOKUP($A5276,HeadJournal!$A$1:$NTR$890,COLUMN(HeadJournal!B$1),0),"")</f>
        <v>0</v>
      </c>
      <c r="C5276" s="94" t="str">
        <f ca="1">IFERROR(VLOOKUP($A5276,HeadJournal!$A$1:$NTR$890,COLUMN(HeadJournal!C$1),0),"")</f>
        <v>iHerb_VP DFD1605</v>
      </c>
      <c r="D5276" s="125" t="str">
        <f ca="1"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 ca="1"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 ca="1"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ca="1" si="354"/>
        <v>1132.4038379924352</v>
      </c>
      <c r="V5276" s="22">
        <f t="shared" ca="1" si="355"/>
        <v>0.89334748079308024</v>
      </c>
      <c r="X5276" s="33"/>
      <c r="Y5276" s="33"/>
    </row>
    <row r="5277" spans="1:25" hidden="1" x14ac:dyDescent="0.2">
      <c r="A5277" s="93" t="s">
        <v>4951</v>
      </c>
      <c r="B5277" s="94">
        <f ca="1">IFERROR(VLOOKUP($A5277,HeadJournal!$A$1:$NTR$890,COLUMN(HeadJournal!B$1),0),"")</f>
        <v>0</v>
      </c>
      <c r="C5277" s="94" t="str">
        <f ca="1">IFERROR(VLOOKUP($A5277,HeadJournal!$A$1:$NTR$890,COLUMN(HeadJournal!C$1),0),"")</f>
        <v>iHerb_AV CYG0792</v>
      </c>
      <c r="D5277" s="125" t="str">
        <f ca="1"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 ca="1"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 ca="1"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 ca="1"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ca="1" si="354"/>
        <v>925.08559532082461</v>
      </c>
      <c r="V5277" s="22">
        <f t="shared" ca="1" si="355"/>
        <v>0.94888904182849931</v>
      </c>
      <c r="X5277" s="33"/>
      <c r="Y5277" s="33"/>
    </row>
    <row r="5278" spans="1:25" hidden="1" x14ac:dyDescent="0.2">
      <c r="A5278" s="93" t="s">
        <v>4951</v>
      </c>
      <c r="B5278" s="94">
        <f ca="1">IFERROR(VLOOKUP($A5278,HeadJournal!$A$1:$NTR$890,COLUMN(HeadJournal!B$1),0),"")</f>
        <v>0</v>
      </c>
      <c r="C5278" s="94" t="str">
        <f ca="1">IFERROR(VLOOKUP($A5278,HeadJournal!$A$1:$NTR$890,COLUMN(HeadJournal!C$1),0),"")</f>
        <v>iHerb_AV CYG0792</v>
      </c>
      <c r="D5278" s="125" t="str">
        <f ca="1"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 ca="1"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 ca="1"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 ca="1"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ca="1" si="354"/>
        <v>710.782230136669</v>
      </c>
      <c r="V5278" s="22">
        <f t="shared" ca="1" si="355"/>
        <v>0.79933426234375993</v>
      </c>
      <c r="X5278" s="33"/>
      <c r="Y5278" s="33"/>
    </row>
    <row r="5279" spans="1:25" hidden="1" x14ac:dyDescent="0.2">
      <c r="A5279" s="93" t="s">
        <v>4951</v>
      </c>
      <c r="B5279" s="94">
        <f ca="1">IFERROR(VLOOKUP($A5279,HeadJournal!$A$1:$NTR$890,COLUMN(HeadJournal!B$1),0),"")</f>
        <v>0</v>
      </c>
      <c r="C5279" s="94" t="str">
        <f ca="1">IFERROR(VLOOKUP($A5279,HeadJournal!$A$1:$NTR$890,COLUMN(HeadJournal!C$1),0),"")</f>
        <v>iHerb_AV CYG0792</v>
      </c>
      <c r="D5279" s="125" t="str">
        <f ca="1"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 ca="1"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 ca="1"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 ca="1"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ca="1" si="354"/>
        <v>1118.8000526986334</v>
      </c>
      <c r="V5279" s="22">
        <f t="shared" ca="1" si="355"/>
        <v>0.62811592510638015</v>
      </c>
      <c r="X5279" s="33"/>
      <c r="Y5279" s="33"/>
    </row>
    <row r="5280" spans="1:25" hidden="1" x14ac:dyDescent="0.2">
      <c r="A5280" s="93" t="s">
        <v>4951</v>
      </c>
      <c r="B5280" s="94">
        <f ca="1">IFERROR(VLOOKUP($A5280,HeadJournal!$A$1:$NTR$890,COLUMN(HeadJournal!B$1),0),"")</f>
        <v>0</v>
      </c>
      <c r="C5280" s="94" t="str">
        <f ca="1">IFERROR(VLOOKUP($A5280,HeadJournal!$A$1:$NTR$890,COLUMN(HeadJournal!C$1),0),"")</f>
        <v>iHerb_AV CYG0792</v>
      </c>
      <c r="D5280" s="125" t="str">
        <f ca="1"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 ca="1"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 ca="1"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ca="1" si="354"/>
        <v>1118.8000526986334</v>
      </c>
      <c r="V5280" s="22">
        <f t="shared" ca="1" si="355"/>
        <v>0.62811592510638015</v>
      </c>
      <c r="X5280" s="33"/>
      <c r="Y5280" s="33"/>
    </row>
    <row r="5281" spans="1:25" hidden="1" x14ac:dyDescent="0.2">
      <c r="A5281" s="93" t="s">
        <v>4951</v>
      </c>
      <c r="B5281" s="94">
        <f ca="1">IFERROR(VLOOKUP($A5281,HeadJournal!$A$1:$NTR$890,COLUMN(HeadJournal!B$1),0),"")</f>
        <v>0</v>
      </c>
      <c r="C5281" s="94" t="str">
        <f ca="1">IFERROR(VLOOKUP($A5281,HeadJournal!$A$1:$NTR$890,COLUMN(HeadJournal!C$1),0),"")</f>
        <v>iHerb_AV CYG0792</v>
      </c>
      <c r="D5281" s="125" t="str">
        <f ca="1"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 ca="1"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 ca="1"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ca="1" si="393">Q5281-P5281</f>
        <v>1037.9861640027798</v>
      </c>
      <c r="V5281" s="22">
        <f t="shared" ref="V5281:V5300" ca="1" si="394">IF(Q5281&lt;&gt;0,IFERROR(U5281/P5281,""),"")</f>
        <v>1.0789721781150963</v>
      </c>
      <c r="X5281" s="33"/>
      <c r="Y5281" s="33"/>
    </row>
    <row r="5282" spans="1:25" hidden="1" x14ac:dyDescent="0.2">
      <c r="A5282" s="93" t="s">
        <v>4951</v>
      </c>
      <c r="B5282" s="94">
        <f ca="1">IFERROR(VLOOKUP($A5282,HeadJournal!$A$1:$NTR$890,COLUMN(HeadJournal!B$1),0),"")</f>
        <v>0</v>
      </c>
      <c r="C5282" s="94" t="str">
        <f ca="1">IFERROR(VLOOKUP($A5282,HeadJournal!$A$1:$NTR$890,COLUMN(HeadJournal!C$1),0),"")</f>
        <v>iHerb_AV CYG0792</v>
      </c>
      <c r="D5282" s="125" t="str">
        <f ca="1"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 ca="1"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 ca="1"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 ca="1"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ca="1" si="393"/>
        <v>1037.9861640027798</v>
      </c>
      <c r="V5282" s="22">
        <f t="shared" ca="1" si="394"/>
        <v>1.0789721781150963</v>
      </c>
      <c r="X5282" s="33"/>
      <c r="Y5282" s="33"/>
    </row>
    <row r="5283" spans="1:25" hidden="1" x14ac:dyDescent="0.2">
      <c r="A5283" s="93" t="s">
        <v>4951</v>
      </c>
      <c r="B5283" s="94">
        <f ca="1">IFERROR(VLOOKUP($A5283,HeadJournal!$A$1:$NTR$890,COLUMN(HeadJournal!B$1),0),"")</f>
        <v>0</v>
      </c>
      <c r="C5283" s="94" t="str">
        <f ca="1">IFERROR(VLOOKUP($A5283,HeadJournal!$A$1:$NTR$890,COLUMN(HeadJournal!C$1),0),"")</f>
        <v>iHerb_AV CYG0792</v>
      </c>
      <c r="D5283" s="125" t="str">
        <f ca="1"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 ca="1"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 ca="1"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 ca="1"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ca="1" si="393"/>
        <v>688.15735464442923</v>
      </c>
      <c r="V5283" s="22">
        <f t="shared" ca="1" si="394"/>
        <v>0.23633054339047121</v>
      </c>
      <c r="X5283" s="33"/>
      <c r="Y5283" s="33"/>
    </row>
    <row r="5284" spans="1:25" hidden="1" x14ac:dyDescent="0.2">
      <c r="A5284" s="93" t="s">
        <v>4951</v>
      </c>
      <c r="B5284" s="94">
        <f ca="1">IFERROR(VLOOKUP($A5284,HeadJournal!$A$1:$NTR$890,COLUMN(HeadJournal!B$1),0),"")</f>
        <v>0</v>
      </c>
      <c r="C5284" s="94" t="str">
        <f ca="1">IFERROR(VLOOKUP($A5284,HeadJournal!$A$1:$NTR$890,COLUMN(HeadJournal!C$1),0),"")</f>
        <v>iHerb_AV CYG0792</v>
      </c>
      <c r="D5284" s="125" t="str">
        <f ca="1"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 ca="1"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 ca="1"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 ca="1"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ca="1" si="393"/>
        <v>1244.7247463516333</v>
      </c>
      <c r="V5284" s="22">
        <f t="shared" ca="1" si="394"/>
        <v>0.52848377038884553</v>
      </c>
      <c r="X5284" s="33"/>
      <c r="Y5284" s="33"/>
    </row>
    <row r="5285" spans="1:25" hidden="1" x14ac:dyDescent="0.2">
      <c r="A5285" s="93" t="s">
        <v>4951</v>
      </c>
      <c r="B5285" s="94">
        <f ca="1">IFERROR(VLOOKUP($A5285,HeadJournal!$A$1:$NTR$890,COLUMN(HeadJournal!B$1),0),"")</f>
        <v>0</v>
      </c>
      <c r="C5285" s="94" t="str">
        <f ca="1">IFERROR(VLOOKUP($A5285,HeadJournal!$A$1:$NTR$890,COLUMN(HeadJournal!C$1),0),"")</f>
        <v>iHerb_AV CYG0792</v>
      </c>
      <c r="D5285" s="125" t="str">
        <f ca="1"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 ca="1"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 ca="1"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 ca="1"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ca="1" si="393"/>
        <v>1139.0723749131341</v>
      </c>
      <c r="V5285" s="22">
        <f t="shared" ca="1" si="394"/>
        <v>0.64685927955553779</v>
      </c>
      <c r="X5285" s="33"/>
      <c r="Y5285" s="33"/>
    </row>
    <row r="5286" spans="1:25" hidden="1" x14ac:dyDescent="0.2">
      <c r="A5286" s="93" t="s">
        <v>4951</v>
      </c>
      <c r="B5286" s="94">
        <f ca="1">IFERROR(VLOOKUP($A5286,HeadJournal!$A$1:$NTR$890,COLUMN(HeadJournal!B$1),0),"")</f>
        <v>0</v>
      </c>
      <c r="C5286" s="94" t="str">
        <f ca="1">IFERROR(VLOOKUP($A5286,HeadJournal!$A$1:$NTR$890,COLUMN(HeadJournal!C$1),0),"")</f>
        <v>iHerb_AV CYG0792</v>
      </c>
      <c r="D5286" s="125" t="str">
        <f ca="1"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 ca="1"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 ca="1"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 ca="1"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ca="1" si="393"/>
        <v>-1533.3247347695158</v>
      </c>
      <c r="V5286" s="22" t="str">
        <f t="shared" ca="1" si="394"/>
        <v/>
      </c>
      <c r="X5286" s="33"/>
      <c r="Y5286" s="33"/>
    </row>
    <row r="5287" spans="1:25" hidden="1" x14ac:dyDescent="0.2">
      <c r="A5287" s="93" t="s">
        <v>4959</v>
      </c>
      <c r="B5287" s="94">
        <f ca="1">IFERROR(VLOOKUP($A5287,HeadJournal!$A$1:$NTR$890,COLUMN(HeadJournal!B$1),0),"")</f>
        <v>0</v>
      </c>
      <c r="C5287" s="94" t="str">
        <f ca="1">IFERROR(VLOOKUP($A5287,HeadJournal!$A$1:$NTR$890,COLUMN(HeadJournal!C$1),0),"")</f>
        <v>iHerb_VP DFD1605</v>
      </c>
      <c r="D5287" s="125" t="str">
        <f ca="1"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 ca="1"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ca="1" si="393"/>
        <v>1834.3520031767366</v>
      </c>
      <c r="V5287" s="22">
        <f t="shared" ca="1" si="394"/>
        <v>0.80963680401754357</v>
      </c>
      <c r="X5287" s="33"/>
      <c r="Y5287" s="33"/>
    </row>
    <row r="5288" spans="1:25" hidden="1" x14ac:dyDescent="0.2">
      <c r="A5288" s="93" t="s">
        <v>4959</v>
      </c>
      <c r="B5288" s="94">
        <f ca="1">IFERROR(VLOOKUP($A5288,HeadJournal!$A$1:$NTR$890,COLUMN(HeadJournal!B$1),0),"")</f>
        <v>0</v>
      </c>
      <c r="C5288" s="94" t="str">
        <f ca="1">IFERROR(VLOOKUP($A5288,HeadJournal!$A$1:$NTR$890,COLUMN(HeadJournal!C$1),0),"")</f>
        <v>iHerb_VP DFD1605</v>
      </c>
      <c r="D5288" s="125" t="str">
        <f ca="1"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 ca="1"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 ca="1"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 ca="1"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ca="1" si="393"/>
        <v>985.94806646710254</v>
      </c>
      <c r="V5288" s="22">
        <f t="shared" ca="1" si="394"/>
        <v>0.812113583640519</v>
      </c>
      <c r="X5288" s="33"/>
      <c r="Y5288" s="33"/>
    </row>
    <row r="5289" spans="1:25" hidden="1" x14ac:dyDescent="0.2">
      <c r="A5289" s="93" t="s">
        <v>4959</v>
      </c>
      <c r="B5289" s="94">
        <f ca="1">IFERROR(VLOOKUP($A5289,HeadJournal!$A$1:$NTR$890,COLUMN(HeadJournal!B$1),0),"")</f>
        <v>0</v>
      </c>
      <c r="C5289" s="94" t="str">
        <f ca="1">IFERROR(VLOOKUP($A5289,HeadJournal!$A$1:$NTR$890,COLUMN(HeadJournal!C$1),0),"")</f>
        <v>iHerb_VP DFD1605</v>
      </c>
      <c r="D5289" s="125" t="str">
        <f ca="1"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 ca="1"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 ca="1"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 ca="1"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ca="1" si="393"/>
        <v>-403.51941963467527</v>
      </c>
      <c r="V5289" s="22" t="str">
        <f t="shared" ca="1" si="394"/>
        <v/>
      </c>
      <c r="X5289" s="33"/>
      <c r="Y5289" s="33"/>
    </row>
    <row r="5290" spans="1:25" hidden="1" x14ac:dyDescent="0.2">
      <c r="A5290" s="93" t="s">
        <v>4959</v>
      </c>
      <c r="B5290" s="94">
        <f ca="1">IFERROR(VLOOKUP($A5290,HeadJournal!$A$1:$NTR$890,COLUMN(HeadJournal!B$1),0),"")</f>
        <v>0</v>
      </c>
      <c r="C5290" s="94" t="str">
        <f ca="1">IFERROR(VLOOKUP($A5290,HeadJournal!$A$1:$NTR$890,COLUMN(HeadJournal!C$1),0),"")</f>
        <v>iHerb_VP DFD1605</v>
      </c>
      <c r="D5290" s="125" t="str">
        <f ca="1"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 ca="1"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 ca="1"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 ca="1"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ca="1" si="393"/>
        <v>1191.5802339788627</v>
      </c>
      <c r="V5290" s="22">
        <f t="shared" ca="1" si="394"/>
        <v>0.62438057663969138</v>
      </c>
      <c r="X5290" s="33"/>
      <c r="Y5290" s="33"/>
    </row>
    <row r="5291" spans="1:25" hidden="1" x14ac:dyDescent="0.2">
      <c r="A5291" s="93" t="s">
        <v>4959</v>
      </c>
      <c r="B5291" s="94">
        <f ca="1">IFERROR(VLOOKUP($A5291,HeadJournal!$A$1:$NTR$890,COLUMN(HeadJournal!B$1),0),"")</f>
        <v>0</v>
      </c>
      <c r="C5291" s="94" t="str">
        <f ca="1">IFERROR(VLOOKUP($A5291,HeadJournal!$A$1:$NTR$890,COLUMN(HeadJournal!C$1),0),"")</f>
        <v>iHerb_VP DFD1605</v>
      </c>
      <c r="D5291" s="125" t="str">
        <f ca="1"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 ca="1"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 ca="1"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 ca="1"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ca="1" si="393"/>
        <v>1330.8969460565704</v>
      </c>
      <c r="V5291" s="22">
        <f t="shared" ca="1" si="394"/>
        <v>0.79737254264330049</v>
      </c>
      <c r="X5291" s="33"/>
      <c r="Y5291" s="33"/>
    </row>
    <row r="5292" spans="1:25" hidden="1" x14ac:dyDescent="0.2">
      <c r="A5292" s="93" t="s">
        <v>4959</v>
      </c>
      <c r="B5292" s="94">
        <f ca="1">IFERROR(VLOOKUP($A5292,HeadJournal!$A$1:$NTR$890,COLUMN(HeadJournal!B$1),0),"")</f>
        <v>0</v>
      </c>
      <c r="C5292" s="94" t="str">
        <f ca="1">IFERROR(VLOOKUP($A5292,HeadJournal!$A$1:$NTR$890,COLUMN(HeadJournal!C$1),0),"")</f>
        <v>iHerb_VP DFD1605</v>
      </c>
      <c r="D5292" s="125" t="str">
        <f ca="1"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 ca="1"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 ca="1"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 ca="1"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ca="1" si="393"/>
        <v>1145.4913091819903</v>
      </c>
      <c r="V5292" s="22">
        <f t="shared" ca="1" si="394"/>
        <v>0.51961297043330867</v>
      </c>
      <c r="X5292" s="33"/>
      <c r="Y5292" s="33"/>
    </row>
    <row r="5293" spans="1:25" hidden="1" x14ac:dyDescent="0.2">
      <c r="A5293" s="93" t="s">
        <v>4959</v>
      </c>
      <c r="B5293" s="94">
        <f ca="1">IFERROR(VLOOKUP($A5293,HeadJournal!$A$1:$NTR$890,COLUMN(HeadJournal!B$1),0),"")</f>
        <v>0</v>
      </c>
      <c r="C5293" s="94" t="str">
        <f ca="1">IFERROR(VLOOKUP($A5293,HeadJournal!$A$1:$NTR$890,COLUMN(HeadJournal!C$1),0),"")</f>
        <v>iHerb_VP DFD1605</v>
      </c>
      <c r="D5293" s="125" t="str">
        <f ca="1"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 ca="1"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 ca="1"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ca="1" si="393"/>
        <v>-2707.597837375527</v>
      </c>
      <c r="V5293" s="22" t="str">
        <f t="shared" ca="1" si="394"/>
        <v/>
      </c>
      <c r="X5293" s="33"/>
      <c r="Y5293" s="33"/>
    </row>
    <row r="5294" spans="1:25" hidden="1" x14ac:dyDescent="0.2">
      <c r="A5294" s="93" t="s">
        <v>4959</v>
      </c>
      <c r="B5294" s="94">
        <f ca="1">IFERROR(VLOOKUP($A5294,HeadJournal!$A$1:$NTR$890,COLUMN(HeadJournal!B$1),0),"")</f>
        <v>0</v>
      </c>
      <c r="C5294" s="94" t="str">
        <f ca="1">IFERROR(VLOOKUP($A5294,HeadJournal!$A$1:$NTR$890,COLUMN(HeadJournal!C$1),0),"")</f>
        <v>iHerb_VP DFD1605</v>
      </c>
      <c r="D5294" s="125" t="str">
        <f ca="1"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 ca="1"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 ca="1"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 ca="1"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ca="1" si="393"/>
        <v>-1924.14130185106</v>
      </c>
      <c r="V5294" s="22" t="str">
        <f t="shared" ca="1" si="394"/>
        <v/>
      </c>
      <c r="X5294" s="33"/>
      <c r="Y5294" s="33"/>
    </row>
    <row r="5295" spans="1:25" hidden="1" x14ac:dyDescent="0.2">
      <c r="A5295" s="93" t="s">
        <v>4960</v>
      </c>
      <c r="B5295" s="94">
        <f ca="1">IFERROR(VLOOKUP($A5295,HeadJournal!$A$1:$NTR$890,COLUMN(HeadJournal!B$1),0),"")</f>
        <v>0</v>
      </c>
      <c r="C5295" s="94" t="str">
        <f ca="1">IFERROR(VLOOKUP($A5295,HeadJournal!$A$1:$NTR$890,COLUMN(HeadJournal!C$1),0),"")</f>
        <v>iHerb_VP DFD1605</v>
      </c>
      <c r="D5295" s="125" t="str">
        <f ca="1"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 ca="1"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 ca="1"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ca="1" si="393"/>
        <v>-1597.5838473767878</v>
      </c>
      <c r="V5295" s="22" t="str">
        <f t="shared" ca="1" si="394"/>
        <v/>
      </c>
      <c r="X5295" s="33"/>
      <c r="Y5295" s="33"/>
    </row>
    <row r="5296" spans="1:25" hidden="1" x14ac:dyDescent="0.2">
      <c r="A5296" s="93" t="s">
        <v>4960</v>
      </c>
      <c r="B5296" s="94">
        <f ca="1">IFERROR(VLOOKUP($A5296,HeadJournal!$A$1:$NTR$890,COLUMN(HeadJournal!B$1),0),"")</f>
        <v>0</v>
      </c>
      <c r="C5296" s="94" t="str">
        <f ca="1">IFERROR(VLOOKUP($A5296,HeadJournal!$A$1:$NTR$890,COLUMN(HeadJournal!C$1),0),"")</f>
        <v>iHerb_VP DFD1605</v>
      </c>
      <c r="D5296" s="125" t="str">
        <f ca="1"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 ca="1"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 ca="1"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 ca="1"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ca="1" si="393"/>
        <v>-1597.5838473767878</v>
      </c>
      <c r="V5296" s="22" t="str">
        <f t="shared" ca="1" si="394"/>
        <v/>
      </c>
      <c r="X5296" s="33"/>
      <c r="Y5296" s="33"/>
    </row>
    <row r="5297" spans="1:25" hidden="1" x14ac:dyDescent="0.2">
      <c r="A5297" s="93" t="s">
        <v>4960</v>
      </c>
      <c r="B5297" s="94">
        <f ca="1">IFERROR(VLOOKUP($A5297,HeadJournal!$A$1:$NTR$890,COLUMN(HeadJournal!B$1),0),"")</f>
        <v>0</v>
      </c>
      <c r="C5297" s="94" t="str">
        <f ca="1">IFERROR(VLOOKUP($A5297,HeadJournal!$A$1:$NTR$890,COLUMN(HeadJournal!C$1),0),"")</f>
        <v>iHerb_VP DFD1605</v>
      </c>
      <c r="D5297" s="125" t="str">
        <f ca="1"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 ca="1"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 ca="1"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ca="1" si="393"/>
        <v>1958.6514531001603</v>
      </c>
      <c r="V5297" s="22">
        <f t="shared" ca="1" si="394"/>
        <v>0.71448464855560867</v>
      </c>
      <c r="X5297" s="33"/>
      <c r="Y5297" s="33"/>
    </row>
    <row r="5298" spans="1:25" hidden="1" x14ac:dyDescent="0.2">
      <c r="A5298" s="93" t="s">
        <v>4960</v>
      </c>
      <c r="B5298" s="94">
        <f ca="1">IFERROR(VLOOKUP($A5298,HeadJournal!$A$1:$NTR$890,COLUMN(HeadJournal!B$1),0),"")</f>
        <v>0</v>
      </c>
      <c r="C5298" s="94" t="str">
        <f ca="1">IFERROR(VLOOKUP($A5298,HeadJournal!$A$1:$NTR$890,COLUMN(HeadJournal!C$1),0),"")</f>
        <v>iHerb_VP DFD1605</v>
      </c>
      <c r="D5298" s="125" t="str">
        <f ca="1"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 ca="1"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 ca="1"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ca="1" si="393"/>
        <v>1071.5695302066777</v>
      </c>
      <c r="V5298" s="22">
        <f t="shared" ca="1" si="394"/>
        <v>0.80664329415252933</v>
      </c>
      <c r="X5298" s="33"/>
      <c r="Y5298" s="33"/>
    </row>
    <row r="5299" spans="1:25" hidden="1" x14ac:dyDescent="0.2">
      <c r="A5299" s="93" t="s">
        <v>4960</v>
      </c>
      <c r="B5299" s="94">
        <f ca="1">IFERROR(VLOOKUP($A5299,HeadJournal!$A$1:$NTR$890,COLUMN(HeadJournal!B$1),0),"")</f>
        <v>0</v>
      </c>
      <c r="C5299" s="94" t="str">
        <f ca="1">IFERROR(VLOOKUP($A5299,HeadJournal!$A$1:$NTR$890,COLUMN(HeadJournal!C$1),0),"")</f>
        <v>iHerb_VP DFD1605</v>
      </c>
      <c r="D5299" s="125" t="str">
        <f ca="1"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 ca="1"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 ca="1"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 ca="1"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ca="1" si="393"/>
        <v>1071.5695302066777</v>
      </c>
      <c r="V5299" s="22">
        <f t="shared" ca="1" si="394"/>
        <v>0.80664329415252933</v>
      </c>
      <c r="X5299" s="33"/>
      <c r="Y5299" s="33"/>
    </row>
    <row r="5300" spans="1:25" hidden="1" x14ac:dyDescent="0.2">
      <c r="A5300" s="93" t="s">
        <v>4960</v>
      </c>
      <c r="B5300" s="94">
        <f ca="1">IFERROR(VLOOKUP($A5300,HeadJournal!$A$1:$NTR$890,COLUMN(HeadJournal!B$1),0),"")</f>
        <v>0</v>
      </c>
      <c r="C5300" s="94" t="str">
        <f ca="1">IFERROR(VLOOKUP($A5300,HeadJournal!$A$1:$NTR$890,COLUMN(HeadJournal!C$1),0),"")</f>
        <v>iHerb_VP DFD1605</v>
      </c>
      <c r="D5300" s="125" t="str">
        <f ca="1"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 ca="1"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 ca="1"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ca="1" si="393"/>
        <v>1071.5695302066777</v>
      </c>
      <c r="V5300" s="22">
        <f t="shared" ca="1" si="394"/>
        <v>0.80664329415252933</v>
      </c>
      <c r="X5300" s="33"/>
      <c r="Y5300" s="33"/>
    </row>
    <row r="5301" spans="1:25" hidden="1" x14ac:dyDescent="0.2">
      <c r="A5301" s="93" t="s">
        <v>4960</v>
      </c>
      <c r="B5301" s="94">
        <f ca="1">IFERROR(VLOOKUP($A5301,HeadJournal!$A$1:$NTR$890,COLUMN(HeadJournal!B$1),0),"")</f>
        <v>0</v>
      </c>
      <c r="C5301" s="94" t="str">
        <f ca="1">IFERROR(VLOOKUP($A5301,HeadJournal!$A$1:$NTR$890,COLUMN(HeadJournal!C$1),0),"")</f>
        <v>iHerb_VP DFD1605</v>
      </c>
      <c r="D5301" s="125" t="str">
        <f ca="1"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 ca="1"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 ca="1"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ca="1" si="395">Q5301-P5301</f>
        <v>1071.5695302066777</v>
      </c>
      <c r="V5301" s="22">
        <f t="shared" ref="V5301:V5320" ca="1" si="396">IF(Q5301&lt;&gt;0,IFERROR(U5301/P5301,""),"")</f>
        <v>0.80664329415252933</v>
      </c>
      <c r="X5301" s="33"/>
      <c r="Y5301" s="33"/>
    </row>
    <row r="5302" spans="1:25" hidden="1" x14ac:dyDescent="0.2">
      <c r="A5302" s="93" t="s">
        <v>4960</v>
      </c>
      <c r="B5302" s="94">
        <f ca="1">IFERROR(VLOOKUP($A5302,HeadJournal!$A$1:$NTR$890,COLUMN(HeadJournal!B$1),0),"")</f>
        <v>0</v>
      </c>
      <c r="C5302" s="94" t="str">
        <f ca="1">IFERROR(VLOOKUP($A5302,HeadJournal!$A$1:$NTR$890,COLUMN(HeadJournal!C$1),0),"")</f>
        <v>iHerb_VP DFD1605</v>
      </c>
      <c r="D5302" s="125" t="str">
        <f ca="1"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 ca="1"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 ca="1"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 ca="1"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ca="1" si="395"/>
        <v>1171.5695302066777</v>
      </c>
      <c r="V5302" s="22">
        <f t="shared" ca="1" si="396"/>
        <v>0.88192009807555138</v>
      </c>
      <c r="X5302" s="33"/>
      <c r="Y5302" s="33"/>
    </row>
    <row r="5303" spans="1:25" hidden="1" x14ac:dyDescent="0.2">
      <c r="A5303" s="93" t="s">
        <v>4960</v>
      </c>
      <c r="B5303" s="94">
        <f ca="1">IFERROR(VLOOKUP($A5303,HeadJournal!$A$1:$NTR$890,COLUMN(HeadJournal!B$1),0),"")</f>
        <v>0</v>
      </c>
      <c r="C5303" s="94" t="str">
        <f ca="1">IFERROR(VLOOKUP($A5303,HeadJournal!$A$1:$NTR$890,COLUMN(HeadJournal!C$1),0),"")</f>
        <v>iHerb_VP DFD1605</v>
      </c>
      <c r="D5303" s="125" t="str">
        <f ca="1"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 ca="1"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 ca="1"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ca="1" si="395"/>
        <v>1071.5695302066777</v>
      </c>
      <c r="V5303" s="22">
        <f t="shared" ca="1" si="396"/>
        <v>0.80664329415252933</v>
      </c>
      <c r="X5303" s="33"/>
      <c r="Y5303" s="33"/>
    </row>
    <row r="5304" spans="1:25" hidden="1" x14ac:dyDescent="0.2">
      <c r="A5304" s="93" t="s">
        <v>4960</v>
      </c>
      <c r="B5304" s="94">
        <f ca="1">IFERROR(VLOOKUP($A5304,HeadJournal!$A$1:$NTR$890,COLUMN(HeadJournal!B$1),0),"")</f>
        <v>0</v>
      </c>
      <c r="C5304" s="94" t="str">
        <f ca="1">IFERROR(VLOOKUP($A5304,HeadJournal!$A$1:$NTR$890,COLUMN(HeadJournal!C$1),0),"")</f>
        <v>iHerb_VP DFD1605</v>
      </c>
      <c r="D5304" s="125" t="str">
        <f ca="1"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 ca="1"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 ca="1"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 ca="1"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ca="1" si="395"/>
        <v>1171.5695302066777</v>
      </c>
      <c r="V5304" s="22">
        <f t="shared" ca="1" si="396"/>
        <v>0.88192009807555138</v>
      </c>
      <c r="X5304" s="33"/>
      <c r="Y5304" s="33"/>
    </row>
    <row r="5305" spans="1:25" hidden="1" x14ac:dyDescent="0.2">
      <c r="A5305" s="93" t="s">
        <v>4960</v>
      </c>
      <c r="B5305" s="94">
        <f ca="1">IFERROR(VLOOKUP($A5305,HeadJournal!$A$1:$NTR$890,COLUMN(HeadJournal!B$1),0),"")</f>
        <v>0</v>
      </c>
      <c r="C5305" s="94" t="str">
        <f ca="1">IFERROR(VLOOKUP($A5305,HeadJournal!$A$1:$NTR$890,COLUMN(HeadJournal!C$1),0),"")</f>
        <v>iHerb_VP DFD1605</v>
      </c>
      <c r="D5305" s="125" t="str">
        <f ca="1"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 ca="1"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 ca="1"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 ca="1"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ca="1" si="395"/>
        <v>1171.5695302066777</v>
      </c>
      <c r="V5305" s="22">
        <f t="shared" ca="1" si="396"/>
        <v>0.88192009807555138</v>
      </c>
      <c r="X5305" s="33"/>
      <c r="Y5305" s="33"/>
    </row>
    <row r="5306" spans="1:25" hidden="1" x14ac:dyDescent="0.2">
      <c r="A5306" s="93" t="s">
        <v>5041</v>
      </c>
      <c r="B5306" s="94">
        <f ca="1">IFERROR(VLOOKUP($A5306,HeadJournal!$A$1:$NTR$890,COLUMN(HeadJournal!B$1),0),"")</f>
        <v>0</v>
      </c>
      <c r="C5306" s="94" t="str">
        <f ca="1">IFERROR(VLOOKUP($A5306,HeadJournal!$A$1:$NTR$890,COLUMN(HeadJournal!C$1),0),"")</f>
        <v>iHerb_VP DFD1605</v>
      </c>
      <c r="D5306" s="125" t="str">
        <f ca="1"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 ca="1"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ca="1" si="395"/>
        <v>2717.9934182197012</v>
      </c>
      <c r="V5306" s="22">
        <f t="shared" ca="1" si="396"/>
        <v>0.32426524504618226</v>
      </c>
      <c r="X5306" s="33"/>
      <c r="Y5306" s="33"/>
    </row>
    <row r="5307" spans="1:25" hidden="1" x14ac:dyDescent="0.2">
      <c r="A5307" s="93" t="s">
        <v>5041</v>
      </c>
      <c r="B5307" s="94">
        <f ca="1">IFERROR(VLOOKUP($A5307,HeadJournal!$A$1:$NTR$890,COLUMN(HeadJournal!B$1),0),"")</f>
        <v>0</v>
      </c>
      <c r="C5307" s="94" t="str">
        <f ca="1">IFERROR(VLOOKUP($A5307,HeadJournal!$A$1:$NTR$890,COLUMN(HeadJournal!C$1),0),"")</f>
        <v>iHerb_VP DFD1605</v>
      </c>
      <c r="D5307" s="125" t="str">
        <f ca="1"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 ca="1"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 ca="1"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 ca="1"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ca="1" si="395"/>
        <v>1779.5361986340995</v>
      </c>
      <c r="V5307" s="22">
        <f t="shared" ca="1" si="396"/>
        <v>0.38514233097292816</v>
      </c>
      <c r="X5307" s="33"/>
      <c r="Y5307" s="33"/>
    </row>
    <row r="5308" spans="1:25" hidden="1" x14ac:dyDescent="0.2">
      <c r="A5308" s="93" t="s">
        <v>5041</v>
      </c>
      <c r="B5308" s="94">
        <f ca="1">IFERROR(VLOOKUP($A5308,HeadJournal!$A$1:$NTR$890,COLUMN(HeadJournal!B$1),0),"")</f>
        <v>0</v>
      </c>
      <c r="C5308" s="94" t="str">
        <f ca="1">IFERROR(VLOOKUP($A5308,HeadJournal!$A$1:$NTR$890,COLUMN(HeadJournal!C$1),0),"")</f>
        <v>iHerb_VP DFD1605</v>
      </c>
      <c r="D5308" s="125" t="str">
        <f ca="1"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 ca="1"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 ca="1"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ca="1" si="395"/>
        <v>1803.0503831461979</v>
      </c>
      <c r="V5308" s="22">
        <f t="shared" ca="1" si="396"/>
        <v>0.78497602642929876</v>
      </c>
      <c r="X5308" s="33"/>
      <c r="Y5308" s="33"/>
    </row>
    <row r="5309" spans="1:25" hidden="1" x14ac:dyDescent="0.2">
      <c r="A5309" s="93" t="s">
        <v>5051</v>
      </c>
      <c r="B5309" s="94">
        <f ca="1">IFERROR(VLOOKUP($A5309,HeadJournal!$A$1:$NTR$890,COLUMN(HeadJournal!B$1),0),"")</f>
        <v>0</v>
      </c>
      <c r="C5309" s="94" t="str">
        <f ca="1">IFERROR(VLOOKUP($A5309,HeadJournal!$A$1:$NTR$890,COLUMN(HeadJournal!C$1),0),"")</f>
        <v>iHerb_MH DLE7202</v>
      </c>
      <c r="D5309" s="125" t="str">
        <f ca="1"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 ca="1"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 ca="1"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ca="1" si="395"/>
        <v>832.72897504091657</v>
      </c>
      <c r="V5309" s="22">
        <f t="shared" ca="1" si="396"/>
        <v>1.0853126834619147</v>
      </c>
      <c r="X5309" s="33"/>
      <c r="Y5309" s="33"/>
    </row>
    <row r="5310" spans="1:25" hidden="1" x14ac:dyDescent="0.2">
      <c r="A5310" s="93" t="s">
        <v>5051</v>
      </c>
      <c r="B5310" s="94">
        <f ca="1">IFERROR(VLOOKUP($A5310,HeadJournal!$A$1:$NTR$890,COLUMN(HeadJournal!B$1),0),"")</f>
        <v>0</v>
      </c>
      <c r="C5310" s="94" t="str">
        <f ca="1">IFERROR(VLOOKUP($A5310,HeadJournal!$A$1:$NTR$890,COLUMN(HeadJournal!C$1),0),"")</f>
        <v>iHerb_MH DLE7202</v>
      </c>
      <c r="D5310" s="125" t="str">
        <f ca="1"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 ca="1"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 ca="1"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ca="1" si="395"/>
        <v>719.50486088379705</v>
      </c>
      <c r="V5310" s="22">
        <f t="shared" ca="1" si="396"/>
        <v>0.73381787647855468</v>
      </c>
      <c r="X5310" s="33"/>
      <c r="Y5310" s="33"/>
    </row>
    <row r="5311" spans="1:25" hidden="1" x14ac:dyDescent="0.2">
      <c r="A5311" s="93" t="s">
        <v>5051</v>
      </c>
      <c r="B5311" s="94">
        <f ca="1">IFERROR(VLOOKUP($A5311,HeadJournal!$A$1:$NTR$890,COLUMN(HeadJournal!B$1),0),"")</f>
        <v>0</v>
      </c>
      <c r="C5311" s="94" t="str">
        <f ca="1">IFERROR(VLOOKUP($A5311,HeadJournal!$A$1:$NTR$890,COLUMN(HeadJournal!C$1),0),"")</f>
        <v>iHerb_MH DLE7202</v>
      </c>
      <c r="D5311" s="125" t="str">
        <f ca="1"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 ca="1"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 ca="1"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 ca="1"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ca="1" si="395"/>
        <v>-1000.6422995090018</v>
      </c>
      <c r="V5311" s="22" t="str">
        <f t="shared" ca="1" si="396"/>
        <v/>
      </c>
      <c r="X5311" s="33"/>
      <c r="Y5311" s="33"/>
    </row>
    <row r="5312" spans="1:25" hidden="1" x14ac:dyDescent="0.2">
      <c r="A5312" s="93" t="s">
        <v>5051</v>
      </c>
      <c r="B5312" s="94">
        <f ca="1">IFERROR(VLOOKUP($A5312,HeadJournal!$A$1:$NTR$890,COLUMN(HeadJournal!B$1),0),"")</f>
        <v>0</v>
      </c>
      <c r="C5312" s="94" t="str">
        <f ca="1">IFERROR(VLOOKUP($A5312,HeadJournal!$A$1:$NTR$890,COLUMN(HeadJournal!C$1),0),"")</f>
        <v>iHerb_MH DLE7202</v>
      </c>
      <c r="D5312" s="125" t="str">
        <f ca="1"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 ca="1"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 ca="1"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 ca="1"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ca="1" si="395"/>
        <v>1922.4277475450085</v>
      </c>
      <c r="V5312" s="22">
        <f t="shared" ca="1" si="396"/>
        <v>0.88283075125413935</v>
      </c>
      <c r="X5312" s="33"/>
      <c r="Y5312" s="33"/>
    </row>
    <row r="5313" spans="1:25" hidden="1" x14ac:dyDescent="0.2">
      <c r="A5313" s="93" t="s">
        <v>5051</v>
      </c>
      <c r="B5313" s="94">
        <f ca="1">IFERROR(VLOOKUP($A5313,HeadJournal!$A$1:$NTR$890,COLUMN(HeadJournal!B$1),0),"")</f>
        <v>0</v>
      </c>
      <c r="C5313" s="94" t="str">
        <f ca="1">IFERROR(VLOOKUP($A5313,HeadJournal!$A$1:$NTR$890,COLUMN(HeadJournal!C$1),0),"")</f>
        <v>iHerb_MH DLE7202</v>
      </c>
      <c r="D5313" s="125" t="str">
        <f ca="1"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 ca="1"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 ca="1"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ca="1" si="395"/>
        <v>-859.61217675941077</v>
      </c>
      <c r="V5313" s="22" t="str">
        <f t="shared" ca="1" si="396"/>
        <v/>
      </c>
      <c r="X5313" s="33"/>
      <c r="Y5313" s="33"/>
    </row>
    <row r="5314" spans="1:25" hidden="1" x14ac:dyDescent="0.2">
      <c r="A5314" s="93" t="s">
        <v>5051</v>
      </c>
      <c r="B5314" s="94">
        <f ca="1">IFERROR(VLOOKUP($A5314,HeadJournal!$A$1:$NTR$890,COLUMN(HeadJournal!B$1),0),"")</f>
        <v>0</v>
      </c>
      <c r="C5314" s="94" t="str">
        <f ca="1">IFERROR(VLOOKUP($A5314,HeadJournal!$A$1:$NTR$890,COLUMN(HeadJournal!C$1),0),"")</f>
        <v>iHerb_MH DLE7202</v>
      </c>
      <c r="D5314" s="125" t="str">
        <f ca="1"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 ca="1"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 ca="1"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 ca="1"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ca="1" si="395"/>
        <v>1242.3777424304421</v>
      </c>
      <c r="V5314" s="22">
        <f t="shared" ca="1" si="396"/>
        <v>1.0732151479523462</v>
      </c>
      <c r="X5314" s="33"/>
      <c r="Y5314" s="33"/>
    </row>
    <row r="5315" spans="1:25" hidden="1" x14ac:dyDescent="0.2">
      <c r="A5315" s="93" t="s">
        <v>5051</v>
      </c>
      <c r="B5315" s="94">
        <f ca="1">IFERROR(VLOOKUP($A5315,HeadJournal!$A$1:$NTR$890,COLUMN(HeadJournal!B$1),0),"")</f>
        <v>0</v>
      </c>
      <c r="C5315" s="94" t="str">
        <f ca="1">IFERROR(VLOOKUP($A5315,HeadJournal!$A$1:$NTR$890,COLUMN(HeadJournal!C$1),0),"")</f>
        <v>iHerb_MH DLE7202</v>
      </c>
      <c r="D5315" s="125" t="str">
        <f ca="1"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 ca="1"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 ca="1"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 ca="1"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ca="1" si="395"/>
        <v>1242.3777424304421</v>
      </c>
      <c r="V5315" s="22">
        <f t="shared" ca="1" si="396"/>
        <v>1.0732151479523462</v>
      </c>
      <c r="X5315" s="33"/>
      <c r="Y5315" s="33"/>
    </row>
    <row r="5316" spans="1:25" hidden="1" x14ac:dyDescent="0.2">
      <c r="A5316" s="93" t="s">
        <v>5051</v>
      </c>
      <c r="B5316" s="94">
        <f ca="1">IFERROR(VLOOKUP($A5316,HeadJournal!$A$1:$NTR$890,COLUMN(HeadJournal!B$1),0),"")</f>
        <v>0</v>
      </c>
      <c r="C5316" s="94" t="str">
        <f ca="1">IFERROR(VLOOKUP($A5316,HeadJournal!$A$1:$NTR$890,COLUMN(HeadJournal!C$1),0),"")</f>
        <v>iHerb_MH DLE7202</v>
      </c>
      <c r="D5316" s="125" t="str">
        <f ca="1"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 ca="1"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 ca="1"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ca="1" si="395"/>
        <v>1033.1487075491</v>
      </c>
      <c r="V5316" s="22">
        <f t="shared" ca="1" si="396"/>
        <v>1.3472608284288057</v>
      </c>
      <c r="X5316" s="33"/>
      <c r="Y5316" s="33"/>
    </row>
    <row r="5317" spans="1:25" hidden="1" x14ac:dyDescent="0.2">
      <c r="A5317" s="93" t="s">
        <v>5051</v>
      </c>
      <c r="B5317" s="94">
        <f ca="1">IFERROR(VLOOKUP($A5317,HeadJournal!$A$1:$NTR$890,COLUMN(HeadJournal!B$1),0),"")</f>
        <v>0</v>
      </c>
      <c r="C5317" s="94" t="str">
        <f ca="1">IFERROR(VLOOKUP($A5317,HeadJournal!$A$1:$NTR$890,COLUMN(HeadJournal!C$1),0),"")</f>
        <v>iHerb_MH DLE7202</v>
      </c>
      <c r="D5317" s="125" t="str">
        <f ca="1"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 ca="1"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 ca="1"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 ca="1"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ca="1" si="395"/>
        <v>1033.1487075491</v>
      </c>
      <c r="V5317" s="22">
        <f t="shared" ca="1" si="396"/>
        <v>1.3472608284288057</v>
      </c>
      <c r="X5317" s="33"/>
      <c r="Y5317" s="33"/>
    </row>
    <row r="5318" spans="1:25" hidden="1" x14ac:dyDescent="0.2">
      <c r="A5318" s="93" t="s">
        <v>5051</v>
      </c>
      <c r="B5318" s="94">
        <f ca="1">IFERROR(VLOOKUP($A5318,HeadJournal!$A$1:$NTR$890,COLUMN(HeadJournal!B$1),0),"")</f>
        <v>0</v>
      </c>
      <c r="C5318" s="94" t="str">
        <f ca="1">IFERROR(VLOOKUP($A5318,HeadJournal!$A$1:$NTR$890,COLUMN(HeadJournal!C$1),0),"")</f>
        <v>iHerb_MH DLE7202</v>
      </c>
      <c r="D5318" s="125" t="str">
        <f ca="1"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 ca="1"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 ca="1"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 ca="1"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ca="1" si="395"/>
        <v>3153.437150163666</v>
      </c>
      <c r="V5318" s="22">
        <f t="shared" ca="1" si="396"/>
        <v>0.51304073954887375</v>
      </c>
      <c r="X5318" s="33"/>
      <c r="Y5318" s="33"/>
    </row>
    <row r="5319" spans="1:25" hidden="1" x14ac:dyDescent="0.2">
      <c r="A5319" s="93" t="s">
        <v>5051</v>
      </c>
      <c r="B5319" s="94">
        <f ca="1">IFERROR(VLOOKUP($A5319,HeadJournal!$A$1:$NTR$890,COLUMN(HeadJournal!B$1),0),"")</f>
        <v>0</v>
      </c>
      <c r="C5319" s="94" t="str">
        <f ca="1">IFERROR(VLOOKUP($A5319,HeadJournal!$A$1:$NTR$890,COLUMN(HeadJournal!C$1),0),"")</f>
        <v>iHerb_MH DLE7202</v>
      </c>
      <c r="D5319" s="125" t="str">
        <f ca="1"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 ca="1"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 ca="1"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 ca="1"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ca="1" si="395"/>
        <v>867.88284267594111</v>
      </c>
      <c r="V5319" s="22">
        <f t="shared" ca="1" si="396"/>
        <v>1.3729778295370891</v>
      </c>
      <c r="X5319" s="33"/>
      <c r="Y5319" s="33"/>
    </row>
    <row r="5320" spans="1:25" hidden="1" x14ac:dyDescent="0.2">
      <c r="A5320" s="93" t="s">
        <v>5052</v>
      </c>
      <c r="B5320" s="94">
        <f ca="1">IFERROR(VLOOKUP($A5320,HeadJournal!$A$1:$NTR$890,COLUMN(HeadJournal!B$1),0),"")</f>
        <v>0</v>
      </c>
      <c r="C5320" s="94" t="str">
        <f ca="1">IFERROR(VLOOKUP($A5320,HeadJournal!$A$1:$NTR$890,COLUMN(HeadJournal!C$1),0),"")</f>
        <v>iHerb_MH DLE7202</v>
      </c>
      <c r="D5320" s="125" t="str">
        <f ca="1"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 ca="1"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 ca="1"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ca="1" si="395"/>
        <v>1050.4075484606615</v>
      </c>
      <c r="V5320" s="22">
        <f t="shared" ca="1" si="396"/>
        <v>1.6170254841655127</v>
      </c>
      <c r="X5320" s="33"/>
      <c r="Y5320" s="33"/>
    </row>
    <row r="5321" spans="1:25" hidden="1" x14ac:dyDescent="0.2">
      <c r="A5321" s="93" t="s">
        <v>5052</v>
      </c>
      <c r="B5321" s="94">
        <f ca="1">IFERROR(VLOOKUP($A5321,HeadJournal!$A$1:$NTR$890,COLUMN(HeadJournal!B$1),0),"")</f>
        <v>0</v>
      </c>
      <c r="C5321" s="94" t="str">
        <f ca="1">IFERROR(VLOOKUP($A5321,HeadJournal!$A$1:$NTR$890,COLUMN(HeadJournal!C$1),0),"")</f>
        <v>iHerb_MH DLE7202</v>
      </c>
      <c r="D5321" s="125" t="str">
        <f ca="1"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 ca="1"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 ca="1"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ca="1" si="354"/>
        <v>-827.17225769669324</v>
      </c>
      <c r="V5321" s="22" t="str">
        <f t="shared" ca="1" si="355"/>
        <v/>
      </c>
      <c r="X5321" s="33"/>
      <c r="Y5321" s="33"/>
    </row>
    <row r="5322" spans="1:25" hidden="1" x14ac:dyDescent="0.2">
      <c r="A5322" s="93" t="s">
        <v>5052</v>
      </c>
      <c r="B5322" s="94">
        <f ca="1">IFERROR(VLOOKUP($A5322,HeadJournal!$A$1:$NTR$890,COLUMN(HeadJournal!B$1),0),"")</f>
        <v>0</v>
      </c>
      <c r="C5322" s="94" t="str">
        <f ca="1">IFERROR(VLOOKUP($A5322,HeadJournal!$A$1:$NTR$890,COLUMN(HeadJournal!C$1),0),"")</f>
        <v>iHerb_MH DLE7202</v>
      </c>
      <c r="D5322" s="125" t="str">
        <f ca="1"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 ca="1"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 ca="1"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ca="1" si="354"/>
        <v>1963.6028848346632</v>
      </c>
      <c r="V5322" s="22">
        <f t="shared" ca="1" si="355"/>
        <v>0.42351913264975793</v>
      </c>
      <c r="X5322" s="33"/>
      <c r="Y5322" s="33"/>
    </row>
    <row r="5323" spans="1:25" hidden="1" x14ac:dyDescent="0.2">
      <c r="A5323" s="93" t="s">
        <v>5052</v>
      </c>
      <c r="B5323" s="94">
        <f ca="1">IFERROR(VLOOKUP($A5323,HeadJournal!$A$1:$NTR$890,COLUMN(HeadJournal!B$1),0),"")</f>
        <v>0</v>
      </c>
      <c r="C5323" s="94" t="str">
        <f ca="1">IFERROR(VLOOKUP($A5323,HeadJournal!$A$1:$NTR$890,COLUMN(HeadJournal!C$1),0),"")</f>
        <v>iHerb_MH DLE7202</v>
      </c>
      <c r="D5323" s="125" t="str">
        <f ca="1"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 ca="1"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 ca="1"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 ca="1"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ca="1" si="354"/>
        <v>1963.6028848346632</v>
      </c>
      <c r="V5323" s="22">
        <f t="shared" ca="1" si="355"/>
        <v>0.42351913264975793</v>
      </c>
      <c r="X5323" s="33"/>
      <c r="Y5323" s="33"/>
    </row>
    <row r="5324" spans="1:25" hidden="1" x14ac:dyDescent="0.2">
      <c r="A5324" s="93" t="s">
        <v>5052</v>
      </c>
      <c r="B5324" s="94">
        <f ca="1">IFERROR(VLOOKUP($A5324,HeadJournal!$A$1:$NTR$890,COLUMN(HeadJournal!B$1),0),"")</f>
        <v>0</v>
      </c>
      <c r="C5324" s="94" t="str">
        <f ca="1">IFERROR(VLOOKUP($A5324,HeadJournal!$A$1:$NTR$890,COLUMN(HeadJournal!C$1),0),"")</f>
        <v>iHerb_MH DLE7202</v>
      </c>
      <c r="D5324" s="125" t="str">
        <f ca="1"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 ca="1"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 ca="1"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ca="1" si="354"/>
        <v>635.08026225769675</v>
      </c>
      <c r="V5324" s="22">
        <f t="shared" ca="1" si="355"/>
        <v>0.88832386172923783</v>
      </c>
      <c r="X5324" s="33"/>
      <c r="Y5324" s="33"/>
    </row>
    <row r="5325" spans="1:25" hidden="1" x14ac:dyDescent="0.2">
      <c r="A5325" s="93" t="s">
        <v>5052</v>
      </c>
      <c r="B5325" s="94">
        <f ca="1">IFERROR(VLOOKUP($A5325,HeadJournal!$A$1:$NTR$890,COLUMN(HeadJournal!B$1),0),"")</f>
        <v>0</v>
      </c>
      <c r="C5325" s="94" t="str">
        <f ca="1">IFERROR(VLOOKUP($A5325,HeadJournal!$A$1:$NTR$890,COLUMN(HeadJournal!C$1),0),"")</f>
        <v>iHerb_MH DLE7202</v>
      </c>
      <c r="D5325" s="125" t="str">
        <f ca="1"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 ca="1"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 ca="1"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ca="1" si="354"/>
        <v>635.08026225769675</v>
      </c>
      <c r="V5325" s="22">
        <f t="shared" ca="1" si="355"/>
        <v>0.88832386172923783</v>
      </c>
      <c r="X5325" s="33"/>
      <c r="Y5325" s="33"/>
    </row>
    <row r="5326" spans="1:25" hidden="1" x14ac:dyDescent="0.2">
      <c r="A5326" s="93" t="s">
        <v>5052</v>
      </c>
      <c r="B5326" s="94">
        <f ca="1">IFERROR(VLOOKUP($A5326,HeadJournal!$A$1:$NTR$890,COLUMN(HeadJournal!B$1),0),"")</f>
        <v>0</v>
      </c>
      <c r="C5326" s="94" t="str">
        <f ca="1">IFERROR(VLOOKUP($A5326,HeadJournal!$A$1:$NTR$890,COLUMN(HeadJournal!C$1),0),"")</f>
        <v>iHerb_MH DLE7202</v>
      </c>
      <c r="D5326" s="125" t="str">
        <f ca="1"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 ca="1"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 ca="1"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ca="1" si="399">Q5326-P5326</f>
        <v>974.76103762827847</v>
      </c>
      <c r="V5326" s="22">
        <f t="shared" ref="V5326:V5330" ca="1" si="400">IF(Q5326&lt;&gt;0,IFERROR(U5326/P5326,""),"")</f>
        <v>0.68392814353474551</v>
      </c>
      <c r="X5326" s="33"/>
      <c r="Y5326" s="33"/>
    </row>
    <row r="5327" spans="1:25" hidden="1" x14ac:dyDescent="0.2">
      <c r="A5327" s="93" t="s">
        <v>5052</v>
      </c>
      <c r="B5327" s="94">
        <f ca="1">IFERROR(VLOOKUP($A5327,HeadJournal!$A$1:$NTR$890,COLUMN(HeadJournal!B$1),0),"")</f>
        <v>0</v>
      </c>
      <c r="C5327" s="94" t="str">
        <f ca="1">IFERROR(VLOOKUP($A5327,HeadJournal!$A$1:$NTR$890,COLUMN(HeadJournal!C$1),0),"")</f>
        <v>iHerb_MH DLE7202</v>
      </c>
      <c r="D5327" s="125" t="str">
        <f ca="1"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 ca="1"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 ca="1"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ca="1" si="399"/>
        <v>908.42055872291905</v>
      </c>
      <c r="V5327" s="22">
        <f t="shared" ca="1" si="400"/>
        <v>1.0188890823028796</v>
      </c>
      <c r="X5327" s="33"/>
      <c r="Y5327" s="33"/>
    </row>
    <row r="5328" spans="1:25" hidden="1" x14ac:dyDescent="0.2">
      <c r="A5328" s="93" t="s">
        <v>5052</v>
      </c>
      <c r="B5328" s="94">
        <f ca="1">IFERROR(VLOOKUP($A5328,HeadJournal!$A$1:$NTR$890,COLUMN(HeadJournal!B$1),0),"")</f>
        <v>0</v>
      </c>
      <c r="C5328" s="94" t="str">
        <f ca="1">IFERROR(VLOOKUP($A5328,HeadJournal!$A$1:$NTR$890,COLUMN(HeadJournal!C$1),0),"")</f>
        <v>iHerb_MH DLE7202</v>
      </c>
      <c r="D5328" s="125" t="str">
        <f ca="1"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 ca="1"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 ca="1"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 ca="1"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ca="1" si="399"/>
        <v>1600.2327251995441</v>
      </c>
      <c r="V5328" s="22">
        <f t="shared" ca="1" si="400"/>
        <v>1.0669873600305455</v>
      </c>
      <c r="X5328" s="33"/>
      <c r="Y5328" s="33"/>
    </row>
    <row r="5329" spans="1:25" hidden="1" x14ac:dyDescent="0.2">
      <c r="A5329" s="93" t="s">
        <v>5052</v>
      </c>
      <c r="B5329" s="94">
        <f ca="1">IFERROR(VLOOKUP($A5329,HeadJournal!$A$1:$NTR$890,COLUMN(HeadJournal!B$1),0),"")</f>
        <v>0</v>
      </c>
      <c r="C5329" s="94" t="str">
        <f ca="1">IFERROR(VLOOKUP($A5329,HeadJournal!$A$1:$NTR$890,COLUMN(HeadJournal!C$1),0),"")</f>
        <v>iHerb_MH DLE7202</v>
      </c>
      <c r="D5329" s="125" t="str">
        <f ca="1"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 ca="1"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 ca="1"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 ca="1"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ca="1" si="399"/>
        <v>1250.4540935005703</v>
      </c>
      <c r="V5329" s="22">
        <f t="shared" ca="1" si="400"/>
        <v>1.3168969345678718</v>
      </c>
      <c r="X5329" s="33"/>
      <c r="Y5329" s="33"/>
    </row>
    <row r="5330" spans="1:25" hidden="1" x14ac:dyDescent="0.2">
      <c r="A5330" s="93" t="s">
        <v>5063</v>
      </c>
      <c r="B5330" s="94">
        <f ca="1">IFERROR(VLOOKUP($A5330,HeadJournal!$A$1:$NTR$890,COLUMN(HeadJournal!B$1),0),"")</f>
        <v>0</v>
      </c>
      <c r="C5330" s="94" t="str">
        <f ca="1">IFERROR(VLOOKUP($A5330,HeadJournal!$A$1:$NTR$890,COLUMN(HeadJournal!C$1),0),"")</f>
        <v>iHerb_OA CZN6870</v>
      </c>
      <c r="D5330" s="125" t="str">
        <f ca="1"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 ca="1"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 ca="1"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ca="1" si="399"/>
        <v>940.9532814930019</v>
      </c>
      <c r="V5330" s="22">
        <f t="shared" ca="1" si="400"/>
        <v>0.5061482705763749</v>
      </c>
      <c r="X5330" s="33"/>
      <c r="Y5330" s="33"/>
    </row>
    <row r="5331" spans="1:25" hidden="1" x14ac:dyDescent="0.2">
      <c r="A5331" s="93" t="s">
        <v>5063</v>
      </c>
      <c r="B5331" s="94">
        <f ca="1">IFERROR(VLOOKUP($A5331,HeadJournal!$A$1:$NTR$890,COLUMN(HeadJournal!B$1),0),"")</f>
        <v>0</v>
      </c>
      <c r="C5331" s="94" t="str">
        <f ca="1">IFERROR(VLOOKUP($A5331,HeadJournal!$A$1:$NTR$890,COLUMN(HeadJournal!C$1),0),"")</f>
        <v>iHerb_OA CZN6870</v>
      </c>
      <c r="D5331" s="125" t="str">
        <f ca="1"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 ca="1"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 ca="1"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 ca="1"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ca="1" si="401">Q5331-P5331</f>
        <v>1165.7308242612753</v>
      </c>
      <c r="V5331" s="22">
        <f t="shared" ref="V5331:V5650" ca="1" si="402">IF(Q5331&lt;&gt;0,IFERROR(U5331/P5331,""),"")</f>
        <v>0.39728148797657381</v>
      </c>
      <c r="X5331" s="33"/>
      <c r="Y5331" s="33"/>
    </row>
    <row r="5332" spans="1:25" hidden="1" x14ac:dyDescent="0.2">
      <c r="A5332" s="93" t="s">
        <v>5063</v>
      </c>
      <c r="B5332" s="94">
        <f ca="1">IFERROR(VLOOKUP($A5332,HeadJournal!$A$1:$NTR$890,COLUMN(HeadJournal!B$1),0),"")</f>
        <v>0</v>
      </c>
      <c r="C5332" s="94" t="str">
        <f ca="1">IFERROR(VLOOKUP($A5332,HeadJournal!$A$1:$NTR$890,COLUMN(HeadJournal!C$1),0),"")</f>
        <v>iHerb_OA CZN6870</v>
      </c>
      <c r="D5332" s="125" t="str">
        <f ca="1"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 ca="1"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 ca="1"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 ca="1"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ca="1" si="401"/>
        <v>1202.201119751167</v>
      </c>
      <c r="V5332" s="22">
        <f t="shared" ca="1" si="402"/>
        <v>0.37015873336930866</v>
      </c>
      <c r="X5332" s="33"/>
      <c r="Y5332" s="33"/>
    </row>
    <row r="5333" spans="1:25" hidden="1" x14ac:dyDescent="0.2">
      <c r="A5333" s="93" t="s">
        <v>5063</v>
      </c>
      <c r="B5333" s="94">
        <f ca="1">IFERROR(VLOOKUP($A5333,HeadJournal!$A$1:$NTR$890,COLUMN(HeadJournal!B$1),0),"")</f>
        <v>0</v>
      </c>
      <c r="C5333" s="94" t="str">
        <f ca="1">IFERROR(VLOOKUP($A5333,HeadJournal!$A$1:$NTR$890,COLUMN(HeadJournal!C$1),0),"")</f>
        <v>iHerb_OA CZN6870</v>
      </c>
      <c r="D5333" s="125" t="str">
        <f ca="1"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 ca="1"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 ca="1"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 ca="1"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ca="1" si="401"/>
        <v>1165.7308242612753</v>
      </c>
      <c r="V5333" s="22">
        <f t="shared" ca="1" si="402"/>
        <v>0.39728148797657381</v>
      </c>
      <c r="X5333" s="33"/>
      <c r="Y5333" s="33"/>
    </row>
    <row r="5334" spans="1:25" hidden="1" x14ac:dyDescent="0.2">
      <c r="A5334" s="93" t="s">
        <v>5063</v>
      </c>
      <c r="B5334" s="94">
        <f ca="1">IFERROR(VLOOKUP($A5334,HeadJournal!$A$1:$NTR$890,COLUMN(HeadJournal!B$1),0),"")</f>
        <v>0</v>
      </c>
      <c r="C5334" s="94" t="str">
        <f ca="1">IFERROR(VLOOKUP($A5334,HeadJournal!$A$1:$NTR$890,COLUMN(HeadJournal!C$1),0),"")</f>
        <v>iHerb_OA CZN6870</v>
      </c>
      <c r="D5334" s="125" t="str">
        <f ca="1"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 ca="1"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 ca="1"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ca="1" si="401"/>
        <v>942.48774494556801</v>
      </c>
      <c r="V5334" s="22">
        <f t="shared" ca="1" si="402"/>
        <v>0.46948044405338551</v>
      </c>
      <c r="X5334" s="33"/>
      <c r="Y5334" s="33"/>
    </row>
    <row r="5335" spans="1:25" hidden="1" x14ac:dyDescent="0.2">
      <c r="A5335" s="93" t="s">
        <v>5063</v>
      </c>
      <c r="B5335" s="94">
        <f ca="1">IFERROR(VLOOKUP($A5335,HeadJournal!$A$1:$NTR$890,COLUMN(HeadJournal!B$1),0),"")</f>
        <v>0</v>
      </c>
      <c r="C5335" s="94" t="str">
        <f ca="1">IFERROR(VLOOKUP($A5335,HeadJournal!$A$1:$NTR$890,COLUMN(HeadJournal!C$1),0),"")</f>
        <v>iHerb_OA CZN6870</v>
      </c>
      <c r="D5335" s="125" t="str">
        <f ca="1"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 ca="1"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 ca="1"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ca="1" si="401"/>
        <v>1066.4562052877141</v>
      </c>
      <c r="V5335" s="22">
        <f t="shared" ca="1" si="402"/>
        <v>0.43823177031165755</v>
      </c>
      <c r="X5335" s="33"/>
      <c r="Y5335" s="33"/>
    </row>
    <row r="5336" spans="1:25" hidden="1" x14ac:dyDescent="0.2">
      <c r="A5336" s="93" t="s">
        <v>5064</v>
      </c>
      <c r="B5336" s="94">
        <f ca="1">IFERROR(VLOOKUP($A5336,HeadJournal!$A$1:$NTR$890,COLUMN(HeadJournal!B$1),0),"")</f>
        <v>0</v>
      </c>
      <c r="C5336" s="94" t="str">
        <f ca="1">IFERROR(VLOOKUP($A5336,HeadJournal!$A$1:$NTR$890,COLUMN(HeadJournal!C$1),0),"")</f>
        <v>OZON_OA</v>
      </c>
      <c r="D5336" s="125" t="str">
        <f ca="1"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 ca="1"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 ca="1"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ca="1" si="403">Q5336-P5336</f>
        <v>1196</v>
      </c>
      <c r="V5336" s="22">
        <f t="shared" ref="V5336:V5495" ca="1" si="404">IF(Q5336&lt;&gt;0,IFERROR(U5336/P5336,""),"")</f>
        <v>1.4875621890547264</v>
      </c>
      <c r="X5336" s="33"/>
      <c r="Y5336" s="33"/>
    </row>
    <row r="5337" spans="1:25" hidden="1" x14ac:dyDescent="0.2">
      <c r="A5337" s="93" t="s">
        <v>5064</v>
      </c>
      <c r="B5337" s="94">
        <f ca="1">IFERROR(VLOOKUP($A5337,HeadJournal!$A$1:$NTR$890,COLUMN(HeadJournal!B$1),0),"")</f>
        <v>0</v>
      </c>
      <c r="C5337" s="94" t="str">
        <f ca="1">IFERROR(VLOOKUP($A5337,HeadJournal!$A$1:$NTR$890,COLUMN(HeadJournal!C$1),0),"")</f>
        <v>OZON_OA</v>
      </c>
      <c r="D5337" s="125" t="str">
        <f ca="1"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 ca="1"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 ca="1"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ca="1" si="403"/>
        <v>1196</v>
      </c>
      <c r="V5337" s="22">
        <f t="shared" ca="1" si="404"/>
        <v>1.4875621890547264</v>
      </c>
      <c r="X5337" s="33"/>
      <c r="Y5337" s="33"/>
    </row>
    <row r="5338" spans="1:25" hidden="1" x14ac:dyDescent="0.2">
      <c r="A5338" s="93" t="s">
        <v>5064</v>
      </c>
      <c r="B5338" s="94">
        <f ca="1">IFERROR(VLOOKUP($A5338,HeadJournal!$A$1:$NTR$890,COLUMN(HeadJournal!B$1),0),"")</f>
        <v>0</v>
      </c>
      <c r="C5338" s="94" t="str">
        <f ca="1">IFERROR(VLOOKUP($A5338,HeadJournal!$A$1:$NTR$890,COLUMN(HeadJournal!C$1),0),"")</f>
        <v>OZON_OA</v>
      </c>
      <c r="D5338" s="125" t="str">
        <f ca="1"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 ca="1"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ca="1" si="403"/>
        <v>1196</v>
      </c>
      <c r="V5338" s="22">
        <f t="shared" ca="1" si="404"/>
        <v>1.4875621890547264</v>
      </c>
      <c r="X5338" s="33"/>
      <c r="Y5338" s="33"/>
    </row>
    <row r="5339" spans="1:25" hidden="1" x14ac:dyDescent="0.2">
      <c r="A5339" s="93" t="s">
        <v>5065</v>
      </c>
      <c r="B5339" s="94">
        <f ca="1">IFERROR(VLOOKUP($A5339,HeadJournal!$A$1:$NTR$890,COLUMN(HeadJournal!B$1),0),"")</f>
        <v>0</v>
      </c>
      <c r="C5339" s="94" t="str">
        <f ca="1">IFERROR(VLOOKUP($A5339,HeadJournal!$A$1:$NTR$890,COLUMN(HeadJournal!C$1),0),"")</f>
        <v>CoralClub_OA</v>
      </c>
      <c r="D5339" s="125" t="str">
        <f ca="1"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 ca="1"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ca="1" si="403"/>
        <v>-2058</v>
      </c>
      <c r="V5339" s="22" t="str">
        <f t="shared" ca="1" si="404"/>
        <v/>
      </c>
      <c r="X5339" s="33"/>
      <c r="Y5339" s="33"/>
    </row>
    <row r="5340" spans="1:25" hidden="1" x14ac:dyDescent="0.2">
      <c r="A5340" s="93" t="s">
        <v>5076</v>
      </c>
      <c r="B5340" s="94">
        <f ca="1">IFERROR(VLOOKUP($A5340,HeadJournal!$A$1:$NTR$890,COLUMN(HeadJournal!B$1),0),"")</f>
        <v>0</v>
      </c>
      <c r="C5340" s="94" t="str">
        <f ca="1">IFERROR(VLOOKUP($A5340,HeadJournal!$A$1:$NTR$890,COLUMN(HeadJournal!C$1),0),"")</f>
        <v>iHerb_VP DFD1605</v>
      </c>
      <c r="D5340" s="125" t="str">
        <f ca="1"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 ca="1"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 ca="1"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ca="1" si="403"/>
        <v>1735.4001603861725</v>
      </c>
      <c r="V5340" s="22">
        <f t="shared" ca="1" si="404"/>
        <v>0.62772200718516336</v>
      </c>
      <c r="X5340" s="33"/>
      <c r="Y5340" s="33"/>
    </row>
    <row r="5341" spans="1:25" hidden="1" x14ac:dyDescent="0.2">
      <c r="A5341" s="93" t="s">
        <v>5076</v>
      </c>
      <c r="B5341" s="94">
        <f ca="1">IFERROR(VLOOKUP($A5341,HeadJournal!$A$1:$NTR$890,COLUMN(HeadJournal!B$1),0),"")</f>
        <v>0</v>
      </c>
      <c r="C5341" s="94" t="str">
        <f ca="1">IFERROR(VLOOKUP($A5341,HeadJournal!$A$1:$NTR$890,COLUMN(HeadJournal!C$1),0),"")</f>
        <v>iHerb_VP DFD1605</v>
      </c>
      <c r="D5341" s="125" t="str">
        <f ca="1"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 ca="1"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 ca="1"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 ca="1"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ca="1" si="403"/>
        <v>947.94058237309264</v>
      </c>
      <c r="V5341" s="22">
        <f t="shared" ca="1" si="404"/>
        <v>1.2604596926188096</v>
      </c>
      <c r="X5341" s="33"/>
      <c r="Y5341" s="33"/>
    </row>
    <row r="5342" spans="1:25" hidden="1" x14ac:dyDescent="0.2">
      <c r="A5342" s="93" t="s">
        <v>5076</v>
      </c>
      <c r="B5342" s="94">
        <f ca="1">IFERROR(VLOOKUP($A5342,HeadJournal!$A$1:$NTR$890,COLUMN(HeadJournal!B$1),0),"")</f>
        <v>0</v>
      </c>
      <c r="C5342" s="94" t="str">
        <f ca="1">IFERROR(VLOOKUP($A5342,HeadJournal!$A$1:$NTR$890,COLUMN(HeadJournal!C$1),0),"")</f>
        <v>iHerb_VP DFD1605</v>
      </c>
      <c r="D5342" s="125" t="str">
        <f ca="1"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 ca="1"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 ca="1"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 ca="1"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ca="1" si="403"/>
        <v>-752.05941762690736</v>
      </c>
      <c r="V5342" s="22" t="str">
        <f t="shared" ca="1" si="404"/>
        <v/>
      </c>
      <c r="X5342" s="33"/>
      <c r="Y5342" s="33"/>
    </row>
    <row r="5343" spans="1:25" hidden="1" x14ac:dyDescent="0.2">
      <c r="A5343" s="93" t="s">
        <v>5076</v>
      </c>
      <c r="B5343" s="94">
        <f ca="1">IFERROR(VLOOKUP($A5343,HeadJournal!$A$1:$NTR$890,COLUMN(HeadJournal!B$1),0),"")</f>
        <v>0</v>
      </c>
      <c r="C5343" s="94" t="str">
        <f ca="1">IFERROR(VLOOKUP($A5343,HeadJournal!$A$1:$NTR$890,COLUMN(HeadJournal!C$1),0),"")</f>
        <v>iHerb_VP DFD1605</v>
      </c>
      <c r="D5343" s="125" t="str">
        <f ca="1"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 ca="1"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 ca="1"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 ca="1"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ca="1" si="403"/>
        <v>860.17212550607292</v>
      </c>
      <c r="V5343" s="22">
        <f t="shared" ca="1" si="404"/>
        <v>0.82722549241595333</v>
      </c>
      <c r="X5343" s="33"/>
      <c r="Y5343" s="33"/>
    </row>
    <row r="5344" spans="1:25" hidden="1" x14ac:dyDescent="0.2">
      <c r="A5344" s="93" t="s">
        <v>5076</v>
      </c>
      <c r="B5344" s="94">
        <f ca="1">IFERROR(VLOOKUP($A5344,HeadJournal!$A$1:$NTR$890,COLUMN(HeadJournal!B$1),0),"")</f>
        <v>0</v>
      </c>
      <c r="C5344" s="94" t="str">
        <f ca="1">IFERROR(VLOOKUP($A5344,HeadJournal!$A$1:$NTR$890,COLUMN(HeadJournal!C$1),0),"")</f>
        <v>iHerb_VP DFD1605</v>
      </c>
      <c r="D5344" s="125" t="str">
        <f ca="1"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 ca="1"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 ca="1"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ca="1" si="403"/>
        <v>968.87321083774521</v>
      </c>
      <c r="V5344" s="22">
        <f t="shared" ca="1" si="404"/>
        <v>1.1657345467282239</v>
      </c>
      <c r="X5344" s="33"/>
      <c r="Y5344" s="33"/>
    </row>
    <row r="5345" spans="1:25" hidden="1" x14ac:dyDescent="0.2">
      <c r="A5345" s="93" t="s">
        <v>5076</v>
      </c>
      <c r="B5345" s="94">
        <f ca="1">IFERROR(VLOOKUP($A5345,HeadJournal!$A$1:$NTR$890,COLUMN(HeadJournal!B$1),0),"")</f>
        <v>0</v>
      </c>
      <c r="C5345" s="94" t="str">
        <f ca="1">IFERROR(VLOOKUP($A5345,HeadJournal!$A$1:$NTR$890,COLUMN(HeadJournal!C$1),0),"")</f>
        <v>iHerb_VP DFD1605</v>
      </c>
      <c r="D5345" s="125" t="str">
        <f ca="1"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 ca="1"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 ca="1"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 ca="1"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ca="1" si="403"/>
        <v>912.79054033011539</v>
      </c>
      <c r="V5345" s="22">
        <f t="shared" ca="1" si="404"/>
        <v>1.0288331919609481</v>
      </c>
      <c r="X5345" s="33"/>
      <c r="Y5345" s="33"/>
    </row>
    <row r="5346" spans="1:25" hidden="1" x14ac:dyDescent="0.2">
      <c r="A5346" s="93" t="s">
        <v>5076</v>
      </c>
      <c r="B5346" s="94">
        <f ca="1">IFERROR(VLOOKUP($A5346,HeadJournal!$A$1:$NTR$890,COLUMN(HeadJournal!B$1),0),"")</f>
        <v>0</v>
      </c>
      <c r="C5346" s="94" t="str">
        <f ca="1">IFERROR(VLOOKUP($A5346,HeadJournal!$A$1:$NTR$890,COLUMN(HeadJournal!C$1),0),"")</f>
        <v>iHerb_VP DFD1605</v>
      </c>
      <c r="D5346" s="125" t="str">
        <f ca="1"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 ca="1"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 ca="1"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 ca="1"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ca="1" si="403"/>
        <v>912.79054033011539</v>
      </c>
      <c r="V5346" s="22">
        <f t="shared" ca="1" si="404"/>
        <v>1.0288331919609481</v>
      </c>
      <c r="X5346" s="33"/>
      <c r="Y5346" s="33"/>
    </row>
    <row r="5347" spans="1:25" hidden="1" x14ac:dyDescent="0.2">
      <c r="A5347" s="93" t="s">
        <v>5076</v>
      </c>
      <c r="B5347" s="94">
        <f ca="1">IFERROR(VLOOKUP($A5347,HeadJournal!$A$1:$NTR$890,COLUMN(HeadJournal!B$1),0),"")</f>
        <v>0</v>
      </c>
      <c r="C5347" s="94" t="str">
        <f ca="1">IFERROR(VLOOKUP($A5347,HeadJournal!$A$1:$NTR$890,COLUMN(HeadJournal!C$1),0),"")</f>
        <v>iHerb_VP DFD1605</v>
      </c>
      <c r="D5347" s="125" t="str">
        <f ca="1"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 ca="1"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 ca="1"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 ca="1"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ca="1" si="403"/>
        <v>901.75788383681106</v>
      </c>
      <c r="V5347" s="22">
        <f t="shared" ca="1" si="404"/>
        <v>1.0039140534721747</v>
      </c>
      <c r="X5347" s="33"/>
      <c r="Y5347" s="33"/>
    </row>
    <row r="5348" spans="1:25" hidden="1" x14ac:dyDescent="0.2">
      <c r="A5348" s="93" t="s">
        <v>5076</v>
      </c>
      <c r="B5348" s="94">
        <f ca="1">IFERROR(VLOOKUP($A5348,HeadJournal!$A$1:$NTR$890,COLUMN(HeadJournal!B$1),0),"")</f>
        <v>0</v>
      </c>
      <c r="C5348" s="94" t="str">
        <f ca="1">IFERROR(VLOOKUP($A5348,HeadJournal!$A$1:$NTR$890,COLUMN(HeadJournal!C$1),0),"")</f>
        <v>iHerb_VP DFD1605</v>
      </c>
      <c r="D5348" s="125" t="str">
        <f ca="1"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 ca="1"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 ca="1"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 ca="1"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ca="1" si="403"/>
        <v>1576.4122313920898</v>
      </c>
      <c r="V5348" s="22">
        <f t="shared" ca="1" si="404"/>
        <v>0.47431039621751059</v>
      </c>
      <c r="X5348" s="33"/>
      <c r="Y5348" s="33"/>
    </row>
    <row r="5349" spans="1:25" hidden="1" x14ac:dyDescent="0.2">
      <c r="A5349" s="93" t="s">
        <v>5076</v>
      </c>
      <c r="B5349" s="94">
        <f ca="1">IFERROR(VLOOKUP($A5349,HeadJournal!$A$1:$NTR$890,COLUMN(HeadJournal!B$1),0),"")</f>
        <v>0</v>
      </c>
      <c r="C5349" s="94" t="str">
        <f ca="1">IFERROR(VLOOKUP($A5349,HeadJournal!$A$1:$NTR$890,COLUMN(HeadJournal!C$1),0),"")</f>
        <v>iHerb_VP DFD1605</v>
      </c>
      <c r="D5349" s="125" t="str">
        <f ca="1"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 ca="1"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 ca="1"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 ca="1"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ca="1" si="403"/>
        <v>468.72611647461849</v>
      </c>
      <c r="V5349" s="22">
        <f t="shared" ca="1" si="404"/>
        <v>0.35208841867563156</v>
      </c>
      <c r="X5349" s="33"/>
      <c r="Y5349" s="33"/>
    </row>
    <row r="5350" spans="1:25" hidden="1" x14ac:dyDescent="0.2">
      <c r="A5350" s="93" t="s">
        <v>5076</v>
      </c>
      <c r="B5350" s="94">
        <f ca="1">IFERROR(VLOOKUP($A5350,HeadJournal!$A$1:$NTR$890,COLUMN(HeadJournal!B$1),0),"")</f>
        <v>0</v>
      </c>
      <c r="C5350" s="94" t="str">
        <f ca="1">IFERROR(VLOOKUP($A5350,HeadJournal!$A$1:$NTR$890,COLUMN(HeadJournal!C$1),0),"")</f>
        <v>iHerb_VP DFD1605</v>
      </c>
      <c r="D5350" s="125" t="str">
        <f ca="1"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 ca="1"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 ca="1"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 ca="1"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ca="1" si="403"/>
        <v>1186.2606913734041</v>
      </c>
      <c r="V5350" s="22">
        <f t="shared" ca="1" si="404"/>
        <v>0.69220603472303077</v>
      </c>
      <c r="X5350" s="33"/>
      <c r="Y5350" s="33"/>
    </row>
    <row r="5351" spans="1:25" hidden="1" x14ac:dyDescent="0.2">
      <c r="A5351" s="93" t="s">
        <v>5076</v>
      </c>
      <c r="B5351" s="94">
        <f ca="1">IFERROR(VLOOKUP($A5351,HeadJournal!$A$1:$NTR$890,COLUMN(HeadJournal!B$1),0),"")</f>
        <v>0</v>
      </c>
      <c r="C5351" s="94" t="str">
        <f ca="1">IFERROR(VLOOKUP($A5351,HeadJournal!$A$1:$NTR$890,COLUMN(HeadJournal!C$1),0),"")</f>
        <v>iHerb_VP DFD1605</v>
      </c>
      <c r="D5351" s="125" t="str">
        <f ca="1"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 ca="1"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 ca="1"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 ca="1"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ca="1" si="403"/>
        <v>1129.0453363438182</v>
      </c>
      <c r="V5351" s="22">
        <f t="shared" ca="1" si="404"/>
        <v>0.60345948422793994</v>
      </c>
      <c r="X5351" s="33"/>
      <c r="Y5351" s="33"/>
    </row>
    <row r="5352" spans="1:25" hidden="1" x14ac:dyDescent="0.2">
      <c r="A5352" s="93" t="s">
        <v>5076</v>
      </c>
      <c r="B5352" s="94">
        <f ca="1">IFERROR(VLOOKUP($A5352,HeadJournal!$A$1:$NTR$890,COLUMN(HeadJournal!B$1),0),"")</f>
        <v>0</v>
      </c>
      <c r="C5352" s="94" t="str">
        <f ca="1">IFERROR(VLOOKUP($A5352,HeadJournal!$A$1:$NTR$890,COLUMN(HeadJournal!C$1),0),"")</f>
        <v>iHerb_VP DFD1605</v>
      </c>
      <c r="D5352" s="125" t="str">
        <f ca="1"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 ca="1"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 ca="1"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 ca="1"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ca="1" si="403"/>
        <v>-661.04000155714721</v>
      </c>
      <c r="V5352" s="22" t="str">
        <f t="shared" ca="1" si="404"/>
        <v/>
      </c>
      <c r="X5352" s="33"/>
      <c r="Y5352" s="33"/>
    </row>
    <row r="5353" spans="1:25" hidden="1" x14ac:dyDescent="0.2">
      <c r="A5353" s="93" t="s">
        <v>5077</v>
      </c>
      <c r="B5353" s="94">
        <f ca="1">IFERROR(VLOOKUP($A5353,HeadJournal!$A$1:$NTR$890,COLUMN(HeadJournal!B$1),0),"")</f>
        <v>0</v>
      </c>
      <c r="C5353" s="94" t="str">
        <f ca="1">IFERROR(VLOOKUP($A5353,HeadJournal!$A$1:$NTR$890,COLUMN(HeadJournal!C$1),0),"")</f>
        <v>OZON_AV</v>
      </c>
      <c r="D5353" s="125" t="str">
        <f ca="1"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 ca="1"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 ca="1"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ca="1" si="403"/>
        <v>788</v>
      </c>
      <c r="V5353" s="22">
        <f t="shared" ca="1" si="404"/>
        <v>0.55807365439093481</v>
      </c>
      <c r="X5353" s="33"/>
      <c r="Y5353" s="33"/>
    </row>
    <row r="5354" spans="1:25" hidden="1" x14ac:dyDescent="0.2">
      <c r="A5354" s="93" t="s">
        <v>5077</v>
      </c>
      <c r="B5354" s="94">
        <f ca="1">IFERROR(VLOOKUP($A5354,HeadJournal!$A$1:$NTR$890,COLUMN(HeadJournal!B$1),0),"")</f>
        <v>0</v>
      </c>
      <c r="C5354" s="94" t="str">
        <f ca="1">IFERROR(VLOOKUP($A5354,HeadJournal!$A$1:$NTR$890,COLUMN(HeadJournal!C$1),0),"")</f>
        <v>OZON_AV</v>
      </c>
      <c r="D5354" s="125" t="str">
        <f ca="1"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 ca="1"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ca="1" si="403"/>
        <v>788</v>
      </c>
      <c r="V5354" s="22">
        <f t="shared" ca="1" si="404"/>
        <v>0.55807365439093481</v>
      </c>
      <c r="X5354" s="33"/>
      <c r="Y5354" s="33"/>
    </row>
    <row r="5355" spans="1:25" hidden="1" x14ac:dyDescent="0.2">
      <c r="A5355" s="93" t="s">
        <v>5078</v>
      </c>
      <c r="B5355" s="94">
        <f ca="1">IFERROR(VLOOKUP($A5355,HeadJournal!$A$1:$NTR$890,COLUMN(HeadJournal!B$1),0),"")</f>
        <v>0</v>
      </c>
      <c r="C5355" s="94" t="str">
        <f ca="1">IFERROR(VLOOKUP($A5355,HeadJournal!$A$1:$NTR$890,COLUMN(HeadJournal!C$1),0),"")</f>
        <v>iHerb_VP DFD1605</v>
      </c>
      <c r="D5355" s="125" t="str">
        <f ca="1"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 ca="1"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 ca="1"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ca="1" si="403"/>
        <v>1486.4485281621098</v>
      </c>
      <c r="V5355" s="22">
        <f t="shared" ca="1" si="404"/>
        <v>0.7382222649641722</v>
      </c>
      <c r="X5355" s="33"/>
      <c r="Y5355" s="33"/>
    </row>
    <row r="5356" spans="1:25" hidden="1" x14ac:dyDescent="0.2">
      <c r="A5356" s="93" t="s">
        <v>5078</v>
      </c>
      <c r="B5356" s="94">
        <f ca="1">IFERROR(VLOOKUP($A5356,HeadJournal!$A$1:$NTR$890,COLUMN(HeadJournal!B$1),0),"")</f>
        <v>0</v>
      </c>
      <c r="C5356" s="94" t="str">
        <f ca="1">IFERROR(VLOOKUP($A5356,HeadJournal!$A$1:$NTR$890,COLUMN(HeadJournal!C$1),0),"")</f>
        <v>iHerb_VP DFD1605</v>
      </c>
      <c r="D5356" s="125" t="str">
        <f ca="1"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 ca="1"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 ca="1"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ca="1" si="403"/>
        <v>2000.1090837781894</v>
      </c>
      <c r="V5356" s="22">
        <f t="shared" ca="1" si="404"/>
        <v>0.90918557326163463</v>
      </c>
      <c r="X5356" s="33"/>
      <c r="Y5356" s="33"/>
    </row>
    <row r="5357" spans="1:25" hidden="1" x14ac:dyDescent="0.2">
      <c r="A5357" s="93" t="s">
        <v>5078</v>
      </c>
      <c r="B5357" s="94">
        <f ca="1">IFERROR(VLOOKUP($A5357,HeadJournal!$A$1:$NTR$890,COLUMN(HeadJournal!B$1),0),"")</f>
        <v>0</v>
      </c>
      <c r="C5357" s="94" t="str">
        <f ca="1">IFERROR(VLOOKUP($A5357,HeadJournal!$A$1:$NTR$890,COLUMN(HeadJournal!C$1),0),"")</f>
        <v>iHerb_VP DFD1605</v>
      </c>
      <c r="D5357" s="125" t="str">
        <f ca="1"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 ca="1"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 ca="1"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ca="1" si="403"/>
        <v>1780.4391284453645</v>
      </c>
      <c r="V5357" s="22">
        <f t="shared" ca="1" si="404"/>
        <v>0.65467890315232302</v>
      </c>
      <c r="X5357" s="33"/>
      <c r="Y5357" s="33"/>
    </row>
    <row r="5358" spans="1:25" hidden="1" x14ac:dyDescent="0.2">
      <c r="A5358" s="93" t="s">
        <v>5078</v>
      </c>
      <c r="B5358" s="94">
        <f ca="1">IFERROR(VLOOKUP($A5358,HeadJournal!$A$1:$NTR$890,COLUMN(HeadJournal!B$1),0),"")</f>
        <v>0</v>
      </c>
      <c r="C5358" s="94" t="str">
        <f ca="1">IFERROR(VLOOKUP($A5358,HeadJournal!$A$1:$NTR$890,COLUMN(HeadJournal!C$1),0),"")</f>
        <v>iHerb_VP DFD1605</v>
      </c>
      <c r="D5358" s="125" t="str">
        <f ca="1"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 ca="1"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 ca="1"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 ca="1"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ca="1" si="403"/>
        <v>1680.4391284453645</v>
      </c>
      <c r="V5358" s="22">
        <f t="shared" ca="1" si="404"/>
        <v>0.61790826086004924</v>
      </c>
      <c r="X5358" s="33"/>
      <c r="Y5358" s="33"/>
    </row>
    <row r="5359" spans="1:25" hidden="1" x14ac:dyDescent="0.2">
      <c r="A5359" s="93" t="s">
        <v>5078</v>
      </c>
      <c r="B5359" s="94">
        <f ca="1">IFERROR(VLOOKUP($A5359,HeadJournal!$A$1:$NTR$890,COLUMN(HeadJournal!B$1),0),"")</f>
        <v>0</v>
      </c>
      <c r="C5359" s="94" t="str">
        <f ca="1">IFERROR(VLOOKUP($A5359,HeadJournal!$A$1:$NTR$890,COLUMN(HeadJournal!C$1),0),"")</f>
        <v>iHerb_VP DFD1605</v>
      </c>
      <c r="D5359" s="125" t="str">
        <f ca="1"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 ca="1"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 ca="1">IFERROR(SUM(K5359:O5359)*VLOOKUP($A5359,HeadJournal!$A$1:$L$890,COLUMN(HeadJournal!H$1),0),0)</f>
        <v>1375.8363830482622</v>
      </c>
      <c r="Q5359" s="29">
        <v>2500</v>
      </c>
      <c r="R5359" s="31">
        <v>46135</v>
      </c>
      <c r="S5359" s="31"/>
      <c r="T5359" s="95" t="str">
        <f t="shared" si="398"/>
        <v>2026 04</v>
      </c>
      <c r="U5359" s="32">
        <f t="shared" ca="1" si="403"/>
        <v>1124.1636169517378</v>
      </c>
      <c r="V5359" s="22">
        <f t="shared" ca="1" si="404"/>
        <v>0.81707652944972597</v>
      </c>
      <c r="X5359" s="33"/>
      <c r="Y5359" s="33"/>
    </row>
    <row r="5360" spans="1:25" hidden="1" x14ac:dyDescent="0.2">
      <c r="A5360" s="93" t="s">
        <v>5078</v>
      </c>
      <c r="B5360" s="94">
        <f ca="1">IFERROR(VLOOKUP($A5360,HeadJournal!$A$1:$NTR$890,COLUMN(HeadJournal!B$1),0),"")</f>
        <v>0</v>
      </c>
      <c r="C5360" s="94" t="str">
        <f ca="1">IFERROR(VLOOKUP($A5360,HeadJournal!$A$1:$NTR$890,COLUMN(HeadJournal!C$1),0),"")</f>
        <v>iHerb_VP DFD1605</v>
      </c>
      <c r="D5360" s="125" t="str">
        <f ca="1"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 ca="1"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 ca="1"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ca="1" si="403"/>
        <v>983.25529578385499</v>
      </c>
      <c r="V5360" s="22">
        <f t="shared" ca="1" si="404"/>
        <v>0.67036566960664401</v>
      </c>
      <c r="X5360" s="33"/>
      <c r="Y5360" s="33"/>
    </row>
    <row r="5361" spans="1:25" hidden="1" x14ac:dyDescent="0.2">
      <c r="A5361" s="93" t="s">
        <v>5078</v>
      </c>
      <c r="B5361" s="94">
        <f ca="1">IFERROR(VLOOKUP($A5361,HeadJournal!$A$1:$NTR$890,COLUMN(HeadJournal!B$1),0),"")</f>
        <v>0</v>
      </c>
      <c r="C5361" s="94" t="str">
        <f ca="1">IFERROR(VLOOKUP($A5361,HeadJournal!$A$1:$NTR$890,COLUMN(HeadJournal!C$1),0),"")</f>
        <v>iHerb_VP DFD1605</v>
      </c>
      <c r="D5361" s="125" t="str">
        <f ca="1"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 ca="1"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 ca="1"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ca="1" si="403"/>
        <v>983.25529578385499</v>
      </c>
      <c r="V5361" s="22">
        <f t="shared" ca="1" si="404"/>
        <v>0.67036566960664401</v>
      </c>
      <c r="X5361" s="33"/>
      <c r="Y5361" s="33"/>
    </row>
    <row r="5362" spans="1:25" hidden="1" x14ac:dyDescent="0.2">
      <c r="A5362" s="93" t="s">
        <v>5078</v>
      </c>
      <c r="B5362" s="94">
        <f ca="1">IFERROR(VLOOKUP($A5362,HeadJournal!$A$1:$NTR$890,COLUMN(HeadJournal!B$1),0),"")</f>
        <v>0</v>
      </c>
      <c r="C5362" s="94" t="str">
        <f ca="1">IFERROR(VLOOKUP($A5362,HeadJournal!$A$1:$NTR$890,COLUMN(HeadJournal!C$1),0),"")</f>
        <v>iHerb_VP DFD1605</v>
      </c>
      <c r="D5362" s="125" t="str">
        <f ca="1"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 ca="1"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ca="1" si="403"/>
        <v>1230.4033903475326</v>
      </c>
      <c r="V5362" s="22">
        <f t="shared" ca="1" si="404"/>
        <v>1.0519895322825306</v>
      </c>
      <c r="X5362" s="33"/>
      <c r="Y5362" s="33"/>
    </row>
    <row r="5363" spans="1:25" hidden="1" x14ac:dyDescent="0.2">
      <c r="A5363" s="93" t="s">
        <v>5078</v>
      </c>
      <c r="B5363" s="94">
        <f ca="1">IFERROR(VLOOKUP($A5363,HeadJournal!$A$1:$NTR$890,COLUMN(HeadJournal!B$1),0),"")</f>
        <v>0</v>
      </c>
      <c r="C5363" s="94" t="str">
        <f ca="1">IFERROR(VLOOKUP($A5363,HeadJournal!$A$1:$NTR$890,COLUMN(HeadJournal!C$1),0),"")</f>
        <v>iHerb_VP DFD1605</v>
      </c>
      <c r="D5363" s="125" t="str">
        <f ca="1"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 ca="1"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 ca="1"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ca="1" si="403"/>
        <v>1325.5665323019944</v>
      </c>
      <c r="V5363" s="22">
        <f t="shared" ca="1" si="404"/>
        <v>0.89903448432404798</v>
      </c>
      <c r="X5363" s="33"/>
      <c r="Y5363" s="33"/>
    </row>
    <row r="5364" spans="1:25" hidden="1" x14ac:dyDescent="0.2">
      <c r="A5364" s="93" t="s">
        <v>5087</v>
      </c>
      <c r="B5364" s="94">
        <f ca="1">IFERROR(VLOOKUP($A5364,HeadJournal!$A$1:$NTR$890,COLUMN(HeadJournal!B$1),0),"")</f>
        <v>0</v>
      </c>
      <c r="C5364" s="94" t="str">
        <f ca="1">IFERROR(VLOOKUP($A5364,HeadJournal!$A$1:$NTR$890,COLUMN(HeadJournal!C$1),0),"")</f>
        <v>iHerb_MH DLE7202</v>
      </c>
      <c r="D5364" s="125" t="str">
        <f ca="1"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 ca="1"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 ca="1">IFERROR(SUM(K5364:O5364)*VLOOKUP($A5364,HeadJournal!$A$1:$L$890,COLUMN(HeadJournal!H$1),0),0)</f>
        <v>2622.9447558484017</v>
      </c>
      <c r="Q5364" s="29">
        <v>4400</v>
      </c>
      <c r="R5364" s="31">
        <v>46119</v>
      </c>
      <c r="S5364" s="31" t="s">
        <v>4610</v>
      </c>
      <c r="T5364" s="95" t="str">
        <f t="shared" si="398"/>
        <v>2026 04</v>
      </c>
      <c r="U5364" s="32">
        <f t="shared" ca="1" si="403"/>
        <v>1777.0552441515983</v>
      </c>
      <c r="V5364" s="22">
        <f t="shared" ca="1" si="404"/>
        <v>0.67750387810848234</v>
      </c>
      <c r="X5364" s="33"/>
      <c r="Y5364" s="33"/>
    </row>
    <row r="5365" spans="1:25" hidden="1" x14ac:dyDescent="0.2">
      <c r="A5365" s="93" t="s">
        <v>5087</v>
      </c>
      <c r="B5365" s="94">
        <f ca="1">IFERROR(VLOOKUP($A5365,HeadJournal!$A$1:$NTR$890,COLUMN(HeadJournal!B$1),0),"")</f>
        <v>0</v>
      </c>
      <c r="C5365" s="94" t="str">
        <f ca="1">IFERROR(VLOOKUP($A5365,HeadJournal!$A$1:$NTR$890,COLUMN(HeadJournal!C$1),0),"")</f>
        <v>iHerb_MH DLE7202</v>
      </c>
      <c r="D5365" s="125" t="str">
        <f ca="1"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 ca="1"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 ca="1"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 ca="1"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ca="1" si="403"/>
        <v>971.58235212994191</v>
      </c>
      <c r="V5365" s="22">
        <f t="shared" ca="1" si="404"/>
        <v>0.94473519988904608</v>
      </c>
      <c r="X5365" s="33"/>
      <c r="Y5365" s="33"/>
    </row>
    <row r="5366" spans="1:25" hidden="1" x14ac:dyDescent="0.2">
      <c r="A5366" s="93" t="s">
        <v>5087</v>
      </c>
      <c r="B5366" s="94">
        <f ca="1">IFERROR(VLOOKUP($A5366,HeadJournal!$A$1:$NTR$890,COLUMN(HeadJournal!B$1),0),"")</f>
        <v>0</v>
      </c>
      <c r="C5366" s="94" t="str">
        <f ca="1">IFERROR(VLOOKUP($A5366,HeadJournal!$A$1:$NTR$890,COLUMN(HeadJournal!C$1),0),"")</f>
        <v>iHerb_MH DLE7202</v>
      </c>
      <c r="D5366" s="125" t="str">
        <f ca="1"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 ca="1"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 ca="1"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 ca="1"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ca="1" si="403"/>
        <v>1287.2192026764735</v>
      </c>
      <c r="V5366" s="22">
        <f t="shared" ca="1" si="404"/>
        <v>0.98052866502986069</v>
      </c>
      <c r="X5366" s="33"/>
      <c r="Y5366" s="33"/>
    </row>
    <row r="5367" spans="1:25" hidden="1" x14ac:dyDescent="0.2">
      <c r="A5367" s="93" t="s">
        <v>5087</v>
      </c>
      <c r="B5367" s="94">
        <f ca="1">IFERROR(VLOOKUP($A5367,HeadJournal!$A$1:$NTR$890,COLUMN(HeadJournal!B$1),0),"")</f>
        <v>0</v>
      </c>
      <c r="C5367" s="94" t="str">
        <f ca="1">IFERROR(VLOOKUP($A5367,HeadJournal!$A$1:$NTR$890,COLUMN(HeadJournal!C$1),0),"")</f>
        <v>iHerb_MH DLE7202</v>
      </c>
      <c r="D5367" s="125" t="str">
        <f ca="1"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 ca="1"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 ca="1"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 ca="1"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ca="1" si="403"/>
        <v>2298.237926243743</v>
      </c>
      <c r="V5367" s="22">
        <f t="shared" ca="1" si="404"/>
        <v>0.820283045363145</v>
      </c>
      <c r="X5367" s="33"/>
      <c r="Y5367" s="33"/>
    </row>
    <row r="5368" spans="1:25" hidden="1" x14ac:dyDescent="0.2">
      <c r="A5368" s="93" t="s">
        <v>5087</v>
      </c>
      <c r="B5368" s="94">
        <f ca="1">IFERROR(VLOOKUP($A5368,HeadJournal!$A$1:$NTR$890,COLUMN(HeadJournal!B$1),0),"")</f>
        <v>0</v>
      </c>
      <c r="C5368" s="94" t="str">
        <f ca="1">IFERROR(VLOOKUP($A5368,HeadJournal!$A$1:$NTR$890,COLUMN(HeadJournal!C$1),0),"")</f>
        <v>iHerb_MH DLE7202</v>
      </c>
      <c r="D5368" s="125" t="str">
        <f ca="1"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 ca="1"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 ca="1"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 ca="1"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ca="1" si="403"/>
        <v>1578.1842527326594</v>
      </c>
      <c r="V5368" s="22">
        <f t="shared" ca="1" si="404"/>
        <v>1.1099780374256307</v>
      </c>
      <c r="X5368" s="33"/>
      <c r="Y5368" s="33"/>
    </row>
    <row r="5369" spans="1:25" hidden="1" x14ac:dyDescent="0.2">
      <c r="A5369" s="93" t="s">
        <v>5087</v>
      </c>
      <c r="B5369" s="94">
        <f ca="1">IFERROR(VLOOKUP($A5369,HeadJournal!$A$1:$NTR$890,COLUMN(HeadJournal!B$1),0),"")</f>
        <v>0</v>
      </c>
      <c r="C5369" s="94" t="str">
        <f ca="1">IFERROR(VLOOKUP($A5369,HeadJournal!$A$1:$NTR$890,COLUMN(HeadJournal!C$1),0),"")</f>
        <v>iHerb_MH DLE7202</v>
      </c>
      <c r="D5369" s="125" t="str">
        <f ca="1"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 ca="1"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 ca="1"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ca="1" si="403"/>
        <v>903.79251506793344</v>
      </c>
      <c r="V5369" s="22">
        <f t="shared" ca="1" si="404"/>
        <v>0.69725913912254611</v>
      </c>
      <c r="X5369" s="33"/>
      <c r="Y5369" s="33"/>
    </row>
    <row r="5370" spans="1:25" hidden="1" x14ac:dyDescent="0.2">
      <c r="A5370" s="93" t="s">
        <v>5087</v>
      </c>
      <c r="B5370" s="94">
        <f ca="1">IFERROR(VLOOKUP($A5370,HeadJournal!$A$1:$NTR$890,COLUMN(HeadJournal!B$1),0),"")</f>
        <v>0</v>
      </c>
      <c r="C5370" s="94" t="str">
        <f ca="1">IFERROR(VLOOKUP($A5370,HeadJournal!$A$1:$NTR$890,COLUMN(HeadJournal!C$1),0),"")</f>
        <v>iHerb_MH DLE7202</v>
      </c>
      <c r="D5370" s="125" t="str">
        <f ca="1"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 ca="1"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 ca="1"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ca="1" si="403"/>
        <v>3006.4385069976515</v>
      </c>
      <c r="V5370" s="22">
        <f t="shared" ca="1" si="404"/>
        <v>0.45596579484218674</v>
      </c>
      <c r="X5370" s="33"/>
      <c r="Y5370" s="33"/>
    </row>
    <row r="5371" spans="1:25" hidden="1" x14ac:dyDescent="0.2">
      <c r="A5371" s="93" t="s">
        <v>5138</v>
      </c>
      <c r="B5371" s="94">
        <f ca="1">IFERROR(VLOOKUP($A5371,HeadJournal!$A$1:$NTR$890,COLUMN(HeadJournal!B$1),0),"")</f>
        <v>0</v>
      </c>
      <c r="C5371" s="94" t="str">
        <f ca="1">IFERROR(VLOOKUP($A5371,HeadJournal!$A$1:$NTR$890,COLUMN(HeadJournal!C$1),0),"")</f>
        <v>OZON_OA</v>
      </c>
      <c r="D5371" s="125" t="str">
        <f ca="1"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 ca="1">IFERROR(SUM(K5371:O5371)*VLOOKUP($A5371,HeadJournal!$A$1:$L$890,COLUMN(HeadJournal!H$1),0),0)</f>
        <v>772</v>
      </c>
      <c r="Q5371" s="29">
        <v>2000</v>
      </c>
      <c r="R5371" s="31">
        <v>46005</v>
      </c>
      <c r="S5371" s="31" t="s">
        <v>4613</v>
      </c>
      <c r="T5371" s="95" t="str">
        <f t="shared" si="398"/>
        <v>2025 12</v>
      </c>
      <c r="U5371" s="32">
        <f t="shared" ca="1" si="403"/>
        <v>1228</v>
      </c>
      <c r="V5371" s="22">
        <f t="shared" ca="1" si="404"/>
        <v>1.5906735751295338</v>
      </c>
      <c r="X5371" s="33"/>
      <c r="Y5371" s="33"/>
    </row>
    <row r="5372" spans="1:25" hidden="1" x14ac:dyDescent="0.2">
      <c r="A5372" s="93" t="s">
        <v>5138</v>
      </c>
      <c r="B5372" s="94">
        <f ca="1">IFERROR(VLOOKUP($A5372,HeadJournal!$A$1:$NTR$890,COLUMN(HeadJournal!B$1),0),"")</f>
        <v>0</v>
      </c>
      <c r="C5372" s="94" t="str">
        <f ca="1">IFERROR(VLOOKUP($A5372,HeadJournal!$A$1:$NTR$890,COLUMN(HeadJournal!C$1),0),"")</f>
        <v>OZON_OA</v>
      </c>
      <c r="D5372" s="125" t="str">
        <f ca="1"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 ca="1"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 ca="1"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ca="1" si="403"/>
        <v>1228</v>
      </c>
      <c r="V5372" s="22">
        <f t="shared" ca="1" si="404"/>
        <v>1.5906735751295338</v>
      </c>
      <c r="X5372" s="33"/>
      <c r="Y5372" s="33"/>
    </row>
    <row r="5373" spans="1:25" hidden="1" x14ac:dyDescent="0.2">
      <c r="A5373" s="93" t="s">
        <v>5147</v>
      </c>
      <c r="B5373" s="94">
        <f ca="1">IFERROR(VLOOKUP($A5373,HeadJournal!$A$1:$NTR$890,COLUMN(HeadJournal!B$1),0),"")</f>
        <v>0</v>
      </c>
      <c r="C5373" s="94" t="str">
        <f ca="1">IFERROR(VLOOKUP($A5373,HeadJournal!$A$1:$NTR$890,COLUMN(HeadJournal!C$1),0),"")</f>
        <v>iHerb_MH DLE7202</v>
      </c>
      <c r="D5373" s="125" t="str">
        <f ca="1"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 ca="1"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 ca="1"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ca="1" si="403"/>
        <v>857.28478008648904</v>
      </c>
      <c r="V5373" s="22">
        <f t="shared" ca="1" si="404"/>
        <v>0.75021734649808425</v>
      </c>
      <c r="X5373" s="33"/>
      <c r="Y5373" s="33"/>
    </row>
    <row r="5374" spans="1:25" hidden="1" x14ac:dyDescent="0.2">
      <c r="A5374" s="93" t="s">
        <v>5147</v>
      </c>
      <c r="B5374" s="94">
        <f ca="1">IFERROR(VLOOKUP($A5374,HeadJournal!$A$1:$NTR$890,COLUMN(HeadJournal!B$1),0),"")</f>
        <v>0</v>
      </c>
      <c r="C5374" s="94" t="str">
        <f ca="1">IFERROR(VLOOKUP($A5374,HeadJournal!$A$1:$NTR$890,COLUMN(HeadJournal!C$1),0),"")</f>
        <v>iHerb_MH DLE7202</v>
      </c>
      <c r="D5374" s="125" t="str">
        <f ca="1"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 ca="1"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 ca="1"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ca="1" si="403"/>
        <v>980.91667545617577</v>
      </c>
      <c r="V5374" s="22">
        <f t="shared" ca="1" si="404"/>
        <v>1.364121016265333</v>
      </c>
      <c r="X5374" s="33"/>
      <c r="Y5374" s="33"/>
    </row>
    <row r="5375" spans="1:25" hidden="1" x14ac:dyDescent="0.2">
      <c r="A5375" s="93" t="s">
        <v>5147</v>
      </c>
      <c r="B5375" s="94">
        <f ca="1">IFERROR(VLOOKUP($A5375,HeadJournal!$A$1:$NTR$890,COLUMN(HeadJournal!B$1),0),"")</f>
        <v>0</v>
      </c>
      <c r="C5375" s="94" t="str">
        <f ca="1">IFERROR(VLOOKUP($A5375,HeadJournal!$A$1:$NTR$890,COLUMN(HeadJournal!C$1),0),"")</f>
        <v>iHerb_MH DLE7202</v>
      </c>
      <c r="D5375" s="125" t="str">
        <f ca="1"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 ca="1"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 ca="1"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ca="1" si="403"/>
        <v>1100.0094926695501</v>
      </c>
      <c r="V5375" s="22">
        <f t="shared" ca="1" si="404"/>
        <v>1.2222456611596895</v>
      </c>
      <c r="X5375" s="33"/>
      <c r="Y5375" s="33"/>
    </row>
    <row r="5376" spans="1:25" hidden="1" x14ac:dyDescent="0.2">
      <c r="A5376" s="93" t="s">
        <v>5147</v>
      </c>
      <c r="B5376" s="94">
        <f ca="1">IFERROR(VLOOKUP($A5376,HeadJournal!$A$1:$NTR$890,COLUMN(HeadJournal!B$1),0),"")</f>
        <v>0</v>
      </c>
      <c r="C5376" s="94" t="str">
        <f ca="1">IFERROR(VLOOKUP($A5376,HeadJournal!$A$1:$NTR$890,COLUMN(HeadJournal!C$1),0),"")</f>
        <v>iHerb_MH DLE7202</v>
      </c>
      <c r="D5376" s="125" t="str">
        <f ca="1"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 ca="1"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 ca="1"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ca="1" si="403"/>
        <v>4.1198185847406421E-3</v>
      </c>
      <c r="V5376" s="22">
        <f t="shared" ca="1" si="404"/>
        <v>2.5793103258275161E-6</v>
      </c>
      <c r="X5376" s="33"/>
      <c r="Y5376" s="33"/>
    </row>
    <row r="5377" spans="1:25" hidden="1" x14ac:dyDescent="0.2">
      <c r="A5377" s="93" t="s">
        <v>5147</v>
      </c>
      <c r="B5377" s="94">
        <f ca="1">IFERROR(VLOOKUP($A5377,HeadJournal!$A$1:$NTR$890,COLUMN(HeadJournal!B$1),0),"")</f>
        <v>0</v>
      </c>
      <c r="C5377" s="94" t="str">
        <f ca="1">IFERROR(VLOOKUP($A5377,HeadJournal!$A$1:$NTR$890,COLUMN(HeadJournal!C$1),0),"")</f>
        <v>iHerb_MH DLE7202</v>
      </c>
      <c r="D5377" s="125" t="str">
        <f ca="1"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 ca="1"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 ca="1"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ca="1" si="403"/>
        <v>2193.6649087648989</v>
      </c>
      <c r="V5377" s="22">
        <f t="shared" ca="1" si="404"/>
        <v>0.81056662786121103</v>
      </c>
      <c r="X5377" s="33"/>
      <c r="Y5377" s="33"/>
    </row>
    <row r="5378" spans="1:25" hidden="1" x14ac:dyDescent="0.2">
      <c r="A5378" s="93" t="s">
        <v>5147</v>
      </c>
      <c r="B5378" s="94">
        <f ca="1">IFERROR(VLOOKUP($A5378,HeadJournal!$A$1:$NTR$890,COLUMN(HeadJournal!B$1),0),"")</f>
        <v>0</v>
      </c>
      <c r="C5378" s="94" t="str">
        <f ca="1">IFERROR(VLOOKUP($A5378,HeadJournal!$A$1:$NTR$890,COLUMN(HeadJournal!C$1),0),"")</f>
        <v>iHerb_MH DLE7202</v>
      </c>
      <c r="D5378" s="125" t="str">
        <f ca="1"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 ca="1"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 ca="1"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ca="1" si="403"/>
        <v>1105.4618711106427</v>
      </c>
      <c r="V5378" s="22">
        <f t="shared" ca="1" si="404"/>
        <v>1.5916503718498471</v>
      </c>
      <c r="X5378" s="33"/>
      <c r="Y5378" s="33"/>
    </row>
    <row r="5379" spans="1:25" hidden="1" x14ac:dyDescent="0.2">
      <c r="A5379" s="93" t="s">
        <v>5147</v>
      </c>
      <c r="B5379" s="94">
        <f ca="1">IFERROR(VLOOKUP($A5379,HeadJournal!$A$1:$NTR$890,COLUMN(HeadJournal!B$1),0),"")</f>
        <v>0</v>
      </c>
      <c r="C5379" s="94" t="str">
        <f ca="1">IFERROR(VLOOKUP($A5379,HeadJournal!$A$1:$NTR$890,COLUMN(HeadJournal!C$1),0),"")</f>
        <v>iHerb_MH DLE7202</v>
      </c>
      <c r="D5379" s="125" t="str">
        <f ca="1"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 ca="1"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 ca="1"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 ca="1"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ca="1" si="403"/>
        <v>-859.08184790633845</v>
      </c>
      <c r="V5379" s="22" t="str">
        <f t="shared" ca="1" si="404"/>
        <v/>
      </c>
      <c r="X5379" s="33"/>
      <c r="Y5379" s="33"/>
    </row>
    <row r="5380" spans="1:25" hidden="1" x14ac:dyDescent="0.2">
      <c r="A5380" s="93" t="s">
        <v>5161</v>
      </c>
      <c r="B5380" s="94">
        <f ca="1">IFERROR(VLOOKUP($A5380,HeadJournal!$A$1:$NTR$890,COLUMN(HeadJournal!B$1),0),"")</f>
        <v>0</v>
      </c>
      <c r="C5380" s="94" t="str">
        <f ca="1">IFERROR(VLOOKUP($A5380,HeadJournal!$A$1:$NTR$890,COLUMN(HeadJournal!C$1),0),"")</f>
        <v>iHerb_VP DFD1605</v>
      </c>
      <c r="D5380" s="125" t="str">
        <f ca="1"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 ca="1"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ca="1" si="403"/>
        <v>1076.7430920713473</v>
      </c>
      <c r="V5380" s="22">
        <f t="shared" ca="1" si="404"/>
        <v>0.55985400995179546</v>
      </c>
      <c r="X5380" s="33"/>
      <c r="Y5380" s="33"/>
    </row>
    <row r="5381" spans="1:25" hidden="1" x14ac:dyDescent="0.2">
      <c r="A5381" s="93" t="s">
        <v>5161</v>
      </c>
      <c r="B5381" s="94">
        <f ca="1">IFERROR(VLOOKUP($A5381,HeadJournal!$A$1:$NTR$890,COLUMN(HeadJournal!B$1),0),"")</f>
        <v>0</v>
      </c>
      <c r="C5381" s="94" t="str">
        <f ca="1">IFERROR(VLOOKUP($A5381,HeadJournal!$A$1:$NTR$890,COLUMN(HeadJournal!C$1),0),"")</f>
        <v>iHerb_VP DFD1605</v>
      </c>
      <c r="D5381" s="125" t="str">
        <f ca="1"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 ca="1"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 ca="1"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 ca="1"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ca="1" si="403"/>
        <v>850.70681255799559</v>
      </c>
      <c r="V5381" s="22">
        <f t="shared" ca="1" si="404"/>
        <v>0.81074271970817979</v>
      </c>
      <c r="X5381" s="33"/>
      <c r="Y5381" s="33"/>
    </row>
    <row r="5382" spans="1:25" hidden="1" x14ac:dyDescent="0.2">
      <c r="A5382" s="93" t="s">
        <v>5161</v>
      </c>
      <c r="B5382" s="94">
        <f ca="1">IFERROR(VLOOKUP($A5382,HeadJournal!$A$1:$NTR$890,COLUMN(HeadJournal!B$1),0),"")</f>
        <v>0</v>
      </c>
      <c r="C5382" s="94" t="str">
        <f ca="1">IFERROR(VLOOKUP($A5382,HeadJournal!$A$1:$NTR$890,COLUMN(HeadJournal!C$1),0),"")</f>
        <v>iHerb_VP DFD1605</v>
      </c>
      <c r="D5382" s="125" t="str">
        <f ca="1"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 ca="1"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 ca="1"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 ca="1"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ca="1" si="403"/>
        <v>686.77127796680043</v>
      </c>
      <c r="V5382" s="22">
        <f t="shared" ca="1" si="404"/>
        <v>0.37875601109865159</v>
      </c>
      <c r="X5382" s="33"/>
      <c r="Y5382" s="33"/>
    </row>
    <row r="5383" spans="1:25" hidden="1" x14ac:dyDescent="0.2">
      <c r="A5383" s="93" t="s">
        <v>5161</v>
      </c>
      <c r="B5383" s="94">
        <f ca="1">IFERROR(VLOOKUP($A5383,HeadJournal!$A$1:$NTR$890,COLUMN(HeadJournal!B$1),0),"")</f>
        <v>0</v>
      </c>
      <c r="C5383" s="94" t="str">
        <f ca="1">IFERROR(VLOOKUP($A5383,HeadJournal!$A$1:$NTR$890,COLUMN(HeadJournal!C$1),0),"")</f>
        <v>iHerb_VP DFD1605</v>
      </c>
      <c r="D5383" s="125" t="str">
        <f ca="1"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 ca="1"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 ca="1"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 ca="1"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ca="1" si="403"/>
        <v>746.42238890607268</v>
      </c>
      <c r="V5383" s="22">
        <f t="shared" ca="1" si="404"/>
        <v>0.78275997697742727</v>
      </c>
      <c r="X5383" s="33"/>
      <c r="Y5383" s="33"/>
    </row>
    <row r="5384" spans="1:25" hidden="1" x14ac:dyDescent="0.2">
      <c r="A5384" s="93" t="s">
        <v>5161</v>
      </c>
      <c r="B5384" s="94">
        <f ca="1">IFERROR(VLOOKUP($A5384,HeadJournal!$A$1:$NTR$890,COLUMN(HeadJournal!B$1),0),"")</f>
        <v>0</v>
      </c>
      <c r="C5384" s="94" t="str">
        <f ca="1">IFERROR(VLOOKUP($A5384,HeadJournal!$A$1:$NTR$890,COLUMN(HeadJournal!C$1),0),"")</f>
        <v>iHerb_VP DFD1605</v>
      </c>
      <c r="D5384" s="125" t="str">
        <f ca="1"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 ca="1"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 ca="1"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 ca="1">IFERROR(SUM(K5384:O5384)*VLOOKUP($A5384,HeadJournal!$A$1:$L$890,COLUMN(HeadJournal!H$1),0),0)</f>
        <v>3227.4934529332932</v>
      </c>
      <c r="Q5384" s="29">
        <v>4400</v>
      </c>
      <c r="R5384" s="31">
        <v>46135</v>
      </c>
      <c r="S5384" s="31"/>
      <c r="T5384" s="95" t="str">
        <f t="shared" si="406"/>
        <v>2026 04</v>
      </c>
      <c r="U5384" s="32">
        <f t="shared" ca="1" si="403"/>
        <v>1172.5065470667068</v>
      </c>
      <c r="V5384" s="22">
        <f t="shared" ca="1" si="404"/>
        <v>0.36328704121803235</v>
      </c>
      <c r="X5384" s="33"/>
      <c r="Y5384" s="33"/>
    </row>
    <row r="5385" spans="1:25" hidden="1" x14ac:dyDescent="0.2">
      <c r="A5385" s="93" t="s">
        <v>5161</v>
      </c>
      <c r="B5385" s="94">
        <f ca="1">IFERROR(VLOOKUP($A5385,HeadJournal!$A$1:$NTR$890,COLUMN(HeadJournal!B$1),0),"")</f>
        <v>0</v>
      </c>
      <c r="C5385" s="94" t="str">
        <f ca="1">IFERROR(VLOOKUP($A5385,HeadJournal!$A$1:$NTR$890,COLUMN(HeadJournal!C$1),0),"")</f>
        <v>iHerb_VP DFD1605</v>
      </c>
      <c r="D5385" s="125" t="str">
        <f ca="1"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 ca="1"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 ca="1"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 ca="1"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ca="1" si="403"/>
        <v>701.83695484070518</v>
      </c>
      <c r="V5385" s="22">
        <f t="shared" ca="1" si="404"/>
        <v>0.50197075174501116</v>
      </c>
      <c r="X5385" s="33"/>
      <c r="Y5385" s="33"/>
    </row>
    <row r="5386" spans="1:25" hidden="1" x14ac:dyDescent="0.2">
      <c r="A5386" s="93" t="s">
        <v>5161</v>
      </c>
      <c r="B5386" s="94">
        <f ca="1">IFERROR(VLOOKUP($A5386,HeadJournal!$A$1:$NTR$890,COLUMN(HeadJournal!B$1),0),"")</f>
        <v>0</v>
      </c>
      <c r="C5386" s="94" t="str">
        <f ca="1">IFERROR(VLOOKUP($A5386,HeadJournal!$A$1:$NTR$890,COLUMN(HeadJournal!C$1),0),"")</f>
        <v>iHerb_VP DFD1605</v>
      </c>
      <c r="D5386" s="125" t="str">
        <f ca="1"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 ca="1"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 ca="1"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ca="1" si="403"/>
        <v>875.23587483245683</v>
      </c>
      <c r="V5386" s="22">
        <f t="shared" ca="1" si="404"/>
        <v>1.0611953746832294</v>
      </c>
      <c r="X5386" s="33"/>
      <c r="Y5386" s="33"/>
    </row>
    <row r="5387" spans="1:25" hidden="1" x14ac:dyDescent="0.2">
      <c r="A5387" s="93" t="s">
        <v>5161</v>
      </c>
      <c r="B5387" s="94">
        <f ca="1">IFERROR(VLOOKUP($A5387,HeadJournal!$A$1:$NTR$890,COLUMN(HeadJournal!B$1),0),"")</f>
        <v>0</v>
      </c>
      <c r="C5387" s="94" t="str">
        <f ca="1">IFERROR(VLOOKUP($A5387,HeadJournal!$A$1:$NTR$890,COLUMN(HeadJournal!C$1),0),"")</f>
        <v>iHerb_VP DFD1605</v>
      </c>
      <c r="D5387" s="125" t="str">
        <f ca="1"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 ca="1"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 ca="1"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 ca="1"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ca="1" si="403"/>
        <v>675.8953500360858</v>
      </c>
      <c r="V5387" s="22">
        <f t="shared" ca="1" si="404"/>
        <v>0.47461073176975621</v>
      </c>
      <c r="X5387" s="33"/>
      <c r="Y5387" s="33"/>
    </row>
    <row r="5388" spans="1:25" hidden="1" x14ac:dyDescent="0.2">
      <c r="A5388" s="93" t="s">
        <v>5161</v>
      </c>
      <c r="B5388" s="94">
        <f ca="1">IFERROR(VLOOKUP($A5388,HeadJournal!$A$1:$NTR$890,COLUMN(HeadJournal!B$1),0),"")</f>
        <v>0</v>
      </c>
      <c r="C5388" s="94" t="str">
        <f ca="1">IFERROR(VLOOKUP($A5388,HeadJournal!$A$1:$NTR$890,COLUMN(HeadJournal!C$1),0),"")</f>
        <v>iHerb_VP DFD1605</v>
      </c>
      <c r="D5388" s="125" t="str">
        <f ca="1"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 ca="1"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 ca="1"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ca="1" si="403"/>
        <v>834.41685998556522</v>
      </c>
      <c r="V5388" s="22">
        <f t="shared" ca="1" si="404"/>
        <v>0.7158793151170938</v>
      </c>
      <c r="X5388" s="33"/>
      <c r="Y5388" s="33"/>
    </row>
    <row r="5389" spans="1:25" hidden="1" x14ac:dyDescent="0.2">
      <c r="A5389" s="93" t="s">
        <v>5161</v>
      </c>
      <c r="B5389" s="94">
        <f ca="1">IFERROR(VLOOKUP($A5389,HeadJournal!$A$1:$NTR$890,COLUMN(HeadJournal!B$1),0),"")</f>
        <v>0</v>
      </c>
      <c r="C5389" s="94" t="str">
        <f ca="1">IFERROR(VLOOKUP($A5389,HeadJournal!$A$1:$NTR$890,COLUMN(HeadJournal!C$1),0),"")</f>
        <v>iHerb_VP DFD1605</v>
      </c>
      <c r="D5389" s="125" t="str">
        <f ca="1"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 ca="1"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 ca="1"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 ca="1"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ca="1" si="403"/>
        <v>-3572.7851582637381</v>
      </c>
      <c r="V5389" s="22" t="str">
        <f t="shared" ca="1" si="404"/>
        <v/>
      </c>
      <c r="X5389" s="33"/>
      <c r="Y5389" s="33"/>
    </row>
    <row r="5390" spans="1:25" hidden="1" x14ac:dyDescent="0.2">
      <c r="A5390" s="93" t="s">
        <v>5168</v>
      </c>
      <c r="B5390" s="94">
        <f ca="1">IFERROR(VLOOKUP($A5390,HeadJournal!$A$1:$NTR$890,COLUMN(HeadJournal!B$1),0),"")</f>
        <v>0</v>
      </c>
      <c r="C5390" s="94" t="str">
        <f ca="1">IFERROR(VLOOKUP($A5390,HeadJournal!$A$1:$NTR$890,COLUMN(HeadJournal!C$1),0),"")</f>
        <v>iHerb_AV CYG0792</v>
      </c>
      <c r="D5390" s="125" t="str">
        <f ca="1"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 ca="1"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 ca="1"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 ca="1"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ca="1" si="403"/>
        <v>1239.8453843700154</v>
      </c>
      <c r="V5390" s="22">
        <f t="shared" ca="1" si="404"/>
        <v>0.60182152104679631</v>
      </c>
      <c r="X5390" s="33"/>
      <c r="Y5390" s="33"/>
    </row>
    <row r="5391" spans="1:25" hidden="1" x14ac:dyDescent="0.2">
      <c r="A5391" s="93" t="s">
        <v>5168</v>
      </c>
      <c r="B5391" s="94">
        <f ca="1">IFERROR(VLOOKUP($A5391,HeadJournal!$A$1:$NTR$890,COLUMN(HeadJournal!B$1),0),"")</f>
        <v>0</v>
      </c>
      <c r="C5391" s="94" t="str">
        <f ca="1">IFERROR(VLOOKUP($A5391,HeadJournal!$A$1:$NTR$890,COLUMN(HeadJournal!C$1),0),"")</f>
        <v>iHerb_AV CYG0792</v>
      </c>
      <c r="D5391" s="125" t="str">
        <f ca="1"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 ca="1"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 ca="1"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 ca="1"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ca="1" si="403"/>
        <v>995.05166347687396</v>
      </c>
      <c r="V5391" s="22">
        <f t="shared" ca="1" si="404"/>
        <v>0.55129093910446381</v>
      </c>
      <c r="X5391" s="33"/>
      <c r="Y5391" s="33"/>
    </row>
    <row r="5392" spans="1:25" hidden="1" x14ac:dyDescent="0.2">
      <c r="A5392" s="93" t="s">
        <v>5168</v>
      </c>
      <c r="B5392" s="94">
        <f ca="1">IFERROR(VLOOKUP($A5392,HeadJournal!$A$1:$NTR$890,COLUMN(HeadJournal!B$1),0),"")</f>
        <v>0</v>
      </c>
      <c r="C5392" s="94" t="str">
        <f ca="1">IFERROR(VLOOKUP($A5392,HeadJournal!$A$1:$NTR$890,COLUMN(HeadJournal!C$1),0),"")</f>
        <v>iHerb_AV CYG0792</v>
      </c>
      <c r="D5392" s="125" t="str">
        <f ca="1"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 ca="1"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 ca="1"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 ca="1"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ca="1" si="403"/>
        <v>1069.8402105263156</v>
      </c>
      <c r="V5392" s="22">
        <f t="shared" ca="1" si="404"/>
        <v>0.61834763299623419</v>
      </c>
      <c r="X5392" s="33"/>
      <c r="Y5392" s="33"/>
    </row>
    <row r="5393" spans="1:25" hidden="1" x14ac:dyDescent="0.2">
      <c r="A5393" s="93" t="s">
        <v>5168</v>
      </c>
      <c r="B5393" s="94">
        <f ca="1">IFERROR(VLOOKUP($A5393,HeadJournal!$A$1:$NTR$890,COLUMN(HeadJournal!B$1),0),"")</f>
        <v>0</v>
      </c>
      <c r="C5393" s="94" t="str">
        <f ca="1">IFERROR(VLOOKUP($A5393,HeadJournal!$A$1:$NTR$890,COLUMN(HeadJournal!C$1),0),"")</f>
        <v>iHerb_AV CYG0792</v>
      </c>
      <c r="D5393" s="125" t="str">
        <f ca="1"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 ca="1"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 ca="1"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 ca="1"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ca="1" si="403"/>
        <v>-3079.4377001594899</v>
      </c>
      <c r="V5393" s="22" t="str">
        <f t="shared" ca="1" si="404"/>
        <v/>
      </c>
      <c r="X5393" s="33"/>
      <c r="Y5393" s="33"/>
    </row>
    <row r="5394" spans="1:25" hidden="1" x14ac:dyDescent="0.2">
      <c r="A5394" s="93" t="s">
        <v>5168</v>
      </c>
      <c r="B5394" s="94">
        <f ca="1">IFERROR(VLOOKUP($A5394,HeadJournal!$A$1:$NTR$890,COLUMN(HeadJournal!B$1),0),"")</f>
        <v>0</v>
      </c>
      <c r="C5394" s="94" t="str">
        <f ca="1">IFERROR(VLOOKUP($A5394,HeadJournal!$A$1:$NTR$890,COLUMN(HeadJournal!C$1),0),"")</f>
        <v>iHerb_AV CYG0792</v>
      </c>
      <c r="D5394" s="125" t="str">
        <f ca="1"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 ca="1"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 ca="1"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ca="1" si="403"/>
        <v>1438.8346092503984</v>
      </c>
      <c r="V5394" s="22">
        <f t="shared" ca="1" si="404"/>
        <v>0.45515954763417493</v>
      </c>
      <c r="X5394" s="33"/>
      <c r="Y5394" s="33"/>
    </row>
    <row r="5395" spans="1:25" hidden="1" x14ac:dyDescent="0.2">
      <c r="A5395" s="93" t="s">
        <v>5168</v>
      </c>
      <c r="B5395" s="94">
        <f ca="1">IFERROR(VLOOKUP($A5395,HeadJournal!$A$1:$NTR$890,COLUMN(HeadJournal!B$1),0),"")</f>
        <v>0</v>
      </c>
      <c r="C5395" s="94" t="str">
        <f ca="1">IFERROR(VLOOKUP($A5395,HeadJournal!$A$1:$NTR$890,COLUMN(HeadJournal!C$1),0),"")</f>
        <v>iHerb_AV CYG0792</v>
      </c>
      <c r="D5395" s="125" t="str">
        <f ca="1"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 ca="1"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ca="1" si="403"/>
        <v>1116.5279162679424</v>
      </c>
      <c r="V5395" s="22">
        <f t="shared" ca="1" si="404"/>
        <v>0.83730880450309664</v>
      </c>
      <c r="X5395" s="33"/>
      <c r="Y5395" s="33"/>
    </row>
    <row r="5396" spans="1:25" hidden="1" x14ac:dyDescent="0.2">
      <c r="A5396" s="93" t="s">
        <v>5168</v>
      </c>
      <c r="B5396" s="94">
        <f ca="1">IFERROR(VLOOKUP($A5396,HeadJournal!$A$1:$NTR$890,COLUMN(HeadJournal!B$1),0),"")</f>
        <v>0</v>
      </c>
      <c r="C5396" s="94" t="str">
        <f ca="1">IFERROR(VLOOKUP($A5396,HeadJournal!$A$1:$NTR$890,COLUMN(HeadJournal!C$1),0),"")</f>
        <v>iHerb_AV CYG0792</v>
      </c>
      <c r="D5396" s="125" t="str">
        <f ca="1"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 ca="1"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 ca="1"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 ca="1">IFERROR(SUM(K5396:O5396)*VLOOKUP($A5396,HeadJournal!$A$1:$L$890,COLUMN(HeadJournal!H$1),0),0)</f>
        <v>1333.4720837320576</v>
      </c>
      <c r="Q5396" s="29">
        <v>2600</v>
      </c>
      <c r="R5396" s="31">
        <v>46133</v>
      </c>
      <c r="S5396" s="31" t="s">
        <v>3290</v>
      </c>
      <c r="T5396" s="95" t="str">
        <f t="shared" si="406"/>
        <v>2026 04</v>
      </c>
      <c r="U5396" s="32">
        <f t="shared" ca="1" si="403"/>
        <v>1266.5279162679424</v>
      </c>
      <c r="V5396" s="22">
        <f t="shared" ca="1" si="404"/>
        <v>0.94979709865634743</v>
      </c>
      <c r="X5396" s="33"/>
      <c r="Y5396" s="33"/>
    </row>
    <row r="5397" spans="1:25" hidden="1" x14ac:dyDescent="0.2">
      <c r="A5397" s="93" t="s">
        <v>5171</v>
      </c>
      <c r="B5397" s="94">
        <f ca="1">IFERROR(VLOOKUP($A5397,HeadJournal!$A$1:$NTR$890,COLUMN(HeadJournal!B$1),0),"")</f>
        <v>0</v>
      </c>
      <c r="C5397" s="94" t="str">
        <f ca="1">IFERROR(VLOOKUP($A5397,HeadJournal!$A$1:$NTR$890,COLUMN(HeadJournal!C$1),0),"")</f>
        <v>iHerb_OA CZN6870</v>
      </c>
      <c r="D5397" s="125" t="str">
        <f ca="1"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 ca="1"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 ca="1"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 ca="1"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ca="1" si="403"/>
        <v>846.04140046424209</v>
      </c>
      <c r="V5397" s="22">
        <f t="shared" ca="1" si="404"/>
        <v>0.80272735649853977</v>
      </c>
      <c r="X5397" s="33"/>
      <c r="Y5397" s="33"/>
    </row>
    <row r="5398" spans="1:25" hidden="1" x14ac:dyDescent="0.2">
      <c r="A5398" s="93" t="s">
        <v>5171</v>
      </c>
      <c r="B5398" s="94">
        <f ca="1">IFERROR(VLOOKUP($A5398,HeadJournal!$A$1:$NTR$890,COLUMN(HeadJournal!B$1),0),"")</f>
        <v>0</v>
      </c>
      <c r="C5398" s="94" t="str">
        <f ca="1">IFERROR(VLOOKUP($A5398,HeadJournal!$A$1:$NTR$890,COLUMN(HeadJournal!C$1),0),"")</f>
        <v>iHerb_OA CZN6870</v>
      </c>
      <c r="D5398" s="125" t="str">
        <f ca="1"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 ca="1"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 ca="1"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ca="1" si="403"/>
        <v>757.32639272687072</v>
      </c>
      <c r="V5398" s="22">
        <f t="shared" ca="1" si="404"/>
        <v>0.89871853845946359</v>
      </c>
      <c r="X5398" s="33"/>
      <c r="Y5398" s="33"/>
    </row>
    <row r="5399" spans="1:25" hidden="1" x14ac:dyDescent="0.2">
      <c r="A5399" s="93" t="s">
        <v>5171</v>
      </c>
      <c r="B5399" s="94">
        <f ca="1">IFERROR(VLOOKUP($A5399,HeadJournal!$A$1:$NTR$890,COLUMN(HeadJournal!B$1),0),"")</f>
        <v>0</v>
      </c>
      <c r="C5399" s="94" t="str">
        <f ca="1">IFERROR(VLOOKUP($A5399,HeadJournal!$A$1:$NTR$890,COLUMN(HeadJournal!C$1),0),"")</f>
        <v>iHerb_OA CZN6870</v>
      </c>
      <c r="D5399" s="125" t="str">
        <f ca="1"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 ca="1"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 ca="1"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 ca="1"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ca="1" si="403"/>
        <v>757.32639272687072</v>
      </c>
      <c r="V5399" s="22">
        <f t="shared" ca="1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 ca="1">IFERROR(VLOOKUP($A5400,HeadJournal!$A$1:$NTR$890,COLUMN(HeadJournal!B$1),0),"")</f>
        <v>0</v>
      </c>
      <c r="C5400" s="94" t="str">
        <f ca="1">IFERROR(VLOOKUP($A5400,HeadJournal!$A$1:$NTR$890,COLUMN(HeadJournal!C$1),0),"")</f>
        <v>iHerb_OA CZN6870</v>
      </c>
      <c r="D5400" s="125" t="str">
        <f ca="1"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 ca="1"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 ca="1"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 ca="1"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ca="1" si="403"/>
        <v>887.96955067978297</v>
      </c>
      <c r="V5400" s="22">
        <f t="shared" ca="1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 ca="1">IFERROR(VLOOKUP($A5401,HeadJournal!$A$1:$NTR$890,COLUMN(HeadJournal!B$1),0),"")</f>
        <v>0</v>
      </c>
      <c r="C5401" s="94" t="str">
        <f ca="1">IFERROR(VLOOKUP($A5401,HeadJournal!$A$1:$NTR$890,COLUMN(HeadJournal!C$1),0),"")</f>
        <v>iHerb_OA CZN6870</v>
      </c>
      <c r="D5401" s="125" t="str">
        <f ca="1"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 ca="1"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 ca="1"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 ca="1"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ca="1" si="403"/>
        <v>887.96955067978297</v>
      </c>
      <c r="V5401" s="22">
        <f t="shared" ca="1" si="404"/>
        <v>0.87741386761261375</v>
      </c>
      <c r="X5401" s="33"/>
      <c r="Y5401" s="33"/>
    </row>
    <row r="5402" spans="1:25" hidden="1" x14ac:dyDescent="0.2">
      <c r="A5402" s="93" t="s">
        <v>5171</v>
      </c>
      <c r="B5402" s="94">
        <f ca="1">IFERROR(VLOOKUP($A5402,HeadJournal!$A$1:$NTR$890,COLUMN(HeadJournal!B$1),0),"")</f>
        <v>0</v>
      </c>
      <c r="C5402" s="94" t="str">
        <f ca="1">IFERROR(VLOOKUP($A5402,HeadJournal!$A$1:$NTR$890,COLUMN(HeadJournal!C$1),0),"")</f>
        <v>iHerb_OA CZN6870</v>
      </c>
      <c r="D5402" s="125" t="str">
        <f ca="1"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 ca="1"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 ca="1"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 ca="1"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ca="1" si="403"/>
        <v>1498.659765668177</v>
      </c>
      <c r="V5402" s="22">
        <f t="shared" ca="1" si="404"/>
        <v>0.71319234324027292</v>
      </c>
      <c r="X5402" s="33"/>
      <c r="Y5402" s="33"/>
    </row>
    <row r="5403" spans="1:25" hidden="1" x14ac:dyDescent="0.2">
      <c r="A5403" s="93" t="s">
        <v>5171</v>
      </c>
      <c r="B5403" s="94">
        <f ca="1">IFERROR(VLOOKUP($A5403,HeadJournal!$A$1:$NTR$890,COLUMN(HeadJournal!B$1),0),"")</f>
        <v>0</v>
      </c>
      <c r="C5403" s="94" t="str">
        <f ca="1">IFERROR(VLOOKUP($A5403,HeadJournal!$A$1:$NTR$890,COLUMN(HeadJournal!C$1),0),"")</f>
        <v>iHerb_OA CZN6870</v>
      </c>
      <c r="D5403" s="125" t="str">
        <f ca="1"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 ca="1"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 ca="1"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ca="1" si="403"/>
        <v>1817.2671797280864</v>
      </c>
      <c r="V5403" s="22">
        <f t="shared" ca="1" si="404"/>
        <v>1.6784077712465615</v>
      </c>
      <c r="X5403" s="33"/>
      <c r="Y5403" s="33"/>
    </row>
    <row r="5404" spans="1:25" hidden="1" x14ac:dyDescent="0.2">
      <c r="A5404" s="93" t="s">
        <v>5171</v>
      </c>
      <c r="B5404" s="94">
        <f ca="1">IFERROR(VLOOKUP($A5404,HeadJournal!$A$1:$NTR$890,COLUMN(HeadJournal!B$1),0),"")</f>
        <v>0</v>
      </c>
      <c r="C5404" s="94" t="str">
        <f ca="1">IFERROR(VLOOKUP($A5404,HeadJournal!$A$1:$NTR$890,COLUMN(HeadJournal!C$1),0),"")</f>
        <v>iHerb_OA CZN6870</v>
      </c>
      <c r="D5404" s="125" t="str">
        <f ca="1"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 ca="1"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 ca="1"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 ca="1"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ca="1" si="403"/>
        <v>962.96888885818487</v>
      </c>
      <c r="V5404" s="22">
        <f t="shared" ca="1" si="404"/>
        <v>1.3065512083558386</v>
      </c>
      <c r="X5404" s="33"/>
      <c r="Y5404" s="33"/>
    </row>
    <row r="5405" spans="1:25" hidden="1" x14ac:dyDescent="0.2">
      <c r="A5405" s="93" t="s">
        <v>5171</v>
      </c>
      <c r="B5405" s="94">
        <f ca="1">IFERROR(VLOOKUP($A5405,HeadJournal!$A$1:$NTR$890,COLUMN(HeadJournal!B$1),0),"")</f>
        <v>0</v>
      </c>
      <c r="C5405" s="94" t="str">
        <f ca="1">IFERROR(VLOOKUP($A5405,HeadJournal!$A$1:$NTR$890,COLUMN(HeadJournal!C$1),0),"")</f>
        <v>iHerb_OA CZN6870</v>
      </c>
      <c r="D5405" s="125" t="str">
        <f ca="1"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 ca="1"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 ca="1">IFERROR(SUM(K5405:O5405)*VLOOKUP($A5405,HeadJournal!$A$1:$L$890,COLUMN(HeadJournal!H$1),0),0)</f>
        <v>737.03111114181513</v>
      </c>
      <c r="Q5405" s="29">
        <v>1800</v>
      </c>
      <c r="R5405" s="31">
        <v>46122</v>
      </c>
      <c r="S5405" s="31" t="s">
        <v>4630</v>
      </c>
      <c r="T5405" s="95" t="str">
        <f t="shared" si="406"/>
        <v>2026 04</v>
      </c>
      <c r="U5405" s="32">
        <f t="shared" ca="1" si="403"/>
        <v>1062.968888858185</v>
      </c>
      <c r="V5405" s="22">
        <f t="shared" ca="1" si="404"/>
        <v>1.4422306912002998</v>
      </c>
      <c r="X5405" s="33"/>
      <c r="Y5405" s="33"/>
    </row>
    <row r="5406" spans="1:25" hidden="1" x14ac:dyDescent="0.2">
      <c r="A5406" s="93" t="s">
        <v>5171</v>
      </c>
      <c r="B5406" s="94">
        <f ca="1">IFERROR(VLOOKUP($A5406,HeadJournal!$A$1:$NTR$890,COLUMN(HeadJournal!B$1),0),"")</f>
        <v>0</v>
      </c>
      <c r="C5406" s="94" t="str">
        <f ca="1">IFERROR(VLOOKUP($A5406,HeadJournal!$A$1:$NTR$890,COLUMN(HeadJournal!C$1),0),"")</f>
        <v>iHerb_OA CZN6870</v>
      </c>
      <c r="D5406" s="125" t="str">
        <f ca="1"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 ca="1"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 ca="1"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 ca="1"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ca="1" si="403"/>
        <v>-1725.6311235768762</v>
      </c>
      <c r="V5406" s="22" t="str">
        <f t="shared" ca="1" si="404"/>
        <v/>
      </c>
      <c r="X5406" s="33"/>
      <c r="Y5406" s="33"/>
    </row>
    <row r="5407" spans="1:25" hidden="1" x14ac:dyDescent="0.2">
      <c r="A5407" s="93" t="s">
        <v>5171</v>
      </c>
      <c r="B5407" s="94">
        <f ca="1">IFERROR(VLOOKUP($A5407,HeadJournal!$A$1:$NTR$890,COLUMN(HeadJournal!B$1),0),"")</f>
        <v>0</v>
      </c>
      <c r="C5407" s="94" t="str">
        <f ca="1">IFERROR(VLOOKUP($A5407,HeadJournal!$A$1:$NTR$890,COLUMN(HeadJournal!C$1),0),"")</f>
        <v>iHerb_OA CZN6870</v>
      </c>
      <c r="D5407" s="125" t="str">
        <f ca="1"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 ca="1"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 ca="1"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 ca="1"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ca="1" si="403"/>
        <v>-388.86304023433195</v>
      </c>
      <c r="V5407" s="22" t="str">
        <f t="shared" ca="1" si="404"/>
        <v/>
      </c>
      <c r="X5407" s="33"/>
      <c r="Y5407" s="33"/>
    </row>
    <row r="5408" spans="1:25" hidden="1" x14ac:dyDescent="0.2">
      <c r="A5408" s="93" t="s">
        <v>5171</v>
      </c>
      <c r="B5408" s="94">
        <f ca="1">IFERROR(VLOOKUP($A5408,HeadJournal!$A$1:$NTR$890,COLUMN(HeadJournal!B$1),0),"")</f>
        <v>0</v>
      </c>
      <c r="C5408" s="94" t="str">
        <f ca="1">IFERROR(VLOOKUP($A5408,HeadJournal!$A$1:$NTR$890,COLUMN(HeadJournal!C$1),0),"")</f>
        <v>iHerb_OA CZN6870</v>
      </c>
      <c r="D5408" s="125" t="str">
        <f ca="1"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 ca="1"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 ca="1"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 ca="1"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ca="1" si="403"/>
        <v>-1113.1512821929923</v>
      </c>
      <c r="V5408" s="22" t="str">
        <f t="shared" ca="1" si="404"/>
        <v/>
      </c>
      <c r="X5408" s="33"/>
      <c r="Y5408" s="33"/>
    </row>
    <row r="5409" spans="1:25" hidden="1" x14ac:dyDescent="0.2">
      <c r="A5409" s="93" t="s">
        <v>5171</v>
      </c>
      <c r="B5409" s="94">
        <f ca="1">IFERROR(VLOOKUP($A5409,HeadJournal!$A$1:$NTR$890,COLUMN(HeadJournal!B$1),0),"")</f>
        <v>0</v>
      </c>
      <c r="C5409" s="94" t="str">
        <f ca="1">IFERROR(VLOOKUP($A5409,HeadJournal!$A$1:$NTR$890,COLUMN(HeadJournal!C$1),0),"")</f>
        <v>iHerb_OA CZN6870</v>
      </c>
      <c r="D5409" s="125" t="str">
        <f ca="1"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 ca="1"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 ca="1"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ca="1" si="403"/>
        <v>897.76098154084207</v>
      </c>
      <c r="V5409" s="22">
        <f t="shared" ca="1" si="404"/>
        <v>0.6893980051397135</v>
      </c>
      <c r="X5409" s="33"/>
      <c r="Y5409" s="33"/>
    </row>
    <row r="5410" spans="1:25" hidden="1" x14ac:dyDescent="0.2">
      <c r="A5410" s="93" t="s">
        <v>5171</v>
      </c>
      <c r="B5410" s="94">
        <f ca="1">IFERROR(VLOOKUP($A5410,HeadJournal!$A$1:$NTR$890,COLUMN(HeadJournal!B$1),0),"")</f>
        <v>0</v>
      </c>
      <c r="C5410" s="94" t="str">
        <f ca="1">IFERROR(VLOOKUP($A5410,HeadJournal!$A$1:$NTR$890,COLUMN(HeadJournal!C$1),0),"")</f>
        <v>iHerb_OA CZN6870</v>
      </c>
      <c r="D5410" s="125" t="str">
        <f ca="1"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 ca="1"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 ca="1"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 ca="1"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ca="1" si="403"/>
        <v>1075.9364540731731</v>
      </c>
      <c r="V5410" s="22">
        <f t="shared" ca="1" si="404"/>
        <v>1.1643533161932269</v>
      </c>
      <c r="X5410" s="33"/>
      <c r="Y5410" s="33"/>
    </row>
    <row r="5411" spans="1:25" hidden="1" x14ac:dyDescent="0.2">
      <c r="A5411" s="93" t="s">
        <v>5172</v>
      </c>
      <c r="B5411" s="94">
        <f ca="1">IFERROR(VLOOKUP($A5411,HeadJournal!$A$1:$NTR$890,COLUMN(HeadJournal!B$1),0),"")</f>
        <v>0</v>
      </c>
      <c r="C5411" s="94" t="str">
        <f ca="1">IFERROR(VLOOKUP($A5411,HeadJournal!$A$1:$NTR$890,COLUMN(HeadJournal!C$1),0),"")</f>
        <v>OZON_OA</v>
      </c>
      <c r="D5411" s="125" t="str">
        <f ca="1"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 ca="1"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ca="1" si="403"/>
        <v>710</v>
      </c>
      <c r="V5411" s="22">
        <f t="shared" ca="1" si="404"/>
        <v>0.32420091324200911</v>
      </c>
      <c r="X5411" s="33"/>
      <c r="Y5411" s="33"/>
    </row>
    <row r="5412" spans="1:25" hidden="1" x14ac:dyDescent="0.2">
      <c r="A5412" s="93" t="s">
        <v>5173</v>
      </c>
      <c r="B5412" s="94">
        <f ca="1">IFERROR(VLOOKUP($A5412,HeadJournal!$A$1:$NTR$890,COLUMN(HeadJournal!B$1),0),"")</f>
        <v>0</v>
      </c>
      <c r="C5412" s="94" t="str">
        <f ca="1">IFERROR(VLOOKUP($A5412,HeadJournal!$A$1:$NTR$890,COLUMN(HeadJournal!C$1),0),"")</f>
        <v>OZON_OA</v>
      </c>
      <c r="D5412" s="125" t="str">
        <f ca="1"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 ca="1"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ca="1" si="403"/>
        <v>823</v>
      </c>
      <c r="V5412" s="22">
        <f t="shared" ca="1" si="404"/>
        <v>0.6992353440951572</v>
      </c>
      <c r="X5412" s="33"/>
      <c r="Y5412" s="33"/>
    </row>
    <row r="5413" spans="1:25" hidden="1" x14ac:dyDescent="0.2">
      <c r="A5413" s="93" t="s">
        <v>5174</v>
      </c>
      <c r="B5413" s="94">
        <f ca="1">IFERROR(VLOOKUP($A5413,HeadJournal!$A$1:$NTR$890,COLUMN(HeadJournal!B$1),0),"")</f>
        <v>0</v>
      </c>
      <c r="C5413" s="94" t="str">
        <f ca="1">IFERROR(VLOOKUP($A5413,HeadJournal!$A$1:$NTR$890,COLUMN(HeadJournal!C$1),0),"")</f>
        <v>OZON_OA</v>
      </c>
      <c r="D5413" s="125" t="str">
        <f ca="1"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 ca="1">IFERROR(SUM(K5413:O5413)*VLOOKUP($A5413,HeadJournal!$A$1:$L$890,COLUMN(HeadJournal!H$1),0),0)</f>
        <v>2053</v>
      </c>
      <c r="Q5413" s="29">
        <v>2900</v>
      </c>
      <c r="R5413" s="31">
        <v>46119</v>
      </c>
      <c r="S5413" s="31" t="s">
        <v>3252</v>
      </c>
      <c r="T5413" s="95" t="str">
        <f t="shared" si="406"/>
        <v>2026 04</v>
      </c>
      <c r="U5413" s="32">
        <f t="shared" ca="1" si="403"/>
        <v>847</v>
      </c>
      <c r="V5413" s="22">
        <f t="shared" ca="1" si="404"/>
        <v>0.41256697515830493</v>
      </c>
      <c r="X5413" s="33"/>
      <c r="Y5413" s="33"/>
    </row>
    <row r="5414" spans="1:25" hidden="1" x14ac:dyDescent="0.2">
      <c r="A5414" s="93" t="s">
        <v>5182</v>
      </c>
      <c r="B5414" s="94">
        <f ca="1">IFERROR(VLOOKUP($A5414,HeadJournal!$A$1:$NTR$890,COLUMN(HeadJournal!B$1),0),"")</f>
        <v>0</v>
      </c>
      <c r="C5414" s="94" t="str">
        <f ca="1">IFERROR(VLOOKUP($A5414,HeadJournal!$A$1:$NTR$890,COLUMN(HeadJournal!C$1),0),"")</f>
        <v>iHerb_MH DLE7202</v>
      </c>
      <c r="D5414" s="125" t="str">
        <f ca="1"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 ca="1"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 ca="1"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ca="1" si="403"/>
        <v>2191.4207243155888</v>
      </c>
      <c r="V5414" s="22">
        <f t="shared" ca="1" si="404"/>
        <v>0.46541017916642319</v>
      </c>
      <c r="X5414" s="33"/>
      <c r="Y5414" s="33"/>
    </row>
    <row r="5415" spans="1:25" hidden="1" x14ac:dyDescent="0.2">
      <c r="A5415" s="93" t="s">
        <v>5182</v>
      </c>
      <c r="B5415" s="94">
        <f ca="1">IFERROR(VLOOKUP($A5415,HeadJournal!$A$1:$NTR$890,COLUMN(HeadJournal!B$1),0),"")</f>
        <v>0</v>
      </c>
      <c r="C5415" s="94" t="str">
        <f ca="1">IFERROR(VLOOKUP($A5415,HeadJournal!$A$1:$NTR$890,COLUMN(HeadJournal!C$1),0),"")</f>
        <v>iHerb_MH DLE7202</v>
      </c>
      <c r="D5415" s="125" t="str">
        <f ca="1"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 ca="1"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 ca="1"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 ca="1"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ca="1" si="403"/>
        <v>1035.5077613900398</v>
      </c>
      <c r="V5415" s="22">
        <f t="shared" ca="1" si="404"/>
        <v>1.0736299577510631</v>
      </c>
      <c r="X5415" s="33"/>
      <c r="Y5415" s="33"/>
    </row>
    <row r="5416" spans="1:25" hidden="1" x14ac:dyDescent="0.2">
      <c r="A5416" s="93" t="s">
        <v>5182</v>
      </c>
      <c r="B5416" s="94">
        <f ca="1">IFERROR(VLOOKUP($A5416,HeadJournal!$A$1:$NTR$890,COLUMN(HeadJournal!B$1),0),"")</f>
        <v>0</v>
      </c>
      <c r="C5416" s="94" t="str">
        <f ca="1">IFERROR(VLOOKUP($A5416,HeadJournal!$A$1:$NTR$890,COLUMN(HeadJournal!C$1),0),"")</f>
        <v>iHerb_MH DLE7202</v>
      </c>
      <c r="D5416" s="125" t="str">
        <f ca="1"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 ca="1"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 ca="1"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 ca="1">IFERROR(SUM(K5416:O5416)*VLOOKUP($A5416,HeadJournal!$A$1:$L$890,COLUMN(HeadJournal!H$1),0),0)</f>
        <v>1950.0088311950692</v>
      </c>
      <c r="Q5416" s="29">
        <v>3600</v>
      </c>
      <c r="R5416" s="31">
        <v>46122</v>
      </c>
      <c r="S5416" s="31" t="s">
        <v>3493</v>
      </c>
      <c r="T5416" s="95" t="str">
        <f t="shared" si="406"/>
        <v>2026 04</v>
      </c>
      <c r="U5416" s="32">
        <f t="shared" ca="1" si="403"/>
        <v>1649.9911688049308</v>
      </c>
      <c r="V5416" s="22">
        <f t="shared" ca="1" si="404"/>
        <v>0.84614548529697087</v>
      </c>
      <c r="X5416" s="33"/>
      <c r="Y5416" s="33"/>
    </row>
    <row r="5417" spans="1:25" hidden="1" x14ac:dyDescent="0.2">
      <c r="A5417" s="93" t="s">
        <v>5182</v>
      </c>
      <c r="B5417" s="94">
        <f ca="1">IFERROR(VLOOKUP($A5417,HeadJournal!$A$1:$NTR$890,COLUMN(HeadJournal!B$1),0),"")</f>
        <v>0</v>
      </c>
      <c r="C5417" s="94" t="str">
        <f ca="1">IFERROR(VLOOKUP($A5417,HeadJournal!$A$1:$NTR$890,COLUMN(HeadJournal!C$1),0),"")</f>
        <v>iHerb_MH DLE7202</v>
      </c>
      <c r="D5417" s="125" t="str">
        <f ca="1"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 ca="1"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 ca="1"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ca="1" si="403"/>
        <v>1325.9358147287612</v>
      </c>
      <c r="V5417" s="22">
        <f t="shared" ca="1" si="404"/>
        <v>0.79204598389632686</v>
      </c>
      <c r="X5417" s="33"/>
      <c r="Y5417" s="33"/>
    </row>
    <row r="5418" spans="1:25" hidden="1" x14ac:dyDescent="0.2">
      <c r="A5418" s="93" t="s">
        <v>5182</v>
      </c>
      <c r="B5418" s="94">
        <f ca="1">IFERROR(VLOOKUP($A5418,HeadJournal!$A$1:$NTR$890,COLUMN(HeadJournal!B$1),0),"")</f>
        <v>0</v>
      </c>
      <c r="C5418" s="94" t="str">
        <f ca="1">IFERROR(VLOOKUP($A5418,HeadJournal!$A$1:$NTR$890,COLUMN(HeadJournal!C$1),0),"")</f>
        <v>iHerb_MH DLE7202</v>
      </c>
      <c r="D5418" s="125" t="str">
        <f ca="1"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 ca="1"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 ca="1"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 ca="1"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ca="1" si="403"/>
        <v>1088.2671805232856</v>
      </c>
      <c r="V5418" s="22">
        <f t="shared" ca="1" si="404"/>
        <v>0.63576930239380147</v>
      </c>
      <c r="X5418" s="33"/>
      <c r="Y5418" s="33"/>
    </row>
    <row r="5419" spans="1:25" hidden="1" x14ac:dyDescent="0.2">
      <c r="A5419" s="93" t="s">
        <v>5182</v>
      </c>
      <c r="B5419" s="94">
        <f ca="1">IFERROR(VLOOKUP($A5419,HeadJournal!$A$1:$NTR$890,COLUMN(HeadJournal!B$1),0),"")</f>
        <v>0</v>
      </c>
      <c r="C5419" s="94" t="str">
        <f ca="1">IFERROR(VLOOKUP($A5419,HeadJournal!$A$1:$NTR$890,COLUMN(HeadJournal!C$1),0),"")</f>
        <v>iHerb_MH DLE7202</v>
      </c>
      <c r="D5419" s="125" t="str">
        <f ca="1"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 ca="1"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 ca="1"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 ca="1"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ca="1" si="403"/>
        <v>1477.8834346903736</v>
      </c>
      <c r="V5419" s="22">
        <f t="shared" ca="1" si="404"/>
        <v>0.47335946745595292</v>
      </c>
      <c r="X5419" s="33"/>
      <c r="Y5419" s="33"/>
    </row>
    <row r="5420" spans="1:25" hidden="1" x14ac:dyDescent="0.2">
      <c r="A5420" s="93" t="s">
        <v>5182</v>
      </c>
      <c r="B5420" s="94">
        <f ca="1">IFERROR(VLOOKUP($A5420,HeadJournal!$A$1:$NTR$890,COLUMN(HeadJournal!B$1),0),"")</f>
        <v>0</v>
      </c>
      <c r="C5420" s="94" t="str">
        <f ca="1">IFERROR(VLOOKUP($A5420,HeadJournal!$A$1:$NTR$890,COLUMN(HeadJournal!C$1),0),"")</f>
        <v>iHerb_MH DLE7202</v>
      </c>
      <c r="D5420" s="125" t="str">
        <f ca="1"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 ca="1"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 ca="1"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ca="1" si="403"/>
        <v>1163.6686645115674</v>
      </c>
      <c r="V5420" s="22">
        <f t="shared" ca="1" si="404"/>
        <v>0.49807518601307088</v>
      </c>
      <c r="X5420" s="33"/>
      <c r="Y5420" s="33"/>
    </row>
    <row r="5421" spans="1:25" hidden="1" x14ac:dyDescent="0.2">
      <c r="A5421" s="93" t="s">
        <v>5182</v>
      </c>
      <c r="B5421" s="94">
        <f ca="1">IFERROR(VLOOKUP($A5421,HeadJournal!$A$1:$NTR$890,COLUMN(HeadJournal!B$1),0),"")</f>
        <v>0</v>
      </c>
      <c r="C5421" s="94" t="str">
        <f ca="1">IFERROR(VLOOKUP($A5421,HeadJournal!$A$1:$NTR$890,COLUMN(HeadJournal!C$1),0),"")</f>
        <v>iHerb_MH DLE7202</v>
      </c>
      <c r="D5421" s="125" t="str">
        <f ca="1"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 ca="1"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 ca="1"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ca="1" si="403"/>
        <v>695.2811859783817</v>
      </c>
      <c r="V5421" s="22">
        <f t="shared" ca="1" si="404"/>
        <v>1.7179364089094282</v>
      </c>
      <c r="X5421" s="33"/>
      <c r="Y5421" s="33"/>
    </row>
    <row r="5422" spans="1:25" hidden="1" x14ac:dyDescent="0.2">
      <c r="A5422" s="93" t="s">
        <v>5182</v>
      </c>
      <c r="B5422" s="94">
        <f ca="1">IFERROR(VLOOKUP($A5422,HeadJournal!$A$1:$NTR$890,COLUMN(HeadJournal!B$1),0),"")</f>
        <v>0</v>
      </c>
      <c r="C5422" s="94" t="str">
        <f ca="1">IFERROR(VLOOKUP($A5422,HeadJournal!$A$1:$NTR$890,COLUMN(HeadJournal!C$1),0),"")</f>
        <v>iHerb_MH DLE7202</v>
      </c>
      <c r="D5422" s="125" t="str">
        <f ca="1"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 ca="1"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 ca="1"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 ca="1"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ca="1" si="403"/>
        <v>828.7040650570766</v>
      </c>
      <c r="V5422" s="22">
        <f t="shared" ca="1" si="404"/>
        <v>1.7583518201943273</v>
      </c>
      <c r="X5422" s="33"/>
      <c r="Y5422" s="33"/>
    </row>
    <row r="5423" spans="1:25" hidden="1" x14ac:dyDescent="0.2">
      <c r="A5423" s="93" t="s">
        <v>5189</v>
      </c>
      <c r="B5423" s="94">
        <f ca="1">IFERROR(VLOOKUP($A5423,HeadJournal!$A$1:$NTR$890,COLUMN(HeadJournal!B$1),0),"")</f>
        <v>0</v>
      </c>
      <c r="C5423" s="94" t="str">
        <f ca="1">IFERROR(VLOOKUP($A5423,HeadJournal!$A$1:$NTR$890,COLUMN(HeadJournal!C$1),0),"")</f>
        <v>iHerb_AV CYG0792</v>
      </c>
      <c r="D5423" s="125" t="str">
        <f ca="1"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 ca="1"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 ca="1"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ca="1" si="403"/>
        <v>1048.6032643739925</v>
      </c>
      <c r="V5423" s="22">
        <f t="shared" ca="1" si="404"/>
        <v>0.67590915998084034</v>
      </c>
      <c r="X5423" s="33"/>
      <c r="Y5423" s="33"/>
    </row>
    <row r="5424" spans="1:25" hidden="1" x14ac:dyDescent="0.2">
      <c r="A5424" s="93" t="s">
        <v>5189</v>
      </c>
      <c r="B5424" s="94">
        <f ca="1">IFERROR(VLOOKUP($A5424,HeadJournal!$A$1:$NTR$890,COLUMN(HeadJournal!B$1),0),"")</f>
        <v>0</v>
      </c>
      <c r="C5424" s="94" t="str">
        <f ca="1">IFERROR(VLOOKUP($A5424,HeadJournal!$A$1:$NTR$890,COLUMN(HeadJournal!C$1),0),"")</f>
        <v>iHerb_AV CYG0792</v>
      </c>
      <c r="D5424" s="125" t="str">
        <f ca="1"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 ca="1"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 ca="1"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 ca="1"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ca="1" si="403"/>
        <v>-2288.2009317571196</v>
      </c>
      <c r="V5424" s="22" t="str">
        <f t="shared" ca="1" si="404"/>
        <v/>
      </c>
      <c r="X5424" s="33"/>
      <c r="Y5424" s="33"/>
    </row>
    <row r="5425" spans="1:25" hidden="1" x14ac:dyDescent="0.2">
      <c r="A5425" s="93" t="s">
        <v>5189</v>
      </c>
      <c r="B5425" s="94">
        <f ca="1">IFERROR(VLOOKUP($A5425,HeadJournal!$A$1:$NTR$890,COLUMN(HeadJournal!B$1),0),"")</f>
        <v>0</v>
      </c>
      <c r="C5425" s="94" t="str">
        <f ca="1">IFERROR(VLOOKUP($A5425,HeadJournal!$A$1:$NTR$890,COLUMN(HeadJournal!C$1),0),"")</f>
        <v>iHerb_AV CYG0792</v>
      </c>
      <c r="D5425" s="125" t="str">
        <f ca="1"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 ca="1"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 ca="1"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ca="1" si="403"/>
        <v>1666.4635776464256</v>
      </c>
      <c r="V5425" s="22">
        <f t="shared" ca="1" si="404"/>
        <v>0.49990861550864757</v>
      </c>
      <c r="X5425" s="33"/>
      <c r="Y5425" s="33"/>
    </row>
    <row r="5426" spans="1:25" hidden="1" x14ac:dyDescent="0.2">
      <c r="A5426" s="93" t="s">
        <v>5189</v>
      </c>
      <c r="B5426" s="94">
        <f ca="1">IFERROR(VLOOKUP($A5426,HeadJournal!$A$1:$NTR$890,COLUMN(HeadJournal!B$1),0),"")</f>
        <v>0</v>
      </c>
      <c r="C5426" s="94" t="str">
        <f ca="1">IFERROR(VLOOKUP($A5426,HeadJournal!$A$1:$NTR$890,COLUMN(HeadJournal!C$1),0),"")</f>
        <v>iHerb_AV CYG0792</v>
      </c>
      <c r="D5426" s="125" t="str">
        <f ca="1"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 ca="1"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 ca="1"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 ca="1"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ca="1" si="403"/>
        <v>1585.2360682428794</v>
      </c>
      <c r="V5426" s="22">
        <f t="shared" ca="1" si="404"/>
        <v>0.40493784449765141</v>
      </c>
      <c r="X5426" s="33"/>
      <c r="Y5426" s="33"/>
    </row>
    <row r="5427" spans="1:25" hidden="1" x14ac:dyDescent="0.2">
      <c r="A5427" s="93" t="s">
        <v>5189</v>
      </c>
      <c r="B5427" s="94">
        <f ca="1">IFERROR(VLOOKUP($A5427,HeadJournal!$A$1:$NTR$890,COLUMN(HeadJournal!B$1),0),"")</f>
        <v>0</v>
      </c>
      <c r="C5427" s="94" t="str">
        <f ca="1">IFERROR(VLOOKUP($A5427,HeadJournal!$A$1:$NTR$890,COLUMN(HeadJournal!C$1),0),"")</f>
        <v>iHerb_AV CYG0792</v>
      </c>
      <c r="D5427" s="125" t="str">
        <f ca="1"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 ca="1"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 ca="1"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 ca="1"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ca="1" si="403"/>
        <v>617.19525577646436</v>
      </c>
      <c r="V5427" s="22">
        <f t="shared" ca="1" si="404"/>
        <v>0.29632890816491453</v>
      </c>
      <c r="X5427" s="33"/>
      <c r="Y5427" s="33"/>
    </row>
    <row r="5428" spans="1:25" hidden="1" x14ac:dyDescent="0.2">
      <c r="A5428" s="93" t="s">
        <v>5189</v>
      </c>
      <c r="B5428" s="94">
        <f ca="1">IFERROR(VLOOKUP($A5428,HeadJournal!$A$1:$NTR$890,COLUMN(HeadJournal!B$1),0),"")</f>
        <v>0</v>
      </c>
      <c r="C5428" s="94" t="str">
        <f ca="1">IFERROR(VLOOKUP($A5428,HeadJournal!$A$1:$NTR$890,COLUMN(HeadJournal!C$1),0),"")</f>
        <v>iHerb_AV CYG0792</v>
      </c>
      <c r="D5428" s="125" t="str">
        <f ca="1"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 ca="1"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 ca="1"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ca="1" si="403"/>
        <v>617.19525577646436</v>
      </c>
      <c r="V5428" s="22">
        <f t="shared" ca="1" si="404"/>
        <v>0.29632890816491453</v>
      </c>
      <c r="X5428" s="33"/>
      <c r="Y5428" s="33"/>
    </row>
    <row r="5429" spans="1:25" hidden="1" x14ac:dyDescent="0.2">
      <c r="A5429" s="93" t="s">
        <v>5189</v>
      </c>
      <c r="B5429" s="94">
        <f ca="1">IFERROR(VLOOKUP($A5429,HeadJournal!$A$1:$NTR$890,COLUMN(HeadJournal!B$1),0),"")</f>
        <v>0</v>
      </c>
      <c r="C5429" s="94" t="str">
        <f ca="1">IFERROR(VLOOKUP($A5429,HeadJournal!$A$1:$NTR$890,COLUMN(HeadJournal!C$1),0),"")</f>
        <v>iHerb_AV CYG0792</v>
      </c>
      <c r="D5429" s="125" t="str">
        <f ca="1"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 ca="1"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 ca="1"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 ca="1">IFERROR(SUM(K5429:O5429)*VLOOKUP($A5429,HeadJournal!$A$1:$L$890,COLUMN(HeadJournal!H$1),0),0)</f>
        <v>1012.122490059108</v>
      </c>
      <c r="Q5429" s="29">
        <v>1900</v>
      </c>
      <c r="R5429" s="31">
        <v>46144</v>
      </c>
      <c r="S5429" s="31"/>
      <c r="T5429" s="95" t="str">
        <f t="shared" si="406"/>
        <v>2026 05</v>
      </c>
      <c r="U5429" s="32">
        <f t="shared" ca="1" si="403"/>
        <v>887.87750994089197</v>
      </c>
      <c r="V5429" s="22">
        <f t="shared" ca="1" si="404"/>
        <v>0.87724313871242976</v>
      </c>
      <c r="X5429" s="33"/>
      <c r="Y5429" s="33"/>
    </row>
    <row r="5430" spans="1:25" hidden="1" x14ac:dyDescent="0.2">
      <c r="A5430" s="93" t="s">
        <v>5194</v>
      </c>
      <c r="B5430" s="94">
        <f ca="1">IFERROR(VLOOKUP($A5430,HeadJournal!$A$1:$NTR$890,COLUMN(HeadJournal!B$1),0),"")</f>
        <v>0</v>
      </c>
      <c r="C5430" s="94" t="str">
        <f ca="1">IFERROR(VLOOKUP($A5430,HeadJournal!$A$1:$NTR$890,COLUMN(HeadJournal!C$1),0),"")</f>
        <v>iHerb_VP DFD1605</v>
      </c>
      <c r="D5430" s="125" t="str">
        <f ca="1"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 ca="1"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 ca="1"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 ca="1"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ca="1" si="403"/>
        <v>4.6945010171839385E-4</v>
      </c>
      <c r="V5430" s="22">
        <f t="shared" ca="1" si="404"/>
        <v>1.4147181507937784E-7</v>
      </c>
      <c r="X5430" s="33"/>
      <c r="Y5430" s="33"/>
    </row>
    <row r="5431" spans="1:25" hidden="1" x14ac:dyDescent="0.2">
      <c r="A5431" s="93" t="s">
        <v>5194</v>
      </c>
      <c r="B5431" s="94">
        <f ca="1">IFERROR(VLOOKUP($A5431,HeadJournal!$A$1:$NTR$890,COLUMN(HeadJournal!B$1),0),"")</f>
        <v>0</v>
      </c>
      <c r="C5431" s="94" t="str">
        <f ca="1">IFERROR(VLOOKUP($A5431,HeadJournal!$A$1:$NTR$890,COLUMN(HeadJournal!C$1),0),"")</f>
        <v>iHerb_VP DFD1605</v>
      </c>
      <c r="D5431" s="125" t="str">
        <f ca="1"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 ca="1"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ca="1" si="403"/>
        <v>-1028.3863411405296</v>
      </c>
      <c r="V5431" s="22" t="str">
        <f t="shared" ca="1" si="404"/>
        <v/>
      </c>
      <c r="X5431" s="33"/>
      <c r="Y5431" s="33"/>
    </row>
    <row r="5432" spans="1:25" hidden="1" x14ac:dyDescent="0.2">
      <c r="A5432" s="93" t="s">
        <v>5194</v>
      </c>
      <c r="B5432" s="94">
        <f ca="1">IFERROR(VLOOKUP($A5432,HeadJournal!$A$1:$NTR$890,COLUMN(HeadJournal!B$1),0),"")</f>
        <v>0</v>
      </c>
      <c r="C5432" s="94" t="str">
        <f ca="1">IFERROR(VLOOKUP($A5432,HeadJournal!$A$1:$NTR$890,COLUMN(HeadJournal!C$1),0),"")</f>
        <v>iHerb_VP DFD1605</v>
      </c>
      <c r="D5432" s="125" t="str">
        <f ca="1"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 ca="1"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 ca="1"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 ca="1"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ca="1" si="403"/>
        <v>989.99349949083512</v>
      </c>
      <c r="V5432" s="22">
        <f t="shared" ca="1" si="404"/>
        <v>1.222204388320997</v>
      </c>
      <c r="X5432" s="33"/>
      <c r="Y5432" s="33"/>
    </row>
    <row r="5433" spans="1:25" hidden="1" x14ac:dyDescent="0.2">
      <c r="A5433" s="93" t="s">
        <v>5194</v>
      </c>
      <c r="B5433" s="94">
        <f ca="1">IFERROR(VLOOKUP($A5433,HeadJournal!$A$1:$NTR$890,COLUMN(HeadJournal!B$1),0),"")</f>
        <v>0</v>
      </c>
      <c r="C5433" s="94" t="str">
        <f ca="1">IFERROR(VLOOKUP($A5433,HeadJournal!$A$1:$NTR$890,COLUMN(HeadJournal!C$1),0),"")</f>
        <v>iHerb_VP DFD1605</v>
      </c>
      <c r="D5433" s="125" t="str">
        <f ca="1"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 ca="1"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 ca="1"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 ca="1"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ca="1" si="403"/>
        <v>-2262.1019348268842</v>
      </c>
      <c r="V5433" s="22" t="str">
        <f t="shared" ca="1" si="404"/>
        <v/>
      </c>
      <c r="X5433" s="33"/>
      <c r="Y5433" s="33"/>
    </row>
    <row r="5434" spans="1:25" hidden="1" x14ac:dyDescent="0.2">
      <c r="A5434" s="93" t="s">
        <v>5194</v>
      </c>
      <c r="B5434" s="94">
        <f ca="1">IFERROR(VLOOKUP($A5434,HeadJournal!$A$1:$NTR$890,COLUMN(HeadJournal!B$1),0),"")</f>
        <v>0</v>
      </c>
      <c r="C5434" s="94" t="str">
        <f ca="1">IFERROR(VLOOKUP($A5434,HeadJournal!$A$1:$NTR$890,COLUMN(HeadJournal!C$1),0),"")</f>
        <v>iHerb_VP DFD1605</v>
      </c>
      <c r="D5434" s="125" t="str">
        <f ca="1"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 ca="1"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 ca="1"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ca="1" si="403"/>
        <v>1200.2159353360489</v>
      </c>
      <c r="V5434" s="22">
        <f t="shared" ca="1" si="404"/>
        <v>1.0003599569996113</v>
      </c>
      <c r="X5434" s="33"/>
      <c r="Y5434" s="33"/>
    </row>
    <row r="5435" spans="1:25" hidden="1" x14ac:dyDescent="0.2">
      <c r="A5435" s="93" t="s">
        <v>5194</v>
      </c>
      <c r="B5435" s="94">
        <f ca="1">IFERROR(VLOOKUP($A5435,HeadJournal!$A$1:$NTR$890,COLUMN(HeadJournal!B$1),0),"")</f>
        <v>0</v>
      </c>
      <c r="C5435" s="94" t="str">
        <f ca="1">IFERROR(VLOOKUP($A5435,HeadJournal!$A$1:$NTR$890,COLUMN(HeadJournal!C$1),0),"")</f>
        <v>iHerb_VP DFD1605</v>
      </c>
      <c r="D5435" s="125" t="str">
        <f ca="1"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 ca="1"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 ca="1"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ca="1" si="403"/>
        <v>1005.2191855906315</v>
      </c>
      <c r="V5435" s="22">
        <f t="shared" ca="1" si="404"/>
        <v>1.2647753536145026</v>
      </c>
      <c r="X5435" s="33"/>
      <c r="Y5435" s="33"/>
    </row>
    <row r="5436" spans="1:25" hidden="1" x14ac:dyDescent="0.2">
      <c r="A5436" s="93" t="s">
        <v>5194</v>
      </c>
      <c r="B5436" s="94">
        <f ca="1">IFERROR(VLOOKUP($A5436,HeadJournal!$A$1:$NTR$890,COLUMN(HeadJournal!B$1),0),"")</f>
        <v>0</v>
      </c>
      <c r="C5436" s="94" t="str">
        <f ca="1">IFERROR(VLOOKUP($A5436,HeadJournal!$A$1:$NTR$890,COLUMN(HeadJournal!C$1),0),"")</f>
        <v>iHerb_VP DFD1605</v>
      </c>
      <c r="D5436" s="125" t="str">
        <f ca="1"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 ca="1"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 ca="1"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ca="1" si="403"/>
        <v>1005.2191855906315</v>
      </c>
      <c r="V5436" s="22">
        <f t="shared" ca="1" si="404"/>
        <v>1.2647753536145026</v>
      </c>
      <c r="X5436" s="33"/>
      <c r="Y5436" s="33"/>
    </row>
    <row r="5437" spans="1:25" hidden="1" x14ac:dyDescent="0.2">
      <c r="A5437" s="93" t="s">
        <v>5194</v>
      </c>
      <c r="B5437" s="94">
        <f ca="1">IFERROR(VLOOKUP($A5437,HeadJournal!$A$1:$NTR$890,COLUMN(HeadJournal!B$1),0),"")</f>
        <v>0</v>
      </c>
      <c r="C5437" s="94" t="str">
        <f ca="1">IFERROR(VLOOKUP($A5437,HeadJournal!$A$1:$NTR$890,COLUMN(HeadJournal!C$1),0),"")</f>
        <v>iHerb_VP DFD1605</v>
      </c>
      <c r="D5437" s="125" t="str">
        <f ca="1"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 ca="1"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 ca="1"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 ca="1"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ca="1" si="403"/>
        <v>738.82471232179228</v>
      </c>
      <c r="V5437" s="22">
        <f t="shared" ca="1" si="404"/>
        <v>1.3165667279801054</v>
      </c>
      <c r="X5437" s="33"/>
      <c r="Y5437" s="33"/>
    </row>
    <row r="5438" spans="1:25" hidden="1" x14ac:dyDescent="0.2">
      <c r="A5438" s="93" t="s">
        <v>5194</v>
      </c>
      <c r="B5438" s="94">
        <f ca="1">IFERROR(VLOOKUP($A5438,HeadJournal!$A$1:$NTR$890,COLUMN(HeadJournal!B$1),0),"")</f>
        <v>0</v>
      </c>
      <c r="C5438" s="94" t="str">
        <f ca="1">IFERROR(VLOOKUP($A5438,HeadJournal!$A$1:$NTR$890,COLUMN(HeadJournal!C$1),0),"")</f>
        <v>iHerb_VP DFD1605</v>
      </c>
      <c r="D5438" s="125" t="str">
        <f ca="1"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 ca="1"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 ca="1"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 ca="1"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ca="1" si="403"/>
        <v>738.82471232179228</v>
      </c>
      <c r="V5438" s="22">
        <f t="shared" ca="1" si="404"/>
        <v>1.3165667279801054</v>
      </c>
      <c r="X5438" s="33"/>
      <c r="Y5438" s="33"/>
    </row>
    <row r="5439" spans="1:25" hidden="1" x14ac:dyDescent="0.2">
      <c r="A5439" s="93" t="s">
        <v>5194</v>
      </c>
      <c r="B5439" s="94">
        <f ca="1">IFERROR(VLOOKUP($A5439,HeadJournal!$A$1:$NTR$890,COLUMN(HeadJournal!B$1),0),"")</f>
        <v>0</v>
      </c>
      <c r="C5439" s="94" t="str">
        <f ca="1">IFERROR(VLOOKUP($A5439,HeadJournal!$A$1:$NTR$890,COLUMN(HeadJournal!C$1),0),"")</f>
        <v>iHerb_VP DFD1605</v>
      </c>
      <c r="D5439" s="125" t="str">
        <f ca="1"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 ca="1"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 ca="1"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ca="1" si="403"/>
        <v>1399.0712535641555</v>
      </c>
      <c r="V5439" s="22">
        <f t="shared" ca="1" si="404"/>
        <v>0.42384170063494803</v>
      </c>
      <c r="X5439" s="33"/>
      <c r="Y5439" s="33"/>
    </row>
    <row r="5440" spans="1:25" hidden="1" x14ac:dyDescent="0.2">
      <c r="A5440" s="93" t="s">
        <v>5194</v>
      </c>
      <c r="B5440" s="94">
        <f ca="1">IFERROR(VLOOKUP($A5440,HeadJournal!$A$1:$NTR$890,COLUMN(HeadJournal!B$1),0),"")</f>
        <v>0</v>
      </c>
      <c r="C5440" s="94" t="str">
        <f ca="1">IFERROR(VLOOKUP($A5440,HeadJournal!$A$1:$NTR$890,COLUMN(HeadJournal!C$1),0),"")</f>
        <v>iHerb_VP DFD1605</v>
      </c>
      <c r="D5440" s="125" t="str">
        <f ca="1"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 ca="1"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 ca="1"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 ca="1"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ca="1" si="403"/>
        <v>999.94339205702613</v>
      </c>
      <c r="V5440" s="22">
        <f t="shared" ca="1" si="404"/>
        <v>0.58818240956513368</v>
      </c>
      <c r="X5440" s="33"/>
      <c r="Y5440" s="33"/>
    </row>
    <row r="5441" spans="1:25" hidden="1" x14ac:dyDescent="0.2">
      <c r="A5441" s="93" t="s">
        <v>5194</v>
      </c>
      <c r="B5441" s="94">
        <f ca="1">IFERROR(VLOOKUP($A5441,HeadJournal!$A$1:$NTR$890,COLUMN(HeadJournal!B$1),0),"")</f>
        <v>0</v>
      </c>
      <c r="C5441" s="94" t="str">
        <f ca="1">IFERROR(VLOOKUP($A5441,HeadJournal!$A$1:$NTR$890,COLUMN(HeadJournal!C$1),0),"")</f>
        <v>iHerb_VP DFD1605</v>
      </c>
      <c r="D5441" s="125" t="str">
        <f ca="1"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 ca="1"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 ca="1"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 ca="1">IFERROR(SUM(K5441:O5441)*VLOOKUP($A5441,HeadJournal!$A$1:$L$890,COLUMN(HeadJournal!H$1),0),0)</f>
        <v>756.06406975560083</v>
      </c>
      <c r="Q5441" s="29">
        <v>1700</v>
      </c>
      <c r="R5441" s="31">
        <v>46142</v>
      </c>
      <c r="S5441" s="31" t="s">
        <v>3493</v>
      </c>
      <c r="T5441" s="95" t="str">
        <f t="shared" si="406"/>
        <v>2026 04</v>
      </c>
      <c r="U5441" s="32">
        <f t="shared" ca="1" si="403"/>
        <v>943.93593024439917</v>
      </c>
      <c r="V5441" s="22">
        <f t="shared" ca="1" si="404"/>
        <v>1.2484866931310838</v>
      </c>
      <c r="X5441" s="33"/>
      <c r="Y5441" s="33"/>
    </row>
    <row r="5442" spans="1:25" hidden="1" x14ac:dyDescent="0.2">
      <c r="A5442" s="93" t="s">
        <v>5195</v>
      </c>
      <c r="B5442" s="94">
        <f ca="1">IFERROR(VLOOKUP($A5442,HeadJournal!$A$1:$NTR$890,COLUMN(HeadJournal!B$1),0),"")</f>
        <v>0</v>
      </c>
      <c r="C5442" s="94" t="str">
        <f ca="1">IFERROR(VLOOKUP($A5442,HeadJournal!$A$1:$NTR$890,COLUMN(HeadJournal!C$1),0),"")</f>
        <v>iHerb_VP DFD1605</v>
      </c>
      <c r="D5442" s="125" t="str">
        <f ca="1"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 ca="1"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 ca="1"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 ca="1"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ca="1" si="403"/>
        <v>1728.5313361702119</v>
      </c>
      <c r="V5442" s="22">
        <f t="shared" ca="1" si="404"/>
        <v>0.49792508691789961</v>
      </c>
      <c r="X5442" s="33"/>
      <c r="Y5442" s="33"/>
    </row>
    <row r="5443" spans="1:25" hidden="1" x14ac:dyDescent="0.2">
      <c r="A5443" s="93" t="s">
        <v>5195</v>
      </c>
      <c r="B5443" s="94">
        <f ca="1">IFERROR(VLOOKUP($A5443,HeadJournal!$A$1:$NTR$890,COLUMN(HeadJournal!B$1),0),"")</f>
        <v>0</v>
      </c>
      <c r="C5443" s="94" t="str">
        <f ca="1">IFERROR(VLOOKUP($A5443,HeadJournal!$A$1:$NTR$890,COLUMN(HeadJournal!C$1),0),"")</f>
        <v>iHerb_VP DFD1605</v>
      </c>
      <c r="D5443" s="125" t="str">
        <f ca="1"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 ca="1"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 ca="1"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ca="1" si="403"/>
        <v>1002.6734030871921</v>
      </c>
      <c r="V5443" s="22">
        <f t="shared" ca="1" si="404"/>
        <v>1.2575441568981551</v>
      </c>
      <c r="X5443" s="33"/>
      <c r="Y5443" s="33"/>
    </row>
    <row r="5444" spans="1:25" hidden="1" x14ac:dyDescent="0.2">
      <c r="A5444" s="93" t="s">
        <v>5195</v>
      </c>
      <c r="B5444" s="94">
        <f ca="1">IFERROR(VLOOKUP($A5444,HeadJournal!$A$1:$NTR$890,COLUMN(HeadJournal!B$1),0),"")</f>
        <v>0</v>
      </c>
      <c r="C5444" s="94" t="str">
        <f ca="1">IFERROR(VLOOKUP($A5444,HeadJournal!$A$1:$NTR$890,COLUMN(HeadJournal!C$1),0),"")</f>
        <v>iHerb_VP DFD1605</v>
      </c>
      <c r="D5444" s="125" t="str">
        <f ca="1"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 ca="1"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 ca="1"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 ca="1"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ca="1" si="403"/>
        <v>1002.6734030871921</v>
      </c>
      <c r="V5444" s="22">
        <f t="shared" ca="1" si="404"/>
        <v>1.2575441568981551</v>
      </c>
      <c r="X5444" s="33"/>
      <c r="Y5444" s="33"/>
    </row>
    <row r="5445" spans="1:25" hidden="1" x14ac:dyDescent="0.2">
      <c r="A5445" s="93" t="s">
        <v>5195</v>
      </c>
      <c r="B5445" s="94">
        <f ca="1">IFERROR(VLOOKUP($A5445,HeadJournal!$A$1:$NTR$890,COLUMN(HeadJournal!B$1),0),"")</f>
        <v>0</v>
      </c>
      <c r="C5445" s="94" t="str">
        <f ca="1">IFERROR(VLOOKUP($A5445,HeadJournal!$A$1:$NTR$890,COLUMN(HeadJournal!C$1),0),"")</f>
        <v>iHerb_VP DFD1605</v>
      </c>
      <c r="D5445" s="125" t="str">
        <f ca="1"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 ca="1"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 ca="1"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 ca="1"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ca="1" si="403"/>
        <v>1002.6734030871921</v>
      </c>
      <c r="V5445" s="22">
        <f t="shared" ca="1" si="404"/>
        <v>1.2575441568981551</v>
      </c>
      <c r="X5445" s="33"/>
      <c r="Y5445" s="33"/>
    </row>
    <row r="5446" spans="1:25" hidden="1" x14ac:dyDescent="0.2">
      <c r="A5446" s="93" t="s">
        <v>5195</v>
      </c>
      <c r="B5446" s="94">
        <f ca="1">IFERROR(VLOOKUP($A5446,HeadJournal!$A$1:$NTR$890,COLUMN(HeadJournal!B$1),0),"")</f>
        <v>0</v>
      </c>
      <c r="C5446" s="94" t="str">
        <f ca="1">IFERROR(VLOOKUP($A5446,HeadJournal!$A$1:$NTR$890,COLUMN(HeadJournal!C$1),0),"")</f>
        <v>iHerb_VP DFD1605</v>
      </c>
      <c r="D5446" s="125" t="str">
        <f ca="1"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 ca="1"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 ca="1"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ca="1" si="403"/>
        <v>-745.25747584480609</v>
      </c>
      <c r="V5446" s="22" t="str">
        <f t="shared" ca="1" si="404"/>
        <v/>
      </c>
      <c r="X5446" s="33"/>
      <c r="Y5446" s="33"/>
    </row>
    <row r="5447" spans="1:25" hidden="1" x14ac:dyDescent="0.2">
      <c r="A5447" s="93" t="s">
        <v>5195</v>
      </c>
      <c r="B5447" s="94">
        <f ca="1">IFERROR(VLOOKUP($A5447,HeadJournal!$A$1:$NTR$890,COLUMN(HeadJournal!B$1),0),"")</f>
        <v>0</v>
      </c>
      <c r="C5447" s="94" t="str">
        <f ca="1">IFERROR(VLOOKUP($A5447,HeadJournal!$A$1:$NTR$890,COLUMN(HeadJournal!C$1),0),"")</f>
        <v>iHerb_VP DFD1605</v>
      </c>
      <c r="D5447" s="125" t="str">
        <f ca="1"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 ca="1"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 ca="1"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 ca="1">IFERROR(SUM(K5447:O5447)*VLOOKUP($A5447,HeadJournal!$A$1:$L$890,COLUMN(HeadJournal!H$1),0),0)</f>
        <v>1574.2909677096375</v>
      </c>
      <c r="Q5447" s="29">
        <v>2500</v>
      </c>
      <c r="R5447" s="31">
        <v>46148</v>
      </c>
      <c r="S5447" s="31" t="s">
        <v>5712</v>
      </c>
      <c r="T5447" s="95" t="str">
        <f t="shared" si="408"/>
        <v>2026 05</v>
      </c>
      <c r="U5447" s="32">
        <f t="shared" ca="1" si="403"/>
        <v>925.70903229036253</v>
      </c>
      <c r="V5447" s="22">
        <f t="shared" ca="1" si="404"/>
        <v>0.5880164793406224</v>
      </c>
      <c r="X5447" s="33"/>
      <c r="Y5447" s="33"/>
    </row>
    <row r="5448" spans="1:25" hidden="1" x14ac:dyDescent="0.2">
      <c r="A5448" s="93" t="s">
        <v>5195</v>
      </c>
      <c r="B5448" s="94">
        <f ca="1">IFERROR(VLOOKUP($A5448,HeadJournal!$A$1:$NTR$890,COLUMN(HeadJournal!B$1),0),"")</f>
        <v>0</v>
      </c>
      <c r="C5448" s="94" t="str">
        <f ca="1">IFERROR(VLOOKUP($A5448,HeadJournal!$A$1:$NTR$890,COLUMN(HeadJournal!C$1),0),"")</f>
        <v>iHerb_VP DFD1605</v>
      </c>
      <c r="D5448" s="125" t="str">
        <f ca="1"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 ca="1"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 ca="1"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 ca="1"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ca="1" si="403"/>
        <v>-1574.2909677096375</v>
      </c>
      <c r="V5448" s="22" t="str">
        <f t="shared" ca="1" si="404"/>
        <v/>
      </c>
      <c r="X5448" s="33"/>
      <c r="Y5448" s="33"/>
    </row>
    <row r="5449" spans="1:25" hidden="1" x14ac:dyDescent="0.2">
      <c r="A5449" s="93" t="s">
        <v>5195</v>
      </c>
      <c r="B5449" s="94">
        <f ca="1">IFERROR(VLOOKUP($A5449,HeadJournal!$A$1:$NTR$890,COLUMN(HeadJournal!B$1),0),"")</f>
        <v>0</v>
      </c>
      <c r="C5449" s="94" t="str">
        <f ca="1">IFERROR(VLOOKUP($A5449,HeadJournal!$A$1:$NTR$890,COLUMN(HeadJournal!C$1),0),"")</f>
        <v>iHerb_VP DFD1605</v>
      </c>
      <c r="D5449" s="125" t="str">
        <f ca="1"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 ca="1"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 ca="1"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ca="1" si="403"/>
        <v>817.85503078848546</v>
      </c>
      <c r="V5449" s="22">
        <f t="shared" ca="1" si="404"/>
        <v>0.5169279975627491</v>
      </c>
      <c r="X5449" s="33"/>
      <c r="Y5449" s="33"/>
    </row>
    <row r="5450" spans="1:25" hidden="1" x14ac:dyDescent="0.2">
      <c r="A5450" s="93" t="s">
        <v>5195</v>
      </c>
      <c r="B5450" s="94">
        <f ca="1">IFERROR(VLOOKUP($A5450,HeadJournal!$A$1:$NTR$890,COLUMN(HeadJournal!B$1),0),"")</f>
        <v>0</v>
      </c>
      <c r="C5450" s="94" t="str">
        <f ca="1">IFERROR(VLOOKUP($A5450,HeadJournal!$A$1:$NTR$890,COLUMN(HeadJournal!C$1),0),"")</f>
        <v>iHerb_VP DFD1605</v>
      </c>
      <c r="D5450" s="125" t="str">
        <f ca="1"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 ca="1"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 ca="1"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ca="1" si="403"/>
        <v>-4690.5842302878609</v>
      </c>
      <c r="V5450" s="22" t="str">
        <f t="shared" ca="1" si="404"/>
        <v/>
      </c>
      <c r="X5450" s="33"/>
      <c r="Y5450" s="33"/>
    </row>
    <row r="5451" spans="1:25" hidden="1" x14ac:dyDescent="0.2">
      <c r="A5451" s="93" t="s">
        <v>5195</v>
      </c>
      <c r="B5451" s="94">
        <f ca="1">IFERROR(VLOOKUP($A5451,HeadJournal!$A$1:$NTR$890,COLUMN(HeadJournal!B$1),0),"")</f>
        <v>0</v>
      </c>
      <c r="C5451" s="94" t="str">
        <f ca="1">IFERROR(VLOOKUP($A5451,HeadJournal!$A$1:$NTR$890,COLUMN(HeadJournal!C$1),0),"")</f>
        <v>iHerb_VP DFD1605</v>
      </c>
      <c r="D5451" s="125" t="str">
        <f ca="1"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 ca="1"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 ca="1"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 ca="1"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ca="1" si="403"/>
        <v>1198.4970653316641</v>
      </c>
      <c r="V5451" s="22">
        <f t="shared" ca="1" si="404"/>
        <v>0.85515130627627767</v>
      </c>
      <c r="X5451" s="33"/>
      <c r="Y5451" s="33"/>
    </row>
    <row r="5452" spans="1:25" hidden="1" x14ac:dyDescent="0.2">
      <c r="A5452" s="93" t="s">
        <v>5204</v>
      </c>
      <c r="B5452" s="94">
        <f ca="1">IFERROR(VLOOKUP($A5452,HeadJournal!$A$1:$NTR$890,COLUMN(HeadJournal!B$1),0),"")</f>
        <v>0</v>
      </c>
      <c r="C5452" s="94" t="str">
        <f ca="1">IFERROR(VLOOKUP($A5452,HeadJournal!$A$1:$NTR$890,COLUMN(HeadJournal!C$1),0),"")</f>
        <v>iHerb_AV CYG0792</v>
      </c>
      <c r="D5452" s="125" t="str">
        <f ca="1"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 ca="1"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ca="1" si="403"/>
        <v>846.10097875022529</v>
      </c>
      <c r="V5452" s="22">
        <f t="shared" ca="1" si="404"/>
        <v>0.54450190596665704</v>
      </c>
      <c r="X5452" s="33"/>
      <c r="Y5452" s="33"/>
    </row>
    <row r="5453" spans="1:25" hidden="1" x14ac:dyDescent="0.2">
      <c r="A5453" s="93" t="s">
        <v>5204</v>
      </c>
      <c r="B5453" s="94">
        <f ca="1">IFERROR(VLOOKUP($A5453,HeadJournal!$A$1:$NTR$890,COLUMN(HeadJournal!B$1),0),"")</f>
        <v>0</v>
      </c>
      <c r="C5453" s="94" t="str">
        <f ca="1">IFERROR(VLOOKUP($A5453,HeadJournal!$A$1:$NTR$890,COLUMN(HeadJournal!C$1),0),"")</f>
        <v>iHerb_AV CYG0792</v>
      </c>
      <c r="D5453" s="125" t="str">
        <f ca="1"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 ca="1"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 ca="1"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 ca="1"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ca="1" si="403"/>
        <v>637.47162524761393</v>
      </c>
      <c r="V5453" s="22">
        <f t="shared" ca="1" si="404"/>
        <v>0.9621801111323921</v>
      </c>
      <c r="X5453" s="33"/>
      <c r="Y5453" s="33"/>
    </row>
    <row r="5454" spans="1:25" hidden="1" x14ac:dyDescent="0.2">
      <c r="A5454" s="93" t="s">
        <v>5204</v>
      </c>
      <c r="B5454" s="94">
        <f ca="1">IFERROR(VLOOKUP($A5454,HeadJournal!$A$1:$NTR$890,COLUMN(HeadJournal!B$1),0),"")</f>
        <v>0</v>
      </c>
      <c r="C5454" s="94" t="str">
        <f ca="1">IFERROR(VLOOKUP($A5454,HeadJournal!$A$1:$NTR$890,COLUMN(HeadJournal!C$1),0),"")</f>
        <v>iHerb_AV CYG0792</v>
      </c>
      <c r="D5454" s="125" t="str">
        <f ca="1"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 ca="1"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 ca="1"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ca="1" si="403"/>
        <v>-1169.066886367729</v>
      </c>
      <c r="V5454" s="22" t="str">
        <f t="shared" ca="1" si="404"/>
        <v/>
      </c>
      <c r="X5454" s="33"/>
      <c r="Y5454" s="33"/>
    </row>
    <row r="5455" spans="1:25" hidden="1" x14ac:dyDescent="0.2">
      <c r="A5455" s="93" t="s">
        <v>5204</v>
      </c>
      <c r="B5455" s="94">
        <f ca="1">IFERROR(VLOOKUP($A5455,HeadJournal!$A$1:$NTR$890,COLUMN(HeadJournal!B$1),0),"")</f>
        <v>0</v>
      </c>
      <c r="C5455" s="94" t="str">
        <f ca="1">IFERROR(VLOOKUP($A5455,HeadJournal!$A$1:$NTR$890,COLUMN(HeadJournal!C$1),0),"")</f>
        <v>iHerb_AV CYG0792</v>
      </c>
      <c r="D5455" s="125" t="str">
        <f ca="1"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 ca="1"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 ca="1"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 ca="1">IFERROR(SUM(K5455:O5455)*VLOOKUP($A5455,HeadJournal!$A$1:$L$890,COLUMN(HeadJournal!H$1),0),0)</f>
        <v>1993.5847343778137</v>
      </c>
      <c r="Q5455" s="29">
        <v>3200</v>
      </c>
      <c r="R5455" s="31">
        <v>46154</v>
      </c>
      <c r="S5455" s="31"/>
      <c r="T5455" s="95" t="str">
        <f t="shared" si="408"/>
        <v>2026 05</v>
      </c>
      <c r="U5455" s="32">
        <f t="shared" ca="1" si="403"/>
        <v>1206.4152656221863</v>
      </c>
      <c r="V5455" s="22">
        <f t="shared" ca="1" si="404"/>
        <v>0.60514872772573747</v>
      </c>
      <c r="X5455" s="33"/>
      <c r="Y5455" s="33"/>
    </row>
    <row r="5456" spans="1:25" hidden="1" x14ac:dyDescent="0.2">
      <c r="A5456" s="93" t="s">
        <v>5204</v>
      </c>
      <c r="B5456" s="94">
        <f ca="1">IFERROR(VLOOKUP($A5456,HeadJournal!$A$1:$NTR$890,COLUMN(HeadJournal!B$1),0),"")</f>
        <v>0</v>
      </c>
      <c r="C5456" s="94" t="str">
        <f ca="1">IFERROR(VLOOKUP($A5456,HeadJournal!$A$1:$NTR$890,COLUMN(HeadJournal!C$1),0),"")</f>
        <v>iHerb_AV CYG0792</v>
      </c>
      <c r="D5456" s="125" t="str">
        <f ca="1"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 ca="1"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 ca="1"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 ca="1"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ca="1" si="403"/>
        <v>982.63754096884588</v>
      </c>
      <c r="V5456" s="22">
        <f t="shared" ca="1" si="404"/>
        <v>0.96586770255374155</v>
      </c>
      <c r="X5456" s="33"/>
      <c r="Y5456" s="33"/>
    </row>
    <row r="5457" spans="1:25" hidden="1" x14ac:dyDescent="0.2">
      <c r="A5457" s="93" t="s">
        <v>5204</v>
      </c>
      <c r="B5457" s="94">
        <f ca="1">IFERROR(VLOOKUP($A5457,HeadJournal!$A$1:$NTR$890,COLUMN(HeadJournal!B$1),0),"")</f>
        <v>0</v>
      </c>
      <c r="C5457" s="94" t="str">
        <f ca="1">IFERROR(VLOOKUP($A5457,HeadJournal!$A$1:$NTR$890,COLUMN(HeadJournal!C$1),0),"")</f>
        <v>iHerb_AV CYG0792</v>
      </c>
      <c r="D5457" s="125" t="str">
        <f ca="1"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 ca="1"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 ca="1"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ca="1" si="403"/>
        <v>770.33962902935366</v>
      </c>
      <c r="V5457" s="22">
        <f t="shared" ca="1" si="404"/>
        <v>0.92849996936470347</v>
      </c>
      <c r="X5457" s="33"/>
      <c r="Y5457" s="33"/>
    </row>
    <row r="5458" spans="1:25" hidden="1" x14ac:dyDescent="0.2">
      <c r="A5458" s="93" t="s">
        <v>5204</v>
      </c>
      <c r="B5458" s="94">
        <f ca="1">IFERROR(VLOOKUP($A5458,HeadJournal!$A$1:$NTR$890,COLUMN(HeadJournal!B$1),0),"")</f>
        <v>0</v>
      </c>
      <c r="C5458" s="94" t="str">
        <f ca="1">IFERROR(VLOOKUP($A5458,HeadJournal!$A$1:$NTR$890,COLUMN(HeadJournal!C$1),0),"")</f>
        <v>iHerb_AV CYG0792</v>
      </c>
      <c r="D5458" s="125" t="str">
        <f ca="1"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 ca="1"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 ca="1"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 ca="1"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ca="1" si="403"/>
        <v>707.29184674950511</v>
      </c>
      <c r="V5458" s="22">
        <f t="shared" ca="1" si="404"/>
        <v>0.3084962408960511</v>
      </c>
      <c r="X5458" s="33"/>
      <c r="Y5458" s="33"/>
    </row>
    <row r="5459" spans="1:25" hidden="1" x14ac:dyDescent="0.2">
      <c r="A5459" s="93" t="s">
        <v>5205</v>
      </c>
      <c r="B5459" s="94">
        <f ca="1">IFERROR(VLOOKUP($A5459,HeadJournal!$A$1:$NTR$890,COLUMN(HeadJournal!B$1),0),"")</f>
        <v>0</v>
      </c>
      <c r="C5459" s="94" t="str">
        <f ca="1">IFERROR(VLOOKUP($A5459,HeadJournal!$A$1:$NTR$890,COLUMN(HeadJournal!C$1),0),"")</f>
        <v>CoralClub_OA</v>
      </c>
      <c r="D5459" s="125" t="str">
        <f ca="1"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 ca="1"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ca="1" si="403"/>
        <v>402</v>
      </c>
      <c r="V5459" s="22">
        <f t="shared" ca="1" si="404"/>
        <v>0.25968992248062017</v>
      </c>
      <c r="X5459" s="33"/>
      <c r="Y5459" s="33"/>
    </row>
    <row r="5460" spans="1:25" hidden="1" x14ac:dyDescent="0.2">
      <c r="A5460" s="93" t="s">
        <v>5368</v>
      </c>
      <c r="B5460" s="94">
        <f ca="1">IFERROR(VLOOKUP($A5460,HeadJournal!$A$1:$NTR$890,COLUMN(HeadJournal!B$1),0),"")</f>
        <v>0</v>
      </c>
      <c r="C5460" s="94" t="str">
        <f ca="1">IFERROR(VLOOKUP($A5460,HeadJournal!$A$1:$NTR$890,COLUMN(HeadJournal!C$1),0),"")</f>
        <v>OZON_OA</v>
      </c>
      <c r="D5460" s="125" t="str">
        <f ca="1"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 ca="1"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ca="1" si="403"/>
        <v>993</v>
      </c>
      <c r="V5460" s="22">
        <f t="shared" ca="1" si="404"/>
        <v>0.98609731876861961</v>
      </c>
      <c r="X5460" s="33"/>
      <c r="Y5460" s="33"/>
    </row>
    <row r="5461" spans="1:25" hidden="1" x14ac:dyDescent="0.2">
      <c r="A5461" s="93" t="s">
        <v>5375</v>
      </c>
      <c r="B5461" s="94">
        <f ca="1">IFERROR(VLOOKUP($A5461,HeadJournal!$A$1:$NTR$890,COLUMN(HeadJournal!B$1),0),"")</f>
        <v>0</v>
      </c>
      <c r="C5461" s="94" t="str">
        <f ca="1">IFERROR(VLOOKUP($A5461,HeadJournal!$A$1:$NTR$890,COLUMN(HeadJournal!C$1),0),"")</f>
        <v>iHerb_VP DFD1605</v>
      </c>
      <c r="D5461" s="125" t="str">
        <f ca="1"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 ca="1"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 ca="1"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 ca="1"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ca="1" si="403"/>
        <v>776.15017178109883</v>
      </c>
      <c r="V5461" s="22">
        <f t="shared" ca="1" si="404"/>
        <v>0.24845950172439299</v>
      </c>
      <c r="X5461" s="33"/>
      <c r="Y5461" s="33"/>
    </row>
    <row r="5462" spans="1:25" hidden="1" x14ac:dyDescent="0.2">
      <c r="A5462" s="93" t="s">
        <v>5375</v>
      </c>
      <c r="B5462" s="94">
        <f ca="1">IFERROR(VLOOKUP($A5462,HeadJournal!$A$1:$NTR$890,COLUMN(HeadJournal!B$1),0),"")</f>
        <v>0</v>
      </c>
      <c r="C5462" s="94" t="str">
        <f ca="1">IFERROR(VLOOKUP($A5462,HeadJournal!$A$1:$NTR$890,COLUMN(HeadJournal!C$1),0),"")</f>
        <v>iHerb_VP DFD1605</v>
      </c>
      <c r="D5462" s="125" t="str">
        <f ca="1"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 ca="1"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 ca="1"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 ca="1"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ca="1" si="403"/>
        <v>-844.84753284050419</v>
      </c>
      <c r="V5462" s="22" t="str">
        <f t="shared" ca="1" si="404"/>
        <v/>
      </c>
      <c r="X5462" s="33"/>
      <c r="Y5462" s="33"/>
    </row>
    <row r="5463" spans="1:25" hidden="1" x14ac:dyDescent="0.2">
      <c r="A5463" s="93" t="s">
        <v>5375</v>
      </c>
      <c r="B5463" s="94">
        <f ca="1">IFERROR(VLOOKUP($A5463,HeadJournal!$A$1:$NTR$890,COLUMN(HeadJournal!B$1),0),"")</f>
        <v>0</v>
      </c>
      <c r="C5463" s="94" t="str">
        <f ca="1">IFERROR(VLOOKUP($A5463,HeadJournal!$A$1:$NTR$890,COLUMN(HeadJournal!C$1),0),"")</f>
        <v>iHerb_VP DFD1605</v>
      </c>
      <c r="D5463" s="125" t="str">
        <f ca="1"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 ca="1"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 ca="1"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ca="1" si="403"/>
        <v>-3369.8290996117644</v>
      </c>
      <c r="V5463" s="22" t="str">
        <f t="shared" ca="1" si="404"/>
        <v/>
      </c>
      <c r="X5463" s="33"/>
      <c r="Y5463" s="33"/>
    </row>
    <row r="5464" spans="1:25" hidden="1" x14ac:dyDescent="0.2">
      <c r="A5464" s="93" t="s">
        <v>5375</v>
      </c>
      <c r="B5464" s="94">
        <f ca="1">IFERROR(VLOOKUP($A5464,HeadJournal!$A$1:$NTR$890,COLUMN(HeadJournal!B$1),0),"")</f>
        <v>0</v>
      </c>
      <c r="C5464" s="94" t="str">
        <f ca="1">IFERROR(VLOOKUP($A5464,HeadJournal!$A$1:$NTR$890,COLUMN(HeadJournal!C$1),0),"")</f>
        <v>iHerb_VP DFD1605</v>
      </c>
      <c r="D5464" s="125" t="str">
        <f ca="1"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 ca="1"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 ca="1"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 ca="1"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ca="1" si="403"/>
        <v>674.96867946604266</v>
      </c>
      <c r="V5464" s="22">
        <f t="shared" ca="1" si="404"/>
        <v>1.5880445672052934</v>
      </c>
      <c r="X5464" s="33"/>
      <c r="Y5464" s="33"/>
    </row>
    <row r="5465" spans="1:25" hidden="1" x14ac:dyDescent="0.2">
      <c r="A5465" s="93" t="s">
        <v>5375</v>
      </c>
      <c r="B5465" s="94">
        <f ca="1">IFERROR(VLOOKUP($A5465,HeadJournal!$A$1:$NTR$890,COLUMN(HeadJournal!B$1),0),"")</f>
        <v>0</v>
      </c>
      <c r="C5465" s="94" t="str">
        <f ca="1">IFERROR(VLOOKUP($A5465,HeadJournal!$A$1:$NTR$890,COLUMN(HeadJournal!C$1),0),"")</f>
        <v>iHerb_VP DFD1605</v>
      </c>
      <c r="D5465" s="125" t="str">
        <f ca="1"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 ca="1"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 ca="1"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 ca="1"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ca="1" si="403"/>
        <v>674.96867946604266</v>
      </c>
      <c r="V5465" s="22">
        <f t="shared" ca="1" si="404"/>
        <v>1.5880445672052934</v>
      </c>
      <c r="X5465" s="33"/>
      <c r="Y5465" s="33"/>
    </row>
    <row r="5466" spans="1:25" hidden="1" x14ac:dyDescent="0.2">
      <c r="A5466" s="93" t="s">
        <v>5375</v>
      </c>
      <c r="B5466" s="94">
        <f ca="1">IFERROR(VLOOKUP($A5466,HeadJournal!$A$1:$NTR$890,COLUMN(HeadJournal!B$1),0),"")</f>
        <v>0</v>
      </c>
      <c r="C5466" s="94" t="str">
        <f ca="1">IFERROR(VLOOKUP($A5466,HeadJournal!$A$1:$NTR$890,COLUMN(HeadJournal!C$1),0),"")</f>
        <v>iHerb_VP DFD1605</v>
      </c>
      <c r="D5466" s="125" t="str">
        <f ca="1"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 ca="1"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 ca="1"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ca="1" si="403"/>
        <v>1211.2616369728235</v>
      </c>
      <c r="V5466" s="22">
        <f t="shared" ca="1" si="404"/>
        <v>0.6413072666303411</v>
      </c>
      <c r="X5466" s="33"/>
      <c r="Y5466" s="33"/>
    </row>
    <row r="5467" spans="1:25" hidden="1" x14ac:dyDescent="0.2">
      <c r="A5467" s="93" t="s">
        <v>5375</v>
      </c>
      <c r="B5467" s="94">
        <f ca="1">IFERROR(VLOOKUP($A5467,HeadJournal!$A$1:$NTR$890,COLUMN(HeadJournal!B$1),0),"")</f>
        <v>0</v>
      </c>
      <c r="C5467" s="94" t="str">
        <f ca="1">IFERROR(VLOOKUP($A5467,HeadJournal!$A$1:$NTR$890,COLUMN(HeadJournal!C$1),0),"")</f>
        <v>iHerb_VP DFD1605</v>
      </c>
      <c r="D5467" s="125" t="str">
        <f ca="1"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 ca="1"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 ca="1"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 ca="1"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ca="1" si="403"/>
        <v>1970.6725097058979</v>
      </c>
      <c r="V5467" s="22">
        <f t="shared" ca="1" si="404"/>
        <v>0.7791290440909866</v>
      </c>
      <c r="X5467" s="33"/>
      <c r="Y5467" s="33"/>
    </row>
    <row r="5468" spans="1:25" hidden="1" x14ac:dyDescent="0.2">
      <c r="A5468" s="93" t="s">
        <v>5375</v>
      </c>
      <c r="B5468" s="94">
        <f ca="1">IFERROR(VLOOKUP($A5468,HeadJournal!$A$1:$NTR$890,COLUMN(HeadJournal!B$1),0),"")</f>
        <v>0</v>
      </c>
      <c r="C5468" s="94" t="str">
        <f ca="1">IFERROR(VLOOKUP($A5468,HeadJournal!$A$1:$NTR$890,COLUMN(HeadJournal!C$1),0),"")</f>
        <v>iHerb_VP DFD1605</v>
      </c>
      <c r="D5468" s="125" t="str">
        <f ca="1"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 ca="1"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 ca="1"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 ca="1">IFERROR(SUM(K5468:O5468)*VLOOKUP($A5468,HeadJournal!$A$1:$L$890,COLUMN(HeadJournal!H$1),0),0)</f>
        <v>1886.1308089134714</v>
      </c>
      <c r="Q5468" s="29">
        <v>3000</v>
      </c>
      <c r="R5468" s="31">
        <v>46150</v>
      </c>
      <c r="S5468" s="31" t="s">
        <v>3252</v>
      </c>
      <c r="T5468" s="95" t="str">
        <f t="shared" si="408"/>
        <v>2026 05</v>
      </c>
      <c r="U5468" s="32">
        <f t="shared" ca="1" si="403"/>
        <v>1113.8691910865286</v>
      </c>
      <c r="V5468" s="22">
        <f t="shared" ca="1" si="404"/>
        <v>0.59055776292005246</v>
      </c>
      <c r="X5468" s="33"/>
      <c r="Y5468" s="33"/>
    </row>
    <row r="5469" spans="1:25" hidden="1" x14ac:dyDescent="0.2">
      <c r="A5469" s="93" t="s">
        <v>5375</v>
      </c>
      <c r="B5469" s="94">
        <f ca="1">IFERROR(VLOOKUP($A5469,HeadJournal!$A$1:$NTR$890,COLUMN(HeadJournal!B$1),0),"")</f>
        <v>0</v>
      </c>
      <c r="C5469" s="94" t="str">
        <f ca="1">IFERROR(VLOOKUP($A5469,HeadJournal!$A$1:$NTR$890,COLUMN(HeadJournal!C$1),0),"")</f>
        <v>iHerb_VP DFD1605</v>
      </c>
      <c r="D5469" s="125" t="str">
        <f ca="1"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 ca="1"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 ca="1"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 ca="1">IFERROR(SUM(K5469:O5469)*VLOOKUP($A5469,HeadJournal!$A$1:$L$890,COLUMN(HeadJournal!H$1),0),0)</f>
        <v>1459.361118970377</v>
      </c>
      <c r="Q5469" s="29">
        <v>2600</v>
      </c>
      <c r="R5469" s="31">
        <v>46134</v>
      </c>
      <c r="S5469" s="31" t="s">
        <v>4627</v>
      </c>
      <c r="T5469" s="95" t="str">
        <f t="shared" si="408"/>
        <v>2026 04</v>
      </c>
      <c r="U5469" s="32">
        <f t="shared" ca="1" si="403"/>
        <v>1140.638881029623</v>
      </c>
      <c r="V5469" s="22">
        <f t="shared" ca="1" si="404"/>
        <v>0.78160152836905639</v>
      </c>
      <c r="X5469" s="33"/>
      <c r="Y5469" s="33"/>
    </row>
    <row r="5470" spans="1:25" hidden="1" x14ac:dyDescent="0.2">
      <c r="A5470" s="93" t="s">
        <v>5375</v>
      </c>
      <c r="B5470" s="94">
        <f ca="1">IFERROR(VLOOKUP($A5470,HeadJournal!$A$1:$NTR$890,COLUMN(HeadJournal!B$1),0),"")</f>
        <v>0</v>
      </c>
      <c r="C5470" s="94" t="str">
        <f ca="1">IFERROR(VLOOKUP($A5470,HeadJournal!$A$1:$NTR$890,COLUMN(HeadJournal!C$1),0),"")</f>
        <v>iHerb_VP DFD1605</v>
      </c>
      <c r="D5470" s="125" t="str">
        <f ca="1"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 ca="1"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 ca="1"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 ca="1">IFERROR(SUM(K5470:O5470)*VLOOKUP($A5470,HeadJournal!$A$1:$L$890,COLUMN(HeadJournal!H$1),0),0)</f>
        <v>391.13311705578906</v>
      </c>
      <c r="Q5470" s="29">
        <v>2300</v>
      </c>
      <c r="R5470" s="31">
        <v>46164</v>
      </c>
      <c r="S5470" s="31"/>
      <c r="T5470" s="95" t="str">
        <f t="shared" si="408"/>
        <v>2026 05</v>
      </c>
      <c r="U5470" s="32">
        <f t="shared" ca="1" si="403"/>
        <v>1908.8668829442108</v>
      </c>
      <c r="V5470" s="22">
        <f t="shared" ca="1" si="404"/>
        <v>4.8803509590622074</v>
      </c>
      <c r="X5470" s="33"/>
      <c r="Y5470" s="33"/>
    </row>
    <row r="5471" spans="1:25" hidden="1" x14ac:dyDescent="0.2">
      <c r="A5471" s="93" t="s">
        <v>5386</v>
      </c>
      <c r="B5471" s="94">
        <f ca="1">IFERROR(VLOOKUP($A5471,HeadJournal!$A$1:$NTR$890,COLUMN(HeadJournal!B$1),0),"")</f>
        <v>0</v>
      </c>
      <c r="C5471" s="94" t="str">
        <f ca="1">IFERROR(VLOOKUP($A5471,HeadJournal!$A$1:$NTR$890,COLUMN(HeadJournal!C$1),0),"")</f>
        <v>iHerb_VP DFD1605</v>
      </c>
      <c r="D5471" s="125" t="str">
        <f ca="1"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 ca="1"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 ca="1"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 ca="1"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ca="1" si="403"/>
        <v>877.15837396178017</v>
      </c>
      <c r="V5471" s="22">
        <f t="shared" ca="1" si="404"/>
        <v>0.43362681619307702</v>
      </c>
      <c r="X5471" s="33"/>
      <c r="Y5471" s="33"/>
    </row>
    <row r="5472" spans="1:25" hidden="1" x14ac:dyDescent="0.2">
      <c r="A5472" s="93" t="s">
        <v>5386</v>
      </c>
      <c r="B5472" s="94">
        <f ca="1">IFERROR(VLOOKUP($A5472,HeadJournal!$A$1:$NTR$890,COLUMN(HeadJournal!B$1),0),"")</f>
        <v>0</v>
      </c>
      <c r="C5472" s="94" t="str">
        <f ca="1">IFERROR(VLOOKUP($A5472,HeadJournal!$A$1:$NTR$890,COLUMN(HeadJournal!C$1),0),"")</f>
        <v>iHerb_VP DFD1605</v>
      </c>
      <c r="D5472" s="125" t="str">
        <f ca="1"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 ca="1"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 ca="1"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 ca="1"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ca="1" si="403"/>
        <v>722.05756499426025</v>
      </c>
      <c r="V5472" s="22">
        <f t="shared" ca="1" si="404"/>
        <v>0.31697796831834379</v>
      </c>
      <c r="X5472" s="33"/>
      <c r="Y5472" s="33"/>
    </row>
    <row r="5473" spans="1:25" hidden="1" x14ac:dyDescent="0.2">
      <c r="A5473" s="93" t="s">
        <v>5386</v>
      </c>
      <c r="B5473" s="94">
        <f ca="1">IFERROR(VLOOKUP($A5473,HeadJournal!$A$1:$NTR$890,COLUMN(HeadJournal!B$1),0),"")</f>
        <v>0</v>
      </c>
      <c r="C5473" s="94" t="str">
        <f ca="1">IFERROR(VLOOKUP($A5473,HeadJournal!$A$1:$NTR$890,COLUMN(HeadJournal!C$1),0),"")</f>
        <v>iHerb_VP DFD1605</v>
      </c>
      <c r="D5473" s="125" t="str">
        <f ca="1"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 ca="1"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 ca="1"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ca="1" si="403"/>
        <v>663.40255655344731</v>
      </c>
      <c r="V5473" s="22">
        <f t="shared" ca="1" si="404"/>
        <v>0.40535475550809291</v>
      </c>
      <c r="X5473" s="33"/>
      <c r="Y5473" s="33"/>
    </row>
    <row r="5474" spans="1:25" hidden="1" x14ac:dyDescent="0.2">
      <c r="A5474" s="93" t="s">
        <v>5386</v>
      </c>
      <c r="B5474" s="94">
        <f ca="1">IFERROR(VLOOKUP($A5474,HeadJournal!$A$1:$NTR$890,COLUMN(HeadJournal!B$1),0),"")</f>
        <v>0</v>
      </c>
      <c r="C5474" s="94" t="str">
        <f ca="1">IFERROR(VLOOKUP($A5474,HeadJournal!$A$1:$NTR$890,COLUMN(HeadJournal!C$1),0),"")</f>
        <v>iHerb_VP DFD1605</v>
      </c>
      <c r="D5474" s="125" t="str">
        <f ca="1"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 ca="1"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 ca="1"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 ca="1"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ca="1" si="403"/>
        <v>623.62355932203388</v>
      </c>
      <c r="V5474" s="22">
        <f t="shared" ca="1" si="404"/>
        <v>0.92200662503404851</v>
      </c>
      <c r="X5474" s="33"/>
      <c r="Y5474" s="33"/>
    </row>
    <row r="5475" spans="1:25" hidden="1" x14ac:dyDescent="0.2">
      <c r="A5475" s="93" t="s">
        <v>5386</v>
      </c>
      <c r="B5475" s="94">
        <f ca="1">IFERROR(VLOOKUP($A5475,HeadJournal!$A$1:$NTR$890,COLUMN(HeadJournal!B$1),0),"")</f>
        <v>0</v>
      </c>
      <c r="C5475" s="94" t="str">
        <f ca="1">IFERROR(VLOOKUP($A5475,HeadJournal!$A$1:$NTR$890,COLUMN(HeadJournal!C$1),0),"")</f>
        <v>iHerb_VP DFD1605</v>
      </c>
      <c r="D5475" s="125" t="str">
        <f ca="1"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 ca="1"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 ca="1"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ca="1" si="403"/>
        <v>684.94744817340802</v>
      </c>
      <c r="V5475" s="22">
        <f t="shared" ca="1" si="404"/>
        <v>0.35766509254281292</v>
      </c>
      <c r="X5475" s="33"/>
      <c r="Y5475" s="33"/>
    </row>
    <row r="5476" spans="1:25" hidden="1" x14ac:dyDescent="0.2">
      <c r="A5476" s="93" t="s">
        <v>5386</v>
      </c>
      <c r="B5476" s="94">
        <f ca="1">IFERROR(VLOOKUP($A5476,HeadJournal!$A$1:$NTR$890,COLUMN(HeadJournal!B$1),0),"")</f>
        <v>0</v>
      </c>
      <c r="C5476" s="94" t="str">
        <f ca="1">IFERROR(VLOOKUP($A5476,HeadJournal!$A$1:$NTR$890,COLUMN(HeadJournal!C$1),0),"")</f>
        <v>iHerb_VP DFD1605</v>
      </c>
      <c r="D5476" s="125" t="str">
        <f ca="1"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 ca="1"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 ca="1"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 ca="1"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ca="1" si="403"/>
        <v>1002.9252170977104</v>
      </c>
      <c r="V5476" s="22">
        <f t="shared" ca="1" si="404"/>
        <v>0.62797636518631961</v>
      </c>
      <c r="X5476" s="33"/>
      <c r="Y5476" s="33"/>
    </row>
    <row r="5477" spans="1:25" hidden="1" x14ac:dyDescent="0.2">
      <c r="A5477" s="93" t="s">
        <v>5386</v>
      </c>
      <c r="B5477" s="94">
        <f ca="1">IFERROR(VLOOKUP($A5477,HeadJournal!$A$1:$NTR$890,COLUMN(HeadJournal!B$1),0),"")</f>
        <v>0</v>
      </c>
      <c r="C5477" s="94" t="str">
        <f ca="1">IFERROR(VLOOKUP($A5477,HeadJournal!$A$1:$NTR$890,COLUMN(HeadJournal!C$1),0),"")</f>
        <v>iHerb_VP DFD1605</v>
      </c>
      <c r="D5477" s="125" t="str">
        <f ca="1"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 ca="1"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 ca="1"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 ca="1"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ca="1" si="403"/>
        <v>823.02042339118123</v>
      </c>
      <c r="V5477" s="22">
        <f t="shared" ca="1" si="404"/>
        <v>1.0592561866082901</v>
      </c>
      <c r="X5477" s="33"/>
      <c r="Y5477" s="33"/>
    </row>
    <row r="5478" spans="1:25" hidden="1" x14ac:dyDescent="0.2">
      <c r="A5478" s="93" t="s">
        <v>5386</v>
      </c>
      <c r="B5478" s="94">
        <f ca="1">IFERROR(VLOOKUP($A5478,HeadJournal!$A$1:$NTR$890,COLUMN(HeadJournal!B$1),0),"")</f>
        <v>0</v>
      </c>
      <c r="C5478" s="94" t="str">
        <f ca="1">IFERROR(VLOOKUP($A5478,HeadJournal!$A$1:$NTR$890,COLUMN(HeadJournal!C$1),0),"")</f>
        <v>iHerb_VP DFD1605</v>
      </c>
      <c r="D5478" s="125" t="str">
        <f ca="1"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 ca="1"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 ca="1"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 ca="1"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ca="1" si="403"/>
        <v>823.02042339118123</v>
      </c>
      <c r="V5478" s="22">
        <f t="shared" ca="1" si="404"/>
        <v>1.0592561866082901</v>
      </c>
      <c r="X5478" s="33"/>
      <c r="Y5478" s="33"/>
    </row>
    <row r="5479" spans="1:25" hidden="1" x14ac:dyDescent="0.2">
      <c r="A5479" s="93" t="s">
        <v>5386</v>
      </c>
      <c r="B5479" s="94">
        <f ca="1">IFERROR(VLOOKUP($A5479,HeadJournal!$A$1:$NTR$890,COLUMN(HeadJournal!B$1),0),"")</f>
        <v>0</v>
      </c>
      <c r="C5479" s="94" t="str">
        <f ca="1">IFERROR(VLOOKUP($A5479,HeadJournal!$A$1:$NTR$890,COLUMN(HeadJournal!C$1),0),"")</f>
        <v>iHerb_VP DFD1605</v>
      </c>
      <c r="D5479" s="125" t="str">
        <f ca="1"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 ca="1"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 ca="1"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 ca="1"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ca="1" si="403"/>
        <v>977.77443311499724</v>
      </c>
      <c r="V5479" s="22">
        <f t="shared" ca="1" si="404"/>
        <v>0.60273642154002016</v>
      </c>
      <c r="X5479" s="33"/>
      <c r="Y5479" s="33"/>
    </row>
    <row r="5480" spans="1:25" hidden="1" x14ac:dyDescent="0.2">
      <c r="A5480" s="93" t="s">
        <v>5387</v>
      </c>
      <c r="B5480" s="94">
        <f ca="1">IFERROR(VLOOKUP($A5480,HeadJournal!$A$1:$NTR$890,COLUMN(HeadJournal!B$1),0),"")</f>
        <v>0</v>
      </c>
      <c r="C5480" s="94" t="str">
        <f ca="1">IFERROR(VLOOKUP($A5480,HeadJournal!$A$1:$NTR$890,COLUMN(HeadJournal!C$1),0),"")</f>
        <v>iHerb_VP DFD1605</v>
      </c>
      <c r="D5480" s="125" t="str">
        <f ca="1"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 ca="1"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 ca="1"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ca="1" si="403"/>
        <v>900.26322943625519</v>
      </c>
      <c r="V5480" s="22">
        <f t="shared" ca="1" si="404"/>
        <v>0.39146359746883969</v>
      </c>
      <c r="X5480" s="33"/>
      <c r="Y5480" s="33"/>
    </row>
    <row r="5481" spans="1:25" hidden="1" x14ac:dyDescent="0.2">
      <c r="A5481" s="93" t="s">
        <v>5387</v>
      </c>
      <c r="B5481" s="94">
        <f ca="1">IFERROR(VLOOKUP($A5481,HeadJournal!$A$1:$NTR$890,COLUMN(HeadJournal!B$1),0),"")</f>
        <v>0</v>
      </c>
      <c r="C5481" s="94" t="str">
        <f ca="1">IFERROR(VLOOKUP($A5481,HeadJournal!$A$1:$NTR$890,COLUMN(HeadJournal!C$1),0),"")</f>
        <v>iHerb_VP DFD1605</v>
      </c>
      <c r="D5481" s="125" t="str">
        <f ca="1"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 ca="1"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 ca="1"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 ca="1"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ca="1" si="403"/>
        <v>-1609.0809992123329</v>
      </c>
      <c r="V5481" s="22" t="str">
        <f t="shared" ca="1" si="404"/>
        <v/>
      </c>
      <c r="X5481" s="33"/>
      <c r="Y5481" s="33"/>
    </row>
    <row r="5482" spans="1:25" hidden="1" x14ac:dyDescent="0.2">
      <c r="A5482" s="93" t="s">
        <v>5387</v>
      </c>
      <c r="B5482" s="94">
        <f ca="1">IFERROR(VLOOKUP($A5482,HeadJournal!$A$1:$NTR$890,COLUMN(HeadJournal!B$1),0),"")</f>
        <v>0</v>
      </c>
      <c r="C5482" s="94" t="str">
        <f ca="1">IFERROR(VLOOKUP($A5482,HeadJournal!$A$1:$NTR$890,COLUMN(HeadJournal!C$1),0),"")</f>
        <v>iHerb_VP DFD1605</v>
      </c>
      <c r="D5482" s="125" t="str">
        <f ca="1"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 ca="1"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 ca="1"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 ca="1"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ca="1" si="403"/>
        <v>1344.450893439855</v>
      </c>
      <c r="V5482" s="22">
        <f t="shared" ca="1" si="404"/>
        <v>0.34870542594109277</v>
      </c>
      <c r="X5482" s="33"/>
      <c r="Y5482" s="33"/>
    </row>
    <row r="5483" spans="1:25" hidden="1" x14ac:dyDescent="0.2">
      <c r="A5483" s="93" t="s">
        <v>5387</v>
      </c>
      <c r="B5483" s="94">
        <f ca="1">IFERROR(VLOOKUP($A5483,HeadJournal!$A$1:$NTR$890,COLUMN(HeadJournal!B$1),0),"")</f>
        <v>0</v>
      </c>
      <c r="C5483" s="94" t="str">
        <f ca="1">IFERROR(VLOOKUP($A5483,HeadJournal!$A$1:$NTR$890,COLUMN(HeadJournal!C$1),0),"")</f>
        <v>iHerb_VP DFD1605</v>
      </c>
      <c r="D5483" s="125" t="str">
        <f ca="1"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 ca="1"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 ca="1"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 ca="1"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ca="1" si="403"/>
        <v>1344.450893439855</v>
      </c>
      <c r="V5483" s="22">
        <f t="shared" ca="1" si="404"/>
        <v>0.34870542594109277</v>
      </c>
      <c r="X5483" s="33"/>
      <c r="Y5483" s="33"/>
    </row>
    <row r="5484" spans="1:25" hidden="1" x14ac:dyDescent="0.2">
      <c r="A5484" s="93" t="s">
        <v>5387</v>
      </c>
      <c r="B5484" s="94">
        <f ca="1">IFERROR(VLOOKUP($A5484,HeadJournal!$A$1:$NTR$890,COLUMN(HeadJournal!B$1),0),"")</f>
        <v>0</v>
      </c>
      <c r="C5484" s="94" t="str">
        <f ca="1">IFERROR(VLOOKUP($A5484,HeadJournal!$A$1:$NTR$890,COLUMN(HeadJournal!C$1),0),"")</f>
        <v>iHerb_VP DFD1605</v>
      </c>
      <c r="D5484" s="125" t="str">
        <f ca="1"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 ca="1"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 ca="1">IFERROR(SUM(K5484:O5484)*VLOOKUP($A5484,HeadJournal!$A$1:$L$890,COLUMN(HeadJournal!H$1),0),0)</f>
        <v>1112.2129509395747</v>
      </c>
      <c r="Q5484" s="29">
        <v>2000</v>
      </c>
      <c r="R5484" s="31">
        <v>46164</v>
      </c>
      <c r="S5484" s="31" t="s">
        <v>4868</v>
      </c>
      <c r="T5484" s="95" t="str">
        <f t="shared" si="408"/>
        <v>2026 05</v>
      </c>
      <c r="U5484" s="32">
        <f t="shared" ca="1" si="403"/>
        <v>887.78704906042526</v>
      </c>
      <c r="V5484" s="22">
        <f t="shared" ca="1" si="404"/>
        <v>0.79821678781068039</v>
      </c>
      <c r="X5484" s="33"/>
      <c r="Y5484" s="33"/>
    </row>
    <row r="5485" spans="1:25" hidden="1" x14ac:dyDescent="0.2">
      <c r="A5485" s="93" t="s">
        <v>5387</v>
      </c>
      <c r="B5485" s="94">
        <f ca="1">IFERROR(VLOOKUP($A5485,HeadJournal!$A$1:$NTR$890,COLUMN(HeadJournal!B$1),0),"")</f>
        <v>0</v>
      </c>
      <c r="C5485" s="94" t="str">
        <f ca="1">IFERROR(VLOOKUP($A5485,HeadJournal!$A$1:$NTR$890,COLUMN(HeadJournal!C$1),0),"")</f>
        <v>iHerb_VP DFD1605</v>
      </c>
      <c r="D5485" s="125" t="str">
        <f ca="1"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 ca="1"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 ca="1"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 ca="1">IFERROR(SUM(K5485:O5485)*VLOOKUP($A5485,HeadJournal!$A$1:$L$890,COLUMN(HeadJournal!H$1),0),0)</f>
        <v>1974.6142399009793</v>
      </c>
      <c r="Q5485" s="29">
        <v>2900</v>
      </c>
      <c r="R5485" s="31">
        <v>46133</v>
      </c>
      <c r="S5485" s="31" t="s">
        <v>3290</v>
      </c>
      <c r="T5485" s="95" t="str">
        <f t="shared" si="408"/>
        <v>2026 04</v>
      </c>
      <c r="U5485" s="32">
        <f t="shared" ca="1" si="403"/>
        <v>925.38576009902067</v>
      </c>
      <c r="V5485" s="22">
        <f t="shared" ca="1" si="404"/>
        <v>0.46864128770054136</v>
      </c>
      <c r="X5485" s="33"/>
      <c r="Y5485" s="33"/>
    </row>
    <row r="5486" spans="1:25" hidden="1" x14ac:dyDescent="0.2">
      <c r="A5486" s="93" t="s">
        <v>5387</v>
      </c>
      <c r="B5486" s="94">
        <f ca="1">IFERROR(VLOOKUP($A5486,HeadJournal!$A$1:$NTR$890,COLUMN(HeadJournal!B$1),0),"")</f>
        <v>0</v>
      </c>
      <c r="C5486" s="94" t="str">
        <f ca="1">IFERROR(VLOOKUP($A5486,HeadJournal!$A$1:$NTR$890,COLUMN(HeadJournal!C$1),0),"")</f>
        <v>iHerb_VP DFD1605</v>
      </c>
      <c r="D5486" s="125" t="str">
        <f ca="1"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 ca="1"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 ca="1"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 ca="1"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ca="1" si="403"/>
        <v>491.32658686845934</v>
      </c>
      <c r="V5486" s="22">
        <f t="shared" ca="1" si="404"/>
        <v>0.6075710897503428</v>
      </c>
      <c r="X5486" s="33"/>
      <c r="Y5486" s="33"/>
    </row>
    <row r="5487" spans="1:25" hidden="1" x14ac:dyDescent="0.2">
      <c r="A5487" s="93" t="s">
        <v>5387</v>
      </c>
      <c r="B5487" s="94">
        <f ca="1">IFERROR(VLOOKUP($A5487,HeadJournal!$A$1:$NTR$890,COLUMN(HeadJournal!B$1),0),"")</f>
        <v>0</v>
      </c>
      <c r="C5487" s="94" t="str">
        <f ca="1">IFERROR(VLOOKUP($A5487,HeadJournal!$A$1:$NTR$890,COLUMN(HeadJournal!C$1),0),"")</f>
        <v>iHerb_VP DFD1605</v>
      </c>
      <c r="D5487" s="125" t="str">
        <f ca="1"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 ca="1"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 ca="1"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 ca="1"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ca="1" si="403"/>
        <v>491.32658686845934</v>
      </c>
      <c r="V5487" s="22">
        <f t="shared" ca="1" si="404"/>
        <v>0.6075710897503428</v>
      </c>
      <c r="X5487" s="33"/>
      <c r="Y5487" s="33"/>
    </row>
    <row r="5488" spans="1:25" hidden="1" x14ac:dyDescent="0.2">
      <c r="A5488" s="93" t="s">
        <v>5397</v>
      </c>
      <c r="B5488" s="94">
        <f ca="1">IFERROR(VLOOKUP($A5488,HeadJournal!$A$1:$NTR$890,COLUMN(HeadJournal!B$1),0),"")</f>
        <v>0</v>
      </c>
      <c r="C5488" s="94" t="str">
        <f ca="1">IFERROR(VLOOKUP($A5488,HeadJournal!$A$1:$NTR$890,COLUMN(HeadJournal!C$1),0),"")</f>
        <v>iHerb_AV CYG0792</v>
      </c>
      <c r="D5488" s="125" t="str">
        <f ca="1"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 ca="1"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 ca="1"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ca="1" si="403"/>
        <v>1394.1527547611895</v>
      </c>
      <c r="V5488" s="22">
        <f t="shared" ca="1" si="404"/>
        <v>0.27850485371626227</v>
      </c>
      <c r="X5488" s="33"/>
      <c r="Y5488" s="33"/>
    </row>
    <row r="5489" spans="1:25" hidden="1" x14ac:dyDescent="0.2">
      <c r="A5489" s="93" t="s">
        <v>5397</v>
      </c>
      <c r="B5489" s="94">
        <f ca="1">IFERROR(VLOOKUP($A5489,HeadJournal!$A$1:$NTR$890,COLUMN(HeadJournal!B$1),0),"")</f>
        <v>0</v>
      </c>
      <c r="C5489" s="94" t="str">
        <f ca="1">IFERROR(VLOOKUP($A5489,HeadJournal!$A$1:$NTR$890,COLUMN(HeadJournal!C$1),0),"")</f>
        <v>iHerb_AV CYG0792</v>
      </c>
      <c r="D5489" s="125" t="str">
        <f ca="1"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 ca="1"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 ca="1"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ca="1" si="403"/>
        <v>761.23170631140329</v>
      </c>
      <c r="V5489" s="22">
        <f t="shared" ca="1" si="404"/>
        <v>0.5113164416105096</v>
      </c>
      <c r="X5489" s="33"/>
      <c r="Y5489" s="33"/>
    </row>
    <row r="5490" spans="1:25" hidden="1" x14ac:dyDescent="0.2">
      <c r="A5490" s="93" t="s">
        <v>5397</v>
      </c>
      <c r="B5490" s="94">
        <f ca="1">IFERROR(VLOOKUP($A5490,HeadJournal!$A$1:$NTR$890,COLUMN(HeadJournal!B$1),0),"")</f>
        <v>0</v>
      </c>
      <c r="C5490" s="94" t="str">
        <f ca="1">IFERROR(VLOOKUP($A5490,HeadJournal!$A$1:$NTR$890,COLUMN(HeadJournal!C$1),0),"")</f>
        <v>iHerb_AV CYG0792</v>
      </c>
      <c r="D5490" s="125" t="str">
        <f ca="1"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 ca="1"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 ca="1"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ca="1" si="403"/>
        <v>854.39752383990071</v>
      </c>
      <c r="V5490" s="22">
        <f t="shared" ca="1" si="404"/>
        <v>0.39820867720519343</v>
      </c>
      <c r="X5490" s="33"/>
      <c r="Y5490" s="33"/>
    </row>
    <row r="5491" spans="1:25" hidden="1" x14ac:dyDescent="0.2">
      <c r="A5491" s="93" t="s">
        <v>5397</v>
      </c>
      <c r="B5491" s="94">
        <f ca="1">IFERROR(VLOOKUP($A5491,HeadJournal!$A$1:$NTR$890,COLUMN(HeadJournal!B$1),0),"")</f>
        <v>0</v>
      </c>
      <c r="C5491" s="94" t="str">
        <f ca="1">IFERROR(VLOOKUP($A5491,HeadJournal!$A$1:$NTR$890,COLUMN(HeadJournal!C$1),0),"")</f>
        <v>iHerb_AV CYG0792</v>
      </c>
      <c r="D5491" s="125" t="str">
        <f ca="1"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 ca="1"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ca="1" si="403"/>
        <v>1725.2917724325771</v>
      </c>
      <c r="V5491" s="22">
        <f t="shared" ca="1" si="404"/>
        <v>0.25280081065788429</v>
      </c>
      <c r="X5491" s="33"/>
      <c r="Y5491" s="33"/>
    </row>
    <row r="5492" spans="1:25" hidden="1" x14ac:dyDescent="0.2">
      <c r="A5492" s="93" t="s">
        <v>5397</v>
      </c>
      <c r="B5492" s="94">
        <f ca="1">IFERROR(VLOOKUP($A5492,HeadJournal!$A$1:$NTR$890,COLUMN(HeadJournal!B$1),0),"")</f>
        <v>0</v>
      </c>
      <c r="C5492" s="94" t="str">
        <f ca="1">IFERROR(VLOOKUP($A5492,HeadJournal!$A$1:$NTR$890,COLUMN(HeadJournal!C$1),0),"")</f>
        <v>iHerb_AV CYG0792</v>
      </c>
      <c r="D5492" s="125" t="str">
        <f ca="1"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 ca="1"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 ca="1"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ca="1" si="403"/>
        <v>908.58218093153232</v>
      </c>
      <c r="V5492" s="22">
        <f t="shared" ca="1" si="404"/>
        <v>1.019255125369831</v>
      </c>
      <c r="X5492" s="33"/>
      <c r="Y5492" s="33"/>
    </row>
    <row r="5493" spans="1:25" hidden="1" x14ac:dyDescent="0.2">
      <c r="A5493" s="93" t="s">
        <v>5400</v>
      </c>
      <c r="B5493" s="94">
        <f ca="1">IFERROR(VLOOKUP($A5493,HeadJournal!$A$1:$NTR$890,COLUMN(HeadJournal!B$1),0),"")</f>
        <v>0</v>
      </c>
      <c r="C5493" s="94" t="str">
        <f ca="1">IFERROR(VLOOKUP($A5493,HeadJournal!$A$1:$NTR$890,COLUMN(HeadJournal!C$1),0),"")</f>
        <v>iHerb_VP DFD1605</v>
      </c>
      <c r="D5493" s="125" t="str">
        <f ca="1"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 ca="1"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ca="1" si="403"/>
        <v>889.38457722601879</v>
      </c>
      <c r="V5493" s="22">
        <f t="shared" ca="1" si="404"/>
        <v>0.36894502906754501</v>
      </c>
      <c r="X5493" s="33"/>
      <c r="Y5493" s="33"/>
    </row>
    <row r="5494" spans="1:25" hidden="1" x14ac:dyDescent="0.2">
      <c r="A5494" s="93" t="s">
        <v>5400</v>
      </c>
      <c r="B5494" s="94">
        <f ca="1">IFERROR(VLOOKUP($A5494,HeadJournal!$A$1:$NTR$890,COLUMN(HeadJournal!B$1),0),"")</f>
        <v>0</v>
      </c>
      <c r="C5494" s="94" t="str">
        <f ca="1">IFERROR(VLOOKUP($A5494,HeadJournal!$A$1:$NTR$890,COLUMN(HeadJournal!C$1),0),"")</f>
        <v>iHerb_VP DFD1605</v>
      </c>
      <c r="D5494" s="125" t="str">
        <f ca="1"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 ca="1"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 ca="1"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ca="1" si="403"/>
        <v>735.95600803296668</v>
      </c>
      <c r="V5494" s="22">
        <f t="shared" ca="1" si="404"/>
        <v>0.96323773993464168</v>
      </c>
      <c r="X5494" s="33"/>
      <c r="Y5494" s="33"/>
    </row>
    <row r="5495" spans="1:25" hidden="1" x14ac:dyDescent="0.2">
      <c r="A5495" s="93" t="s">
        <v>5400</v>
      </c>
      <c r="B5495" s="94">
        <f ca="1">IFERROR(VLOOKUP($A5495,HeadJournal!$A$1:$NTR$890,COLUMN(HeadJournal!B$1),0),"")</f>
        <v>0</v>
      </c>
      <c r="C5495" s="94" t="str">
        <f ca="1">IFERROR(VLOOKUP($A5495,HeadJournal!$A$1:$NTR$890,COLUMN(HeadJournal!C$1),0),"")</f>
        <v>iHerb_VP DFD1605</v>
      </c>
      <c r="D5495" s="125" t="str">
        <f ca="1"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 ca="1"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 ca="1"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 ca="1"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ca="1" si="403"/>
        <v>1003.5605398779412</v>
      </c>
      <c r="V5495" s="22">
        <f t="shared" ca="1" si="404"/>
        <v>0.31396200441087641</v>
      </c>
      <c r="X5495" s="33"/>
      <c r="Y5495" s="33"/>
    </row>
    <row r="5496" spans="1:25" hidden="1" x14ac:dyDescent="0.2">
      <c r="A5496" s="93" t="s">
        <v>5400</v>
      </c>
      <c r="B5496" s="94">
        <f ca="1">IFERROR(VLOOKUP($A5496,HeadJournal!$A$1:$NTR$890,COLUMN(HeadJournal!B$1),0),"")</f>
        <v>0</v>
      </c>
      <c r="C5496" s="94" t="str">
        <f ca="1">IFERROR(VLOOKUP($A5496,HeadJournal!$A$1:$NTR$890,COLUMN(HeadJournal!C$1),0),"")</f>
        <v>iHerb_VP DFD1605</v>
      </c>
      <c r="D5496" s="125" t="str">
        <f ca="1"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 ca="1"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 ca="1"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ca="1" si="401"/>
        <v>1179.0485222471452</v>
      </c>
      <c r="V5496" s="22">
        <f t="shared" ca="1" si="402"/>
        <v>0.41796129126842158</v>
      </c>
      <c r="X5496" s="33"/>
      <c r="Y5496" s="33"/>
    </row>
    <row r="5497" spans="1:25" hidden="1" x14ac:dyDescent="0.2">
      <c r="A5497" s="93" t="s">
        <v>5400</v>
      </c>
      <c r="B5497" s="94">
        <f ca="1">IFERROR(VLOOKUP($A5497,HeadJournal!$A$1:$NTR$890,COLUMN(HeadJournal!B$1),0),"")</f>
        <v>0</v>
      </c>
      <c r="C5497" s="94" t="str">
        <f ca="1">IFERROR(VLOOKUP($A5497,HeadJournal!$A$1:$NTR$890,COLUMN(HeadJournal!C$1),0),"")</f>
        <v>iHerb_VP DFD1605</v>
      </c>
      <c r="D5497" s="125" t="str">
        <f ca="1"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 ca="1"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 ca="1"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 ca="1"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ca="1" si="401"/>
        <v>674.7836722132389</v>
      </c>
      <c r="V5497" s="22">
        <f t="shared" ca="1" si="402"/>
        <v>0.72932529609308783</v>
      </c>
      <c r="X5497" s="33"/>
      <c r="Y5497" s="33"/>
    </row>
    <row r="5498" spans="1:25" hidden="1" x14ac:dyDescent="0.2">
      <c r="A5498" s="93" t="s">
        <v>5400</v>
      </c>
      <c r="B5498" s="94">
        <f ca="1">IFERROR(VLOOKUP($A5498,HeadJournal!$A$1:$NTR$890,COLUMN(HeadJournal!B$1),0),"")</f>
        <v>0</v>
      </c>
      <c r="C5498" s="94" t="str">
        <f ca="1">IFERROR(VLOOKUP($A5498,HeadJournal!$A$1:$NTR$890,COLUMN(HeadJournal!C$1),0),"")</f>
        <v>iHerb_VP DFD1605</v>
      </c>
      <c r="D5498" s="125" t="str">
        <f ca="1"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 ca="1"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 ca="1"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ca="1" si="401"/>
        <v>1285.6902441187221</v>
      </c>
      <c r="V5498" s="22">
        <f t="shared" ca="1" si="402"/>
        <v>0.32845899387164329</v>
      </c>
      <c r="X5498" s="33"/>
      <c r="Y5498" s="33"/>
    </row>
    <row r="5499" spans="1:25" hidden="1" x14ac:dyDescent="0.2">
      <c r="A5499" s="93" t="s">
        <v>5400</v>
      </c>
      <c r="B5499" s="94">
        <f ca="1">IFERROR(VLOOKUP($A5499,HeadJournal!$A$1:$NTR$890,COLUMN(HeadJournal!B$1),0),"")</f>
        <v>0</v>
      </c>
      <c r="C5499" s="94" t="str">
        <f ca="1">IFERROR(VLOOKUP($A5499,HeadJournal!$A$1:$NTR$890,COLUMN(HeadJournal!C$1),0),"")</f>
        <v>iHerb_VP DFD1605</v>
      </c>
      <c r="D5499" s="125" t="str">
        <f ca="1"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 ca="1"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 ca="1"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ca="1" si="401"/>
        <v>765.06076834802616</v>
      </c>
      <c r="V5499" s="22">
        <f t="shared" ca="1" si="402"/>
        <v>0.39539265927997536</v>
      </c>
      <c r="X5499" s="33"/>
      <c r="Y5499" s="33"/>
    </row>
    <row r="5500" spans="1:25" hidden="1" x14ac:dyDescent="0.2">
      <c r="A5500" s="93" t="s">
        <v>5400</v>
      </c>
      <c r="B5500" s="94">
        <f ca="1">IFERROR(VLOOKUP($A5500,HeadJournal!$A$1:$NTR$890,COLUMN(HeadJournal!B$1),0),"")</f>
        <v>0</v>
      </c>
      <c r="C5500" s="94" t="str">
        <f ca="1">IFERROR(VLOOKUP($A5500,HeadJournal!$A$1:$NTR$890,COLUMN(HeadJournal!C$1),0),"")</f>
        <v>iHerb_VP DFD1605</v>
      </c>
      <c r="D5500" s="125" t="str">
        <f ca="1"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 ca="1"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 ca="1"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ca="1" si="401"/>
        <v>964.70566793594492</v>
      </c>
      <c r="V5500" s="22">
        <f t="shared" ca="1" si="402"/>
        <v>1.3119993258045468</v>
      </c>
      <c r="X5500" s="33"/>
      <c r="Y5500" s="33"/>
    </row>
    <row r="5501" spans="1:25" hidden="1" x14ac:dyDescent="0.2">
      <c r="A5501" s="93" t="s">
        <v>5406</v>
      </c>
      <c r="B5501" s="94">
        <f ca="1">IFERROR(VLOOKUP($A5501,HeadJournal!$A$1:$NTR$890,COLUMN(HeadJournal!B$1),0),"")</f>
        <v>0</v>
      </c>
      <c r="C5501" s="94" t="str">
        <f ca="1">IFERROR(VLOOKUP($A5501,HeadJournal!$A$1:$NTR$890,COLUMN(HeadJournal!C$1),0),"")</f>
        <v>iHerb_VP DFD1605</v>
      </c>
      <c r="D5501" s="125" t="str">
        <f ca="1"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 ca="1"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 ca="1"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 ca="1"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ca="1" si="401"/>
        <v>886.47096554527911</v>
      </c>
      <c r="V5501" s="22">
        <f t="shared" ca="1" si="402"/>
        <v>0.4888099107891134</v>
      </c>
      <c r="X5501" s="33"/>
      <c r="Y5501" s="33"/>
    </row>
    <row r="5502" spans="1:25" hidden="1" x14ac:dyDescent="0.2">
      <c r="A5502" s="93" t="s">
        <v>5406</v>
      </c>
      <c r="B5502" s="94">
        <f ca="1">IFERROR(VLOOKUP($A5502,HeadJournal!$A$1:$NTR$890,COLUMN(HeadJournal!B$1),0),"")</f>
        <v>0</v>
      </c>
      <c r="C5502" s="94" t="str">
        <f ca="1">IFERROR(VLOOKUP($A5502,HeadJournal!$A$1:$NTR$890,COLUMN(HeadJournal!C$1),0),"")</f>
        <v>iHerb_VP DFD1605</v>
      </c>
      <c r="D5502" s="125" t="str">
        <f ca="1"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 ca="1"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 ca="1"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 ca="1"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ca="1" si="401"/>
        <v>886.47096554527911</v>
      </c>
      <c r="V5502" s="22">
        <f t="shared" ca="1" si="402"/>
        <v>0.4888099107891134</v>
      </c>
      <c r="X5502" s="33"/>
      <c r="Y5502" s="33"/>
    </row>
    <row r="5503" spans="1:25" hidden="1" x14ac:dyDescent="0.2">
      <c r="A5503" s="93" t="s">
        <v>5406</v>
      </c>
      <c r="B5503" s="94">
        <f ca="1">IFERROR(VLOOKUP($A5503,HeadJournal!$A$1:$NTR$890,COLUMN(HeadJournal!B$1),0),"")</f>
        <v>0</v>
      </c>
      <c r="C5503" s="94" t="str">
        <f ca="1">IFERROR(VLOOKUP($A5503,HeadJournal!$A$1:$NTR$890,COLUMN(HeadJournal!C$1),0),"")</f>
        <v>iHerb_VP DFD1605</v>
      </c>
      <c r="D5503" s="125" t="str">
        <f ca="1"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 ca="1"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 ca="1"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 ca="1"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ca="1" si="401"/>
        <v>978.68355625571724</v>
      </c>
      <c r="V5503" s="22">
        <f t="shared" ca="1" si="402"/>
        <v>0.95825692639171889</v>
      </c>
      <c r="X5503" s="33"/>
      <c r="Y5503" s="33"/>
    </row>
    <row r="5504" spans="1:25" hidden="1" x14ac:dyDescent="0.2">
      <c r="A5504" s="93" t="s">
        <v>5406</v>
      </c>
      <c r="B5504" s="94">
        <f ca="1">IFERROR(VLOOKUP($A5504,HeadJournal!$A$1:$NTR$890,COLUMN(HeadJournal!B$1),0),"")</f>
        <v>0</v>
      </c>
      <c r="C5504" s="94" t="str">
        <f ca="1">IFERROR(VLOOKUP($A5504,HeadJournal!$A$1:$NTR$890,COLUMN(HeadJournal!C$1),0),"")</f>
        <v>iHerb_VP DFD1605</v>
      </c>
      <c r="D5504" s="125" t="str">
        <f ca="1"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 ca="1"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 ca="1"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 ca="1"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ca="1" si="401"/>
        <v>1010.1030145339976</v>
      </c>
      <c r="V5504" s="22">
        <f t="shared" ca="1" si="402"/>
        <v>0.53447517102892828</v>
      </c>
      <c r="X5504" s="33"/>
      <c r="Y5504" s="33"/>
    </row>
    <row r="5505" spans="1:25" hidden="1" x14ac:dyDescent="0.2">
      <c r="A5505" s="93" t="s">
        <v>5406</v>
      </c>
      <c r="B5505" s="94">
        <f ca="1">IFERROR(VLOOKUP($A5505,HeadJournal!$A$1:$NTR$890,COLUMN(HeadJournal!B$1),0),"")</f>
        <v>0</v>
      </c>
      <c r="C5505" s="94" t="str">
        <f ca="1">IFERROR(VLOOKUP($A5505,HeadJournal!$A$1:$NTR$890,COLUMN(HeadJournal!C$1),0),"")</f>
        <v>iHerb_VP DFD1605</v>
      </c>
      <c r="D5505" s="125" t="str">
        <f ca="1"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 ca="1"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 ca="1"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 ca="1"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ca="1" si="401"/>
        <v>1282.5419747941869</v>
      </c>
      <c r="V5505" s="22">
        <f t="shared" ca="1" si="402"/>
        <v>0.28390788971099623</v>
      </c>
      <c r="X5505" s="33"/>
      <c r="Y5505" s="33"/>
    </row>
    <row r="5506" spans="1:25" hidden="1" x14ac:dyDescent="0.2">
      <c r="A5506" s="93" t="s">
        <v>5406</v>
      </c>
      <c r="B5506" s="94">
        <f ca="1">IFERROR(VLOOKUP($A5506,HeadJournal!$A$1:$NTR$890,COLUMN(HeadJournal!B$1),0),"")</f>
        <v>0</v>
      </c>
      <c r="C5506" s="94" t="str">
        <f ca="1">IFERROR(VLOOKUP($A5506,HeadJournal!$A$1:$NTR$890,COLUMN(HeadJournal!C$1),0),"")</f>
        <v>iHerb_VP DFD1605</v>
      </c>
      <c r="D5506" s="125" t="str">
        <f ca="1"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 ca="1"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 ca="1"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ca="1" si="401"/>
        <v>1069.7532167903246</v>
      </c>
      <c r="V5506" s="22">
        <f t="shared" ca="1" si="402"/>
        <v>0.34174724578533927</v>
      </c>
      <c r="X5506" s="33"/>
      <c r="Y5506" s="33"/>
    </row>
    <row r="5507" spans="1:25" hidden="1" x14ac:dyDescent="0.2">
      <c r="A5507" s="93" t="s">
        <v>5406</v>
      </c>
      <c r="B5507" s="94">
        <f ca="1">IFERROR(VLOOKUP($A5507,HeadJournal!$A$1:$NTR$890,COLUMN(HeadJournal!B$1),0),"")</f>
        <v>0</v>
      </c>
      <c r="C5507" s="94" t="str">
        <f ca="1">IFERROR(VLOOKUP($A5507,HeadJournal!$A$1:$NTR$890,COLUMN(HeadJournal!C$1),0),"")</f>
        <v>iHerb_VP DFD1605</v>
      </c>
      <c r="D5507" s="125" t="str">
        <f ca="1"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 ca="1"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 ca="1"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 ca="1">IFERROR(SUM(K5507:O5507)*VLOOKUP($A5507,HeadJournal!$A$1:$L$890,COLUMN(HeadJournal!H$1),0),0)</f>
        <v>688.98997560727707</v>
      </c>
      <c r="Q5507" s="29">
        <v>1400</v>
      </c>
      <c r="R5507" s="31">
        <v>46048</v>
      </c>
      <c r="S5507" s="31"/>
      <c r="T5507" s="95" t="str">
        <f t="shared" si="408"/>
        <v>2026 01</v>
      </c>
      <c r="U5507" s="32">
        <f t="shared" ca="1" si="401"/>
        <v>711.01002439272293</v>
      </c>
      <c r="V5507" s="22">
        <f t="shared" ca="1" si="402"/>
        <v>1.0319598971901403</v>
      </c>
      <c r="X5507" s="33"/>
      <c r="Y5507" s="33"/>
    </row>
    <row r="5508" spans="1:25" hidden="1" x14ac:dyDescent="0.2">
      <c r="A5508" s="93" t="s">
        <v>5406</v>
      </c>
      <c r="B5508" s="94">
        <f ca="1">IFERROR(VLOOKUP($A5508,HeadJournal!$A$1:$NTR$890,COLUMN(HeadJournal!B$1),0),"")</f>
        <v>0</v>
      </c>
      <c r="C5508" s="94" t="str">
        <f ca="1">IFERROR(VLOOKUP($A5508,HeadJournal!$A$1:$NTR$890,COLUMN(HeadJournal!C$1),0),"")</f>
        <v>iHerb_VP DFD1605</v>
      </c>
      <c r="D5508" s="125" t="str">
        <f ca="1"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 ca="1"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 ca="1"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 ca="1">IFERROR(SUM(K5508:O5508)*VLOOKUP($A5508,HeadJournal!$A$1:$L$890,COLUMN(HeadJournal!H$1),0),0)</f>
        <v>688.98997560727707</v>
      </c>
      <c r="Q5508" s="29">
        <v>1400</v>
      </c>
      <c r="R5508" s="31">
        <v>46048</v>
      </c>
      <c r="S5508" s="31"/>
      <c r="T5508" s="95" t="str">
        <f t="shared" ref="T5508:T5571" si="410">IF(R5508="","",TEXT(R5508,"ГГГГ ММ"))</f>
        <v>2026 01</v>
      </c>
      <c r="U5508" s="32">
        <f t="shared" ca="1" si="401"/>
        <v>711.01002439272293</v>
      </c>
      <c r="V5508" s="22">
        <f t="shared" ca="1" si="402"/>
        <v>1.0319598971901403</v>
      </c>
      <c r="X5508" s="33"/>
      <c r="Y5508" s="33"/>
    </row>
    <row r="5509" spans="1:25" hidden="1" x14ac:dyDescent="0.2">
      <c r="A5509" s="93" t="s">
        <v>5406</v>
      </c>
      <c r="B5509" s="94">
        <f ca="1">IFERROR(VLOOKUP($A5509,HeadJournal!$A$1:$NTR$890,COLUMN(HeadJournal!B$1),0),"")</f>
        <v>0</v>
      </c>
      <c r="C5509" s="94" t="str">
        <f ca="1">IFERROR(VLOOKUP($A5509,HeadJournal!$A$1:$NTR$890,COLUMN(HeadJournal!C$1),0),"")</f>
        <v>iHerb_VP DFD1605</v>
      </c>
      <c r="D5509" s="125" t="str">
        <f ca="1"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 ca="1"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 ca="1"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 ca="1">IFERROR(SUM(K5509:O5509)*VLOOKUP($A5509,HeadJournal!$A$1:$L$890,COLUMN(HeadJournal!H$1),0),0)</f>
        <v>949.98374225022872</v>
      </c>
      <c r="Q5509" s="29">
        <v>2000</v>
      </c>
      <c r="R5509" s="31">
        <v>46133</v>
      </c>
      <c r="S5509" s="31"/>
      <c r="T5509" s="95" t="str">
        <f t="shared" si="410"/>
        <v>2026 04</v>
      </c>
      <c r="U5509" s="32">
        <f t="shared" ca="1" si="401"/>
        <v>1050.0162577497713</v>
      </c>
      <c r="V5509" s="22">
        <f t="shared" ca="1" si="402"/>
        <v>1.105299186765655</v>
      </c>
      <c r="X5509" s="33"/>
      <c r="Y5509" s="33"/>
    </row>
    <row r="5510" spans="1:25" hidden="1" x14ac:dyDescent="0.2">
      <c r="A5510" s="93" t="s">
        <v>5413</v>
      </c>
      <c r="B5510" s="94">
        <f ca="1">IFERROR(VLOOKUP($A5510,HeadJournal!$A$1:$NTR$890,COLUMN(HeadJournal!B$1),0),"")</f>
        <v>0</v>
      </c>
      <c r="C5510" s="94" t="str">
        <f ca="1">IFERROR(VLOOKUP($A5510,HeadJournal!$A$1:$NTR$890,COLUMN(HeadJournal!C$1),0),"")</f>
        <v>iHerb_AV CYG0792</v>
      </c>
      <c r="D5510" s="125" t="str">
        <f ca="1"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 ca="1"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 ca="1"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 ca="1"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ca="1" si="401"/>
        <v>608.44658048678548</v>
      </c>
      <c r="V5510" s="22">
        <f t="shared" ca="1" si="402"/>
        <v>0.61362965273771275</v>
      </c>
      <c r="X5510" s="33"/>
      <c r="Y5510" s="33"/>
    </row>
    <row r="5511" spans="1:25" hidden="1" x14ac:dyDescent="0.2">
      <c r="A5511" s="93" t="s">
        <v>5413</v>
      </c>
      <c r="B5511" s="94">
        <f ca="1">IFERROR(VLOOKUP($A5511,HeadJournal!$A$1:$NTR$890,COLUMN(HeadJournal!B$1),0),"")</f>
        <v>0</v>
      </c>
      <c r="C5511" s="94" t="str">
        <f ca="1">IFERROR(VLOOKUP($A5511,HeadJournal!$A$1:$NTR$890,COLUMN(HeadJournal!C$1),0),"")</f>
        <v>iHerb_AV CYG0792</v>
      </c>
      <c r="D5511" s="125" t="str">
        <f ca="1"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 ca="1"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 ca="1"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 ca="1"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ca="1" si="401"/>
        <v>871.0091637940036</v>
      </c>
      <c r="V5511" s="22">
        <f t="shared" ca="1" si="402"/>
        <v>0.29737517544515302</v>
      </c>
      <c r="X5511" s="33"/>
      <c r="Y5511" s="33"/>
    </row>
    <row r="5512" spans="1:25" hidden="1" x14ac:dyDescent="0.2">
      <c r="A5512" s="93" t="s">
        <v>5413</v>
      </c>
      <c r="B5512" s="94">
        <f ca="1">IFERROR(VLOOKUP($A5512,HeadJournal!$A$1:$NTR$890,COLUMN(HeadJournal!B$1),0),"")</f>
        <v>0</v>
      </c>
      <c r="C5512" s="94" t="str">
        <f ca="1">IFERROR(VLOOKUP($A5512,HeadJournal!$A$1:$NTR$890,COLUMN(HeadJournal!C$1),0),"")</f>
        <v>iHerb_AV CYG0792</v>
      </c>
      <c r="D5512" s="125" t="str">
        <f ca="1"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 ca="1"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 ca="1"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 ca="1"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ca="1" si="401"/>
        <v>845.72597618301461</v>
      </c>
      <c r="V5512" s="22">
        <f t="shared" ca="1" si="402"/>
        <v>0.62448659673716433</v>
      </c>
      <c r="X5512" s="33"/>
      <c r="Y5512" s="33"/>
    </row>
    <row r="5513" spans="1:25" hidden="1" x14ac:dyDescent="0.2">
      <c r="A5513" s="93" t="s">
        <v>5413</v>
      </c>
      <c r="B5513" s="94">
        <f ca="1">IFERROR(VLOOKUP($A5513,HeadJournal!$A$1:$NTR$890,COLUMN(HeadJournal!B$1),0),"")</f>
        <v>0</v>
      </c>
      <c r="C5513" s="94" t="str">
        <f ca="1">IFERROR(VLOOKUP($A5513,HeadJournal!$A$1:$NTR$890,COLUMN(HeadJournal!C$1),0),"")</f>
        <v>iHerb_AV CYG0792</v>
      </c>
      <c r="D5513" s="125" t="str">
        <f ca="1"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 ca="1"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 ca="1"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 ca="1"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ca="1" si="401"/>
        <v>1329.8724166927814</v>
      </c>
      <c r="V5513" s="22">
        <f t="shared" ca="1" si="402"/>
        <v>0.20554036988757715</v>
      </c>
      <c r="X5513" s="33"/>
      <c r="Y5513" s="33"/>
    </row>
    <row r="5514" spans="1:25" hidden="1" x14ac:dyDescent="0.2">
      <c r="A5514" s="93" t="s">
        <v>5413</v>
      </c>
      <c r="B5514" s="94">
        <f ca="1">IFERROR(VLOOKUP($A5514,HeadJournal!$A$1:$NTR$890,COLUMN(HeadJournal!B$1),0),"")</f>
        <v>0</v>
      </c>
      <c r="C5514" s="94" t="str">
        <f ca="1">IFERROR(VLOOKUP($A5514,HeadJournal!$A$1:$NTR$890,COLUMN(HeadJournal!C$1),0),"")</f>
        <v>iHerb_AV CYG0792</v>
      </c>
      <c r="D5514" s="125" t="str">
        <f ca="1"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 ca="1"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 ca="1"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ca="1" si="401"/>
        <v>814.35153556878709</v>
      </c>
      <c r="V5514" s="22">
        <f t="shared" ca="1" si="402"/>
        <v>0.68684062772303522</v>
      </c>
      <c r="X5514" s="33"/>
      <c r="Y5514" s="33"/>
    </row>
    <row r="5515" spans="1:25" hidden="1" x14ac:dyDescent="0.2">
      <c r="A5515" s="93" t="s">
        <v>5413</v>
      </c>
      <c r="B5515" s="94">
        <f ca="1">IFERROR(VLOOKUP($A5515,HeadJournal!$A$1:$NTR$890,COLUMN(HeadJournal!B$1),0),"")</f>
        <v>0</v>
      </c>
      <c r="C5515" s="94" t="str">
        <f ca="1">IFERROR(VLOOKUP($A5515,HeadJournal!$A$1:$NTR$890,COLUMN(HeadJournal!C$1),0),"")</f>
        <v>iHerb_AV CYG0792</v>
      </c>
      <c r="D5515" s="125" t="str">
        <f ca="1"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 ca="1"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 ca="1"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ca="1" si="401"/>
        <v>777.22184268254455</v>
      </c>
      <c r="V5515" s="22">
        <f t="shared" ca="1" si="402"/>
        <v>0.54627057541278234</v>
      </c>
      <c r="X5515" s="33"/>
      <c r="Y5515" s="33"/>
    </row>
    <row r="5516" spans="1:25" hidden="1" x14ac:dyDescent="0.2">
      <c r="A5516" s="93" t="s">
        <v>5413</v>
      </c>
      <c r="B5516" s="94">
        <f ca="1">IFERROR(VLOOKUP($A5516,HeadJournal!$A$1:$NTR$890,COLUMN(HeadJournal!B$1),0),"")</f>
        <v>0</v>
      </c>
      <c r="C5516" s="94" t="str">
        <f ca="1">IFERROR(VLOOKUP($A5516,HeadJournal!$A$1:$NTR$890,COLUMN(HeadJournal!C$1),0),"")</f>
        <v>iHerb_AV CYG0792</v>
      </c>
      <c r="D5516" s="125" t="str">
        <f ca="1"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 ca="1"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 ca="1"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ca="1" si="401"/>
        <v>786.00442390055355</v>
      </c>
      <c r="V5516" s="22">
        <f t="shared" ca="1" si="402"/>
        <v>0.555874740477458</v>
      </c>
      <c r="X5516" s="33"/>
      <c r="Y5516" s="33"/>
    </row>
    <row r="5517" spans="1:25" hidden="1" x14ac:dyDescent="0.2">
      <c r="A5517" s="93" t="s">
        <v>5413</v>
      </c>
      <c r="B5517" s="94">
        <f ca="1">IFERROR(VLOOKUP($A5517,HeadJournal!$A$1:$NTR$890,COLUMN(HeadJournal!B$1),0),"")</f>
        <v>0</v>
      </c>
      <c r="C5517" s="94" t="str">
        <f ca="1">IFERROR(VLOOKUP($A5517,HeadJournal!$A$1:$NTR$890,COLUMN(HeadJournal!C$1),0),"")</f>
        <v>iHerb_AV CYG0792</v>
      </c>
      <c r="D5517" s="125" t="str">
        <f ca="1"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 ca="1"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 ca="1"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 ca="1">IFERROR(SUM(K5517:O5517)*VLOOKUP($A5517,HeadJournal!$A$1:$L$890,COLUMN(HeadJournal!H$1),0),0)</f>
        <v>1047.7619393084717</v>
      </c>
      <c r="Q5517" s="29">
        <v>1800</v>
      </c>
      <c r="R5517" s="31">
        <v>46151</v>
      </c>
      <c r="S5517" s="31"/>
      <c r="T5517" s="95" t="str">
        <f t="shared" si="410"/>
        <v>2026 05</v>
      </c>
      <c r="U5517" s="32">
        <f t="shared" ca="1" si="401"/>
        <v>752.23806069152829</v>
      </c>
      <c r="V5517" s="22">
        <f t="shared" ca="1" si="402"/>
        <v>0.71794749596268914</v>
      </c>
      <c r="X5517" s="33"/>
      <c r="Y5517" s="33"/>
    </row>
    <row r="5518" spans="1:25" hidden="1" x14ac:dyDescent="0.2">
      <c r="A5518" s="93" t="s">
        <v>5415</v>
      </c>
      <c r="B5518" s="94" t="str">
        <f ca="1">IFERROR(VLOOKUP($A5518,HeadJournal!$A$1:$NTR$890,COLUMN(HeadJournal!B$1),0),"")</f>
        <v>1695189134</v>
      </c>
      <c r="C5518" s="94" t="str">
        <f ca="1">IFERROR(VLOOKUP($A5518,HeadJournal!$A$1:$NTR$890,COLUMN(HeadJournal!C$1),0),"")</f>
        <v>essens_AV</v>
      </c>
      <c r="D5518" s="125" t="str">
        <f ca="1"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 ca="1"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 ca="1"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 ca="1"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ca="1" si="401"/>
        <v>-1460</v>
      </c>
      <c r="V5518" s="22" t="str">
        <f t="shared" ca="1" si="402"/>
        <v/>
      </c>
      <c r="X5518" s="33"/>
      <c r="Y5518" s="33"/>
    </row>
    <row r="5519" spans="1:25" hidden="1" x14ac:dyDescent="0.2">
      <c r="A5519" s="93" t="s">
        <v>5415</v>
      </c>
      <c r="B5519" s="94" t="str">
        <f ca="1">IFERROR(VLOOKUP($A5519,HeadJournal!$A$1:$NTR$890,COLUMN(HeadJournal!B$1),0),"")</f>
        <v>1695189134</v>
      </c>
      <c r="C5519" s="94" t="str">
        <f ca="1">IFERROR(VLOOKUP($A5519,HeadJournal!$A$1:$NTR$890,COLUMN(HeadJournal!C$1),0),"")</f>
        <v>essens_AV</v>
      </c>
      <c r="D5519" s="125" t="str">
        <f ca="1"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 ca="1"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 ca="1"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ca="1" si="401"/>
        <v>-1460</v>
      </c>
      <c r="V5519" s="22" t="str">
        <f t="shared" ca="1" si="402"/>
        <v/>
      </c>
      <c r="X5519" s="33"/>
      <c r="Y5519" s="33"/>
    </row>
    <row r="5520" spans="1:25" hidden="1" x14ac:dyDescent="0.2">
      <c r="A5520" s="93" t="s">
        <v>5415</v>
      </c>
      <c r="B5520" s="94" t="str">
        <f ca="1">IFERROR(VLOOKUP($A5520,HeadJournal!$A$1:$NTR$890,COLUMN(HeadJournal!B$1),0),"")</f>
        <v>1695189134</v>
      </c>
      <c r="C5520" s="94" t="str">
        <f ca="1">IFERROR(VLOOKUP($A5520,HeadJournal!$A$1:$NTR$890,COLUMN(HeadJournal!C$1),0),"")</f>
        <v>essens_AV</v>
      </c>
      <c r="D5520" s="125" t="str">
        <f ca="1"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 ca="1"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 ca="1"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 ca="1"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ca="1" si="401"/>
        <v>1140</v>
      </c>
      <c r="V5520" s="22">
        <f t="shared" ca="1" si="402"/>
        <v>0.78082191780821919</v>
      </c>
      <c r="X5520" s="33"/>
      <c r="Y5520" s="33"/>
    </row>
    <row r="5521" spans="1:25" hidden="1" x14ac:dyDescent="0.2">
      <c r="A5521" s="93" t="s">
        <v>5415</v>
      </c>
      <c r="B5521" s="94" t="str">
        <f ca="1">IFERROR(VLOOKUP($A5521,HeadJournal!$A$1:$NTR$890,COLUMN(HeadJournal!B$1),0),"")</f>
        <v>1695189134</v>
      </c>
      <c r="C5521" s="94" t="str">
        <f ca="1">IFERROR(VLOOKUP($A5521,HeadJournal!$A$1:$NTR$890,COLUMN(HeadJournal!C$1),0),"")</f>
        <v>essens_AV</v>
      </c>
      <c r="D5521" s="125" t="str">
        <f ca="1"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 ca="1"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 ca="1"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ca="1" si="401"/>
        <v>1240</v>
      </c>
      <c r="V5521" s="22">
        <f t="shared" ca="1" si="402"/>
        <v>0.84931506849315064</v>
      </c>
      <c r="X5521" s="33"/>
      <c r="Y5521" s="33"/>
    </row>
    <row r="5522" spans="1:25" hidden="1" x14ac:dyDescent="0.2">
      <c r="A5522" s="93" t="s">
        <v>5415</v>
      </c>
      <c r="B5522" s="94" t="str">
        <f ca="1">IFERROR(VLOOKUP($A5522,HeadJournal!$A$1:$NTR$890,COLUMN(HeadJournal!B$1),0),"")</f>
        <v>1695189134</v>
      </c>
      <c r="C5522" s="94" t="str">
        <f ca="1">IFERROR(VLOOKUP($A5522,HeadJournal!$A$1:$NTR$890,COLUMN(HeadJournal!C$1),0),"")</f>
        <v>essens_AV</v>
      </c>
      <c r="D5522" s="125" t="str">
        <f ca="1"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 ca="1"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 ca="1"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ca="1" si="401"/>
        <v>-1460</v>
      </c>
      <c r="V5522" s="22" t="str">
        <f t="shared" ca="1" si="402"/>
        <v/>
      </c>
      <c r="X5522" s="33"/>
      <c r="Y5522" s="33"/>
    </row>
    <row r="5523" spans="1:25" hidden="1" x14ac:dyDescent="0.2">
      <c r="A5523" s="93" t="s">
        <v>5415</v>
      </c>
      <c r="B5523" s="94" t="str">
        <f ca="1">IFERROR(VLOOKUP($A5523,HeadJournal!$A$1:$NTR$890,COLUMN(HeadJournal!B$1),0),"")</f>
        <v>1695189134</v>
      </c>
      <c r="C5523" s="94" t="str">
        <f ca="1">IFERROR(VLOOKUP($A5523,HeadJournal!$A$1:$NTR$890,COLUMN(HeadJournal!C$1),0),"")</f>
        <v>essens_AV</v>
      </c>
      <c r="D5523" s="125" t="str">
        <f ca="1"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 ca="1"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 ca="1"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 ca="1"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ca="1" si="401"/>
        <v>-1460</v>
      </c>
      <c r="V5523" s="22" t="str">
        <f t="shared" ca="1" si="402"/>
        <v/>
      </c>
      <c r="X5523" s="33"/>
      <c r="Y5523" s="33"/>
    </row>
    <row r="5524" spans="1:25" hidden="1" x14ac:dyDescent="0.2">
      <c r="A5524" s="93" t="s">
        <v>5435</v>
      </c>
      <c r="B5524" s="94">
        <f ca="1">IFERROR(VLOOKUP($A5524,HeadJournal!$A$1:$NTR$890,COLUMN(HeadJournal!B$1),0),"")</f>
        <v>0</v>
      </c>
      <c r="C5524" s="94" t="str">
        <f ca="1">IFERROR(VLOOKUP($A5524,HeadJournal!$A$1:$NTR$890,COLUMN(HeadJournal!C$1),0),"")</f>
        <v>iHerb_OA CZN6870</v>
      </c>
      <c r="D5524" s="125" t="str">
        <f ca="1"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 ca="1"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 ca="1"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 ca="1"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ca="1" si="401"/>
        <v>807.369989410519</v>
      </c>
      <c r="V5524" s="22">
        <f t="shared" ca="1" si="402"/>
        <v>1.1656583992417331</v>
      </c>
      <c r="X5524" s="33"/>
      <c r="Y5524" s="33"/>
    </row>
    <row r="5525" spans="1:25" hidden="1" x14ac:dyDescent="0.2">
      <c r="A5525" s="93" t="s">
        <v>5435</v>
      </c>
      <c r="B5525" s="94">
        <f ca="1">IFERROR(VLOOKUP($A5525,HeadJournal!$A$1:$NTR$890,COLUMN(HeadJournal!B$1),0),"")</f>
        <v>0</v>
      </c>
      <c r="C5525" s="94" t="str">
        <f ca="1">IFERROR(VLOOKUP($A5525,HeadJournal!$A$1:$NTR$890,COLUMN(HeadJournal!C$1),0),"")</f>
        <v>iHerb_OA CZN6870</v>
      </c>
      <c r="D5525" s="125" t="str">
        <f ca="1"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 ca="1"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 ca="1"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 ca="1"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ca="1" si="401"/>
        <v>-1614.180109424638</v>
      </c>
      <c r="V5525" s="22" t="str">
        <f t="shared" ca="1" si="402"/>
        <v/>
      </c>
      <c r="X5525" s="33"/>
      <c r="Y5525" s="33"/>
    </row>
    <row r="5526" spans="1:25" hidden="1" x14ac:dyDescent="0.2">
      <c r="A5526" s="93" t="s">
        <v>5435</v>
      </c>
      <c r="B5526" s="94">
        <f ca="1">IFERROR(VLOOKUP($A5526,HeadJournal!$A$1:$NTR$890,COLUMN(HeadJournal!B$1),0),"")</f>
        <v>0</v>
      </c>
      <c r="C5526" s="94" t="str">
        <f ca="1">IFERROR(VLOOKUP($A5526,HeadJournal!$A$1:$NTR$890,COLUMN(HeadJournal!C$1),0),"")</f>
        <v>iHerb_OA CZN6870</v>
      </c>
      <c r="D5526" s="125" t="str">
        <f ca="1"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 ca="1"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 ca="1"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 ca="1"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ca="1" si="401"/>
        <v>-909.81060713025056</v>
      </c>
      <c r="V5526" s="22" t="str">
        <f t="shared" ca="1" si="402"/>
        <v/>
      </c>
      <c r="X5526" s="33"/>
      <c r="Y5526" s="33"/>
    </row>
    <row r="5527" spans="1:25" hidden="1" x14ac:dyDescent="0.2">
      <c r="A5527" s="93" t="s">
        <v>5435</v>
      </c>
      <c r="B5527" s="94">
        <f ca="1">IFERROR(VLOOKUP($A5527,HeadJournal!$A$1:$NTR$890,COLUMN(HeadJournal!B$1),0),"")</f>
        <v>0</v>
      </c>
      <c r="C5527" s="94" t="str">
        <f ca="1">IFERROR(VLOOKUP($A5527,HeadJournal!$A$1:$NTR$890,COLUMN(HeadJournal!C$1),0),"")</f>
        <v>iHerb_OA CZN6870</v>
      </c>
      <c r="D5527" s="125" t="str">
        <f ca="1"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 ca="1"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 ca="1"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ca="1" si="401"/>
        <v>-1009.5962866219554</v>
      </c>
      <c r="V5527" s="22" t="str">
        <f t="shared" ca="1" si="402"/>
        <v/>
      </c>
      <c r="X5527" s="33"/>
      <c r="Y5527" s="33"/>
    </row>
    <row r="5528" spans="1:25" hidden="1" x14ac:dyDescent="0.2">
      <c r="A5528" s="93" t="s">
        <v>5435</v>
      </c>
      <c r="B5528" s="94">
        <f ca="1">IFERROR(VLOOKUP($A5528,HeadJournal!$A$1:$NTR$890,COLUMN(HeadJournal!B$1),0),"")</f>
        <v>0</v>
      </c>
      <c r="C5528" s="94" t="str">
        <f ca="1">IFERROR(VLOOKUP($A5528,HeadJournal!$A$1:$NTR$890,COLUMN(HeadJournal!C$1),0),"")</f>
        <v>iHerb_OA CZN6870</v>
      </c>
      <c r="D5528" s="125" t="str">
        <f ca="1"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 ca="1"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 ca="1"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ca="1" si="401"/>
        <v>854.77534415813625</v>
      </c>
      <c r="V5528" s="22">
        <f t="shared" ca="1" si="402"/>
        <v>0.68644267534218162</v>
      </c>
      <c r="X5528" s="33"/>
      <c r="Y5528" s="33"/>
    </row>
    <row r="5529" spans="1:25" hidden="1" x14ac:dyDescent="0.2">
      <c r="A5529" s="93" t="s">
        <v>5435</v>
      </c>
      <c r="B5529" s="94">
        <f ca="1">IFERROR(VLOOKUP($A5529,HeadJournal!$A$1:$NTR$890,COLUMN(HeadJournal!B$1),0),"")</f>
        <v>0</v>
      </c>
      <c r="C5529" s="94" t="str">
        <f ca="1">IFERROR(VLOOKUP($A5529,HeadJournal!$A$1:$NTR$890,COLUMN(HeadJournal!C$1),0),"")</f>
        <v>iHerb_OA CZN6870</v>
      </c>
      <c r="D5529" s="125" t="str">
        <f ca="1"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 ca="1"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 ca="1"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 ca="1">IFERROR(SUM(K5529:O5529)*VLOOKUP($A5529,HeadJournal!$A$1:$L$890,COLUMN(HeadJournal!H$1),0),0)</f>
        <v>905.61793152135533</v>
      </c>
      <c r="Q5529" s="29">
        <v>905.62</v>
      </c>
      <c r="R5529" s="31"/>
      <c r="S5529" s="31"/>
      <c r="T5529" s="95" t="str">
        <f t="shared" si="410"/>
        <v/>
      </c>
      <c r="U5529" s="32">
        <f t="shared" ca="1" si="401"/>
        <v>2.0684786446736325E-3</v>
      </c>
      <c r="V5529" s="22">
        <f t="shared" ca="1" si="402"/>
        <v>2.2840522174718618E-6</v>
      </c>
      <c r="X5529" s="33"/>
      <c r="Y5529" s="33"/>
    </row>
    <row r="5530" spans="1:25" hidden="1" x14ac:dyDescent="0.2">
      <c r="A5530" s="93" t="s">
        <v>5435</v>
      </c>
      <c r="B5530" s="94">
        <f ca="1">IFERROR(VLOOKUP($A5530,HeadJournal!$A$1:$NTR$890,COLUMN(HeadJournal!B$1),0),"")</f>
        <v>0</v>
      </c>
      <c r="C5530" s="94" t="str">
        <f ca="1">IFERROR(VLOOKUP($A5530,HeadJournal!$A$1:$NTR$890,COLUMN(HeadJournal!C$1),0),"")</f>
        <v>iHerb_OA CZN6870</v>
      </c>
      <c r="D5530" s="125" t="str">
        <f ca="1"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 ca="1"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 ca="1"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 ca="1"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ca="1" si="401"/>
        <v>1365.1083268619841</v>
      </c>
      <c r="V5530" s="22">
        <f t="shared" ca="1" si="402"/>
        <v>0.53852728356319735</v>
      </c>
      <c r="X5530" s="33"/>
      <c r="Y5530" s="33"/>
    </row>
    <row r="5531" spans="1:25" hidden="1" x14ac:dyDescent="0.2">
      <c r="A5531" s="93" t="s">
        <v>5435</v>
      </c>
      <c r="B5531" s="94">
        <f ca="1">IFERROR(VLOOKUP($A5531,HeadJournal!$A$1:$NTR$890,COLUMN(HeadJournal!B$1),0),"")</f>
        <v>0</v>
      </c>
      <c r="C5531" s="94" t="str">
        <f ca="1">IFERROR(VLOOKUP($A5531,HeadJournal!$A$1:$NTR$890,COLUMN(HeadJournal!C$1),0),"")</f>
        <v>iHerb_OA CZN6870</v>
      </c>
      <c r="D5531" s="125" t="str">
        <f ca="1"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 ca="1"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 ca="1"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 ca="1"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ca="1" si="401"/>
        <v>1565.1083268619841</v>
      </c>
      <c r="V5531" s="22">
        <f t="shared" ca="1" si="402"/>
        <v>0.61742611861772034</v>
      </c>
      <c r="X5531" s="33"/>
      <c r="Y5531" s="33"/>
    </row>
    <row r="5532" spans="1:25" hidden="1" x14ac:dyDescent="0.2">
      <c r="A5532" s="93" t="s">
        <v>5435</v>
      </c>
      <c r="B5532" s="94">
        <f ca="1">IFERROR(VLOOKUP($A5532,HeadJournal!$A$1:$NTR$890,COLUMN(HeadJournal!B$1),0),"")</f>
        <v>0</v>
      </c>
      <c r="C5532" s="94" t="str">
        <f ca="1">IFERROR(VLOOKUP($A5532,HeadJournal!$A$1:$NTR$890,COLUMN(HeadJournal!C$1),0),"")</f>
        <v>iHerb_OA CZN6870</v>
      </c>
      <c r="D5532" s="125" t="str">
        <f ca="1"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 ca="1"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 ca="1"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 ca="1"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ca="1" si="401"/>
        <v>-418.4290257677373</v>
      </c>
      <c r="V5532" s="22" t="str">
        <f t="shared" ca="1" si="402"/>
        <v/>
      </c>
      <c r="X5532" s="33"/>
      <c r="Y5532" s="33"/>
    </row>
    <row r="5533" spans="1:25" hidden="1" x14ac:dyDescent="0.2">
      <c r="A5533" s="93" t="s">
        <v>5435</v>
      </c>
      <c r="B5533" s="94">
        <f ca="1">IFERROR(VLOOKUP($A5533,HeadJournal!$A$1:$NTR$890,COLUMN(HeadJournal!B$1),0),"")</f>
        <v>0</v>
      </c>
      <c r="C5533" s="94" t="str">
        <f ca="1">IFERROR(VLOOKUP($A5533,HeadJournal!$A$1:$NTR$890,COLUMN(HeadJournal!C$1),0),"")</f>
        <v>iHerb_OA CZN6870</v>
      </c>
      <c r="D5533" s="125" t="str">
        <f ca="1"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 ca="1"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 ca="1"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 ca="1"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ca="1" si="401"/>
        <v>789.97507236145441</v>
      </c>
      <c r="V5533" s="22">
        <f t="shared" ca="1" si="402"/>
        <v>0.97524785399439218</v>
      </c>
      <c r="X5533" s="33"/>
      <c r="Y5533" s="33"/>
    </row>
    <row r="5534" spans="1:25" hidden="1" x14ac:dyDescent="0.2">
      <c r="A5534" s="93" t="s">
        <v>5435</v>
      </c>
      <c r="B5534" s="94">
        <f ca="1">IFERROR(VLOOKUP($A5534,HeadJournal!$A$1:$NTR$890,COLUMN(HeadJournal!B$1),0),"")</f>
        <v>0</v>
      </c>
      <c r="C5534" s="94" t="str">
        <f ca="1">IFERROR(VLOOKUP($A5534,HeadJournal!$A$1:$NTR$890,COLUMN(HeadJournal!C$1),0),"")</f>
        <v>iHerb_OA CZN6870</v>
      </c>
      <c r="D5534" s="125" t="str">
        <f ca="1"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 ca="1"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 ca="1"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 ca="1"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ca="1" si="401"/>
        <v>1085.6055700670668</v>
      </c>
      <c r="V5534" s="22">
        <f t="shared" ca="1" si="402"/>
        <v>0.71685787309396276</v>
      </c>
      <c r="X5534" s="33"/>
      <c r="Y5534" s="33"/>
    </row>
    <row r="5535" spans="1:25" hidden="1" x14ac:dyDescent="0.2">
      <c r="A5535" s="93" t="s">
        <v>5435</v>
      </c>
      <c r="B5535" s="94">
        <f ca="1">IFERROR(VLOOKUP($A5535,HeadJournal!$A$1:$NTR$890,COLUMN(HeadJournal!B$1),0),"")</f>
        <v>0</v>
      </c>
      <c r="C5535" s="94" t="str">
        <f ca="1">IFERROR(VLOOKUP($A5535,HeadJournal!$A$1:$NTR$890,COLUMN(HeadJournal!C$1),0),"")</f>
        <v>iHerb_OA CZN6870</v>
      </c>
      <c r="D5535" s="125" t="str">
        <f ca="1"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 ca="1"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 ca="1"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 ca="1">IFERROR(SUM(K5535:O5535)*VLOOKUP($A5535,HeadJournal!$A$1:$L$890,COLUMN(HeadJournal!H$1),0),0)</f>
        <v>781.51473349805838</v>
      </c>
      <c r="Q5535" s="29">
        <v>1700</v>
      </c>
      <c r="R5535" s="31">
        <v>46177</v>
      </c>
      <c r="S5535" s="31"/>
      <c r="T5535" s="95" t="str">
        <f t="shared" si="410"/>
        <v>2026 06</v>
      </c>
      <c r="U5535" s="32">
        <f t="shared" ca="1" si="401"/>
        <v>918.48526650194162</v>
      </c>
      <c r="V5535" s="22">
        <f t="shared" ca="1" si="402"/>
        <v>1.1752628928578268</v>
      </c>
      <c r="X5535" s="33"/>
      <c r="Y5535" s="33"/>
    </row>
    <row r="5536" spans="1:25" hidden="1" x14ac:dyDescent="0.2">
      <c r="A5536" s="93" t="s">
        <v>5435</v>
      </c>
      <c r="B5536" s="94">
        <f ca="1">IFERROR(VLOOKUP($A5536,HeadJournal!$A$1:$NTR$890,COLUMN(HeadJournal!B$1),0),"")</f>
        <v>0</v>
      </c>
      <c r="C5536" s="94" t="str">
        <f ca="1">IFERROR(VLOOKUP($A5536,HeadJournal!$A$1:$NTR$890,COLUMN(HeadJournal!C$1),0),"")</f>
        <v>iHerb_OA CZN6870</v>
      </c>
      <c r="D5536" s="125" t="str">
        <f ca="1"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 ca="1"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 ca="1"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 ca="1"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ca="1" si="411">Q5536-P5536</f>
        <v>-907.29500176491331</v>
      </c>
      <c r="V5536" s="22" t="str">
        <f t="shared" ref="V5536:V5575" ca="1" si="412">IF(Q5536&lt;&gt;0,IFERROR(U5536/P5536,""),"")</f>
        <v/>
      </c>
      <c r="X5536" s="33"/>
      <c r="Y5536" s="33"/>
    </row>
    <row r="5537" spans="1:25" hidden="1" x14ac:dyDescent="0.2">
      <c r="A5537" s="93" t="s">
        <v>5435</v>
      </c>
      <c r="B5537" s="94">
        <f ca="1">IFERROR(VLOOKUP($A5537,HeadJournal!$A$1:$NTR$890,COLUMN(HeadJournal!B$1),0),"")</f>
        <v>0</v>
      </c>
      <c r="C5537" s="94" t="str">
        <f ca="1">IFERROR(VLOOKUP($A5537,HeadJournal!$A$1:$NTR$890,COLUMN(HeadJournal!C$1),0),"")</f>
        <v>iHerb_OA CZN6870</v>
      </c>
      <c r="D5537" s="125" t="str">
        <f ca="1"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 ca="1"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 ca="1"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 ca="1"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ca="1" si="411"/>
        <v>-750.48893399223414</v>
      </c>
      <c r="V5537" s="22" t="str">
        <f t="shared" ca="1" si="412"/>
        <v/>
      </c>
      <c r="X5537" s="33"/>
      <c r="Y5537" s="33"/>
    </row>
    <row r="5538" spans="1:25" hidden="1" x14ac:dyDescent="0.2">
      <c r="A5538" s="93" t="s">
        <v>5436</v>
      </c>
      <c r="B5538" s="94">
        <f ca="1">IFERROR(VLOOKUP($A5538,HeadJournal!$A$1:$NTR$890,COLUMN(HeadJournal!B$1),0),"")</f>
        <v>0</v>
      </c>
      <c r="C5538" s="94" t="str">
        <f ca="1">IFERROR(VLOOKUP($A5538,HeadJournal!$A$1:$NTR$890,COLUMN(HeadJournal!C$1),0),"")</f>
        <v>WBRS</v>
      </c>
      <c r="D5538" s="125" t="str">
        <f ca="1"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 ca="1"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ca="1" si="411"/>
        <v>1801</v>
      </c>
      <c r="V5538" s="22">
        <f t="shared" ca="1" si="412"/>
        <v>0.7507294706127553</v>
      </c>
      <c r="X5538" s="33"/>
      <c r="Y5538" s="33"/>
    </row>
    <row r="5539" spans="1:25" hidden="1" x14ac:dyDescent="0.2">
      <c r="A5539" s="93" t="s">
        <v>5437</v>
      </c>
      <c r="B5539" s="94">
        <f ca="1">IFERROR(VLOOKUP($A5539,HeadJournal!$A$1:$NTR$890,COLUMN(HeadJournal!B$1),0),"")</f>
        <v>0</v>
      </c>
      <c r="C5539" s="94" t="str">
        <f ca="1">IFERROR(VLOOKUP($A5539,HeadJournal!$A$1:$NTR$890,COLUMN(HeadJournal!C$1),0),"")</f>
        <v>WBRS</v>
      </c>
      <c r="D5539" s="125" t="str">
        <f ca="1"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 ca="1"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ca="1" si="411"/>
        <v>644</v>
      </c>
      <c r="V5539" s="22">
        <f t="shared" ca="1" si="412"/>
        <v>0.2519561815336463</v>
      </c>
      <c r="X5539" s="33"/>
      <c r="Y5539" s="33"/>
    </row>
    <row r="5540" spans="1:25" hidden="1" x14ac:dyDescent="0.2">
      <c r="A5540" s="93" t="s">
        <v>5438</v>
      </c>
      <c r="B5540" s="94">
        <f ca="1">IFERROR(VLOOKUP($A5540,HeadJournal!$A$1:$NTR$890,COLUMN(HeadJournal!B$1),0),"")</f>
        <v>0</v>
      </c>
      <c r="C5540" s="94" t="str">
        <f ca="1">IFERROR(VLOOKUP($A5540,HeadJournal!$A$1:$NTR$890,COLUMN(HeadJournal!C$1),0),"")</f>
        <v>OZON_OA</v>
      </c>
      <c r="D5540" s="125" t="str">
        <f ca="1"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 ca="1"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ca="1" si="411"/>
        <v>-2662</v>
      </c>
      <c r="V5540" s="22" t="str">
        <f t="shared" ca="1" si="412"/>
        <v/>
      </c>
      <c r="X5540" s="33"/>
      <c r="Y5540" s="33"/>
    </row>
    <row r="5541" spans="1:25" hidden="1" x14ac:dyDescent="0.2">
      <c r="A5541" s="93" t="s">
        <v>5439</v>
      </c>
      <c r="B5541" s="94">
        <f ca="1">IFERROR(VLOOKUP($A5541,HeadJournal!$A$1:$NTR$890,COLUMN(HeadJournal!B$1),0),"")</f>
        <v>0</v>
      </c>
      <c r="C5541" s="94" t="str">
        <f ca="1">IFERROR(VLOOKUP($A5541,HeadJournal!$A$1:$NTR$890,COLUMN(HeadJournal!C$1),0),"")</f>
        <v>OZON_OA</v>
      </c>
      <c r="D5541" s="125" t="str">
        <f ca="1"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 ca="1"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ca="1" si="411"/>
        <v>1344</v>
      </c>
      <c r="V5541" s="22">
        <f t="shared" ca="1" si="412"/>
        <v>2.0487804878048781</v>
      </c>
      <c r="X5541" s="33"/>
      <c r="Y5541" s="33"/>
    </row>
    <row r="5542" spans="1:25" hidden="1" x14ac:dyDescent="0.2">
      <c r="A5542" s="93" t="s">
        <v>5440</v>
      </c>
      <c r="B5542" s="94">
        <f ca="1">IFERROR(VLOOKUP($A5542,HeadJournal!$A$1:$NTR$890,COLUMN(HeadJournal!B$1),0),"")</f>
        <v>0</v>
      </c>
      <c r="C5542" s="94" t="str">
        <f ca="1">IFERROR(VLOOKUP($A5542,HeadJournal!$A$1:$NTR$890,COLUMN(HeadJournal!C$1),0),"")</f>
        <v>OZON_OA</v>
      </c>
      <c r="D5542" s="125" t="str">
        <f ca="1"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 ca="1"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ca="1" si="411"/>
        <v>1049.58</v>
      </c>
      <c r="V5542" s="22">
        <f t="shared" ca="1" si="412"/>
        <v>1.1043328212790136</v>
      </c>
      <c r="X5542" s="33"/>
      <c r="Y5542" s="33"/>
    </row>
    <row r="5543" spans="1:25" hidden="1" x14ac:dyDescent="0.2">
      <c r="A5543" s="93" t="s">
        <v>5441</v>
      </c>
      <c r="B5543" s="94">
        <f ca="1">IFERROR(VLOOKUP($A5543,HeadJournal!$A$1:$NTR$890,COLUMN(HeadJournal!B$1),0),"")</f>
        <v>0</v>
      </c>
      <c r="C5543" s="94" t="str">
        <f ca="1">IFERROR(VLOOKUP($A5543,HeadJournal!$A$1:$NTR$890,COLUMN(HeadJournal!C$1),0),"")</f>
        <v>OZON_OA</v>
      </c>
      <c r="D5543" s="125" t="str">
        <f ca="1"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 ca="1"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ca="1" si="411"/>
        <v>1030.71</v>
      </c>
      <c r="V5543" s="22">
        <f t="shared" ca="1" si="412"/>
        <v>1.063365968905075</v>
      </c>
      <c r="X5543" s="33"/>
      <c r="Y5543" s="33"/>
    </row>
    <row r="5544" spans="1:25" hidden="1" x14ac:dyDescent="0.2">
      <c r="A5544" s="93" t="s">
        <v>5441</v>
      </c>
      <c r="B5544" s="94">
        <f ca="1">IFERROR(VLOOKUP($A5544,HeadJournal!$A$1:$NTR$890,COLUMN(HeadJournal!B$1),0),"")</f>
        <v>0</v>
      </c>
      <c r="C5544" s="94" t="str">
        <f ca="1">IFERROR(VLOOKUP($A5544,HeadJournal!$A$1:$NTR$890,COLUMN(HeadJournal!C$1),0),"")</f>
        <v>OZON_OA</v>
      </c>
      <c r="D5544" s="125" t="str">
        <f ca="1"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 ca="1"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 ca="1"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ca="1" si="411"/>
        <v>1030.71</v>
      </c>
      <c r="V5544" s="22">
        <f t="shared" ca="1" si="412"/>
        <v>1.063365968905075</v>
      </c>
      <c r="X5544" s="33"/>
      <c r="Y5544" s="33"/>
    </row>
    <row r="5545" spans="1:25" hidden="1" x14ac:dyDescent="0.2">
      <c r="A5545" s="93" t="s">
        <v>5456</v>
      </c>
      <c r="B5545" s="94">
        <f ca="1">IFERROR(VLOOKUP($A5545,HeadJournal!$A$1:$NTR$890,COLUMN(HeadJournal!B$1),0),"")</f>
        <v>0</v>
      </c>
      <c r="C5545" s="94" t="str">
        <f ca="1">IFERROR(VLOOKUP($A5545,HeadJournal!$A$1:$NTR$890,COLUMN(HeadJournal!C$1),0),"")</f>
        <v>iHerb_AV CYG0792</v>
      </c>
      <c r="D5545" s="125" t="str">
        <f ca="1"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 ca="1"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 ca="1"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ca="1" si="411"/>
        <v>-1453.5292750533051</v>
      </c>
      <c r="V5545" s="22" t="str">
        <f t="shared" ca="1" si="412"/>
        <v/>
      </c>
      <c r="X5545" s="33"/>
      <c r="Y5545" s="33"/>
    </row>
    <row r="5546" spans="1:25" hidden="1" x14ac:dyDescent="0.2">
      <c r="A5546" s="93" t="s">
        <v>5456</v>
      </c>
      <c r="B5546" s="94">
        <f ca="1">IFERROR(VLOOKUP($A5546,HeadJournal!$A$1:$NTR$890,COLUMN(HeadJournal!B$1),0),"")</f>
        <v>0</v>
      </c>
      <c r="C5546" s="94" t="str">
        <f ca="1">IFERROR(VLOOKUP($A5546,HeadJournal!$A$1:$NTR$890,COLUMN(HeadJournal!C$1),0),"")</f>
        <v>iHerb_AV CYG0792</v>
      </c>
      <c r="D5546" s="125" t="str">
        <f ca="1"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 ca="1"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 ca="1"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 ca="1"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ca="1" si="411"/>
        <v>-911.07150573662295</v>
      </c>
      <c r="V5546" s="22" t="str">
        <f t="shared" ca="1" si="412"/>
        <v/>
      </c>
      <c r="X5546" s="33"/>
      <c r="Y5546" s="33"/>
    </row>
    <row r="5547" spans="1:25" hidden="1" x14ac:dyDescent="0.2">
      <c r="A5547" s="93" t="s">
        <v>5456</v>
      </c>
      <c r="B5547" s="94">
        <f ca="1">IFERROR(VLOOKUP($A5547,HeadJournal!$A$1:$NTR$890,COLUMN(HeadJournal!B$1),0),"")</f>
        <v>0</v>
      </c>
      <c r="C5547" s="94" t="str">
        <f ca="1">IFERROR(VLOOKUP($A5547,HeadJournal!$A$1:$NTR$890,COLUMN(HeadJournal!C$1),0),"")</f>
        <v>iHerb_AV CYG0792</v>
      </c>
      <c r="D5547" s="125" t="str">
        <f ca="1"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 ca="1"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 ca="1"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 ca="1"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ca="1" si="411"/>
        <v>965.98401284394367</v>
      </c>
      <c r="V5547" s="22">
        <f t="shared" ca="1" si="412"/>
        <v>0.45266015749548516</v>
      </c>
      <c r="X5547" s="33"/>
      <c r="Y5547" s="33"/>
    </row>
    <row r="5548" spans="1:25" hidden="1" x14ac:dyDescent="0.2">
      <c r="A5548" s="93" t="s">
        <v>5456</v>
      </c>
      <c r="B5548" s="94">
        <f ca="1">IFERROR(VLOOKUP($A5548,HeadJournal!$A$1:$NTR$890,COLUMN(HeadJournal!B$1),0),"")</f>
        <v>0</v>
      </c>
      <c r="C5548" s="94" t="str">
        <f ca="1">IFERROR(VLOOKUP($A5548,HeadJournal!$A$1:$NTR$890,COLUMN(HeadJournal!C$1),0),"")</f>
        <v>iHerb_AV CYG0792</v>
      </c>
      <c r="D5548" s="125" t="str">
        <f ca="1"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 ca="1"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 ca="1"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ca="1" si="411"/>
        <v>965.98401284394367</v>
      </c>
      <c r="V5548" s="22">
        <f t="shared" ca="1" si="412"/>
        <v>0.45266015749548516</v>
      </c>
      <c r="X5548" s="33"/>
      <c r="Y5548" s="33"/>
    </row>
    <row r="5549" spans="1:25" hidden="1" x14ac:dyDescent="0.2">
      <c r="A5549" s="93" t="s">
        <v>5456</v>
      </c>
      <c r="B5549" s="94">
        <f ca="1">IFERROR(VLOOKUP($A5549,HeadJournal!$A$1:$NTR$890,COLUMN(HeadJournal!B$1),0),"")</f>
        <v>0</v>
      </c>
      <c r="C5549" s="94" t="str">
        <f ca="1">IFERROR(VLOOKUP($A5549,HeadJournal!$A$1:$NTR$890,COLUMN(HeadJournal!C$1),0),"")</f>
        <v>iHerb_AV CYG0792</v>
      </c>
      <c r="D5549" s="125" t="str">
        <f ca="1"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 ca="1"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 ca="1"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ca="1" si="411"/>
        <v>1814.4780333028732</v>
      </c>
      <c r="V5549" s="22">
        <f t="shared" ca="1" si="412"/>
        <v>1.1444042223411734</v>
      </c>
      <c r="X5549" s="33"/>
      <c r="Y5549" s="33"/>
    </row>
    <row r="5550" spans="1:25" hidden="1" x14ac:dyDescent="0.2">
      <c r="A5550" s="93" t="s">
        <v>5456</v>
      </c>
      <c r="B5550" s="94">
        <f ca="1">IFERROR(VLOOKUP($A5550,HeadJournal!$A$1:$NTR$890,COLUMN(HeadJournal!B$1),0),"")</f>
        <v>0</v>
      </c>
      <c r="C5550" s="94" t="str">
        <f ca="1">IFERROR(VLOOKUP($A5550,HeadJournal!$A$1:$NTR$890,COLUMN(HeadJournal!C$1),0),"")</f>
        <v>iHerb_AV CYG0792</v>
      </c>
      <c r="D5550" s="125" t="str">
        <f ca="1"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 ca="1"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 ca="1"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 ca="1"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ca="1" si="411"/>
        <v>1006.4296984465429</v>
      </c>
      <c r="V5550" s="22">
        <f t="shared" ca="1" si="412"/>
        <v>0.63155651022452353</v>
      </c>
      <c r="X5550" s="33"/>
      <c r="Y5550" s="33"/>
    </row>
    <row r="5551" spans="1:25" hidden="1" x14ac:dyDescent="0.2">
      <c r="A5551" s="93" t="s">
        <v>5456</v>
      </c>
      <c r="B5551" s="94">
        <f ca="1">IFERROR(VLOOKUP($A5551,HeadJournal!$A$1:$NTR$890,COLUMN(HeadJournal!B$1),0),"")</f>
        <v>0</v>
      </c>
      <c r="C5551" s="94" t="str">
        <f ca="1">IFERROR(VLOOKUP($A5551,HeadJournal!$A$1:$NTR$890,COLUMN(HeadJournal!C$1),0),"")</f>
        <v>iHerb_AV CYG0792</v>
      </c>
      <c r="D5551" s="125" t="str">
        <f ca="1"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 ca="1"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 ca="1"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 ca="1"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ca="1" si="411"/>
        <v>1006.4296984465429</v>
      </c>
      <c r="V5551" s="22">
        <f t="shared" ca="1" si="412"/>
        <v>0.63155651022452353</v>
      </c>
      <c r="X5551" s="33"/>
      <c r="Y5551" s="33"/>
    </row>
    <row r="5552" spans="1:25" hidden="1" x14ac:dyDescent="0.2">
      <c r="A5552" s="93" t="s">
        <v>5456</v>
      </c>
      <c r="B5552" s="94">
        <f ca="1">IFERROR(VLOOKUP($A5552,HeadJournal!$A$1:$NTR$890,COLUMN(HeadJournal!B$1),0),"")</f>
        <v>0</v>
      </c>
      <c r="C5552" s="94" t="str">
        <f ca="1">IFERROR(VLOOKUP($A5552,HeadJournal!$A$1:$NTR$890,COLUMN(HeadJournal!C$1),0),"")</f>
        <v>iHerb_AV CYG0792</v>
      </c>
      <c r="D5552" s="125" t="str">
        <f ca="1"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 ca="1"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 ca="1"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 ca="1"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ca="1" si="411"/>
        <v>1039.8336516397605</v>
      </c>
      <c r="V5552" s="22">
        <f t="shared" ca="1" si="412"/>
        <v>1.0829723968305867</v>
      </c>
      <c r="X5552" s="33"/>
      <c r="Y5552" s="33"/>
    </row>
    <row r="5553" spans="1:25" hidden="1" x14ac:dyDescent="0.2">
      <c r="A5553" s="93" t="s">
        <v>5456</v>
      </c>
      <c r="B5553" s="94">
        <f ca="1">IFERROR(VLOOKUP($A5553,HeadJournal!$A$1:$NTR$890,COLUMN(HeadJournal!B$1),0),"")</f>
        <v>0</v>
      </c>
      <c r="C5553" s="94" t="str">
        <f ca="1">IFERROR(VLOOKUP($A5553,HeadJournal!$A$1:$NTR$890,COLUMN(HeadJournal!C$1),0),"")</f>
        <v>iHerb_AV CYG0792</v>
      </c>
      <c r="D5553" s="125" t="str">
        <f ca="1"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 ca="1"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 ca="1"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 ca="1"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ca="1" si="411"/>
        <v>703.21260686364099</v>
      </c>
      <c r="V5553" s="22">
        <f t="shared" ca="1" si="412"/>
        <v>0.58758356822323132</v>
      </c>
      <c r="X5553" s="33"/>
      <c r="Y5553" s="33"/>
    </row>
    <row r="5554" spans="1:25" hidden="1" x14ac:dyDescent="0.2">
      <c r="A5554" s="93" t="s">
        <v>5456</v>
      </c>
      <c r="B5554" s="94">
        <f ca="1">IFERROR(VLOOKUP($A5554,HeadJournal!$A$1:$NTR$890,COLUMN(HeadJournal!B$1),0),"")</f>
        <v>0</v>
      </c>
      <c r="C5554" s="94" t="str">
        <f ca="1">IFERROR(VLOOKUP($A5554,HeadJournal!$A$1:$NTR$890,COLUMN(HeadJournal!C$1),0),"")</f>
        <v>iHerb_AV CYG0792</v>
      </c>
      <c r="D5554" s="125" t="str">
        <f ca="1"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 ca="1"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 ca="1"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 ca="1"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ca="1" si="411"/>
        <v>-445.0729175550818</v>
      </c>
      <c r="V5554" s="22" t="str">
        <f t="shared" ca="1" si="412"/>
        <v/>
      </c>
      <c r="X5554" s="33"/>
      <c r="Y5554" s="33"/>
    </row>
    <row r="5555" spans="1:25" hidden="1" x14ac:dyDescent="0.2">
      <c r="A5555" s="93" t="s">
        <v>5456</v>
      </c>
      <c r="B5555" s="94">
        <f ca="1">IFERROR(VLOOKUP($A5555,HeadJournal!$A$1:$NTR$890,COLUMN(HeadJournal!B$1),0),"")</f>
        <v>0</v>
      </c>
      <c r="C5555" s="94" t="str">
        <f ca="1">IFERROR(VLOOKUP($A5555,HeadJournal!$A$1:$NTR$890,COLUMN(HeadJournal!C$1),0),"")</f>
        <v>iHerb_AV CYG0792</v>
      </c>
      <c r="D5555" s="125" t="str">
        <f ca="1"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 ca="1"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 ca="1"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 ca="1"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ca="1" si="411"/>
        <v>885.508512539344</v>
      </c>
      <c r="V5555" s="22">
        <f t="shared" ca="1" si="412"/>
        <v>1.0871918567253516</v>
      </c>
      <c r="X5555" s="33"/>
      <c r="Y5555" s="33"/>
    </row>
    <row r="5556" spans="1:25" hidden="1" x14ac:dyDescent="0.2">
      <c r="A5556" s="93" t="s">
        <v>5456</v>
      </c>
      <c r="B5556" s="94">
        <f ca="1">IFERROR(VLOOKUP($A5556,HeadJournal!$A$1:$NTR$890,COLUMN(HeadJournal!B$1),0),"")</f>
        <v>0</v>
      </c>
      <c r="C5556" s="94" t="str">
        <f ca="1">IFERROR(VLOOKUP($A5556,HeadJournal!$A$1:$NTR$890,COLUMN(HeadJournal!C$1),0),"")</f>
        <v>iHerb_AV CYG0792</v>
      </c>
      <c r="D5556" s="125" t="str">
        <f ca="1"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 ca="1"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 ca="1"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 ca="1"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ca="1" si="411"/>
        <v>-1031.7965285815819</v>
      </c>
      <c r="V5556" s="22" t="str">
        <f t="shared" ca="1" si="412"/>
        <v/>
      </c>
      <c r="X5556" s="33"/>
      <c r="Y5556" s="33"/>
    </row>
    <row r="5557" spans="1:25" hidden="1" x14ac:dyDescent="0.2">
      <c r="A5557" s="93" t="s">
        <v>5466</v>
      </c>
      <c r="B5557" s="94">
        <f ca="1">IFERROR(VLOOKUP($A5557,HeadJournal!$A$1:$NTR$890,COLUMN(HeadJournal!B$1),0),"")</f>
        <v>0</v>
      </c>
      <c r="C5557" s="94" t="str">
        <f ca="1">IFERROR(VLOOKUP($A5557,HeadJournal!$A$1:$NTR$890,COLUMN(HeadJournal!C$1),0),"")</f>
        <v>iHerb_OA CZN6870</v>
      </c>
      <c r="D5557" s="125" t="str">
        <f ca="1"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 ca="1"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 ca="1"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ca="1" si="411"/>
        <v>869.21946773848947</v>
      </c>
      <c r="V5557" s="22">
        <f t="shared" ca="1" si="412"/>
        <v>1.0462684595802243</v>
      </c>
      <c r="X5557" s="33"/>
      <c r="Y5557" s="33"/>
    </row>
    <row r="5558" spans="1:25" hidden="1" x14ac:dyDescent="0.2">
      <c r="A5558" s="93" t="s">
        <v>5466</v>
      </c>
      <c r="B5558" s="94">
        <f ca="1">IFERROR(VLOOKUP($A5558,HeadJournal!$A$1:$NTR$890,COLUMN(HeadJournal!B$1),0),"")</f>
        <v>0</v>
      </c>
      <c r="C5558" s="94" t="str">
        <f ca="1">IFERROR(VLOOKUP($A5558,HeadJournal!$A$1:$NTR$890,COLUMN(HeadJournal!C$1),0),"")</f>
        <v>iHerb_OA CZN6870</v>
      </c>
      <c r="D5558" s="125" t="str">
        <f ca="1"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 ca="1"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 ca="1"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 ca="1"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ca="1" si="411"/>
        <v>869.21946773848947</v>
      </c>
      <c r="V5558" s="22">
        <f t="shared" ca="1" si="412"/>
        <v>1.0462684595802243</v>
      </c>
      <c r="X5558" s="33"/>
      <c r="Y5558" s="33"/>
    </row>
    <row r="5559" spans="1:25" hidden="1" x14ac:dyDescent="0.2">
      <c r="A5559" s="93" t="s">
        <v>5466</v>
      </c>
      <c r="B5559" s="94">
        <f ca="1">IFERROR(VLOOKUP($A5559,HeadJournal!$A$1:$NTR$890,COLUMN(HeadJournal!B$1),0),"")</f>
        <v>0</v>
      </c>
      <c r="C5559" s="94" t="str">
        <f ca="1">IFERROR(VLOOKUP($A5559,HeadJournal!$A$1:$NTR$890,COLUMN(HeadJournal!C$1),0),"")</f>
        <v>iHerb_OA CZN6870</v>
      </c>
      <c r="D5559" s="125" t="str">
        <f ca="1"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 ca="1"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 ca="1"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ca="1" si="411"/>
        <v>-928.83314816793086</v>
      </c>
      <c r="V5559" s="22" t="str">
        <f t="shared" ca="1" si="412"/>
        <v/>
      </c>
      <c r="X5559" s="33"/>
      <c r="Y5559" s="33"/>
    </row>
    <row r="5560" spans="1:25" hidden="1" x14ac:dyDescent="0.2">
      <c r="A5560" s="93" t="s">
        <v>5466</v>
      </c>
      <c r="B5560" s="94">
        <f ca="1">IFERROR(VLOOKUP($A5560,HeadJournal!$A$1:$NTR$890,COLUMN(HeadJournal!B$1),0),"")</f>
        <v>0</v>
      </c>
      <c r="C5560" s="94" t="str">
        <f ca="1">IFERROR(VLOOKUP($A5560,HeadJournal!$A$1:$NTR$890,COLUMN(HeadJournal!C$1),0),"")</f>
        <v>iHerb_OA CZN6870</v>
      </c>
      <c r="D5560" s="125" t="str">
        <f ca="1"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 ca="1"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 ca="1"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ca="1" si="411"/>
        <v>-1481.866312359791</v>
      </c>
      <c r="V5560" s="22" t="str">
        <f t="shared" ca="1" si="412"/>
        <v/>
      </c>
      <c r="X5560" s="33"/>
      <c r="Y5560" s="33"/>
    </row>
    <row r="5561" spans="1:25" hidden="1" x14ac:dyDescent="0.2">
      <c r="A5561" s="93" t="s">
        <v>5466</v>
      </c>
      <c r="B5561" s="94">
        <f ca="1">IFERROR(VLOOKUP($A5561,HeadJournal!$A$1:$NTR$890,COLUMN(HeadJournal!B$1),0),"")</f>
        <v>0</v>
      </c>
      <c r="C5561" s="94" t="str">
        <f ca="1">IFERROR(VLOOKUP($A5561,HeadJournal!$A$1:$NTR$890,COLUMN(HeadJournal!C$1),0),"")</f>
        <v>iHerb_OA CZN6870</v>
      </c>
      <c r="D5561" s="125" t="str">
        <f ca="1"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 ca="1"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 ca="1"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ca="1" si="411"/>
        <v>1059.1598867642342</v>
      </c>
      <c r="V5561" s="22">
        <f t="shared" ca="1" si="412"/>
        <v>0.73509883368365314</v>
      </c>
      <c r="X5561" s="33"/>
      <c r="Y5561" s="33"/>
    </row>
    <row r="5562" spans="1:25" hidden="1" x14ac:dyDescent="0.2">
      <c r="A5562" s="93" t="s">
        <v>5466</v>
      </c>
      <c r="B5562" s="94">
        <f ca="1">IFERROR(VLOOKUP($A5562,HeadJournal!$A$1:$NTR$890,COLUMN(HeadJournal!B$1),0),"")</f>
        <v>0</v>
      </c>
      <c r="C5562" s="94" t="str">
        <f ca="1">IFERROR(VLOOKUP($A5562,HeadJournal!$A$1:$NTR$890,COLUMN(HeadJournal!C$1),0),"")</f>
        <v>iHerb_OA CZN6870</v>
      </c>
      <c r="D5562" s="125" t="str">
        <f ca="1"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 ca="1"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 ca="1"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ca="1" si="411"/>
        <v>-1440.8401132357658</v>
      </c>
      <c r="V5562" s="22" t="str">
        <f t="shared" ca="1" si="412"/>
        <v/>
      </c>
      <c r="X5562" s="33"/>
      <c r="Y5562" s="33"/>
    </row>
    <row r="5563" spans="1:25" hidden="1" x14ac:dyDescent="0.2">
      <c r="A5563" s="93" t="s">
        <v>5466</v>
      </c>
      <c r="B5563" s="94">
        <f ca="1">IFERROR(VLOOKUP($A5563,HeadJournal!$A$1:$NTR$890,COLUMN(HeadJournal!B$1),0),"")</f>
        <v>0</v>
      </c>
      <c r="C5563" s="94" t="str">
        <f ca="1">IFERROR(VLOOKUP($A5563,HeadJournal!$A$1:$NTR$890,COLUMN(HeadJournal!C$1),0),"")</f>
        <v>iHerb_OA CZN6870</v>
      </c>
      <c r="D5563" s="125" t="str">
        <f ca="1"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 ca="1"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 ca="1"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ca="1" si="411"/>
        <v>926.96248264074347</v>
      </c>
      <c r="V5563" s="22">
        <f t="shared" ca="1" si="412"/>
        <v>1.0617670652283053</v>
      </c>
      <c r="X5563" s="33"/>
      <c r="Y5563" s="33"/>
    </row>
    <row r="5564" spans="1:25" hidden="1" x14ac:dyDescent="0.2">
      <c r="A5564" s="93" t="s">
        <v>5466</v>
      </c>
      <c r="B5564" s="94">
        <f ca="1">IFERROR(VLOOKUP($A5564,HeadJournal!$A$1:$NTR$890,COLUMN(HeadJournal!B$1),0),"")</f>
        <v>0</v>
      </c>
      <c r="C5564" s="94" t="str">
        <f ca="1">IFERROR(VLOOKUP($A5564,HeadJournal!$A$1:$NTR$890,COLUMN(HeadJournal!C$1),0),"")</f>
        <v>iHerb_OA CZN6870</v>
      </c>
      <c r="D5564" s="125" t="str">
        <f ca="1"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 ca="1"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 ca="1"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 ca="1"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ca="1" si="411"/>
        <v>894.54634387351757</v>
      </c>
      <c r="V5564" s="22">
        <f t="shared" ca="1" si="412"/>
        <v>0.68523791685397606</v>
      </c>
      <c r="X5564" s="33"/>
      <c r="Y5564" s="33"/>
    </row>
    <row r="5565" spans="1:25" hidden="1" x14ac:dyDescent="0.2">
      <c r="A5565" s="93" t="s">
        <v>5466</v>
      </c>
      <c r="B5565" s="94">
        <f ca="1">IFERROR(VLOOKUP($A5565,HeadJournal!$A$1:$NTR$890,COLUMN(HeadJournal!B$1),0),"")</f>
        <v>0</v>
      </c>
      <c r="C5565" s="94" t="str">
        <f ca="1">IFERROR(VLOOKUP($A5565,HeadJournal!$A$1:$NTR$890,COLUMN(HeadJournal!C$1),0),"")</f>
        <v>iHerb_OA CZN6870</v>
      </c>
      <c r="D5565" s="125" t="str">
        <f ca="1"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 ca="1"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 ca="1"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ca="1" si="411"/>
        <v>794.23456628565327</v>
      </c>
      <c r="V5565" s="22">
        <f t="shared" ca="1" si="412"/>
        <v>0.49461431265741235</v>
      </c>
      <c r="X5565" s="33"/>
      <c r="Y5565" s="33"/>
    </row>
    <row r="5566" spans="1:25" hidden="1" x14ac:dyDescent="0.2">
      <c r="A5566" s="93" t="s">
        <v>5466</v>
      </c>
      <c r="B5566" s="94">
        <f ca="1">IFERROR(VLOOKUP($A5566,HeadJournal!$A$1:$NTR$890,COLUMN(HeadJournal!B$1),0),"")</f>
        <v>0</v>
      </c>
      <c r="C5566" s="94" t="str">
        <f ca="1">IFERROR(VLOOKUP($A5566,HeadJournal!$A$1:$NTR$890,COLUMN(HeadJournal!C$1),0),"")</f>
        <v>iHerb_OA CZN6870</v>
      </c>
      <c r="D5566" s="125" t="str">
        <f ca="1"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 ca="1"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 ca="1"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 ca="1"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ca="1" si="411"/>
        <v>-1119.1947121034079</v>
      </c>
      <c r="V5566" s="22" t="str">
        <f t="shared" ca="1" si="412"/>
        <v/>
      </c>
      <c r="X5566" s="33"/>
      <c r="Y5566" s="33"/>
    </row>
    <row r="5567" spans="1:25" hidden="1" x14ac:dyDescent="0.2">
      <c r="A5567" s="93" t="s">
        <v>5466</v>
      </c>
      <c r="B5567" s="94">
        <f ca="1">IFERROR(VLOOKUP($A5567,HeadJournal!$A$1:$NTR$890,COLUMN(HeadJournal!B$1),0),"")</f>
        <v>0</v>
      </c>
      <c r="C5567" s="94" t="str">
        <f ca="1">IFERROR(VLOOKUP($A5567,HeadJournal!$A$1:$NTR$890,COLUMN(HeadJournal!C$1),0),"")</f>
        <v>iHerb_OA CZN6870</v>
      </c>
      <c r="D5567" s="125" t="str">
        <f ca="1"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 ca="1"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 ca="1"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 ca="1"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ca="1" si="411"/>
        <v>-2194.0811291528685</v>
      </c>
      <c r="V5567" s="22" t="str">
        <f t="shared" ca="1" si="412"/>
        <v/>
      </c>
      <c r="X5567" s="33"/>
      <c r="Y5567" s="33"/>
    </row>
    <row r="5568" spans="1:25" hidden="1" x14ac:dyDescent="0.2">
      <c r="A5568" s="93" t="s">
        <v>5466</v>
      </c>
      <c r="B5568" s="94">
        <f ca="1">IFERROR(VLOOKUP($A5568,HeadJournal!$A$1:$NTR$890,COLUMN(HeadJournal!B$1),0),"")</f>
        <v>0</v>
      </c>
      <c r="C5568" s="94" t="str">
        <f ca="1">IFERROR(VLOOKUP($A5568,HeadJournal!$A$1:$NTR$890,COLUMN(HeadJournal!C$1),0),"")</f>
        <v>iHerb_OA CZN6870</v>
      </c>
      <c r="D5568" s="125" t="str">
        <f ca="1"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 ca="1"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 ca="1"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 ca="1"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ca="1" si="411"/>
        <v>-1310.3768000213652</v>
      </c>
      <c r="V5568" s="22" t="str">
        <f t="shared" ca="1" si="412"/>
        <v/>
      </c>
      <c r="X5568" s="33"/>
      <c r="Y5568" s="33"/>
    </row>
    <row r="5569" spans="1:25" hidden="1" x14ac:dyDescent="0.2">
      <c r="A5569" s="93" t="s">
        <v>5476</v>
      </c>
      <c r="B5569" s="94">
        <f ca="1">IFERROR(VLOOKUP($A5569,HeadJournal!$A$1:$NTR$890,COLUMN(HeadJournal!B$1),0),"")</f>
        <v>0</v>
      </c>
      <c r="C5569" s="94" t="str">
        <f ca="1">IFERROR(VLOOKUP($A5569,HeadJournal!$A$1:$NTR$890,COLUMN(HeadJournal!C$1),0),"")</f>
        <v>iHerb_VP DFD1605</v>
      </c>
      <c r="D5569" s="125" t="str">
        <f ca="1"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 ca="1"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 ca="1"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 ca="1"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ca="1" si="411"/>
        <v>744.34683763743283</v>
      </c>
      <c r="V5569" s="22">
        <f t="shared" ca="1" si="412"/>
        <v>0.47847865812646495</v>
      </c>
      <c r="X5569" s="33"/>
      <c r="Y5569" s="33"/>
    </row>
    <row r="5570" spans="1:25" hidden="1" x14ac:dyDescent="0.2">
      <c r="A5570" s="93" t="s">
        <v>5476</v>
      </c>
      <c r="B5570" s="94">
        <f ca="1">IFERROR(VLOOKUP($A5570,HeadJournal!$A$1:$NTR$890,COLUMN(HeadJournal!B$1),0),"")</f>
        <v>0</v>
      </c>
      <c r="C5570" s="94" t="str">
        <f ca="1">IFERROR(VLOOKUP($A5570,HeadJournal!$A$1:$NTR$890,COLUMN(HeadJournal!C$1),0),"")</f>
        <v>iHerb_VP DFD1605</v>
      </c>
      <c r="D5570" s="125" t="str">
        <f ca="1"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 ca="1"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 ca="1"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 ca="1"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ca="1" si="411"/>
        <v>742.80483661467656</v>
      </c>
      <c r="V5570" s="22">
        <f t="shared" ca="1" si="412"/>
        <v>0.77602234635995226</v>
      </c>
      <c r="X5570" s="33"/>
      <c r="Y5570" s="33"/>
    </row>
    <row r="5571" spans="1:25" hidden="1" x14ac:dyDescent="0.2">
      <c r="A5571" s="93" t="s">
        <v>5476</v>
      </c>
      <c r="B5571" s="94">
        <f ca="1">IFERROR(VLOOKUP($A5571,HeadJournal!$A$1:$NTR$890,COLUMN(HeadJournal!B$1),0),"")</f>
        <v>0</v>
      </c>
      <c r="C5571" s="94" t="str">
        <f ca="1">IFERROR(VLOOKUP($A5571,HeadJournal!$A$1:$NTR$890,COLUMN(HeadJournal!C$1),0),"")</f>
        <v>iHerb_VP DFD1605</v>
      </c>
      <c r="D5571" s="125" t="str">
        <f ca="1"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 ca="1"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 ca="1"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 ca="1"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ca="1" si="411"/>
        <v>870.31864996164677</v>
      </c>
      <c r="V5571" s="22">
        <f t="shared" ca="1" si="412"/>
        <v>0.37357840802877135</v>
      </c>
      <c r="X5571" s="33"/>
      <c r="Y5571" s="33"/>
    </row>
    <row r="5572" spans="1:25" hidden="1" x14ac:dyDescent="0.2">
      <c r="A5572" s="93" t="s">
        <v>5476</v>
      </c>
      <c r="B5572" s="94">
        <f ca="1">IFERROR(VLOOKUP($A5572,HeadJournal!$A$1:$NTR$890,COLUMN(HeadJournal!B$1),0),"")</f>
        <v>0</v>
      </c>
      <c r="C5572" s="94" t="str">
        <f ca="1">IFERROR(VLOOKUP($A5572,HeadJournal!$A$1:$NTR$890,COLUMN(HeadJournal!C$1),0),"")</f>
        <v>iHerb_VP DFD1605</v>
      </c>
      <c r="D5572" s="125" t="str">
        <f ca="1"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 ca="1"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 ca="1"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ca="1" si="411"/>
        <v>1070.0671424188185</v>
      </c>
      <c r="V5572" s="22">
        <f t="shared" ca="1" si="412"/>
        <v>0.65650995219937891</v>
      </c>
      <c r="X5572" s="33"/>
      <c r="Y5572" s="33"/>
    </row>
    <row r="5573" spans="1:25" hidden="1" x14ac:dyDescent="0.2">
      <c r="A5573" s="93" t="s">
        <v>5476</v>
      </c>
      <c r="B5573" s="94">
        <f ca="1">IFERROR(VLOOKUP($A5573,HeadJournal!$A$1:$NTR$890,COLUMN(HeadJournal!B$1),0),"")</f>
        <v>0</v>
      </c>
      <c r="C5573" s="94" t="str">
        <f ca="1">IFERROR(VLOOKUP($A5573,HeadJournal!$A$1:$NTR$890,COLUMN(HeadJournal!C$1),0),"")</f>
        <v>iHerb_VP DFD1605</v>
      </c>
      <c r="D5573" s="125" t="str">
        <f ca="1"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 ca="1"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 ca="1"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ca="1" si="411"/>
        <v>1274.4337535157249</v>
      </c>
      <c r="V5573" s="22">
        <f t="shared" ca="1" si="412"/>
        <v>1.2426635118741358</v>
      </c>
      <c r="X5573" s="33"/>
      <c r="Y5573" s="33"/>
    </row>
    <row r="5574" spans="1:25" hidden="1" x14ac:dyDescent="0.2">
      <c r="A5574" s="93" t="s">
        <v>5476</v>
      </c>
      <c r="B5574" s="94">
        <f ca="1">IFERROR(VLOOKUP($A5574,HeadJournal!$A$1:$NTR$890,COLUMN(HeadJournal!B$1),0),"")</f>
        <v>0</v>
      </c>
      <c r="C5574" s="94" t="str">
        <f ca="1">IFERROR(VLOOKUP($A5574,HeadJournal!$A$1:$NTR$890,COLUMN(HeadJournal!C$1),0),"")</f>
        <v>iHerb_VP DFD1605</v>
      </c>
      <c r="D5574" s="125" t="str">
        <f ca="1"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 ca="1"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 ca="1"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 ca="1"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ca="1" si="411"/>
        <v>845.36146126310416</v>
      </c>
      <c r="V5574" s="22">
        <f t="shared" ca="1" si="412"/>
        <v>0.98914502792314674</v>
      </c>
      <c r="X5574" s="33"/>
      <c r="Y5574" s="33"/>
    </row>
    <row r="5575" spans="1:25" hidden="1" x14ac:dyDescent="0.2">
      <c r="A5575" s="93" t="s">
        <v>5476</v>
      </c>
      <c r="B5575" s="94">
        <f ca="1">IFERROR(VLOOKUP($A5575,HeadJournal!$A$1:$NTR$890,COLUMN(HeadJournal!B$1),0),"")</f>
        <v>0</v>
      </c>
      <c r="C5575" s="94" t="str">
        <f ca="1">IFERROR(VLOOKUP($A5575,HeadJournal!$A$1:$NTR$890,COLUMN(HeadJournal!C$1),0),"")</f>
        <v>iHerb_VP DFD1605</v>
      </c>
      <c r="D5575" s="125" t="str">
        <f ca="1"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 ca="1"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 ca="1"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 ca="1"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ca="1" si="411"/>
        <v>845.36146126310416</v>
      </c>
      <c r="V5575" s="22">
        <f t="shared" ca="1" si="412"/>
        <v>0.98914502792314674</v>
      </c>
      <c r="X5575" s="33"/>
      <c r="Y5575" s="33"/>
    </row>
    <row r="5576" spans="1:25" hidden="1" x14ac:dyDescent="0.2">
      <c r="A5576" s="93" t="s">
        <v>5476</v>
      </c>
      <c r="B5576" s="94">
        <f ca="1">IFERROR(VLOOKUP($A5576,HeadJournal!$A$1:$NTR$890,COLUMN(HeadJournal!B$1),0),"")</f>
        <v>0</v>
      </c>
      <c r="C5576" s="94" t="str">
        <f ca="1">IFERROR(VLOOKUP($A5576,HeadJournal!$A$1:$NTR$890,COLUMN(HeadJournal!C$1),0),"")</f>
        <v>iHerb_VP DFD1605</v>
      </c>
      <c r="D5576" s="125" t="str">
        <f ca="1"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 ca="1"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 ca="1"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 ca="1"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ca="1" si="415">Q5576-P5576</f>
        <v>689.87883508054188</v>
      </c>
      <c r="V5576" s="22">
        <f t="shared" ref="V5576:V5615" ca="1" si="416">IF(Q5576&lt;&gt;0,IFERROR(U5576/P5576,""),"")</f>
        <v>0.40340933100669113</v>
      </c>
      <c r="X5576" s="33"/>
      <c r="Y5576" s="33"/>
    </row>
    <row r="5577" spans="1:25" hidden="1" x14ac:dyDescent="0.2">
      <c r="A5577" s="93" t="s">
        <v>5476</v>
      </c>
      <c r="B5577" s="94">
        <f ca="1">IFERROR(VLOOKUP($A5577,HeadJournal!$A$1:$NTR$890,COLUMN(HeadJournal!B$1),0),"")</f>
        <v>0</v>
      </c>
      <c r="C5577" s="94" t="str">
        <f ca="1">IFERROR(VLOOKUP($A5577,HeadJournal!$A$1:$NTR$890,COLUMN(HeadJournal!C$1),0),"")</f>
        <v>iHerb_VP DFD1605</v>
      </c>
      <c r="D5577" s="125" t="str">
        <f ca="1"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 ca="1"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 ca="1"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 ca="1"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ca="1" si="415"/>
        <v>-1102.3782040398876</v>
      </c>
      <c r="V5577" s="22" t="str">
        <f t="shared" ca="1" si="416"/>
        <v/>
      </c>
      <c r="X5577" s="33"/>
      <c r="Y5577" s="33"/>
    </row>
    <row r="5578" spans="1:25" hidden="1" x14ac:dyDescent="0.2">
      <c r="A5578" s="93" t="s">
        <v>5476</v>
      </c>
      <c r="B5578" s="94">
        <f ca="1">IFERROR(VLOOKUP($A5578,HeadJournal!$A$1:$NTR$890,COLUMN(HeadJournal!B$1),0),"")</f>
        <v>0</v>
      </c>
      <c r="C5578" s="94" t="str">
        <f ca="1">IFERROR(VLOOKUP($A5578,HeadJournal!$A$1:$NTR$890,COLUMN(HeadJournal!C$1),0),"")</f>
        <v>iHerb_VP DFD1605</v>
      </c>
      <c r="D5578" s="125" t="str">
        <f ca="1"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 ca="1"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 ca="1"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 ca="1">IFERROR(SUM(K5578:O5578)*VLOOKUP($A5578,HeadJournal!$A$1:$L$890,COLUMN(HeadJournal!H$1),0),0)</f>
        <v>1211.2654845308105</v>
      </c>
      <c r="Q5578" s="29">
        <v>2000</v>
      </c>
      <c r="R5578" s="31">
        <v>46119</v>
      </c>
      <c r="S5578" s="31" t="s">
        <v>3437</v>
      </c>
      <c r="T5578" s="95" t="str">
        <f t="shared" si="414"/>
        <v>2026 04</v>
      </c>
      <c r="U5578" s="32">
        <f t="shared" ca="1" si="415"/>
        <v>788.73451546918955</v>
      </c>
      <c r="V5578" s="22">
        <f t="shared" ca="1" si="416"/>
        <v>0.65116568212517811</v>
      </c>
      <c r="X5578" s="33"/>
      <c r="Y5578" s="33"/>
    </row>
    <row r="5579" spans="1:25" hidden="1" x14ac:dyDescent="0.2">
      <c r="A5579" s="93" t="s">
        <v>5476</v>
      </c>
      <c r="B5579" s="94">
        <f ca="1">IFERROR(VLOOKUP($A5579,HeadJournal!$A$1:$NTR$890,COLUMN(HeadJournal!B$1),0),"")</f>
        <v>0</v>
      </c>
      <c r="C5579" s="94" t="str">
        <f ca="1">IFERROR(VLOOKUP($A5579,HeadJournal!$A$1:$NTR$890,COLUMN(HeadJournal!C$1),0),"")</f>
        <v>iHerb_VP DFD1605</v>
      </c>
      <c r="D5579" s="125" t="str">
        <f ca="1"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 ca="1"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 ca="1"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 ca="1"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ca="1" si="415"/>
        <v>-1943.0892999232933</v>
      </c>
      <c r="V5579" s="22" t="str">
        <f t="shared" ca="1" si="416"/>
        <v/>
      </c>
      <c r="X5579" s="33"/>
      <c r="Y5579" s="33"/>
    </row>
    <row r="5580" spans="1:25" hidden="1" x14ac:dyDescent="0.2">
      <c r="A5580" s="93" t="s">
        <v>5476</v>
      </c>
      <c r="B5580" s="94">
        <f ca="1">IFERROR(VLOOKUP($A5580,HeadJournal!$A$1:$NTR$890,COLUMN(HeadJournal!B$1),0),"")</f>
        <v>0</v>
      </c>
      <c r="C5580" s="94" t="str">
        <f ca="1">IFERROR(VLOOKUP($A5580,HeadJournal!$A$1:$NTR$890,COLUMN(HeadJournal!C$1),0),"")</f>
        <v>iHerb_VP DFD1605</v>
      </c>
      <c r="D5580" s="125" t="str">
        <f ca="1"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 ca="1"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 ca="1"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 ca="1"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ca="1" si="415"/>
        <v>868.03001073894143</v>
      </c>
      <c r="V5580" s="22">
        <f t="shared" ca="1" si="416"/>
        <v>0.65168886516767643</v>
      </c>
      <c r="X5580" s="33"/>
      <c r="Y5580" s="33"/>
    </row>
    <row r="5581" spans="1:25" hidden="1" x14ac:dyDescent="0.2">
      <c r="A5581" s="93" t="s">
        <v>5477</v>
      </c>
      <c r="B5581" s="94">
        <f ca="1">IFERROR(VLOOKUP($A5581,HeadJournal!$A$1:$NTR$890,COLUMN(HeadJournal!B$1),0),"")</f>
        <v>0</v>
      </c>
      <c r="C5581" s="94" t="str">
        <f ca="1">IFERROR(VLOOKUP($A5581,HeadJournal!$A$1:$NTR$890,COLUMN(HeadJournal!C$1),0),"")</f>
        <v>OZON_OA</v>
      </c>
      <c r="D5581" s="125" t="str">
        <f ca="1"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 ca="1"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ca="1" si="415"/>
        <v>1060</v>
      </c>
      <c r="V5581" s="22">
        <f t="shared" ca="1" si="416"/>
        <v>1.1276595744680851</v>
      </c>
      <c r="X5581" s="33"/>
      <c r="Y5581" s="33"/>
    </row>
    <row r="5582" spans="1:25" hidden="1" x14ac:dyDescent="0.2">
      <c r="A5582" s="93" t="s">
        <v>5478</v>
      </c>
      <c r="B5582" s="94">
        <f ca="1">IFERROR(VLOOKUP($A5582,HeadJournal!$A$1:$NTR$890,COLUMN(HeadJournal!B$1),0),"")</f>
        <v>0</v>
      </c>
      <c r="C5582" s="94" t="str">
        <f ca="1">IFERROR(VLOOKUP($A5582,HeadJournal!$A$1:$NTR$890,COLUMN(HeadJournal!C$1),0),"")</f>
        <v>OZON_OA</v>
      </c>
      <c r="D5582" s="125" t="str">
        <f ca="1"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 ca="1"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 ca="1"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ca="1" si="415"/>
        <v>999</v>
      </c>
      <c r="V5582" s="22">
        <f t="shared" ca="1" si="416"/>
        <v>0.99800199800199796</v>
      </c>
      <c r="X5582" s="33"/>
      <c r="Y5582" s="33"/>
    </row>
    <row r="5583" spans="1:25" hidden="1" x14ac:dyDescent="0.2">
      <c r="A5583" s="93" t="s">
        <v>5478</v>
      </c>
      <c r="B5583" s="94">
        <f ca="1">IFERROR(VLOOKUP($A5583,HeadJournal!$A$1:$NTR$890,COLUMN(HeadJournal!B$1),0),"")</f>
        <v>0</v>
      </c>
      <c r="C5583" s="94" t="str">
        <f ca="1">IFERROR(VLOOKUP($A5583,HeadJournal!$A$1:$NTR$890,COLUMN(HeadJournal!C$1),0),"")</f>
        <v>OZON_OA</v>
      </c>
      <c r="D5583" s="125" t="str">
        <f ca="1"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 ca="1"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 ca="1"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ca="1" si="415"/>
        <v>999</v>
      </c>
      <c r="V5583" s="22">
        <f t="shared" ca="1" si="416"/>
        <v>0.99800199800199796</v>
      </c>
      <c r="X5583" s="33"/>
      <c r="Y5583" s="33"/>
    </row>
    <row r="5584" spans="1:25" hidden="1" x14ac:dyDescent="0.2">
      <c r="A5584" s="93" t="s">
        <v>5492</v>
      </c>
      <c r="B5584" s="94">
        <f ca="1">IFERROR(VLOOKUP($A5584,HeadJournal!$A$1:$NTR$890,COLUMN(HeadJournal!B$1),0),"")</f>
        <v>0</v>
      </c>
      <c r="C5584" s="94" t="str">
        <f ca="1">IFERROR(VLOOKUP($A5584,HeadJournal!$A$1:$NTR$890,COLUMN(HeadJournal!C$1),0),"")</f>
        <v>iHerb_AV CYG0792</v>
      </c>
      <c r="D5584" s="125" t="str">
        <f ca="1"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 ca="1"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 ca="1"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ca="1" si="415"/>
        <v>769.21653421405733</v>
      </c>
      <c r="V5584" s="22">
        <f t="shared" ca="1" si="416"/>
        <v>1.0525915954964591</v>
      </c>
      <c r="X5584" s="33"/>
      <c r="Y5584" s="33"/>
    </row>
    <row r="5585" spans="1:25" hidden="1" x14ac:dyDescent="0.2">
      <c r="A5585" s="93" t="s">
        <v>5492</v>
      </c>
      <c r="B5585" s="94">
        <f ca="1">IFERROR(VLOOKUP($A5585,HeadJournal!$A$1:$NTR$890,COLUMN(HeadJournal!B$1),0),"")</f>
        <v>0</v>
      </c>
      <c r="C5585" s="94" t="str">
        <f ca="1">IFERROR(VLOOKUP($A5585,HeadJournal!$A$1:$NTR$890,COLUMN(HeadJournal!C$1),0),"")</f>
        <v>iHerb_AV CYG0792</v>
      </c>
      <c r="D5585" s="125" t="str">
        <f ca="1"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 ca="1"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 ca="1"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 ca="1"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ca="1" si="415"/>
        <v>1456.5665961399532</v>
      </c>
      <c r="V5585" s="22">
        <f t="shared" ca="1" si="416"/>
        <v>0.494852913685697</v>
      </c>
      <c r="X5585" s="33"/>
      <c r="Y5585" s="33"/>
    </row>
    <row r="5586" spans="1:25" hidden="1" x14ac:dyDescent="0.2">
      <c r="A5586" s="93" t="s">
        <v>5492</v>
      </c>
      <c r="B5586" s="94">
        <f ca="1">IFERROR(VLOOKUP($A5586,HeadJournal!$A$1:$NTR$890,COLUMN(HeadJournal!B$1),0),"")</f>
        <v>0</v>
      </c>
      <c r="C5586" s="94" t="str">
        <f ca="1">IFERROR(VLOOKUP($A5586,HeadJournal!$A$1:$NTR$890,COLUMN(HeadJournal!C$1),0),"")</f>
        <v>iHerb_AV CYG0792</v>
      </c>
      <c r="D5586" s="125" t="str">
        <f ca="1"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 ca="1"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 ca="1"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 ca="1"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ca="1" si="415"/>
        <v>1152.6699587160699</v>
      </c>
      <c r="V5586" s="22">
        <f t="shared" ca="1" si="416"/>
        <v>1.0046542121621467</v>
      </c>
      <c r="X5586" s="33"/>
      <c r="Y5586" s="33"/>
    </row>
    <row r="5587" spans="1:25" hidden="1" x14ac:dyDescent="0.2">
      <c r="A5587" s="93" t="s">
        <v>5492</v>
      </c>
      <c r="B5587" s="94">
        <f ca="1">IFERROR(VLOOKUP($A5587,HeadJournal!$A$1:$NTR$890,COLUMN(HeadJournal!B$1),0),"")</f>
        <v>0</v>
      </c>
      <c r="C5587" s="94" t="str">
        <f ca="1">IFERROR(VLOOKUP($A5587,HeadJournal!$A$1:$NTR$890,COLUMN(HeadJournal!C$1),0),"")</f>
        <v>iHerb_AV CYG0792</v>
      </c>
      <c r="D5587" s="125" t="str">
        <f ca="1"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 ca="1"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 ca="1"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 ca="1"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ca="1" si="415"/>
        <v>1274.4127794406029</v>
      </c>
      <c r="V5587" s="22">
        <f t="shared" ca="1" si="416"/>
        <v>0.78397071736455448</v>
      </c>
      <c r="X5587" s="33"/>
      <c r="Y5587" s="33"/>
    </row>
    <row r="5588" spans="1:25" hidden="1" x14ac:dyDescent="0.2">
      <c r="A5588" s="93" t="s">
        <v>5492</v>
      </c>
      <c r="B5588" s="94">
        <f ca="1">IFERROR(VLOOKUP($A5588,HeadJournal!$A$1:$NTR$890,COLUMN(HeadJournal!B$1),0),"")</f>
        <v>0</v>
      </c>
      <c r="C5588" s="94" t="str">
        <f ca="1">IFERROR(VLOOKUP($A5588,HeadJournal!$A$1:$NTR$890,COLUMN(HeadJournal!C$1),0),"")</f>
        <v>iHerb_AV CYG0792</v>
      </c>
      <c r="D5588" s="125" t="str">
        <f ca="1"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 ca="1"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 ca="1"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ca="1" si="415"/>
        <v>1121.4358777995667</v>
      </c>
      <c r="V5588" s="22">
        <f t="shared" ca="1" si="416"/>
        <v>1.2764416955598437</v>
      </c>
      <c r="X5588" s="33"/>
      <c r="Y5588" s="33"/>
    </row>
    <row r="5589" spans="1:25" hidden="1" x14ac:dyDescent="0.2">
      <c r="A5589" s="93" t="s">
        <v>5492</v>
      </c>
      <c r="B5589" s="94">
        <f ca="1">IFERROR(VLOOKUP($A5589,HeadJournal!$A$1:$NTR$890,COLUMN(HeadJournal!B$1),0),"")</f>
        <v>0</v>
      </c>
      <c r="C5589" s="94" t="str">
        <f ca="1">IFERROR(VLOOKUP($A5589,HeadJournal!$A$1:$NTR$890,COLUMN(HeadJournal!C$1),0),"")</f>
        <v>iHerb_AV CYG0792</v>
      </c>
      <c r="D5589" s="125" t="str">
        <f ca="1"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 ca="1"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 ca="1"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 ca="1">IFERROR(SUM(K5589:O5589)*VLOOKUP($A5589,HeadJournal!$A$1:$L$890,COLUMN(HeadJournal!H$1),0),0)</f>
        <v>632.53368871916598</v>
      </c>
      <c r="Q5589" s="29">
        <v>1500</v>
      </c>
      <c r="R5589" s="31">
        <v>46119</v>
      </c>
      <c r="S5589" s="31" t="s">
        <v>3437</v>
      </c>
      <c r="T5589" s="95" t="str">
        <f t="shared" si="414"/>
        <v>2026 04</v>
      </c>
      <c r="U5589" s="32">
        <f t="shared" ca="1" si="415"/>
        <v>867.46631128083402</v>
      </c>
      <c r="V5589" s="22">
        <f t="shared" ca="1" si="416"/>
        <v>1.3714151937699781</v>
      </c>
      <c r="X5589" s="33"/>
      <c r="Y5589" s="33"/>
    </row>
    <row r="5590" spans="1:25" hidden="1" x14ac:dyDescent="0.2">
      <c r="A5590" s="93" t="s">
        <v>5492</v>
      </c>
      <c r="B5590" s="94">
        <f ca="1">IFERROR(VLOOKUP($A5590,HeadJournal!$A$1:$NTR$890,COLUMN(HeadJournal!B$1),0),"")</f>
        <v>0</v>
      </c>
      <c r="C5590" s="94" t="str">
        <f ca="1">IFERROR(VLOOKUP($A5590,HeadJournal!$A$1:$NTR$890,COLUMN(HeadJournal!C$1),0),"")</f>
        <v>iHerb_AV CYG0792</v>
      </c>
      <c r="D5590" s="125" t="str">
        <f ca="1"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 ca="1"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 ca="1">IFERROR(SUM(K5590:O5590)*VLOOKUP($A5590,HeadJournal!$A$1:$L$890,COLUMN(HeadJournal!H$1),0),0)</f>
        <v>1538.7051862937349</v>
      </c>
      <c r="Q5590" s="29">
        <v>1538.71</v>
      </c>
      <c r="R5590" s="31"/>
      <c r="S5590" s="31"/>
      <c r="T5590" s="95" t="str">
        <f t="shared" si="414"/>
        <v/>
      </c>
      <c r="U5590" s="32">
        <f t="shared" ca="1" si="415"/>
        <v>4.8137062651676388E-3</v>
      </c>
      <c r="V5590" s="22">
        <f t="shared" ca="1" si="416"/>
        <v>3.1284136220807634E-6</v>
      </c>
      <c r="X5590" s="33"/>
      <c r="Y5590" s="33"/>
    </row>
    <row r="5591" spans="1:25" hidden="1" x14ac:dyDescent="0.2">
      <c r="A5591" s="93" t="s">
        <v>5492</v>
      </c>
      <c r="B5591" s="94">
        <f ca="1">IFERROR(VLOOKUP($A5591,HeadJournal!$A$1:$NTR$890,COLUMN(HeadJournal!B$1),0),"")</f>
        <v>0</v>
      </c>
      <c r="C5591" s="94" t="str">
        <f ca="1">IFERROR(VLOOKUP($A5591,HeadJournal!$A$1:$NTR$890,COLUMN(HeadJournal!C$1),0),"")</f>
        <v>iHerb_AV CYG0792</v>
      </c>
      <c r="D5591" s="125" t="str">
        <f ca="1"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 ca="1"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 ca="1"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 ca="1"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ca="1" si="415"/>
        <v>1078.9058901847459</v>
      </c>
      <c r="V5591" s="22">
        <f t="shared" ca="1" si="416"/>
        <v>0.81667602797473937</v>
      </c>
      <c r="X5591" s="33"/>
      <c r="Y5591" s="33"/>
    </row>
    <row r="5592" spans="1:25" hidden="1" x14ac:dyDescent="0.2">
      <c r="A5592" s="93" t="s">
        <v>5492</v>
      </c>
      <c r="B5592" s="94">
        <f ca="1">IFERROR(VLOOKUP($A5592,HeadJournal!$A$1:$NTR$890,COLUMN(HeadJournal!B$1),0),"")</f>
        <v>0</v>
      </c>
      <c r="C5592" s="94" t="str">
        <f ca="1">IFERROR(VLOOKUP($A5592,HeadJournal!$A$1:$NTR$890,COLUMN(HeadJournal!C$1),0),"")</f>
        <v>iHerb_AV CYG0792</v>
      </c>
      <c r="D5592" s="125" t="str">
        <f ca="1"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 ca="1"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 ca="1"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 ca="1"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ca="1" si="415"/>
        <v>985.02296418619051</v>
      </c>
      <c r="V5592" s="22">
        <f t="shared" ca="1" si="416"/>
        <v>0.97048793167660019</v>
      </c>
      <c r="X5592" s="33"/>
      <c r="Y5592" s="33"/>
    </row>
    <row r="5593" spans="1:25" hidden="1" x14ac:dyDescent="0.2">
      <c r="A5593" s="93" t="s">
        <v>5492</v>
      </c>
      <c r="B5593" s="94">
        <f ca="1">IFERROR(VLOOKUP($A5593,HeadJournal!$A$1:$NTR$890,COLUMN(HeadJournal!B$1),0),"")</f>
        <v>0</v>
      </c>
      <c r="C5593" s="94" t="str">
        <f ca="1">IFERROR(VLOOKUP($A5593,HeadJournal!$A$1:$NTR$890,COLUMN(HeadJournal!C$1),0),"")</f>
        <v>iHerb_AV CYG0792</v>
      </c>
      <c r="D5593" s="125" t="str">
        <f ca="1"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 ca="1"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 ca="1"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 ca="1"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ca="1" si="415"/>
        <v>1257.4874249148525</v>
      </c>
      <c r="V5593" s="22">
        <f t="shared" ca="1" si="416"/>
        <v>0.72165185083579986</v>
      </c>
      <c r="X5593" s="33"/>
      <c r="Y5593" s="33"/>
    </row>
    <row r="5594" spans="1:25" hidden="1" x14ac:dyDescent="0.2">
      <c r="A5594" s="93" t="s">
        <v>5492</v>
      </c>
      <c r="B5594" s="94">
        <f ca="1">IFERROR(VLOOKUP($A5594,HeadJournal!$A$1:$NTR$890,COLUMN(HeadJournal!B$1),0),"")</f>
        <v>0</v>
      </c>
      <c r="C5594" s="94" t="str">
        <f ca="1">IFERROR(VLOOKUP($A5594,HeadJournal!$A$1:$NTR$890,COLUMN(HeadJournal!C$1),0),"")</f>
        <v>iHerb_AV CYG0792</v>
      </c>
      <c r="D5594" s="125" t="str">
        <f ca="1"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 ca="1"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 ca="1"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ca="1" si="415"/>
        <v>-419.79450201259158</v>
      </c>
      <c r="V5594" s="22" t="str">
        <f t="shared" ca="1" si="416"/>
        <v/>
      </c>
      <c r="X5594" s="33"/>
      <c r="Y5594" s="33"/>
    </row>
    <row r="5595" spans="1:25" hidden="1" x14ac:dyDescent="0.2">
      <c r="A5595" s="93" t="s">
        <v>5492</v>
      </c>
      <c r="B5595" s="94">
        <f ca="1">IFERROR(VLOOKUP($A5595,HeadJournal!$A$1:$NTR$890,COLUMN(HeadJournal!B$1),0),"")</f>
        <v>0</v>
      </c>
      <c r="C5595" s="94" t="str">
        <f ca="1">IFERROR(VLOOKUP($A5595,HeadJournal!$A$1:$NTR$890,COLUMN(HeadJournal!C$1),0),"")</f>
        <v>iHerb_AV CYG0792</v>
      </c>
      <c r="D5595" s="125" t="str">
        <f ca="1"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 ca="1"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 ca="1"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 ca="1">IFERROR(SUM(K5595:O5595)*VLOOKUP($A5595,HeadJournal!$A$1:$L$890,COLUMN(HeadJournal!H$1),0),0)</f>
        <v>1739.2646485705436</v>
      </c>
      <c r="Q5595" s="29">
        <v>3200</v>
      </c>
      <c r="R5595" s="31">
        <v>46158</v>
      </c>
      <c r="S5595" s="31"/>
      <c r="T5595" s="95" t="str">
        <f t="shared" si="414"/>
        <v>2026 05</v>
      </c>
      <c r="U5595" s="32">
        <f t="shared" ca="1" si="415"/>
        <v>1460.7353514294564</v>
      </c>
      <c r="V5595" s="22">
        <f t="shared" ca="1" si="416"/>
        <v>0.8398580127699351</v>
      </c>
      <c r="X5595" s="33"/>
      <c r="Y5595" s="33"/>
    </row>
    <row r="5596" spans="1:25" hidden="1" x14ac:dyDescent="0.2">
      <c r="A5596" s="93" t="s">
        <v>5499</v>
      </c>
      <c r="B5596" s="94">
        <f ca="1">IFERROR(VLOOKUP($A5596,HeadJournal!$A$1:$NTR$890,COLUMN(HeadJournal!B$1),0),"")</f>
        <v>0</v>
      </c>
      <c r="C5596" s="94" t="str">
        <f ca="1">IFERROR(VLOOKUP($A5596,HeadJournal!$A$1:$NTR$890,COLUMN(HeadJournal!C$1),0),"")</f>
        <v>iHerb_MH DLE7202</v>
      </c>
      <c r="D5596" s="125" t="str">
        <f ca="1"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 ca="1"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ca="1" si="415"/>
        <v>1050.8794960998439</v>
      </c>
      <c r="V5596" s="22">
        <f t="shared" ca="1" si="416"/>
        <v>0.29609574962163843</v>
      </c>
      <c r="X5596" s="33"/>
      <c r="Y5596" s="33"/>
    </row>
    <row r="5597" spans="1:25" hidden="1" x14ac:dyDescent="0.2">
      <c r="A5597" s="93" t="s">
        <v>5499</v>
      </c>
      <c r="B5597" s="94">
        <f ca="1">IFERROR(VLOOKUP($A5597,HeadJournal!$A$1:$NTR$890,COLUMN(HeadJournal!B$1),0),"")</f>
        <v>0</v>
      </c>
      <c r="C5597" s="94" t="str">
        <f ca="1">IFERROR(VLOOKUP($A5597,HeadJournal!$A$1:$NTR$890,COLUMN(HeadJournal!C$1),0),"")</f>
        <v>iHerb_MH DLE7202</v>
      </c>
      <c r="D5597" s="125" t="str">
        <f ca="1"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 ca="1"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 ca="1"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 ca="1"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ca="1" si="415"/>
        <v>971.21699375975049</v>
      </c>
      <c r="V5597" s="22">
        <f t="shared" ca="1" si="416"/>
        <v>0.28325414352327749</v>
      </c>
      <c r="X5597" s="33"/>
      <c r="Y5597" s="33"/>
    </row>
    <row r="5598" spans="1:25" hidden="1" x14ac:dyDescent="0.2">
      <c r="A5598" s="93" t="s">
        <v>5499</v>
      </c>
      <c r="B5598" s="94">
        <f ca="1">IFERROR(VLOOKUP($A5598,HeadJournal!$A$1:$NTR$890,COLUMN(HeadJournal!B$1),0),"")</f>
        <v>0</v>
      </c>
      <c r="C5598" s="94" t="str">
        <f ca="1">IFERROR(VLOOKUP($A5598,HeadJournal!$A$1:$NTR$890,COLUMN(HeadJournal!C$1),0),"")</f>
        <v>iHerb_MH DLE7202</v>
      </c>
      <c r="D5598" s="125" t="str">
        <f ca="1"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 ca="1"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 ca="1"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ca="1" si="415"/>
        <v>738.1195616224652</v>
      </c>
      <c r="V5598" s="22">
        <f t="shared" ca="1" si="416"/>
        <v>0.47258390814422141</v>
      </c>
      <c r="X5598" s="33"/>
      <c r="Y5598" s="33"/>
    </row>
    <row r="5599" spans="1:25" hidden="1" x14ac:dyDescent="0.2">
      <c r="A5599" s="93" t="s">
        <v>5499</v>
      </c>
      <c r="B5599" s="94">
        <f ca="1">IFERROR(VLOOKUP($A5599,HeadJournal!$A$1:$NTR$890,COLUMN(HeadJournal!B$1),0),"")</f>
        <v>0</v>
      </c>
      <c r="C5599" s="94" t="str">
        <f ca="1">IFERROR(VLOOKUP($A5599,HeadJournal!$A$1:$NTR$890,COLUMN(HeadJournal!C$1),0),"")</f>
        <v>iHerb_MH DLE7202</v>
      </c>
      <c r="D5599" s="125" t="str">
        <f ca="1"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 ca="1"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 ca="1"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ca="1" si="415"/>
        <v>965.9620187207488</v>
      </c>
      <c r="V5599" s="22">
        <f t="shared" ca="1" si="416"/>
        <v>0.47489871261559929</v>
      </c>
      <c r="X5599" s="33"/>
      <c r="Y5599" s="33"/>
    </row>
    <row r="5600" spans="1:25" hidden="1" x14ac:dyDescent="0.2">
      <c r="A5600" s="93" t="s">
        <v>5499</v>
      </c>
      <c r="B5600" s="94">
        <f ca="1">IFERROR(VLOOKUP($A5600,HeadJournal!$A$1:$NTR$890,COLUMN(HeadJournal!B$1),0),"")</f>
        <v>0</v>
      </c>
      <c r="C5600" s="94" t="str">
        <f ca="1">IFERROR(VLOOKUP($A5600,HeadJournal!$A$1:$NTR$890,COLUMN(HeadJournal!C$1),0),"")</f>
        <v>iHerb_MH DLE7202</v>
      </c>
      <c r="D5600" s="125" t="str">
        <f ca="1"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 ca="1"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 ca="1">IFERROR(SUM(K5600:O5600)*VLOOKUP($A5600,HeadJournal!$A$1:$L$890,COLUMN(HeadJournal!H$1),0),0)</f>
        <v>1635.4200202808111</v>
      </c>
      <c r="Q5600" s="29">
        <v>2500</v>
      </c>
      <c r="R5600" s="31">
        <v>46188</v>
      </c>
      <c r="S5600" s="31" t="s">
        <v>4627</v>
      </c>
      <c r="T5600" s="95" t="str">
        <f t="shared" si="414"/>
        <v>2026 06</v>
      </c>
      <c r="U5600" s="32">
        <f t="shared" ca="1" si="415"/>
        <v>864.57997971918894</v>
      </c>
      <c r="V5600" s="22">
        <f t="shared" ca="1" si="416"/>
        <v>0.52865928568658194</v>
      </c>
      <c r="X5600" s="33"/>
      <c r="Y5600" s="33"/>
    </row>
    <row r="5601" spans="1:25" hidden="1" x14ac:dyDescent="0.2">
      <c r="A5601" s="93" t="s">
        <v>5499</v>
      </c>
      <c r="B5601" s="94">
        <f ca="1">IFERROR(VLOOKUP($A5601,HeadJournal!$A$1:$NTR$890,COLUMN(HeadJournal!B$1),0),"")</f>
        <v>0</v>
      </c>
      <c r="C5601" s="94" t="str">
        <f ca="1">IFERROR(VLOOKUP($A5601,HeadJournal!$A$1:$NTR$890,COLUMN(HeadJournal!C$1),0),"")</f>
        <v>iHerb_MH DLE7202</v>
      </c>
      <c r="D5601" s="125" t="str">
        <f ca="1"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 ca="1"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 ca="1">IFERROR(SUM(K5601:O5601)*VLOOKUP($A5601,HeadJournal!$A$1:$L$890,COLUMN(HeadJournal!H$1),0),0)</f>
        <v>2526.251773790952</v>
      </c>
      <c r="Q5601" s="29">
        <v>4000</v>
      </c>
      <c r="R5601" s="31">
        <v>46181</v>
      </c>
      <c r="S5601" s="31" t="s">
        <v>3150</v>
      </c>
      <c r="T5601" s="95" t="str">
        <f t="shared" si="414"/>
        <v>2026 06</v>
      </c>
      <c r="U5601" s="32">
        <f t="shared" ca="1" si="415"/>
        <v>1473.748226209048</v>
      </c>
      <c r="V5601" s="22">
        <f t="shared" ca="1" si="416"/>
        <v>0.58337345529005102</v>
      </c>
      <c r="X5601" s="33"/>
      <c r="Y5601" s="33"/>
    </row>
    <row r="5602" spans="1:25" hidden="1" x14ac:dyDescent="0.2">
      <c r="A5602" s="93" t="s">
        <v>5499</v>
      </c>
      <c r="B5602" s="94">
        <f ca="1">IFERROR(VLOOKUP($A5602,HeadJournal!$A$1:$NTR$890,COLUMN(HeadJournal!B$1),0),"")</f>
        <v>0</v>
      </c>
      <c r="C5602" s="94" t="str">
        <f ca="1">IFERROR(VLOOKUP($A5602,HeadJournal!$A$1:$NTR$890,COLUMN(HeadJournal!C$1),0),"")</f>
        <v>iHerb_MH DLE7202</v>
      </c>
      <c r="D5602" s="125" t="str">
        <f ca="1"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 ca="1"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 ca="1">IFERROR(SUM(K5602:O5602)*VLOOKUP($A5602,HeadJournal!$A$1:$L$890,COLUMN(HeadJournal!H$1),0),0)</f>
        <v>432.04504368174725</v>
      </c>
      <c r="Q5602" s="29">
        <v>1000</v>
      </c>
      <c r="R5602" s="31">
        <v>46164</v>
      </c>
      <c r="S5602" s="31"/>
      <c r="T5602" s="95" t="str">
        <f t="shared" si="414"/>
        <v>2026 05</v>
      </c>
      <c r="U5602" s="32">
        <f t="shared" ca="1" si="415"/>
        <v>567.9549563182527</v>
      </c>
      <c r="V5602" s="22">
        <f t="shared" ca="1" si="416"/>
        <v>1.3145734793722557</v>
      </c>
      <c r="X5602" s="33"/>
      <c r="Y5602" s="33"/>
    </row>
    <row r="5603" spans="1:25" hidden="1" x14ac:dyDescent="0.2">
      <c r="A5603" s="93" t="s">
        <v>5499</v>
      </c>
      <c r="B5603" s="94">
        <f ca="1">IFERROR(VLOOKUP($A5603,HeadJournal!$A$1:$NTR$890,COLUMN(HeadJournal!B$1),0),"")</f>
        <v>0</v>
      </c>
      <c r="C5603" s="94" t="str">
        <f ca="1">IFERROR(VLOOKUP($A5603,HeadJournal!$A$1:$NTR$890,COLUMN(HeadJournal!C$1),0),"")</f>
        <v>iHerb_MH DLE7202</v>
      </c>
      <c r="D5603" s="125" t="str">
        <f ca="1"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 ca="1"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 ca="1"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 ca="1"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ca="1" si="415"/>
        <v>697.46876755070207</v>
      </c>
      <c r="V5603" s="22">
        <f t="shared" ca="1" si="416"/>
        <v>0.77279183531178708</v>
      </c>
      <c r="X5603" s="33"/>
      <c r="Y5603" s="33"/>
    </row>
    <row r="5604" spans="1:25" hidden="1" x14ac:dyDescent="0.2">
      <c r="A5604" s="93" t="s">
        <v>5505</v>
      </c>
      <c r="B5604" s="94">
        <f ca="1">IFERROR(VLOOKUP($A5604,HeadJournal!$A$1:$NTR$890,COLUMN(HeadJournal!B$1),0),"")</f>
        <v>0</v>
      </c>
      <c r="C5604" s="94" t="str">
        <f ca="1">IFERROR(VLOOKUP($A5604,HeadJournal!$A$1:$NTR$890,COLUMN(HeadJournal!C$1),0),"")</f>
        <v>iHerb_VP DFD1605</v>
      </c>
      <c r="D5604" s="125" t="str">
        <f ca="1"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 ca="1"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 ca="1">IFERROR(SUM(K5604:O5604)*VLOOKUP($A5604,HeadJournal!$A$1:$L$890,COLUMN(HeadJournal!H$1),0),0)</f>
        <v>1428.2840160447306</v>
      </c>
      <c r="Q5604" s="29">
        <v>2400</v>
      </c>
      <c r="R5604" s="31">
        <v>46135</v>
      </c>
      <c r="S5604" s="31" t="s">
        <v>3384</v>
      </c>
      <c r="T5604" s="95" t="str">
        <f t="shared" si="414"/>
        <v>2026 04</v>
      </c>
      <c r="U5604" s="32">
        <f t="shared" ca="1" si="415"/>
        <v>971.71598395526939</v>
      </c>
      <c r="V5604" s="22">
        <f t="shared" ca="1" si="416"/>
        <v>0.68033806514630735</v>
      </c>
      <c r="X5604" s="33"/>
      <c r="Y5604" s="33"/>
    </row>
    <row r="5605" spans="1:25" hidden="1" x14ac:dyDescent="0.2">
      <c r="A5605" s="93" t="s">
        <v>5505</v>
      </c>
      <c r="B5605" s="94">
        <f ca="1">IFERROR(VLOOKUP($A5605,HeadJournal!$A$1:$NTR$890,COLUMN(HeadJournal!B$1),0),"")</f>
        <v>0</v>
      </c>
      <c r="C5605" s="94" t="str">
        <f ca="1">IFERROR(VLOOKUP($A5605,HeadJournal!$A$1:$NTR$890,COLUMN(HeadJournal!C$1),0),"")</f>
        <v>iHerb_VP DFD1605</v>
      </c>
      <c r="D5605" s="125" t="str">
        <f ca="1"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 ca="1"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 ca="1"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 ca="1">IFERROR(SUM(K5605:O5605)*VLOOKUP($A5605,HeadJournal!$A$1:$L$890,COLUMN(HeadJournal!H$1),0),0)</f>
        <v>1428.2840160447306</v>
      </c>
      <c r="Q5605" s="29">
        <v>2400</v>
      </c>
      <c r="R5605" s="31">
        <v>46135</v>
      </c>
      <c r="S5605" s="31" t="s">
        <v>3384</v>
      </c>
      <c r="T5605" s="95" t="str">
        <f t="shared" si="414"/>
        <v>2026 04</v>
      </c>
      <c r="U5605" s="32">
        <f t="shared" ca="1" si="415"/>
        <v>971.71598395526939</v>
      </c>
      <c r="V5605" s="22">
        <f t="shared" ca="1" si="416"/>
        <v>0.68033806514630735</v>
      </c>
      <c r="X5605" s="33"/>
      <c r="Y5605" s="33"/>
    </row>
    <row r="5606" spans="1:25" hidden="1" x14ac:dyDescent="0.2">
      <c r="A5606" s="93" t="s">
        <v>5505</v>
      </c>
      <c r="B5606" s="94">
        <f ca="1">IFERROR(VLOOKUP($A5606,HeadJournal!$A$1:$NTR$890,COLUMN(HeadJournal!B$1),0),"")</f>
        <v>0</v>
      </c>
      <c r="C5606" s="94" t="str">
        <f ca="1">IFERROR(VLOOKUP($A5606,HeadJournal!$A$1:$NTR$890,COLUMN(HeadJournal!C$1),0),"")</f>
        <v>iHerb_VP DFD1605</v>
      </c>
      <c r="D5606" s="125" t="str">
        <f ca="1"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 ca="1"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 ca="1">IFERROR(SUM(K5606:O5606)*VLOOKUP($A5606,HeadJournal!$A$1:$L$890,COLUMN(HeadJournal!H$1),0),0)</f>
        <v>1428.2840160447306</v>
      </c>
      <c r="Q5606" s="29">
        <v>2500</v>
      </c>
      <c r="R5606" s="31">
        <v>46178</v>
      </c>
      <c r="S5606" s="31"/>
      <c r="T5606" s="95" t="str">
        <f t="shared" si="414"/>
        <v>2026 06</v>
      </c>
      <c r="U5606" s="32">
        <f t="shared" ca="1" si="415"/>
        <v>1071.7159839552694</v>
      </c>
      <c r="V5606" s="22">
        <f t="shared" ca="1" si="416"/>
        <v>0.75035215119407017</v>
      </c>
      <c r="X5606" s="33"/>
      <c r="Y5606" s="33"/>
    </row>
    <row r="5607" spans="1:25" hidden="1" x14ac:dyDescent="0.2">
      <c r="A5607" s="93" t="s">
        <v>5505</v>
      </c>
      <c r="B5607" s="94">
        <f ca="1">IFERROR(VLOOKUP($A5607,HeadJournal!$A$1:$NTR$890,COLUMN(HeadJournal!B$1),0),"")</f>
        <v>0</v>
      </c>
      <c r="C5607" s="94" t="str">
        <f ca="1">IFERROR(VLOOKUP($A5607,HeadJournal!$A$1:$NTR$890,COLUMN(HeadJournal!C$1),0),"")</f>
        <v>iHerb_VP DFD1605</v>
      </c>
      <c r="D5607" s="125" t="str">
        <f ca="1"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 ca="1"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 ca="1">IFERROR(SUM(K5607:O5607)*VLOOKUP($A5607,HeadJournal!$A$1:$L$890,COLUMN(HeadJournal!H$1),0),0)</f>
        <v>1181.7314573963777</v>
      </c>
      <c r="Q5607" s="29">
        <v>1900</v>
      </c>
      <c r="R5607" s="31">
        <v>46135</v>
      </c>
      <c r="S5607" s="31" t="s">
        <v>3384</v>
      </c>
      <c r="T5607" s="95" t="str">
        <f t="shared" si="414"/>
        <v>2026 04</v>
      </c>
      <c r="U5607" s="32">
        <f t="shared" ca="1" si="415"/>
        <v>718.26854260362234</v>
      </c>
      <c r="V5607" s="22">
        <f t="shared" ca="1" si="416"/>
        <v>0.60781029235367123</v>
      </c>
      <c r="X5607" s="33"/>
      <c r="Y5607" s="33"/>
    </row>
    <row r="5608" spans="1:25" hidden="1" x14ac:dyDescent="0.2">
      <c r="A5608" s="93" t="s">
        <v>5505</v>
      </c>
      <c r="B5608" s="94">
        <f ca="1">IFERROR(VLOOKUP($A5608,HeadJournal!$A$1:$NTR$890,COLUMN(HeadJournal!B$1),0),"")</f>
        <v>0</v>
      </c>
      <c r="C5608" s="94" t="str">
        <f ca="1">IFERROR(VLOOKUP($A5608,HeadJournal!$A$1:$NTR$890,COLUMN(HeadJournal!C$1),0),"")</f>
        <v>iHerb_VP DFD1605</v>
      </c>
      <c r="D5608" s="125" t="str">
        <f ca="1"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 ca="1"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 ca="1">IFERROR(SUM(K5608:O5608)*VLOOKUP($A5608,HeadJournal!$A$1:$L$890,COLUMN(HeadJournal!H$1),0),0)</f>
        <v>1181.7314573963777</v>
      </c>
      <c r="Q5608" s="29">
        <v>2000</v>
      </c>
      <c r="R5608" s="31">
        <v>46160</v>
      </c>
      <c r="S5608" s="31"/>
      <c r="T5608" s="95" t="str">
        <f t="shared" si="414"/>
        <v>2026 05</v>
      </c>
      <c r="U5608" s="32">
        <f t="shared" ca="1" si="415"/>
        <v>818.26854260362234</v>
      </c>
      <c r="V5608" s="22">
        <f t="shared" ca="1" si="416"/>
        <v>0.69243188668807498</v>
      </c>
      <c r="X5608" s="33"/>
      <c r="Y5608" s="33"/>
    </row>
    <row r="5609" spans="1:25" hidden="1" x14ac:dyDescent="0.2">
      <c r="A5609" s="93" t="s">
        <v>5505</v>
      </c>
      <c r="B5609" s="94">
        <f ca="1">IFERROR(VLOOKUP($A5609,HeadJournal!$A$1:$NTR$890,COLUMN(HeadJournal!B$1),0),"")</f>
        <v>0</v>
      </c>
      <c r="C5609" s="94" t="str">
        <f ca="1">IFERROR(VLOOKUP($A5609,HeadJournal!$A$1:$NTR$890,COLUMN(HeadJournal!C$1),0),"")</f>
        <v>iHerb_VP DFD1605</v>
      </c>
      <c r="D5609" s="125" t="str">
        <f ca="1"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 ca="1"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 ca="1"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ca="1" si="415"/>
        <v>-1181.7314573963777</v>
      </c>
      <c r="V5609" s="22" t="str">
        <f t="shared" ca="1" si="416"/>
        <v/>
      </c>
      <c r="X5609" s="33"/>
      <c r="Y5609" s="33"/>
    </row>
    <row r="5610" spans="1:25" hidden="1" x14ac:dyDescent="0.2">
      <c r="A5610" s="93" t="s">
        <v>5505</v>
      </c>
      <c r="B5610" s="94">
        <f ca="1">IFERROR(VLOOKUP($A5610,HeadJournal!$A$1:$NTR$890,COLUMN(HeadJournal!B$1),0),"")</f>
        <v>0</v>
      </c>
      <c r="C5610" s="94" t="str">
        <f ca="1">IFERROR(VLOOKUP($A5610,HeadJournal!$A$1:$NTR$890,COLUMN(HeadJournal!C$1),0),"")</f>
        <v>iHerb_VP DFD1605</v>
      </c>
      <c r="D5610" s="125" t="str">
        <f ca="1"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 ca="1"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 ca="1"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 ca="1"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ca="1" si="415"/>
        <v>1278.1309590373162</v>
      </c>
      <c r="V5610" s="22">
        <f t="shared" ca="1" si="416"/>
        <v>0.46957841828615704</v>
      </c>
      <c r="X5610" s="33"/>
      <c r="Y5610" s="33"/>
    </row>
    <row r="5611" spans="1:25" hidden="1" x14ac:dyDescent="0.2">
      <c r="A5611" s="93" t="s">
        <v>5505</v>
      </c>
      <c r="B5611" s="94">
        <f ca="1">IFERROR(VLOOKUP($A5611,HeadJournal!$A$1:$NTR$890,COLUMN(HeadJournal!B$1),0),"")</f>
        <v>0</v>
      </c>
      <c r="C5611" s="94" t="str">
        <f ca="1">IFERROR(VLOOKUP($A5611,HeadJournal!$A$1:$NTR$890,COLUMN(HeadJournal!C$1),0),"")</f>
        <v>iHerb_VP DFD1605</v>
      </c>
      <c r="D5611" s="125" t="str">
        <f ca="1"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 ca="1"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 ca="1">IFERROR(SUM(K5611:O5611)*VLOOKUP($A5611,HeadJournal!$A$1:$L$890,COLUMN(HeadJournal!H$1),0),0)</f>
        <v>1913.6750942020176</v>
      </c>
      <c r="Q5611" s="29">
        <v>2900</v>
      </c>
      <c r="R5611" s="31">
        <v>46185</v>
      </c>
      <c r="S5611" s="31"/>
      <c r="T5611" s="95" t="str">
        <f t="shared" si="414"/>
        <v>2026 06</v>
      </c>
      <c r="U5611" s="32">
        <f t="shared" ca="1" si="415"/>
        <v>986.32490579798241</v>
      </c>
      <c r="V5611" s="22">
        <f t="shared" ca="1" si="416"/>
        <v>0.51540875919131379</v>
      </c>
      <c r="X5611" s="33"/>
      <c r="Y5611" s="33"/>
    </row>
    <row r="5612" spans="1:25" hidden="1" x14ac:dyDescent="0.2">
      <c r="A5612" s="93" t="s">
        <v>5505</v>
      </c>
      <c r="B5612" s="94">
        <f ca="1">IFERROR(VLOOKUP($A5612,HeadJournal!$A$1:$NTR$890,COLUMN(HeadJournal!B$1),0),"")</f>
        <v>0</v>
      </c>
      <c r="C5612" s="94" t="str">
        <f ca="1">IFERROR(VLOOKUP($A5612,HeadJournal!$A$1:$NTR$890,COLUMN(HeadJournal!C$1),0),"")</f>
        <v>iHerb_VP DFD1605</v>
      </c>
      <c r="D5612" s="125" t="str">
        <f ca="1"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 ca="1"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 ca="1"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ca="1" si="415"/>
        <v>-714.73539564847454</v>
      </c>
      <c r="V5612" s="22" t="str">
        <f t="shared" ca="1" si="416"/>
        <v/>
      </c>
      <c r="X5612" s="33"/>
      <c r="Y5612" s="33"/>
    </row>
    <row r="5613" spans="1:25" hidden="1" x14ac:dyDescent="0.2">
      <c r="A5613" s="93" t="s">
        <v>5505</v>
      </c>
      <c r="B5613" s="94">
        <f ca="1">IFERROR(VLOOKUP($A5613,HeadJournal!$A$1:$NTR$890,COLUMN(HeadJournal!B$1),0),"")</f>
        <v>0</v>
      </c>
      <c r="C5613" s="94" t="str">
        <f ca="1">IFERROR(VLOOKUP($A5613,HeadJournal!$A$1:$NTR$890,COLUMN(HeadJournal!C$1),0),"")</f>
        <v>iHerb_VP DFD1605</v>
      </c>
      <c r="D5613" s="125" t="str">
        <f ca="1"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 ca="1"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 ca="1"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 ca="1">IFERROR(SUM(K5613:O5613)*VLOOKUP($A5613,HeadJournal!$A$1:$L$890,COLUMN(HeadJournal!H$1),0),0)</f>
        <v>1465.0740488634983</v>
      </c>
      <c r="Q5613" s="29">
        <v>2500</v>
      </c>
      <c r="R5613" s="31">
        <v>46161</v>
      </c>
      <c r="S5613" s="31" t="s">
        <v>3280</v>
      </c>
      <c r="T5613" s="95" t="str">
        <f t="shared" si="414"/>
        <v>2026 05</v>
      </c>
      <c r="U5613" s="32">
        <f t="shared" ca="1" si="415"/>
        <v>1034.9259511365017</v>
      </c>
      <c r="V5613" s="22">
        <f t="shared" ca="1" si="416"/>
        <v>0.70639839122078818</v>
      </c>
      <c r="X5613" s="33"/>
      <c r="Y5613" s="33"/>
    </row>
    <row r="5614" spans="1:25" hidden="1" x14ac:dyDescent="0.2">
      <c r="A5614" s="93" t="s">
        <v>5507</v>
      </c>
      <c r="B5614" s="94">
        <f ca="1">IFERROR(VLOOKUP($A5614,HeadJournal!$A$1:$NTR$890,COLUMN(HeadJournal!B$1),0),"")</f>
        <v>0</v>
      </c>
      <c r="C5614" s="94" t="str">
        <f ca="1">IFERROR(VLOOKUP($A5614,HeadJournal!$A$1:$NTR$890,COLUMN(HeadJournal!C$1),0),"")</f>
        <v>OZON_OA</v>
      </c>
      <c r="D5614" s="125" t="str">
        <f ca="1"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 ca="1"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ca="1" si="415"/>
        <v>999</v>
      </c>
      <c r="V5614" s="22">
        <f t="shared" ca="1" si="416"/>
        <v>0.99800199800199796</v>
      </c>
      <c r="X5614" s="33"/>
      <c r="Y5614" s="33"/>
    </row>
    <row r="5615" spans="1:25" hidden="1" x14ac:dyDescent="0.2">
      <c r="A5615" s="93" t="s">
        <v>5510</v>
      </c>
      <c r="B5615" s="94">
        <f ca="1">IFERROR(VLOOKUP($A5615,HeadJournal!$A$1:$NTR$890,COLUMN(HeadJournal!B$1),0),"")</f>
        <v>0</v>
      </c>
      <c r="C5615" s="94" t="str">
        <f ca="1">IFERROR(VLOOKUP($A5615,HeadJournal!$A$1:$NTR$890,COLUMN(HeadJournal!C$1),0),"")</f>
        <v>iHerb_VP DFD1605</v>
      </c>
      <c r="D5615" s="125" t="str">
        <f ca="1"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 ca="1"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 ca="1"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 ca="1"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ca="1" si="415"/>
        <v>1066.9795345065929</v>
      </c>
      <c r="V5615" s="22">
        <f t="shared" ca="1" si="416"/>
        <v>0.55197529128810563</v>
      </c>
      <c r="X5615" s="33"/>
      <c r="Y5615" s="33"/>
    </row>
    <row r="5616" spans="1:25" hidden="1" x14ac:dyDescent="0.2">
      <c r="A5616" s="93" t="s">
        <v>5510</v>
      </c>
      <c r="B5616" s="94">
        <f ca="1">IFERROR(VLOOKUP($A5616,HeadJournal!$A$1:$NTR$890,COLUMN(HeadJournal!B$1),0),"")</f>
        <v>0</v>
      </c>
      <c r="C5616" s="94" t="str">
        <f ca="1">IFERROR(VLOOKUP($A5616,HeadJournal!$A$1:$NTR$890,COLUMN(HeadJournal!C$1),0),"")</f>
        <v>iHerb_VP DFD1605</v>
      </c>
      <c r="D5616" s="125" t="str">
        <f ca="1"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 ca="1"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 ca="1"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ca="1" si="401"/>
        <v>1066.9795345065929</v>
      </c>
      <c r="V5616" s="22">
        <f t="shared" ca="1" si="402"/>
        <v>0.55197529128810563</v>
      </c>
      <c r="X5616" s="33"/>
      <c r="Y5616" s="33"/>
    </row>
    <row r="5617" spans="1:25" hidden="1" x14ac:dyDescent="0.2">
      <c r="A5617" s="93" t="s">
        <v>5510</v>
      </c>
      <c r="B5617" s="94">
        <f ca="1">IFERROR(VLOOKUP($A5617,HeadJournal!$A$1:$NTR$890,COLUMN(HeadJournal!B$1),0),"")</f>
        <v>0</v>
      </c>
      <c r="C5617" s="94" t="str">
        <f ca="1">IFERROR(VLOOKUP($A5617,HeadJournal!$A$1:$NTR$890,COLUMN(HeadJournal!C$1),0),"")</f>
        <v>iHerb_VP DFD1605</v>
      </c>
      <c r="D5617" s="125" t="str">
        <f ca="1"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 ca="1"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 ca="1"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ca="1" si="401"/>
        <v>1081.2049473628244</v>
      </c>
      <c r="V5617" s="22">
        <f t="shared" ca="1" si="402"/>
        <v>0.29074066520447001</v>
      </c>
      <c r="X5617" s="33"/>
      <c r="Y5617" s="33"/>
    </row>
    <row r="5618" spans="1:25" hidden="1" x14ac:dyDescent="0.2">
      <c r="A5618" s="93" t="s">
        <v>5510</v>
      </c>
      <c r="B5618" s="94">
        <f ca="1">IFERROR(VLOOKUP($A5618,HeadJournal!$A$1:$NTR$890,COLUMN(HeadJournal!B$1),0),"")</f>
        <v>0</v>
      </c>
      <c r="C5618" s="94" t="str">
        <f ca="1">IFERROR(VLOOKUP($A5618,HeadJournal!$A$1:$NTR$890,COLUMN(HeadJournal!C$1),0),"")</f>
        <v>iHerb_VP DFD1605</v>
      </c>
      <c r="D5618" s="125" t="str">
        <f ca="1"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 ca="1"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 ca="1"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ca="1" si="401"/>
        <v>-3608.3606438749466</v>
      </c>
      <c r="V5618" s="22" t="str">
        <f t="shared" ca="1" si="402"/>
        <v/>
      </c>
      <c r="X5618" s="33"/>
      <c r="Y5618" s="33"/>
    </row>
    <row r="5619" spans="1:25" hidden="1" x14ac:dyDescent="0.2">
      <c r="A5619" s="93" t="s">
        <v>5510</v>
      </c>
      <c r="B5619" s="94">
        <f ca="1">IFERROR(VLOOKUP($A5619,HeadJournal!$A$1:$NTR$890,COLUMN(HeadJournal!B$1),0),"")</f>
        <v>0</v>
      </c>
      <c r="C5619" s="94" t="str">
        <f ca="1">IFERROR(VLOOKUP($A5619,HeadJournal!$A$1:$NTR$890,COLUMN(HeadJournal!C$1),0),"")</f>
        <v>iHerb_VP DFD1605</v>
      </c>
      <c r="D5619" s="125" t="str">
        <f ca="1"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 ca="1"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 ca="1"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 ca="1">IFERROR(SUM(K5619:O5619)*VLOOKUP($A5619,HeadJournal!$A$1:$L$890,COLUMN(HeadJournal!H$1),0),0)</f>
        <v>2085.7044018502761</v>
      </c>
      <c r="Q5619" s="29">
        <v>3300</v>
      </c>
      <c r="R5619" s="31">
        <v>46146</v>
      </c>
      <c r="S5619" s="31" t="s">
        <v>3493</v>
      </c>
      <c r="T5619" s="95" t="str">
        <f t="shared" si="414"/>
        <v>2026 05</v>
      </c>
      <c r="U5619" s="32">
        <f t="shared" ca="1" si="401"/>
        <v>1214.2955981497239</v>
      </c>
      <c r="V5619" s="22">
        <f t="shared" ca="1" si="402"/>
        <v>0.58219927860942067</v>
      </c>
      <c r="X5619" s="33"/>
      <c r="Y5619" s="33"/>
    </row>
    <row r="5620" spans="1:25" hidden="1" x14ac:dyDescent="0.2">
      <c r="A5620" s="93" t="s">
        <v>5510</v>
      </c>
      <c r="B5620" s="94">
        <f ca="1">IFERROR(VLOOKUP($A5620,HeadJournal!$A$1:$NTR$890,COLUMN(HeadJournal!B$1),0),"")</f>
        <v>0</v>
      </c>
      <c r="C5620" s="94" t="str">
        <f ca="1">IFERROR(VLOOKUP($A5620,HeadJournal!$A$1:$NTR$890,COLUMN(HeadJournal!C$1),0),"")</f>
        <v>iHerb_VP DFD1605</v>
      </c>
      <c r="D5620" s="125" t="str">
        <f ca="1"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 ca="1"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 ca="1"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 ca="1"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ca="1" si="401"/>
        <v>1343.6710293492138</v>
      </c>
      <c r="V5620" s="22">
        <f t="shared" ca="1" si="402"/>
        <v>0.54702405313129454</v>
      </c>
      <c r="X5620" s="33"/>
      <c r="Y5620" s="33"/>
    </row>
    <row r="5621" spans="1:25" hidden="1" x14ac:dyDescent="0.2">
      <c r="A5621" s="93" t="s">
        <v>5514</v>
      </c>
      <c r="B5621" s="94">
        <f ca="1">IFERROR(VLOOKUP($A5621,HeadJournal!$A$1:$NTR$890,COLUMN(HeadJournal!B$1),0),"")</f>
        <v>0</v>
      </c>
      <c r="C5621" s="94" t="str">
        <f ca="1">IFERROR(VLOOKUP($A5621,HeadJournal!$A$1:$NTR$890,COLUMN(HeadJournal!C$1),0),"")</f>
        <v>iHerb_VP DFD1605</v>
      </c>
      <c r="D5621" s="125" t="str">
        <f ca="1"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 ca="1"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 ca="1"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ca="1" si="401"/>
        <v>-1143.0697026431719</v>
      </c>
      <c r="V5621" s="22" t="str">
        <f t="shared" ca="1" si="402"/>
        <v/>
      </c>
      <c r="X5621" s="33"/>
      <c r="Y5621" s="33"/>
    </row>
    <row r="5622" spans="1:25" hidden="1" x14ac:dyDescent="0.2">
      <c r="A5622" s="93" t="s">
        <v>5514</v>
      </c>
      <c r="B5622" s="94">
        <f ca="1">IFERROR(VLOOKUP($A5622,HeadJournal!$A$1:$NTR$890,COLUMN(HeadJournal!B$1),0),"")</f>
        <v>0</v>
      </c>
      <c r="C5622" s="94" t="str">
        <f ca="1">IFERROR(VLOOKUP($A5622,HeadJournal!$A$1:$NTR$890,COLUMN(HeadJournal!C$1),0),"")</f>
        <v>iHerb_VP DFD1605</v>
      </c>
      <c r="D5622" s="125" t="str">
        <f ca="1"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 ca="1"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 ca="1"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ca="1" si="401"/>
        <v>-1143.0697026431719</v>
      </c>
      <c r="V5622" s="22" t="str">
        <f t="shared" ca="1" si="402"/>
        <v/>
      </c>
      <c r="X5622" s="33"/>
      <c r="Y5622" s="33"/>
    </row>
    <row r="5623" spans="1:25" hidden="1" x14ac:dyDescent="0.2">
      <c r="A5623" s="93" t="s">
        <v>5514</v>
      </c>
      <c r="B5623" s="94">
        <f ca="1">IFERROR(VLOOKUP($A5623,HeadJournal!$A$1:$NTR$890,COLUMN(HeadJournal!B$1),0),"")</f>
        <v>0</v>
      </c>
      <c r="C5623" s="94" t="str">
        <f ca="1">IFERROR(VLOOKUP($A5623,HeadJournal!$A$1:$NTR$890,COLUMN(HeadJournal!C$1),0),"")</f>
        <v>iHerb_VP DFD1605</v>
      </c>
      <c r="D5623" s="125" t="str">
        <f ca="1"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 ca="1"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ca="1" si="401"/>
        <v>856.93029735682808</v>
      </c>
      <c r="V5623" s="22">
        <f t="shared" ca="1" si="402"/>
        <v>0.7496745783527542</v>
      </c>
      <c r="X5623" s="33"/>
      <c r="Y5623" s="33"/>
    </row>
    <row r="5624" spans="1:25" hidden="1" x14ac:dyDescent="0.2">
      <c r="A5624" s="93" t="s">
        <v>5514</v>
      </c>
      <c r="B5624" s="94">
        <f ca="1">IFERROR(VLOOKUP($A5624,HeadJournal!$A$1:$NTR$890,COLUMN(HeadJournal!B$1),0),"")</f>
        <v>0</v>
      </c>
      <c r="C5624" s="94" t="str">
        <f ca="1">IFERROR(VLOOKUP($A5624,HeadJournal!$A$1:$NTR$890,COLUMN(HeadJournal!C$1),0),"")</f>
        <v>iHerb_VP DFD1605</v>
      </c>
      <c r="D5624" s="125" t="str">
        <f ca="1"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 ca="1"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 ca="1">IFERROR(SUM(K5624:O5624)*VLOOKUP($A5624,HeadJournal!$A$1:$L$890,COLUMN(HeadJournal!H$1),0),0)</f>
        <v>1143.0697026431719</v>
      </c>
      <c r="Q5624" s="29">
        <v>2000</v>
      </c>
      <c r="R5624" s="31">
        <v>46144</v>
      </c>
      <c r="S5624" s="31"/>
      <c r="T5624" s="95" t="str">
        <f t="shared" si="414"/>
        <v>2026 05</v>
      </c>
      <c r="U5624" s="32">
        <f t="shared" ca="1" si="401"/>
        <v>856.93029735682808</v>
      </c>
      <c r="V5624" s="22">
        <f t="shared" ca="1" si="402"/>
        <v>0.7496745783527542</v>
      </c>
      <c r="X5624" s="33"/>
      <c r="Y5624" s="33"/>
    </row>
    <row r="5625" spans="1:25" hidden="1" x14ac:dyDescent="0.2">
      <c r="A5625" s="93" t="s">
        <v>5514</v>
      </c>
      <c r="B5625" s="94">
        <f ca="1">IFERROR(VLOOKUP($A5625,HeadJournal!$A$1:$NTR$890,COLUMN(HeadJournal!B$1),0),"")</f>
        <v>0</v>
      </c>
      <c r="C5625" s="94" t="str">
        <f ca="1">IFERROR(VLOOKUP($A5625,HeadJournal!$A$1:$NTR$890,COLUMN(HeadJournal!C$1),0),"")</f>
        <v>iHerb_VP DFD1605</v>
      </c>
      <c r="D5625" s="125" t="str">
        <f ca="1"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 ca="1"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 ca="1"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ca="1" si="401"/>
        <v>1231.2537754352841</v>
      </c>
      <c r="V5625" s="22">
        <f t="shared" ca="1" si="402"/>
        <v>0.83830259771403592</v>
      </c>
      <c r="X5625" s="33"/>
      <c r="Y5625" s="33"/>
    </row>
    <row r="5626" spans="1:25" hidden="1" x14ac:dyDescent="0.2">
      <c r="A5626" s="93" t="s">
        <v>5514</v>
      </c>
      <c r="B5626" s="94">
        <f ca="1">IFERROR(VLOOKUP($A5626,HeadJournal!$A$1:$NTR$890,COLUMN(HeadJournal!B$1),0),"")</f>
        <v>0</v>
      </c>
      <c r="C5626" s="94" t="str">
        <f ca="1">IFERROR(VLOOKUP($A5626,HeadJournal!$A$1:$NTR$890,COLUMN(HeadJournal!C$1),0),"")</f>
        <v>iHerb_VP DFD1605</v>
      </c>
      <c r="D5626" s="125" t="str">
        <f ca="1"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 ca="1"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 ca="1"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ca="1" si="417">Q5626-P5626</f>
        <v>-1468.7462245647159</v>
      </c>
      <c r="V5626" s="22" t="str">
        <f t="shared" ref="V5626:V5635" ca="1" si="418">IF(Q5626&lt;&gt;0,IFERROR(U5626/P5626,""),"")</f>
        <v/>
      </c>
      <c r="X5626" s="33"/>
      <c r="Y5626" s="33"/>
    </row>
    <row r="5627" spans="1:25" hidden="1" x14ac:dyDescent="0.2">
      <c r="A5627" s="93" t="s">
        <v>5514</v>
      </c>
      <c r="B5627" s="94">
        <f ca="1">IFERROR(VLOOKUP($A5627,HeadJournal!$A$1:$NTR$890,COLUMN(HeadJournal!B$1),0),"")</f>
        <v>0</v>
      </c>
      <c r="C5627" s="94" t="str">
        <f ca="1">IFERROR(VLOOKUP($A5627,HeadJournal!$A$1:$NTR$890,COLUMN(HeadJournal!C$1),0),"")</f>
        <v>iHerb_VP DFD1605</v>
      </c>
      <c r="D5627" s="125" t="str">
        <f ca="1"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 ca="1"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 ca="1">IFERROR(SUM(K5627:O5627)*VLOOKUP($A5627,HeadJournal!$A$1:$L$890,COLUMN(HeadJournal!H$1),0),0)</f>
        <v>468.38870568491723</v>
      </c>
      <c r="Q5627" s="29">
        <v>1000</v>
      </c>
      <c r="R5627" s="31">
        <v>46170</v>
      </c>
      <c r="S5627" s="31"/>
      <c r="T5627" s="95" t="str">
        <f t="shared" si="414"/>
        <v>2026 05</v>
      </c>
      <c r="U5627" s="32">
        <f t="shared" ca="1" si="417"/>
        <v>531.61129431508277</v>
      </c>
      <c r="V5627" s="22">
        <f t="shared" ca="1" si="418"/>
        <v>1.134978892238053</v>
      </c>
      <c r="X5627" s="33"/>
      <c r="Y5627" s="33"/>
    </row>
    <row r="5628" spans="1:25" hidden="1" x14ac:dyDescent="0.2">
      <c r="A5628" s="93" t="s">
        <v>5514</v>
      </c>
      <c r="B5628" s="94">
        <f ca="1">IFERROR(VLOOKUP($A5628,HeadJournal!$A$1:$NTR$890,COLUMN(HeadJournal!B$1),0),"")</f>
        <v>0</v>
      </c>
      <c r="C5628" s="94" t="str">
        <f ca="1">IFERROR(VLOOKUP($A5628,HeadJournal!$A$1:$NTR$890,COLUMN(HeadJournal!C$1),0),"")</f>
        <v>iHerb_VP DFD1605</v>
      </c>
      <c r="D5628" s="125" t="str">
        <f ca="1"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 ca="1"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 ca="1"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ca="1" si="417"/>
        <v>1150.3304331864897</v>
      </c>
      <c r="V5628" s="22">
        <f t="shared" ca="1" si="418"/>
        <v>0.40367151566726556</v>
      </c>
      <c r="X5628" s="33"/>
      <c r="Y5628" s="33"/>
    </row>
    <row r="5629" spans="1:25" hidden="1" x14ac:dyDescent="0.2">
      <c r="A5629" s="93" t="s">
        <v>5514</v>
      </c>
      <c r="B5629" s="94">
        <f ca="1">IFERROR(VLOOKUP($A5629,HeadJournal!$A$1:$NTR$890,COLUMN(HeadJournal!B$1),0),"")</f>
        <v>0</v>
      </c>
      <c r="C5629" s="94" t="str">
        <f ca="1">IFERROR(VLOOKUP($A5629,HeadJournal!$A$1:$NTR$890,COLUMN(HeadJournal!C$1),0),"")</f>
        <v>iHerb_VP DFD1605</v>
      </c>
      <c r="D5629" s="125" t="str">
        <f ca="1"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 ca="1"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 ca="1"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 ca="1"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ca="1" si="417"/>
        <v>1081.8034581497795</v>
      </c>
      <c r="V5629" s="22">
        <f t="shared" ca="1" si="418"/>
        <v>1.0624701751431755</v>
      </c>
      <c r="X5629" s="33"/>
      <c r="Y5629" s="33"/>
    </row>
    <row r="5630" spans="1:25" hidden="1" x14ac:dyDescent="0.2">
      <c r="A5630" s="93" t="s">
        <v>5514</v>
      </c>
      <c r="B5630" s="94">
        <f ca="1">IFERROR(VLOOKUP($A5630,HeadJournal!$A$1:$NTR$890,COLUMN(HeadJournal!B$1),0),"")</f>
        <v>0</v>
      </c>
      <c r="C5630" s="94" t="str">
        <f ca="1">IFERROR(VLOOKUP($A5630,HeadJournal!$A$1:$NTR$890,COLUMN(HeadJournal!C$1),0),"")</f>
        <v>iHerb_VP DFD1605</v>
      </c>
      <c r="D5630" s="125" t="str">
        <f ca="1"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 ca="1"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 ca="1"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ca="1" si="417"/>
        <v>1081.8034581497795</v>
      </c>
      <c r="V5630" s="22">
        <f t="shared" ca="1" si="418"/>
        <v>1.0624701751431755</v>
      </c>
      <c r="X5630" s="33"/>
      <c r="Y5630" s="33"/>
    </row>
    <row r="5631" spans="1:25" hidden="1" x14ac:dyDescent="0.2">
      <c r="A5631" s="93" t="s">
        <v>5514</v>
      </c>
      <c r="B5631" s="94">
        <f ca="1">IFERROR(VLOOKUP($A5631,HeadJournal!$A$1:$NTR$890,COLUMN(HeadJournal!B$1),0),"")</f>
        <v>0</v>
      </c>
      <c r="C5631" s="94" t="str">
        <f ca="1">IFERROR(VLOOKUP($A5631,HeadJournal!$A$1:$NTR$890,COLUMN(HeadJournal!C$1),0),"")</f>
        <v>iHerb_VP DFD1605</v>
      </c>
      <c r="D5631" s="125" t="str">
        <f ca="1"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 ca="1"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 ca="1"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 ca="1"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ca="1" si="417"/>
        <v>927.70594923431895</v>
      </c>
      <c r="V5631" s="22">
        <f t="shared" ca="1" si="418"/>
        <v>0.55475049307838953</v>
      </c>
      <c r="X5631" s="33"/>
      <c r="Y5631" s="33"/>
    </row>
    <row r="5632" spans="1:25" hidden="1" x14ac:dyDescent="0.2">
      <c r="A5632" s="93" t="s">
        <v>5520</v>
      </c>
      <c r="B5632" s="94">
        <f ca="1">IFERROR(VLOOKUP($A5632,HeadJournal!$A$1:$NTR$890,COLUMN(HeadJournal!B$1),0),"")</f>
        <v>0</v>
      </c>
      <c r="C5632" s="94" t="str">
        <f ca="1">IFERROR(VLOOKUP($A5632,HeadJournal!$A$1:$NTR$890,COLUMN(HeadJournal!C$1),0),"")</f>
        <v>iHerb_AV CYG0792</v>
      </c>
      <c r="D5632" s="125" t="str">
        <f ca="1"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 ca="1"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ca="1" si="417"/>
        <v>986.36902212705206</v>
      </c>
      <c r="V5632" s="22">
        <f t="shared" ca="1" si="418"/>
        <v>0.9731046541186974</v>
      </c>
      <c r="X5632" s="33"/>
      <c r="Y5632" s="33"/>
    </row>
    <row r="5633" spans="1:25" hidden="1" x14ac:dyDescent="0.2">
      <c r="A5633" s="93" t="s">
        <v>5520</v>
      </c>
      <c r="B5633" s="94">
        <f ca="1">IFERROR(VLOOKUP($A5633,HeadJournal!$A$1:$NTR$890,COLUMN(HeadJournal!B$1),0),"")</f>
        <v>0</v>
      </c>
      <c r="C5633" s="94" t="str">
        <f ca="1">IFERROR(VLOOKUP($A5633,HeadJournal!$A$1:$NTR$890,COLUMN(HeadJournal!C$1),0),"")</f>
        <v>iHerb_AV CYG0792</v>
      </c>
      <c r="D5633" s="125" t="str">
        <f ca="1"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 ca="1"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 ca="1"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 ca="1"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ca="1" si="417"/>
        <v>1078.7088407090173</v>
      </c>
      <c r="V5633" s="22">
        <f t="shared" ca="1" si="418"/>
        <v>0.70907454770969902</v>
      </c>
      <c r="X5633" s="33"/>
      <c r="Y5633" s="33"/>
    </row>
    <row r="5634" spans="1:25" hidden="1" x14ac:dyDescent="0.2">
      <c r="A5634" s="93" t="s">
        <v>5520</v>
      </c>
      <c r="B5634" s="94">
        <f ca="1">IFERROR(VLOOKUP($A5634,HeadJournal!$A$1:$NTR$890,COLUMN(HeadJournal!B$1),0),"")</f>
        <v>0</v>
      </c>
      <c r="C5634" s="94" t="str">
        <f ca="1">IFERROR(VLOOKUP($A5634,HeadJournal!$A$1:$NTR$890,COLUMN(HeadJournal!C$1),0),"")</f>
        <v>iHerb_AV CYG0792</v>
      </c>
      <c r="D5634" s="125" t="str">
        <f ca="1"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 ca="1"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 ca="1"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 ca="1"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ca="1" si="417"/>
        <v>1078.7088407090173</v>
      </c>
      <c r="V5634" s="22">
        <f t="shared" ca="1" si="418"/>
        <v>0.70907454770969902</v>
      </c>
      <c r="X5634" s="33"/>
      <c r="Y5634" s="33"/>
    </row>
    <row r="5635" spans="1:25" hidden="1" x14ac:dyDescent="0.2">
      <c r="A5635" s="93" t="s">
        <v>5520</v>
      </c>
      <c r="B5635" s="94">
        <f ca="1">IFERROR(VLOOKUP($A5635,HeadJournal!$A$1:$NTR$890,COLUMN(HeadJournal!B$1),0),"")</f>
        <v>0</v>
      </c>
      <c r="C5635" s="94" t="str">
        <f ca="1">IFERROR(VLOOKUP($A5635,HeadJournal!$A$1:$NTR$890,COLUMN(HeadJournal!C$1),0),"")</f>
        <v>iHerb_AV CYG0792</v>
      </c>
      <c r="D5635" s="125" t="str">
        <f ca="1"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 ca="1"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 ca="1"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ca="1" si="417"/>
        <v>-1134.4220027361407</v>
      </c>
      <c r="V5635" s="22" t="str">
        <f t="shared" ca="1" si="418"/>
        <v/>
      </c>
      <c r="X5635" s="33"/>
      <c r="Y5635" s="33"/>
    </row>
    <row r="5636" spans="1:25" hidden="1" x14ac:dyDescent="0.2">
      <c r="A5636" s="93" t="s">
        <v>5520</v>
      </c>
      <c r="B5636" s="94">
        <f ca="1">IFERROR(VLOOKUP($A5636,HeadJournal!$A$1:$NTR$890,COLUMN(HeadJournal!B$1),0),"")</f>
        <v>0</v>
      </c>
      <c r="C5636" s="94" t="str">
        <f ca="1">IFERROR(VLOOKUP($A5636,HeadJournal!$A$1:$NTR$890,COLUMN(HeadJournal!C$1),0),"")</f>
        <v>iHerb_AV CYG0792</v>
      </c>
      <c r="D5636" s="125" t="str">
        <f ca="1"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6343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 ca="1"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 ca="1"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 ca="1"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6343" si="420">IF(R5636="","",TEXT(R5636,"ГГГГ ММ"))</f>
        <v>2026 03</v>
      </c>
      <c r="U5636" s="32">
        <f t="shared" ref="U5636:U5645" ca="1" si="421">Q5636-P5636</f>
        <v>2098.3074785867238</v>
      </c>
      <c r="V5636" s="22">
        <f t="shared" ref="V5636:V5645" ca="1" si="422">IF(Q5636&lt;&gt;0,IFERROR(U5636/P5636,""),"")</f>
        <v>0.4767046922016735</v>
      </c>
      <c r="X5636" s="33"/>
      <c r="Y5636" s="33"/>
    </row>
    <row r="5637" spans="1:25" hidden="1" x14ac:dyDescent="0.2">
      <c r="A5637" s="93" t="s">
        <v>5520</v>
      </c>
      <c r="B5637" s="94">
        <f ca="1">IFERROR(VLOOKUP($A5637,HeadJournal!$A$1:$NTR$890,COLUMN(HeadJournal!B$1),0),"")</f>
        <v>0</v>
      </c>
      <c r="C5637" s="94" t="str">
        <f ca="1">IFERROR(VLOOKUP($A5637,HeadJournal!$A$1:$NTR$890,COLUMN(HeadJournal!C$1),0),"")</f>
        <v>iHerb_AV CYG0792</v>
      </c>
      <c r="D5637" s="125" t="str">
        <f ca="1"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 ca="1"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 ca="1"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 ca="1"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ca="1" si="421"/>
        <v>-1566.0598608137045</v>
      </c>
      <c r="V5637" s="22" t="str">
        <f t="shared" ca="1" si="422"/>
        <v/>
      </c>
      <c r="X5637" s="33"/>
      <c r="Y5637" s="33"/>
    </row>
    <row r="5638" spans="1:25" hidden="1" x14ac:dyDescent="0.2">
      <c r="A5638" s="93" t="s">
        <v>5520</v>
      </c>
      <c r="B5638" s="94">
        <f ca="1">IFERROR(VLOOKUP($A5638,HeadJournal!$A$1:$NTR$890,COLUMN(HeadJournal!B$1),0),"")</f>
        <v>0</v>
      </c>
      <c r="C5638" s="94" t="str">
        <f ca="1">IFERROR(VLOOKUP($A5638,HeadJournal!$A$1:$NTR$890,COLUMN(HeadJournal!C$1),0),"")</f>
        <v>iHerb_AV CYG0792</v>
      </c>
      <c r="D5638" s="125" t="str">
        <f ca="1"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 ca="1"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 ca="1"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ca="1" si="421"/>
        <v>978.7088407090173</v>
      </c>
      <c r="V5638" s="22">
        <f t="shared" ca="1" si="422"/>
        <v>0.64334091125932602</v>
      </c>
      <c r="X5638" s="33"/>
      <c r="Y5638" s="33"/>
    </row>
    <row r="5639" spans="1:25" hidden="1" x14ac:dyDescent="0.2">
      <c r="A5639" s="93" t="s">
        <v>5520</v>
      </c>
      <c r="B5639" s="94">
        <f ca="1">IFERROR(VLOOKUP($A5639,HeadJournal!$A$1:$NTR$890,COLUMN(HeadJournal!B$1),0),"")</f>
        <v>0</v>
      </c>
      <c r="C5639" s="94" t="str">
        <f ca="1">IFERROR(VLOOKUP($A5639,HeadJournal!$A$1:$NTR$890,COLUMN(HeadJournal!C$1),0),"")</f>
        <v>iHerb_AV CYG0792</v>
      </c>
      <c r="D5639" s="125" t="str">
        <f ca="1"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 ca="1"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 ca="1"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 ca="1">IFERROR(SUM(K5639:O5639)*VLOOKUP($A5639,HeadJournal!$A$1:$L$890,COLUMN(HeadJournal!H$1),0),0)</f>
        <v>1521.2911592909827</v>
      </c>
      <c r="Q5639" s="29">
        <v>1521.29</v>
      </c>
      <c r="R5639" s="31"/>
      <c r="S5639" s="31"/>
      <c r="T5639" s="95" t="str">
        <f t="shared" si="420"/>
        <v/>
      </c>
      <c r="U5639" s="32">
        <f t="shared" ca="1" si="421"/>
        <v>-1.1592909827413678E-3</v>
      </c>
      <c r="V5639" s="22">
        <f t="shared" ca="1" si="422"/>
        <v>-7.6204411999716755E-7</v>
      </c>
      <c r="X5639" s="33"/>
      <c r="Y5639" s="33"/>
    </row>
    <row r="5640" spans="1:25" hidden="1" x14ac:dyDescent="0.2">
      <c r="A5640" s="93" t="s">
        <v>5531</v>
      </c>
      <c r="B5640" s="94">
        <f ca="1">IFERROR(VLOOKUP($A5640,HeadJournal!$A$1:$NTR$890,COLUMN(HeadJournal!B$1),0),"")</f>
        <v>0</v>
      </c>
      <c r="C5640" s="94" t="str">
        <f ca="1">IFERROR(VLOOKUP($A5640,HeadJournal!$A$1:$NTR$890,COLUMN(HeadJournal!C$1),0),"")</f>
        <v>iHerb_AV CYG0792</v>
      </c>
      <c r="D5640" s="125" t="str">
        <f ca="1"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 ca="1"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 ca="1"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 ca="1"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ca="1" si="421"/>
        <v>-888.26170588235277</v>
      </c>
      <c r="V5640" s="22" t="str">
        <f t="shared" ca="1" si="422"/>
        <v/>
      </c>
      <c r="X5640" s="33"/>
      <c r="Y5640" s="33"/>
    </row>
    <row r="5641" spans="1:25" hidden="1" x14ac:dyDescent="0.2">
      <c r="A5641" s="93" t="s">
        <v>5531</v>
      </c>
      <c r="B5641" s="94">
        <f ca="1">IFERROR(VLOOKUP($A5641,HeadJournal!$A$1:$NTR$890,COLUMN(HeadJournal!B$1),0),"")</f>
        <v>0</v>
      </c>
      <c r="C5641" s="94" t="str">
        <f ca="1">IFERROR(VLOOKUP($A5641,HeadJournal!$A$1:$NTR$890,COLUMN(HeadJournal!C$1),0),"")</f>
        <v>iHerb_AV CYG0792</v>
      </c>
      <c r="D5641" s="125" t="str">
        <f ca="1"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 ca="1"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 ca="1"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 ca="1"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ca="1" si="421"/>
        <v>-1727.1755392156863</v>
      </c>
      <c r="V5641" s="22" t="str">
        <f t="shared" ca="1" si="422"/>
        <v/>
      </c>
      <c r="X5641" s="33"/>
      <c r="Y5641" s="33"/>
    </row>
    <row r="5642" spans="1:25" hidden="1" x14ac:dyDescent="0.2">
      <c r="A5642" s="93" t="s">
        <v>5531</v>
      </c>
      <c r="B5642" s="94">
        <f ca="1">IFERROR(VLOOKUP($A5642,HeadJournal!$A$1:$NTR$890,COLUMN(HeadJournal!B$1),0),"")</f>
        <v>0</v>
      </c>
      <c r="C5642" s="94" t="str">
        <f ca="1">IFERROR(VLOOKUP($A5642,HeadJournal!$A$1:$NTR$890,COLUMN(HeadJournal!C$1),0),"")</f>
        <v>iHerb_AV CYG0792</v>
      </c>
      <c r="D5642" s="125" t="str">
        <f ca="1"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 ca="1"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 ca="1"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 ca="1"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ca="1" si="421"/>
        <v>987.98075008599972</v>
      </c>
      <c r="V5642" s="22">
        <f t="shared" ca="1" si="422"/>
        <v>0.54523744719207035</v>
      </c>
      <c r="X5642" s="33"/>
      <c r="Y5642" s="33"/>
    </row>
    <row r="5643" spans="1:25" hidden="1" x14ac:dyDescent="0.2">
      <c r="A5643" s="93" t="s">
        <v>5531</v>
      </c>
      <c r="B5643" s="94">
        <f ca="1">IFERROR(VLOOKUP($A5643,HeadJournal!$A$1:$NTR$890,COLUMN(HeadJournal!B$1),0),"")</f>
        <v>0</v>
      </c>
      <c r="C5643" s="94" t="str">
        <f ca="1">IFERROR(VLOOKUP($A5643,HeadJournal!$A$1:$NTR$890,COLUMN(HeadJournal!C$1),0),"")</f>
        <v>iHerb_AV CYG0792</v>
      </c>
      <c r="D5643" s="125" t="str">
        <f ca="1"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 ca="1"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 ca="1"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 ca="1">IFERROR(SUM(K5643:O5643)*VLOOKUP($A5643,HeadJournal!$A$1:$L$890,COLUMN(HeadJournal!H$1),0),0)</f>
        <v>1783.4494289645681</v>
      </c>
      <c r="Q5643" s="29">
        <v>2800</v>
      </c>
      <c r="R5643" s="31">
        <v>46119</v>
      </c>
      <c r="S5643" s="31" t="s">
        <v>3437</v>
      </c>
      <c r="T5643" s="95" t="str">
        <f t="shared" si="420"/>
        <v>2026 04</v>
      </c>
      <c r="U5643" s="32">
        <f t="shared" ca="1" si="421"/>
        <v>1016.5505710354319</v>
      </c>
      <c r="V5643" s="22">
        <f t="shared" ca="1" si="422"/>
        <v>0.56999125095776837</v>
      </c>
      <c r="X5643" s="33"/>
      <c r="Y5643" s="33"/>
    </row>
    <row r="5644" spans="1:25" hidden="1" x14ac:dyDescent="0.2">
      <c r="A5644" s="93" t="s">
        <v>5531</v>
      </c>
      <c r="B5644" s="94">
        <f ca="1">IFERROR(VLOOKUP($A5644,HeadJournal!$A$1:$NTR$890,COLUMN(HeadJournal!B$1),0),"")</f>
        <v>0</v>
      </c>
      <c r="C5644" s="94" t="str">
        <f ca="1">IFERROR(VLOOKUP($A5644,HeadJournal!$A$1:$NTR$890,COLUMN(HeadJournal!C$1),0),"")</f>
        <v>iHerb_AV CYG0792</v>
      </c>
      <c r="D5644" s="125" t="str">
        <f ca="1"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 ca="1"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 ca="1"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 ca="1"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ca="1" si="421"/>
        <v>1531.3921444788457</v>
      </c>
      <c r="V5644" s="22">
        <f t="shared" ca="1" si="422"/>
        <v>0.38587640810828977</v>
      </c>
      <c r="X5644" s="33"/>
      <c r="Y5644" s="33"/>
    </row>
    <row r="5645" spans="1:25" hidden="1" x14ac:dyDescent="0.2">
      <c r="A5645" s="93" t="s">
        <v>5531</v>
      </c>
      <c r="B5645" s="94">
        <f ca="1">IFERROR(VLOOKUP($A5645,HeadJournal!$A$1:$NTR$890,COLUMN(HeadJournal!B$1),0),"")</f>
        <v>0</v>
      </c>
      <c r="C5645" s="94" t="str">
        <f ca="1">IFERROR(VLOOKUP($A5645,HeadJournal!$A$1:$NTR$890,COLUMN(HeadJournal!C$1),0),"")</f>
        <v>iHerb_AV CYG0792</v>
      </c>
      <c r="D5645" s="125" t="str">
        <f ca="1"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 ca="1"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 ca="1"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ca="1" si="421"/>
        <v>1831.3921444788457</v>
      </c>
      <c r="V5645" s="22">
        <f t="shared" ca="1" si="422"/>
        <v>0.46146966673237833</v>
      </c>
      <c r="X5645" s="33"/>
      <c r="Y5645" s="33"/>
    </row>
    <row r="5646" spans="1:25" hidden="1" x14ac:dyDescent="0.2">
      <c r="A5646" s="93" t="s">
        <v>5531</v>
      </c>
      <c r="B5646" s="94">
        <f ca="1">IFERROR(VLOOKUP($A5646,HeadJournal!$A$1:$NTR$890,COLUMN(HeadJournal!B$1),0),"")</f>
        <v>0</v>
      </c>
      <c r="C5646" s="94" t="str">
        <f ca="1">IFERROR(VLOOKUP($A5646,HeadJournal!$A$1:$NTR$890,COLUMN(HeadJournal!C$1),0),"")</f>
        <v>iHerb_AV CYG0792</v>
      </c>
      <c r="D5646" s="125" t="str">
        <f ca="1"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 ca="1"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 ca="1"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 ca="1">IFERROR(SUM(K5646:O5646)*VLOOKUP($A5646,HeadJournal!$A$1:$L$890,COLUMN(HeadJournal!H$1),0),0)</f>
        <v>1081.7573114035085</v>
      </c>
      <c r="Q5646" s="29">
        <v>2000</v>
      </c>
      <c r="R5646" s="31">
        <v>46145</v>
      </c>
      <c r="S5646" s="31" t="s">
        <v>4533</v>
      </c>
      <c r="T5646" s="95" t="str">
        <f t="shared" si="420"/>
        <v>2026 05</v>
      </c>
      <c r="U5646" s="32">
        <f t="shared" ca="1" si="401"/>
        <v>918.24268859649146</v>
      </c>
      <c r="V5646" s="22">
        <f t="shared" ca="1" si="402"/>
        <v>0.84884352425141674</v>
      </c>
      <c r="X5646" s="33"/>
      <c r="Y5646" s="33"/>
    </row>
    <row r="5647" spans="1:25" hidden="1" x14ac:dyDescent="0.2">
      <c r="A5647" s="93" t="s">
        <v>5531</v>
      </c>
      <c r="B5647" s="94">
        <f ca="1">IFERROR(VLOOKUP($A5647,HeadJournal!$A$1:$NTR$890,COLUMN(HeadJournal!B$1),0),"")</f>
        <v>0</v>
      </c>
      <c r="C5647" s="94" t="str">
        <f ca="1">IFERROR(VLOOKUP($A5647,HeadJournal!$A$1:$NTR$890,COLUMN(HeadJournal!C$1),0),"")</f>
        <v>iHerb_AV CYG0792</v>
      </c>
      <c r="D5647" s="125" t="str">
        <f ca="1"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 ca="1"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 ca="1"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 ca="1">IFERROR(SUM(K5647:O5647)*VLOOKUP($A5647,HeadJournal!$A$1:$L$890,COLUMN(HeadJournal!H$1),0),0)</f>
        <v>1081.7573114035085</v>
      </c>
      <c r="Q5647" s="29">
        <v>2000</v>
      </c>
      <c r="R5647" s="31">
        <v>46177</v>
      </c>
      <c r="S5647" s="31" t="s">
        <v>3226</v>
      </c>
      <c r="T5647" s="95" t="str">
        <f t="shared" si="420"/>
        <v>2026 06</v>
      </c>
      <c r="U5647" s="32">
        <f t="shared" ca="1" si="401"/>
        <v>918.24268859649146</v>
      </c>
      <c r="V5647" s="22">
        <f t="shared" ca="1" si="402"/>
        <v>0.84884352425141674</v>
      </c>
      <c r="X5647" s="33"/>
      <c r="Y5647" s="33"/>
    </row>
    <row r="5648" spans="1:25" hidden="1" x14ac:dyDescent="0.2">
      <c r="A5648" s="93" t="s">
        <v>5531</v>
      </c>
      <c r="B5648" s="94">
        <f ca="1">IFERROR(VLOOKUP($A5648,HeadJournal!$A$1:$NTR$890,COLUMN(HeadJournal!B$1),0),"")</f>
        <v>0</v>
      </c>
      <c r="C5648" s="94" t="str">
        <f ca="1">IFERROR(VLOOKUP($A5648,HeadJournal!$A$1:$NTR$890,COLUMN(HeadJournal!C$1),0),"")</f>
        <v>iHerb_AV CYG0792</v>
      </c>
      <c r="D5648" s="125" t="str">
        <f ca="1"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 ca="1"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 ca="1"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 ca="1">IFERROR(SUM(K5648:O5648)*VLOOKUP($A5648,HeadJournal!$A$1:$L$890,COLUMN(HeadJournal!H$1),0),0)</f>
        <v>466.64040884072915</v>
      </c>
      <c r="Q5648" s="29">
        <v>1100</v>
      </c>
      <c r="R5648" s="31">
        <v>46164</v>
      </c>
      <c r="S5648" s="31"/>
      <c r="T5648" s="95" t="str">
        <f t="shared" si="420"/>
        <v>2026 05</v>
      </c>
      <c r="U5648" s="32">
        <f t="shared" ca="1" si="401"/>
        <v>633.35959115927085</v>
      </c>
      <c r="V5648" s="22">
        <f t="shared" ca="1" si="402"/>
        <v>1.3572754934205564</v>
      </c>
      <c r="X5648" s="33"/>
      <c r="Y5648" s="33"/>
    </row>
    <row r="5649" spans="1:25" hidden="1" x14ac:dyDescent="0.2">
      <c r="A5649" s="93" t="s">
        <v>5535</v>
      </c>
      <c r="B5649" s="94">
        <f ca="1">IFERROR(VLOOKUP($A5649,HeadJournal!$A$1:$NTR$890,COLUMN(HeadJournal!B$1),0),"")</f>
        <v>0</v>
      </c>
      <c r="C5649" s="94" t="str">
        <f ca="1">IFERROR(VLOOKUP($A5649,HeadJournal!$A$1:$NTR$890,COLUMN(HeadJournal!C$1),0),"")</f>
        <v>iHerb_OA CZN6870</v>
      </c>
      <c r="D5649" s="125" t="str">
        <f ca="1"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 ca="1"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 ca="1"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ca="1" si="401"/>
        <v>1330.7064447553953</v>
      </c>
      <c r="V5649" s="22">
        <f t="shared" ca="1" si="402"/>
        <v>0.36266012100704953</v>
      </c>
      <c r="X5649" s="33"/>
      <c r="Y5649" s="33"/>
    </row>
    <row r="5650" spans="1:25" hidden="1" x14ac:dyDescent="0.2">
      <c r="A5650" s="93" t="s">
        <v>5535</v>
      </c>
      <c r="B5650" s="94">
        <f ca="1">IFERROR(VLOOKUP($A5650,HeadJournal!$A$1:$NTR$890,COLUMN(HeadJournal!B$1),0),"")</f>
        <v>0</v>
      </c>
      <c r="C5650" s="94" t="str">
        <f ca="1">IFERROR(VLOOKUP($A5650,HeadJournal!$A$1:$NTR$890,COLUMN(HeadJournal!C$1),0),"")</f>
        <v>iHerb_OA CZN6870</v>
      </c>
      <c r="D5650" s="125" t="str">
        <f ca="1"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 ca="1"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 ca="1"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 ca="1">IFERROR(SUM(K5650:O5650)*VLOOKUP($A5650,HeadJournal!$A$1:$L$890,COLUMN(HeadJournal!H$1),0),0)</f>
        <v>2672.9297034605238</v>
      </c>
      <c r="Q5650" s="29">
        <v>2672.93</v>
      </c>
      <c r="R5650" s="31"/>
      <c r="S5650" s="31"/>
      <c r="T5650" s="95" t="str">
        <f t="shared" si="420"/>
        <v/>
      </c>
      <c r="U5650" s="32">
        <f t="shared" ca="1" si="401"/>
        <v>2.9653947603947017E-4</v>
      </c>
      <c r="V5650" s="22">
        <f t="shared" ca="1" si="402"/>
        <v>1.1094174143657936E-7</v>
      </c>
      <c r="X5650" s="33"/>
      <c r="Y5650" s="33"/>
    </row>
    <row r="5651" spans="1:25" hidden="1" x14ac:dyDescent="0.2">
      <c r="A5651" s="93" t="s">
        <v>5535</v>
      </c>
      <c r="B5651" s="94">
        <f ca="1">IFERROR(VLOOKUP($A5651,HeadJournal!$A$1:$NTR$890,COLUMN(HeadJournal!B$1),0),"")</f>
        <v>0</v>
      </c>
      <c r="C5651" s="94" t="str">
        <f ca="1">IFERROR(VLOOKUP($A5651,HeadJournal!$A$1:$NTR$890,COLUMN(HeadJournal!C$1),0),"")</f>
        <v>iHerb_OA CZN6870</v>
      </c>
      <c r="D5651" s="125" t="str">
        <f ca="1"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 ca="1"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 ca="1"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 ca="1"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ca="1" si="354"/>
        <v>-1647.673776438297</v>
      </c>
      <c r="V5651" s="22" t="str">
        <f t="shared" ca="1" si="355"/>
        <v/>
      </c>
      <c r="X5651" s="33"/>
      <c r="Y5651" s="33"/>
    </row>
    <row r="5652" spans="1:25" hidden="1" x14ac:dyDescent="0.2">
      <c r="A5652" s="93" t="s">
        <v>5535</v>
      </c>
      <c r="B5652" s="94">
        <f ca="1">IFERROR(VLOOKUP($A5652,HeadJournal!$A$1:$NTR$890,COLUMN(HeadJournal!B$1),0),"")</f>
        <v>0</v>
      </c>
      <c r="C5652" s="94" t="str">
        <f ca="1">IFERROR(VLOOKUP($A5652,HeadJournal!$A$1:$NTR$890,COLUMN(HeadJournal!C$1),0),"")</f>
        <v>iHerb_OA CZN6870</v>
      </c>
      <c r="D5652" s="125" t="str">
        <f ca="1"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 ca="1"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 ca="1"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ca="1" si="354"/>
        <v>2322.1922119369247</v>
      </c>
      <c r="V5652" s="22">
        <f t="shared" ca="1" si="355"/>
        <v>0.47607292309052668</v>
      </c>
      <c r="X5652" s="33"/>
      <c r="Y5652" s="33"/>
    </row>
    <row r="5653" spans="1:25" hidden="1" x14ac:dyDescent="0.2">
      <c r="A5653" s="93" t="s">
        <v>5535</v>
      </c>
      <c r="B5653" s="94">
        <f ca="1">IFERROR(VLOOKUP($A5653,HeadJournal!$A$1:$NTR$890,COLUMN(HeadJournal!B$1),0),"")</f>
        <v>0</v>
      </c>
      <c r="C5653" s="94" t="str">
        <f ca="1">IFERROR(VLOOKUP($A5653,HeadJournal!$A$1:$NTR$890,COLUMN(HeadJournal!C$1),0),"")</f>
        <v>iHerb_OA CZN6870</v>
      </c>
      <c r="D5653" s="125" t="str">
        <f ca="1"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 ca="1"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 ca="1"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 ca="1"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ca="1" si="354"/>
        <v>1529.3148232065018</v>
      </c>
      <c r="V5653" s="22">
        <f t="shared" ca="1" si="355"/>
        <v>0.61898409298398571</v>
      </c>
      <c r="X5653" s="33"/>
      <c r="Y5653" s="33"/>
    </row>
    <row r="5654" spans="1:25" hidden="1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 ca="1"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ca="1" si="425">Q5654-P5654</f>
        <v>700</v>
      </c>
      <c r="V5654" s="22">
        <f t="shared" ref="V5654:V5778" ca="1" si="426">IF(Q5654&lt;&gt;0,IFERROR(U5654/P5654,""),"")</f>
        <v>0.7</v>
      </c>
      <c r="X5654" s="33"/>
      <c r="Y5654" s="33"/>
    </row>
    <row r="5655" spans="1:25" hidden="1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 ca="1"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ca="1" si="425"/>
        <v>593</v>
      </c>
      <c r="V5655" s="22">
        <f t="shared" ca="1" si="426"/>
        <v>0.53568202348690153</v>
      </c>
      <c r="X5655" s="33"/>
      <c r="Y5655" s="33"/>
    </row>
    <row r="5656" spans="1:25" hidden="1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 ca="1"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ca="1" si="425"/>
        <v>1007</v>
      </c>
      <c r="V5656" s="22">
        <f t="shared" ca="1" si="426"/>
        <v>1.0140986908358509</v>
      </c>
      <c r="X5656" s="33"/>
      <c r="Y5656" s="33"/>
    </row>
    <row r="5657" spans="1:25" hidden="1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 ca="1"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ca="1" si="425"/>
        <v>962</v>
      </c>
      <c r="V5657" s="22">
        <f t="shared" ca="1" si="426"/>
        <v>0.92678227360308285</v>
      </c>
      <c r="X5657" s="33"/>
      <c r="Y5657" s="33"/>
    </row>
    <row r="5658" spans="1:25" hidden="1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 ca="1"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ca="1" si="425"/>
        <v>614</v>
      </c>
      <c r="V5658" s="22">
        <f t="shared" ca="1" si="426"/>
        <v>0.56537753222836096</v>
      </c>
      <c r="X5658" s="33"/>
      <c r="Y5658" s="33"/>
    </row>
    <row r="5659" spans="1:25" hidden="1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 ca="1"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 ca="1"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ca="1" si="429">Q5659-P5659</f>
        <v>1062</v>
      </c>
      <c r="V5659" s="22">
        <f t="shared" ref="V5659" ca="1" si="430">IF(Q5659&lt;&gt;0,IFERROR(U5659/P5659,""),"")</f>
        <v>1.1321961620469083</v>
      </c>
      <c r="X5659" s="33"/>
      <c r="Y5659" s="33"/>
    </row>
    <row r="5660" spans="1:25" hidden="1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 ca="1"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 ca="1"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ca="1" si="425"/>
        <v>968</v>
      </c>
      <c r="V5660" s="22">
        <f t="shared" ca="1" si="426"/>
        <v>0.93798449612403101</v>
      </c>
      <c r="X5660" s="33"/>
      <c r="Y5660" s="33"/>
    </row>
    <row r="5661" spans="1:25" hidden="1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 ca="1"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ca="1" si="425"/>
        <v>1062</v>
      </c>
      <c r="V5661" s="22">
        <f t="shared" ca="1" si="426"/>
        <v>1.1321961620469083</v>
      </c>
      <c r="X5661" s="33"/>
      <c r="Y5661" s="33"/>
    </row>
    <row r="5662" spans="1:25" hidden="1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 ca="1"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ca="1" si="425"/>
        <v>573</v>
      </c>
      <c r="V5662" s="22">
        <f t="shared" ca="1" si="426"/>
        <v>0.50842945874001777</v>
      </c>
      <c r="X5662" s="33"/>
      <c r="Y5662" s="33"/>
    </row>
    <row r="5663" spans="1:25" hidden="1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 ca="1"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 ca="1"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 ca="1"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ca="1" si="425"/>
        <v>970.34546729540034</v>
      </c>
      <c r="V5663" s="22">
        <f t="shared" ca="1" si="426"/>
        <v>0.35548288461762284</v>
      </c>
      <c r="X5663" s="33"/>
      <c r="Y5663" s="33"/>
    </row>
    <row r="5664" spans="1:25" hidden="1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 ca="1"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 ca="1"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ca="1" si="425"/>
        <v>970.34546729540034</v>
      </c>
      <c r="V5664" s="22">
        <f t="shared" ca="1" si="426"/>
        <v>0.35548288461762284</v>
      </c>
      <c r="X5664" s="33"/>
      <c r="Y5664" s="33"/>
    </row>
    <row r="5665" spans="1:25" hidden="1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 ca="1"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 ca="1"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ca="1" si="425"/>
        <v>893.75953522300961</v>
      </c>
      <c r="V5665" s="22">
        <f t="shared" ca="1" si="426"/>
        <v>1.265517312867696</v>
      </c>
      <c r="X5665" s="33"/>
      <c r="Y5665" s="33"/>
    </row>
    <row r="5666" spans="1:25" hidden="1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 ca="1"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 ca="1"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 ca="1"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ca="1" si="425"/>
        <v>554.67035526955692</v>
      </c>
      <c r="V5666" s="22">
        <f t="shared" ca="1" si="426"/>
        <v>0.74419467840992659</v>
      </c>
      <c r="X5666" s="33"/>
      <c r="Y5666" s="33"/>
    </row>
    <row r="5667" spans="1:25" hidden="1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 ca="1"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 ca="1"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 ca="1"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ca="1" si="425"/>
        <v>554.67035526955692</v>
      </c>
      <c r="V5667" s="22">
        <f t="shared" ca="1" si="426"/>
        <v>0.74419467840992659</v>
      </c>
      <c r="X5667" s="33"/>
      <c r="Y5667" s="33"/>
    </row>
    <row r="5668" spans="1:25" hidden="1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 ca="1"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 ca="1"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ca="1" si="425"/>
        <v>758.76409875642639</v>
      </c>
      <c r="V5668" s="22">
        <f t="shared" ca="1" si="426"/>
        <v>0.29858074112093225</v>
      </c>
      <c r="X5668" s="33"/>
      <c r="Y5668" s="33"/>
    </row>
    <row r="5669" spans="1:25" hidden="1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 ca="1"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 ca="1"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 ca="1"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ca="1" si="425"/>
        <v>789.23125086841719</v>
      </c>
      <c r="V5669" s="22">
        <f t="shared" ca="1" si="426"/>
        <v>0.29114665392289696</v>
      </c>
      <c r="X5669" s="33"/>
      <c r="Y5669" s="33"/>
    </row>
    <row r="5670" spans="1:25" hidden="1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 ca="1"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 ca="1"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 ca="1"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ca="1" si="425"/>
        <v>786.59602525357786</v>
      </c>
      <c r="V5670" s="22">
        <f t="shared" ca="1" si="426"/>
        <v>0.28989270767434777</v>
      </c>
      <c r="X5670" s="33"/>
      <c r="Y5670" s="33"/>
    </row>
    <row r="5671" spans="1:25" hidden="1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 ca="1"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 ca="1"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 ca="1"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ca="1" si="425"/>
        <v>-1236.7992218980132</v>
      </c>
      <c r="V5671" s="22" t="str">
        <f t="shared" si="426"/>
        <v/>
      </c>
      <c r="X5671" s="33"/>
      <c r="Y5671" s="33"/>
    </row>
    <row r="5672" spans="1:25" hidden="1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 ca="1"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 ca="1"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ca="1" si="425"/>
        <v>1497.848129657099</v>
      </c>
      <c r="V5672" s="22">
        <f t="shared" ca="1" si="426"/>
        <v>0.16825686097842357</v>
      </c>
      <c r="X5672" s="33"/>
      <c r="Y5672" s="33"/>
    </row>
    <row r="5673" spans="1:25" hidden="1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 ca="1"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 ca="1"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 ca="1"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ca="1" si="425"/>
        <v>-563.5162197554863</v>
      </c>
      <c r="V5673" s="22" t="str">
        <f t="shared" si="426"/>
        <v/>
      </c>
      <c r="X5673" s="33"/>
      <c r="Y5673" s="33"/>
    </row>
    <row r="5674" spans="1:25" hidden="1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 ca="1"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 ca="1">IFERROR(SUM(K5674:O5674)*VLOOKUP($A5674,HeadJournal!$A$1:$L$890,COLUMN(HeadJournal!H$1),0),0)</f>
        <v>521.38416594199202</v>
      </c>
      <c r="Q5674" s="29">
        <v>1700</v>
      </c>
      <c r="R5674" s="31">
        <v>46128</v>
      </c>
      <c r="S5674" s="31" t="s">
        <v>5101</v>
      </c>
      <c r="T5674" s="95" t="str">
        <f t="shared" si="424"/>
        <v>2026 04</v>
      </c>
      <c r="U5674" s="32">
        <f t="shared" ca="1" si="425"/>
        <v>1178.615834058008</v>
      </c>
      <c r="V5674" s="22">
        <f t="shared" ca="1" si="426"/>
        <v>2.2605516451167755</v>
      </c>
      <c r="X5674" s="33"/>
      <c r="Y5674" s="33"/>
    </row>
    <row r="5675" spans="1:25" hidden="1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 ca="1"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 ca="1"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 ca="1">IFERROR(SUM(K5675:O5675)*VLOOKUP($A5675,HeadJournal!$A$1:$L$890,COLUMN(HeadJournal!H$1),0),0)</f>
        <v>1423.7123184476616</v>
      </c>
      <c r="Q5675" s="29">
        <v>2600</v>
      </c>
      <c r="R5675" s="31">
        <v>46164</v>
      </c>
      <c r="S5675" s="31" t="s">
        <v>3475</v>
      </c>
      <c r="T5675" s="95" t="str">
        <f t="shared" si="424"/>
        <v>2026 05</v>
      </c>
      <c r="U5675" s="32">
        <f t="shared" ca="1" si="425"/>
        <v>1176.2876815523384</v>
      </c>
      <c r="V5675" s="22">
        <f t="shared" ca="1" si="426"/>
        <v>0.82621163440862722</v>
      </c>
      <c r="X5675" s="33"/>
      <c r="Y5675" s="33"/>
    </row>
    <row r="5676" spans="1:25" hidden="1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 ca="1"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 ca="1"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 ca="1"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ca="1" si="425"/>
        <v>-887.40638344672379</v>
      </c>
      <c r="V5676" s="22" t="str">
        <f t="shared" si="426"/>
        <v/>
      </c>
      <c r="X5676" s="33"/>
      <c r="Y5676" s="33"/>
    </row>
    <row r="5677" spans="1:25" hidden="1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 ca="1"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 ca="1"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 ca="1"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ca="1" si="425"/>
        <v>-562.63846863437186</v>
      </c>
      <c r="V5677" s="22" t="str">
        <f t="shared" si="426"/>
        <v/>
      </c>
      <c r="X5677" s="33"/>
      <c r="Y5677" s="33"/>
    </row>
    <row r="5678" spans="1:25" hidden="1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 ca="1"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 ca="1"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 ca="1"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ca="1" si="425"/>
        <v>-447.65307176837712</v>
      </c>
      <c r="V5678" s="22" t="str">
        <f t="shared" si="426"/>
        <v/>
      </c>
      <c r="X5678" s="33"/>
      <c r="Y5678" s="33"/>
    </row>
    <row r="5679" spans="1:25" hidden="1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 ca="1"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 ca="1"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 ca="1"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ca="1" si="425"/>
        <v>-395.86575562262368</v>
      </c>
      <c r="V5679" s="22" t="str">
        <f t="shared" si="426"/>
        <v/>
      </c>
      <c r="X5679" s="33"/>
      <c r="Y5679" s="33"/>
    </row>
    <row r="5680" spans="1:25" hidden="1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 ca="1"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 ca="1"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 ca="1"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ca="1" si="425"/>
        <v>-657.43558971473408</v>
      </c>
      <c r="V5680" s="22" t="str">
        <f t="shared" si="426"/>
        <v/>
      </c>
      <c r="X5680" s="33"/>
      <c r="Y5680" s="33"/>
    </row>
    <row r="5681" spans="1:25" hidden="1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 ca="1"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 ca="1"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ca="1" si="425"/>
        <v>-1705.4704283254052</v>
      </c>
      <c r="V5681" s="22" t="str">
        <f t="shared" si="426"/>
        <v/>
      </c>
      <c r="X5681" s="33"/>
      <c r="Y5681" s="33"/>
    </row>
    <row r="5682" spans="1:25" hidden="1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 ca="1"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 ca="1"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 ca="1"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ca="1" si="425"/>
        <v>-1091.9223946663942</v>
      </c>
      <c r="V5682" s="22" t="str">
        <f t="shared" si="426"/>
        <v/>
      </c>
      <c r="X5682" s="33"/>
      <c r="Y5682" s="33"/>
    </row>
    <row r="5683" spans="1:25" hidden="1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 ca="1"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 ca="1"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 ca="1"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ca="1" si="425"/>
        <v>1078.7332539725876</v>
      </c>
      <c r="V5683" s="22">
        <f t="shared" ca="1" si="426"/>
        <v>0.42785367937457386</v>
      </c>
      <c r="X5683" s="33"/>
      <c r="Y5683" s="33"/>
    </row>
    <row r="5684" spans="1:25" hidden="1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 ca="1"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 ca="1"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ca="1" si="425"/>
        <v>1415.755761116875</v>
      </c>
      <c r="V5684" s="22">
        <f t="shared" ca="1" si="426"/>
        <v>0.89364741014615734</v>
      </c>
      <c r="X5684" s="33"/>
      <c r="Y5684" s="33"/>
    </row>
    <row r="5685" spans="1:25" hidden="1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 ca="1"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 ca="1"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ca="1" si="425"/>
        <v>818.39031362056107</v>
      </c>
      <c r="V5685" s="22">
        <f t="shared" ca="1" si="426"/>
        <v>0.51744138940751505</v>
      </c>
      <c r="X5685" s="33"/>
      <c r="Y5685" s="33"/>
    </row>
    <row r="5686" spans="1:25" hidden="1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 ca="1"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 ca="1">IFERROR(SUM(K5686:O5686)*VLOOKUP($A5686,HeadJournal!$A$1:$L$890,COLUMN(HeadJournal!H$1),0),0)</f>
        <v>1581.6096863794389</v>
      </c>
      <c r="Q5686" s="29">
        <v>2700</v>
      </c>
      <c r="R5686" s="31">
        <v>46165</v>
      </c>
      <c r="S5686" s="31" t="s">
        <v>4457</v>
      </c>
      <c r="T5686" s="95" t="str">
        <f t="shared" si="424"/>
        <v>2026 05</v>
      </c>
      <c r="U5686" s="32">
        <f t="shared" ca="1" si="425"/>
        <v>1118.3903136205611</v>
      </c>
      <c r="V5686" s="22">
        <f t="shared" ca="1" si="426"/>
        <v>0.70712156308345453</v>
      </c>
      <c r="X5686" s="33"/>
      <c r="Y5686" s="33"/>
    </row>
    <row r="5687" spans="1:25" hidden="1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 ca="1"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 ca="1"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ca="1" si="425"/>
        <v>788.35231899621999</v>
      </c>
      <c r="V5687" s="22">
        <f t="shared" ca="1" si="426"/>
        <v>0.52151855812905434</v>
      </c>
      <c r="X5687" s="33"/>
      <c r="Y5687" s="33"/>
    </row>
    <row r="5688" spans="1:25" hidden="1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 ca="1">IFERROR(SUM(K5688:O5688)*VLOOKUP($A5688,HeadJournal!$A$1:$L$890,COLUMN(HeadJournal!H$1),0),0)</f>
        <v>1511.64768100378</v>
      </c>
      <c r="Q5688" s="29">
        <v>2600</v>
      </c>
      <c r="R5688" s="31">
        <v>46162</v>
      </c>
      <c r="S5688" s="31" t="s">
        <v>4483</v>
      </c>
      <c r="T5688" s="95" t="str">
        <f t="shared" si="424"/>
        <v>2026 05</v>
      </c>
      <c r="U5688" s="32">
        <f t="shared" ca="1" si="425"/>
        <v>1088.35231899622</v>
      </c>
      <c r="V5688" s="22">
        <f t="shared" ca="1" si="426"/>
        <v>0.71997750049371356</v>
      </c>
      <c r="X5688" s="33"/>
      <c r="Y5688" s="33"/>
    </row>
    <row r="5689" spans="1:25" hidden="1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 ca="1"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 ca="1">IFERROR(SUM(K5689:O5689)*VLOOKUP($A5689,HeadJournal!$A$1:$L$890,COLUMN(HeadJournal!H$1),0),0)</f>
        <v>1511.64768100378</v>
      </c>
      <c r="Q5689" s="29">
        <v>2500</v>
      </c>
      <c r="R5689" s="31">
        <v>46164</v>
      </c>
      <c r="S5689" s="31" t="s">
        <v>3475</v>
      </c>
      <c r="T5689" s="95" t="str">
        <f t="shared" si="424"/>
        <v>2026 05</v>
      </c>
      <c r="U5689" s="32">
        <f t="shared" ca="1" si="425"/>
        <v>988.35231899621999</v>
      </c>
      <c r="V5689" s="22">
        <f t="shared" ca="1" si="426"/>
        <v>0.65382451970549382</v>
      </c>
      <c r="X5689" s="33"/>
      <c r="Y5689" s="33"/>
    </row>
    <row r="5690" spans="1:25" hidden="1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 ca="1"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 ca="1"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 ca="1"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ca="1" si="425"/>
        <v>1039.6411700249373</v>
      </c>
      <c r="V5690" s="22">
        <f t="shared" ca="1" si="426"/>
        <v>0.35118755182583555</v>
      </c>
      <c r="X5690" s="33"/>
      <c r="Y5690" s="33"/>
    </row>
    <row r="5691" spans="1:25" hidden="1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 ca="1"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 ca="1"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 ca="1"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ca="1" si="425"/>
        <v>881.84556398915174</v>
      </c>
      <c r="V5691" s="22">
        <f t="shared" ca="1" si="426"/>
        <v>0.66900018685055984</v>
      </c>
      <c r="X5691" s="33"/>
      <c r="Y5691" s="33"/>
    </row>
    <row r="5692" spans="1:25" hidden="1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Доставлен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 ca="1"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 ca="1">IFERROR((VLOOKUP($A5692,HeadJournal!$A$1:$L$890,COLUMN(HeadJournal!L$1),0)*($K5692+$L5692)/(SUMIF($A:$A,$A5692,$K:$K)+SUMIF($A:$A,$A5692,$L:$L)))/VLOOKUP($A5692,HeadJournal!$A$1:$L$890,COLUMN(HeadJournal!H$1),0),0)</f>
        <v>0.56451055351800661</v>
      </c>
      <c r="P5692" s="30">
        <f ca="1">IFERROR(SUM(K5692:O5692)*VLOOKUP($A5692,HeadJournal!$A$1:$L$890,COLUMN(HeadJournal!H$1),0),0)</f>
        <v>981.1483185295474</v>
      </c>
      <c r="Q5692" s="29"/>
      <c r="R5692" s="31"/>
      <c r="S5692" s="31"/>
      <c r="T5692" s="95" t="str">
        <f t="shared" si="424"/>
        <v/>
      </c>
      <c r="U5692" s="32">
        <f t="shared" ca="1" si="425"/>
        <v>-981.1483185295474</v>
      </c>
      <c r="V5692" s="22" t="str">
        <f t="shared" si="426"/>
        <v/>
      </c>
      <c r="X5692" s="33"/>
      <c r="Y5692" s="33"/>
    </row>
    <row r="5693" spans="1:25" hidden="1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Доставлен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 ca="1"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 ca="1">IFERROR((VLOOKUP($A5693,HeadJournal!$A$1:$L$890,COLUMN(HeadJournal!L$1),0)*($K5693+$L5693)/(SUMIF($A:$A,$A5693,$K:$K)+SUMIF($A:$A,$A5693,$L:$L)))/VLOOKUP($A5693,HeadJournal!$A$1:$L$890,COLUMN(HeadJournal!H$1),0),0)</f>
        <v>0.83067344798215292</v>
      </c>
      <c r="P5693" s="30">
        <f ca="1">IFERROR(SUM(K5693:O5693)*VLOOKUP($A5693,HeadJournal!$A$1:$L$890,COLUMN(HeadJournal!H$1),0),0)</f>
        <v>1443.7530913385019</v>
      </c>
      <c r="Q5693" s="29">
        <v>2100</v>
      </c>
      <c r="R5693" s="31">
        <v>46135</v>
      </c>
      <c r="S5693" s="31" t="s">
        <v>3475</v>
      </c>
      <c r="T5693" s="95" t="str">
        <f t="shared" si="424"/>
        <v>2026 04</v>
      </c>
      <c r="U5693" s="32">
        <f t="shared" ca="1" si="425"/>
        <v>656.24690866149808</v>
      </c>
      <c r="V5693" s="22">
        <f t="shared" ca="1" si="426"/>
        <v>0.454542340098536</v>
      </c>
      <c r="X5693" s="33"/>
      <c r="Y5693" s="33"/>
    </row>
    <row r="5694" spans="1:25" hidden="1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Доставлен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 ca="1"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1.8432163593601525</v>
      </c>
      <c r="P5694" s="30">
        <f ca="1">IFERROR(SUM(K5694:O5694)*VLOOKUP($A5694,HeadJournal!$A$1:$L$890,COLUMN(HeadJournal!H$1),0),0)</f>
        <v>3203.6046454792836</v>
      </c>
      <c r="Q5694" s="29">
        <v>4000</v>
      </c>
      <c r="R5694" s="31">
        <v>46135</v>
      </c>
      <c r="S5694" s="31" t="s">
        <v>3475</v>
      </c>
      <c r="T5694" s="95" t="str">
        <f t="shared" si="424"/>
        <v>2026 04</v>
      </c>
      <c r="U5694" s="32">
        <f t="shared" ca="1" si="425"/>
        <v>796.39535452071641</v>
      </c>
      <c r="V5694" s="22">
        <f t="shared" ca="1" si="426"/>
        <v>0.24859351969180629</v>
      </c>
      <c r="X5694" s="33"/>
      <c r="Y5694" s="33"/>
    </row>
    <row r="5695" spans="1:25" hidden="1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Доставлен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 ca="1">IFERROR((VLOOKUP($A5695,HeadJournal!$A$1:$L$890,COLUMN(HeadJournal!L$1),0)*($K5695+$L5695)/(SUMIF($A:$A,$A5695,$K:$K)+SUMIF($A:$A,$A5695,$L:$L)))/VLOOKUP($A5695,HeadJournal!$A$1:$L$890,COLUMN(HeadJournal!H$1),0),0)</f>
        <v>0.43883671083435999</v>
      </c>
      <c r="P5695" s="30">
        <f ca="1">IFERROR(SUM(K5695:O5695)*VLOOKUP($A5695,HeadJournal!$A$1:$L$890,COLUMN(HeadJournal!H$1),0),0)</f>
        <v>762.72072906505093</v>
      </c>
      <c r="Q5695" s="29"/>
      <c r="R5695" s="31"/>
      <c r="S5695" s="31"/>
      <c r="T5695" s="95" t="str">
        <f t="shared" si="424"/>
        <v/>
      </c>
      <c r="U5695" s="32">
        <f t="shared" ca="1" si="425"/>
        <v>-762.72072906505093</v>
      </c>
      <c r="V5695" s="22" t="str">
        <f t="shared" si="426"/>
        <v/>
      </c>
      <c r="X5695" s="33"/>
      <c r="Y5695" s="33"/>
    </row>
    <row r="5696" spans="1:25" hidden="1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Доставлен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 ca="1"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 ca="1">IFERROR((VLOOKUP($A5696,HeadJournal!$A$1:$L$890,COLUMN(HeadJournal!L$1),0)*($K5696+$L5696)/(SUMIF($A:$A,$A5696,$K:$K)+SUMIF($A:$A,$A5696,$L:$L)))/VLOOKUP($A5696,HeadJournal!$A$1:$L$890,COLUMN(HeadJournal!H$1),0),0)</f>
        <v>0.7438256705178441</v>
      </c>
      <c r="P5696" s="30">
        <f ca="1">IFERROR(SUM(K5696:O5696)*VLOOKUP($A5696,HeadJournal!$A$1:$L$890,COLUMN(HeadJournal!H$1),0),0)</f>
        <v>1292.8071961801095</v>
      </c>
      <c r="Q5696" s="29"/>
      <c r="R5696" s="31"/>
      <c r="S5696" s="31"/>
      <c r="T5696" s="95" t="str">
        <f t="shared" si="424"/>
        <v/>
      </c>
      <c r="U5696" s="32">
        <f t="shared" ca="1" si="425"/>
        <v>-1292.8071961801095</v>
      </c>
      <c r="V5696" s="22" t="str">
        <f t="shared" si="426"/>
        <v/>
      </c>
      <c r="X5696" s="33"/>
      <c r="Y5696" s="33"/>
    </row>
    <row r="5697" spans="1:25" hidden="1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Доставлен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 ca="1"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 ca="1">IFERROR((VLOOKUP($A5697,HeadJournal!$A$1:$L$890,COLUMN(HeadJournal!L$1),0)*($K5697+$L5697)/(SUMIF($A:$A,$A5697,$K:$K)+SUMIF($A:$A,$A5697,$L:$L)))/VLOOKUP($A5697,HeadJournal!$A$1:$L$890,COLUMN(HeadJournal!H$1),0),0)</f>
        <v>1.0253146433580449</v>
      </c>
      <c r="P5697" s="30">
        <f ca="1">IFERROR(SUM(K5697:O5697)*VLOOKUP($A5697,HeadJournal!$A$1:$L$890,COLUMN(HeadJournal!H$1),0),0)</f>
        <v>1782.0494798993682</v>
      </c>
      <c r="Q5697" s="29"/>
      <c r="R5697" s="31"/>
      <c r="S5697" s="31"/>
      <c r="T5697" s="95" t="str">
        <f t="shared" si="424"/>
        <v/>
      </c>
      <c r="U5697" s="32">
        <f t="shared" ca="1" si="425"/>
        <v>-1782.0494798993682</v>
      </c>
      <c r="V5697" s="22" t="str">
        <f t="shared" si="426"/>
        <v/>
      </c>
      <c r="X5697" s="33"/>
      <c r="Y5697" s="33"/>
    </row>
    <row r="5698" spans="1:25" hidden="1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Доставлен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 ca="1"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 ca="1">IFERROR((VLOOKUP($A5698,HeadJournal!$A$1:$L$890,COLUMN(HeadJournal!L$1),0)*($K5698+$L5698)/(SUMIF($A:$A,$A5698,$K:$K)+SUMIF($A:$A,$A5698,$L:$L)))/VLOOKUP($A5698,HeadJournal!$A$1:$L$890,COLUMN(HeadJournal!H$1),0),0)</f>
        <v>0.48430407668332165</v>
      </c>
      <c r="P5698" s="30">
        <f ca="1">IFERROR(SUM(K5698:O5698)*VLOOKUP($A5698,HeadJournal!$A$1:$L$890,COLUMN(HeadJournal!H$1),0),0)</f>
        <v>841.74534476562087</v>
      </c>
      <c r="Q5698" s="29"/>
      <c r="R5698" s="31"/>
      <c r="S5698" s="31"/>
      <c r="T5698" s="95" t="str">
        <f t="shared" si="424"/>
        <v/>
      </c>
      <c r="U5698" s="32">
        <f t="shared" ca="1" si="425"/>
        <v>-841.74534476562087</v>
      </c>
      <c r="V5698" s="22" t="str">
        <f t="shared" si="426"/>
        <v/>
      </c>
      <c r="X5698" s="33"/>
      <c r="Y5698" s="33"/>
    </row>
    <row r="5699" spans="1:25" hidden="1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Доставлен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 ca="1"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 ca="1">IFERROR((VLOOKUP($A5699,HeadJournal!$A$1:$L$890,COLUMN(HeadJournal!L$1),0)*($K5699+$L5699)/(SUMIF($A:$A,$A5699,$K:$K)+SUMIF($A:$A,$A5699,$L:$L)))/VLOOKUP($A5699,HeadJournal!$A$1:$L$890,COLUMN(HeadJournal!H$1),0),0)</f>
        <v>1.2414123484604132</v>
      </c>
      <c r="P5699" s="30">
        <f ca="1">IFERROR(SUM(K5699:O5699)*VLOOKUP($A5699,HeadJournal!$A$1:$L$890,COLUMN(HeadJournal!H$1),0),0)</f>
        <v>2157.6383837346611</v>
      </c>
      <c r="Q5699" s="29">
        <v>2850</v>
      </c>
      <c r="R5699" s="31">
        <v>46136</v>
      </c>
      <c r="S5699" s="31"/>
      <c r="T5699" s="95" t="str">
        <f t="shared" si="424"/>
        <v>2026 04</v>
      </c>
      <c r="U5699" s="32">
        <f t="shared" ca="1" si="425"/>
        <v>692.36161626533885</v>
      </c>
      <c r="V5699" s="22">
        <f t="shared" ca="1" si="426"/>
        <v>0.32088862595544326</v>
      </c>
      <c r="X5699" s="33"/>
      <c r="Y5699" s="33"/>
    </row>
    <row r="5700" spans="1:25" hidden="1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Доставлен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 ca="1"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0.57421706982284126</v>
      </c>
      <c r="P5700" s="30">
        <f ca="1">IFERROR(SUM(K5700:O5700)*VLOOKUP($A5700,HeadJournal!$A$1:$L$890,COLUMN(HeadJournal!H$1),0),0)</f>
        <v>998.01874210607366</v>
      </c>
      <c r="Q5700" s="29">
        <v>1800</v>
      </c>
      <c r="R5700" s="31">
        <v>46135</v>
      </c>
      <c r="S5700" s="31" t="s">
        <v>3235</v>
      </c>
      <c r="T5700" s="95" t="str">
        <f t="shared" si="424"/>
        <v>2026 04</v>
      </c>
      <c r="U5700" s="32">
        <f t="shared" ca="1" si="425"/>
        <v>801.98125789392634</v>
      </c>
      <c r="V5700" s="22">
        <f t="shared" ca="1" si="426"/>
        <v>0.80357334392492641</v>
      </c>
      <c r="X5700" s="33"/>
      <c r="Y5700" s="33"/>
    </row>
    <row r="5701" spans="1:25" hidden="1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Доставлен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 ca="1"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 ca="1">IFERROR((VLOOKUP($A5701,HeadJournal!$A$1:$L$890,COLUMN(HeadJournal!L$1),0)*($K5701+$L5701)/(SUMIF($A:$A,$A5701,$K:$K)+SUMIF($A:$A,$A5701,$L:$L)))/VLOOKUP($A5701,HeadJournal!$A$1:$L$890,COLUMN(HeadJournal!H$1),0),0)</f>
        <v>0.54254317451232859</v>
      </c>
      <c r="P5701" s="30">
        <f ca="1">IFERROR(SUM(K5701:O5701)*VLOOKUP($A5701,HeadJournal!$A$1:$L$890,COLUMN(HeadJournal!H$1),0),0)</f>
        <v>942.96788622477777</v>
      </c>
      <c r="Q5701" s="29">
        <v>1700</v>
      </c>
      <c r="R5701" s="31">
        <v>46135</v>
      </c>
      <c r="S5701" s="31" t="s">
        <v>3235</v>
      </c>
      <c r="T5701" s="95" t="str">
        <f t="shared" si="424"/>
        <v>2026 04</v>
      </c>
      <c r="U5701" s="32">
        <f t="shared" ca="1" si="425"/>
        <v>757.03211377522223</v>
      </c>
      <c r="V5701" s="22">
        <f t="shared" ca="1" si="426"/>
        <v>0.80281855282054271</v>
      </c>
      <c r="X5701" s="33"/>
      <c r="Y5701" s="33"/>
    </row>
    <row r="5702" spans="1:25" hidden="1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Доставлен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 ca="1"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 ca="1">IFERROR((VLOOKUP($A5702,HeadJournal!$A$1:$L$890,COLUMN(HeadJournal!L$1),0)*($K5702+$L5702)/(SUMIF($A:$A,$A5702,$K:$K)+SUMIF($A:$A,$A5702,$L:$L)))/VLOOKUP($A5702,HeadJournal!$A$1:$L$890,COLUMN(HeadJournal!H$1),0),0)</f>
        <v>0.69222787331846081</v>
      </c>
      <c r="P5702" s="30">
        <f ca="1">IFERROR(SUM(K5702:O5702)*VLOOKUP($A5702,HeadJournal!$A$1:$L$890,COLUMN(HeadJournal!H$1),0),0)</f>
        <v>1203.1275761154179</v>
      </c>
      <c r="Q5702" s="29"/>
      <c r="R5702" s="31"/>
      <c r="S5702" s="31"/>
      <c r="T5702" s="95" t="str">
        <f t="shared" si="424"/>
        <v/>
      </c>
      <c r="U5702" s="32">
        <f t="shared" ca="1" si="425"/>
        <v>-1203.1275761154179</v>
      </c>
      <c r="V5702" s="22" t="str">
        <f t="shared" si="426"/>
        <v/>
      </c>
      <c r="X5702" s="33"/>
      <c r="Y5702" s="33"/>
    </row>
    <row r="5703" spans="1:25" hidden="1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Доставлен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 ca="1"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 ca="1">IFERROR((VLOOKUP($A5703,HeadJournal!$A$1:$L$890,COLUMN(HeadJournal!L$1),0)*($K5703+$L5703)/(SUMIF($A:$A,$A5703,$K:$K)+SUMIF($A:$A,$A5703,$L:$L)))/VLOOKUP($A5703,HeadJournal!$A$1:$L$890,COLUMN(HeadJournal!H$1),0),0)</f>
        <v>0.96911902264584493</v>
      </c>
      <c r="P5703" s="30">
        <f ca="1">IFERROR(SUM(K5703:O5703)*VLOOKUP($A5703,HeadJournal!$A$1:$L$890,COLUMN(HeadJournal!H$1),0),0)</f>
        <v>1684.378606561585</v>
      </c>
      <c r="Q5703" s="29"/>
      <c r="R5703" s="31"/>
      <c r="S5703" s="31"/>
      <c r="T5703" s="95" t="str">
        <f t="shared" si="424"/>
        <v/>
      </c>
      <c r="U5703" s="32">
        <f t="shared" ca="1" si="425"/>
        <v>-1684.378606561585</v>
      </c>
      <c r="V5703" s="22" t="str">
        <f t="shared" si="426"/>
        <v/>
      </c>
      <c r="X5703" s="33"/>
      <c r="Y5703" s="33"/>
    </row>
    <row r="5704" spans="1:25" hidden="1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 ca="1"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 ca="1"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 ca="1"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ca="1" si="425"/>
        <v>870.9966663022683</v>
      </c>
      <c r="V5704" s="22">
        <f t="shared" ca="1" si="426"/>
        <v>0.41894914365197616</v>
      </c>
      <c r="X5704" s="33"/>
      <c r="Y5704" s="33"/>
    </row>
    <row r="5705" spans="1:25" hidden="1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 ca="1"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 ca="1"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ca="1" si="425"/>
        <v>870.9966663022683</v>
      </c>
      <c r="V5705" s="22">
        <f t="shared" ca="1" si="426"/>
        <v>0.41894914365197616</v>
      </c>
      <c r="X5705" s="33"/>
      <c r="Y5705" s="33"/>
    </row>
    <row r="5706" spans="1:25" hidden="1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 ca="1"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 ca="1"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 ca="1"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ca="1" si="425"/>
        <v>1025.6683738726429</v>
      </c>
      <c r="V5706" s="22">
        <f t="shared" ca="1" si="426"/>
        <v>0.31324511105972774</v>
      </c>
      <c r="X5706" s="33"/>
      <c r="Y5706" s="33"/>
    </row>
    <row r="5707" spans="1:25" hidden="1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 ca="1"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 ca="1"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 ca="1"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ca="1" si="425"/>
        <v>953.70420460963828</v>
      </c>
      <c r="V5707" s="22">
        <f t="shared" ca="1" si="426"/>
        <v>0.91150533989656479</v>
      </c>
      <c r="X5707" s="33"/>
      <c r="Y5707" s="33"/>
    </row>
    <row r="5708" spans="1:25" hidden="1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 ca="1"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 ca="1"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ca="1" si="425"/>
        <v>953.70420460963828</v>
      </c>
      <c r="V5708" s="22">
        <f t="shared" ca="1" si="426"/>
        <v>0.91150533989656479</v>
      </c>
      <c r="X5708" s="33"/>
      <c r="Y5708" s="33"/>
    </row>
    <row r="5709" spans="1:25" hidden="1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 ca="1"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 ca="1"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ca="1" si="425"/>
        <v>816.62776277671469</v>
      </c>
      <c r="V5709" s="22">
        <f t="shared" ca="1" si="426"/>
        <v>0.59031672083853282</v>
      </c>
      <c r="X5709" s="33"/>
      <c r="Y5709" s="33"/>
    </row>
    <row r="5710" spans="1:25" hidden="1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 ca="1"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 ca="1"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 ca="1"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ca="1" si="425"/>
        <v>492.4734091281772</v>
      </c>
      <c r="V5710" s="22">
        <f t="shared" ca="1" si="426"/>
        <v>0.81062033584646875</v>
      </c>
      <c r="X5710" s="33"/>
      <c r="Y5710" s="33"/>
    </row>
    <row r="5711" spans="1:25" hidden="1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 ca="1"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 ca="1"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 ca="1">IFERROR(SUM(K5711:O5711)*VLOOKUP($A5711,HeadJournal!$A$1:$L$890,COLUMN(HeadJournal!H$1),0),0)</f>
        <v>607.5265908718228</v>
      </c>
      <c r="Q5711" s="29">
        <v>1100</v>
      </c>
      <c r="R5711" s="31">
        <v>46144</v>
      </c>
      <c r="S5711" s="31"/>
      <c r="T5711" s="95" t="str">
        <f t="shared" si="424"/>
        <v>2026 05</v>
      </c>
      <c r="U5711" s="32">
        <f t="shared" ca="1" si="425"/>
        <v>492.4734091281772</v>
      </c>
      <c r="V5711" s="22">
        <f t="shared" ca="1" si="426"/>
        <v>0.81062033584646875</v>
      </c>
      <c r="X5711" s="33"/>
      <c r="Y5711" s="33"/>
    </row>
    <row r="5712" spans="1:25" hidden="1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 ca="1"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 ca="1"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ca="1" si="425"/>
        <v>1042.4143183019044</v>
      </c>
      <c r="V5712" s="22">
        <f t="shared" ca="1" si="426"/>
        <v>0.53249997077914279</v>
      </c>
      <c r="X5712" s="33"/>
      <c r="Y5712" s="33"/>
    </row>
    <row r="5713" spans="1:25" hidden="1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 ca="1"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 ca="1"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 ca="1"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ca="1" si="425"/>
        <v>1042.4143183019044</v>
      </c>
      <c r="V5713" s="22">
        <f t="shared" ca="1" si="426"/>
        <v>0.53249997077914279</v>
      </c>
      <c r="X5713" s="33"/>
      <c r="Y5713" s="33"/>
    </row>
    <row r="5714" spans="1:25" hidden="1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Доставлен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 ca="1"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 ca="1">IFERROR((VLOOKUP($A5714,HeadJournal!$A$1:$L$890,COLUMN(HeadJournal!L$1),0)*($K5714+$L5714)/(SUMIF($A:$A,$A5714,$K:$K)+SUMIF($A:$A,$A5714,$L:$L)))/VLOOKUP($A5714,HeadJournal!$A$1:$L$890,COLUMN(HeadJournal!H$1),0),0)</f>
        <v>0.54637799058717151</v>
      </c>
      <c r="P5714" s="30">
        <f ca="1">IFERROR(SUM(K5714:O5714)*VLOOKUP($A5714,HeadJournal!$A$1:$L$890,COLUMN(HeadJournal!H$1),0),0)</f>
        <v>1013.1266296409008</v>
      </c>
      <c r="Q5714" s="29"/>
      <c r="R5714" s="31"/>
      <c r="S5714" s="31"/>
      <c r="T5714" s="95" t="str">
        <f t="shared" si="424"/>
        <v/>
      </c>
      <c r="U5714" s="32">
        <f t="shared" ca="1" si="425"/>
        <v>-1013.1266296409008</v>
      </c>
      <c r="V5714" s="22" t="str">
        <f t="shared" si="426"/>
        <v/>
      </c>
      <c r="X5714" s="33"/>
      <c r="Y5714" s="33"/>
    </row>
    <row r="5715" spans="1:25" hidden="1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Доставлен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 ca="1"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 ca="1">IFERROR((VLOOKUP($A5715,HeadJournal!$A$1:$L$890,COLUMN(HeadJournal!L$1),0)*($K5715+$L5715)/(SUMIF($A:$A,$A5715,$K:$K)+SUMIF($A:$A,$A5715,$L:$L)))/VLOOKUP($A5715,HeadJournal!$A$1:$L$890,COLUMN(HeadJournal!H$1),0),0)</f>
        <v>0.84095117284744958</v>
      </c>
      <c r="P5715" s="30">
        <f ca="1">IFERROR(SUM(K5715:O5715)*VLOOKUP($A5715,HeadJournal!$A$1:$L$890,COLUMN(HeadJournal!H$1),0),0)</f>
        <v>1559.3417782511665</v>
      </c>
      <c r="Q5715" s="29">
        <v>2500</v>
      </c>
      <c r="R5715" s="31">
        <v>46135</v>
      </c>
      <c r="S5715" s="31" t="s">
        <v>3226</v>
      </c>
      <c r="T5715" s="95" t="str">
        <f t="shared" si="424"/>
        <v>2026 04</v>
      </c>
      <c r="U5715" s="32">
        <f t="shared" ca="1" si="425"/>
        <v>940.65822174883351</v>
      </c>
      <c r="V5715" s="22">
        <f t="shared" ca="1" si="426"/>
        <v>0.60324056910974377</v>
      </c>
      <c r="X5715" s="33"/>
      <c r="Y5715" s="33"/>
    </row>
    <row r="5716" spans="1:25" hidden="1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Доставлен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 ca="1">IFERROR((VLOOKUP($A5716,HeadJournal!$A$1:$L$890,COLUMN(HeadJournal!L$1),0)*($K5716+$L5716)/(SUMIF($A:$A,$A5716,$K:$K)+SUMIF($A:$A,$A5716,$L:$L)))/VLOOKUP($A5716,HeadJournal!$A$1:$L$890,COLUMN(HeadJournal!H$1),0),0)</f>
        <v>1.1326410939436795</v>
      </c>
      <c r="P5716" s="30">
        <f ca="1">IFERROR(SUM(K5716:O5716)*VLOOKUP($A5716,HeadJournal!$A$1:$L$890,COLUMN(HeadJournal!H$1),0),0)</f>
        <v>2100.2106121931429</v>
      </c>
      <c r="Q5716" s="29">
        <v>3100</v>
      </c>
      <c r="R5716" s="31">
        <v>46154</v>
      </c>
      <c r="S5716" s="31"/>
      <c r="T5716" s="95" t="str">
        <f t="shared" si="424"/>
        <v>2026 05</v>
      </c>
      <c r="U5716" s="32">
        <f t="shared" ca="1" si="425"/>
        <v>999.78938780685712</v>
      </c>
      <c r="V5716" s="22">
        <f t="shared" ca="1" si="426"/>
        <v>0.47604244164961534</v>
      </c>
      <c r="X5716" s="33"/>
      <c r="Y5716" s="33"/>
    </row>
    <row r="5717" spans="1:25" hidden="1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Доставлен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 ca="1"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0.57040516695424148</v>
      </c>
      <c r="P5717" s="30">
        <f ca="1">IFERROR(SUM(K5717:O5717)*VLOOKUP($A5717,HeadJournal!$A$1:$L$890,COLUMN(HeadJournal!H$1),0),0)</f>
        <v>1057.6792518766486</v>
      </c>
      <c r="Q5717" s="29"/>
      <c r="R5717" s="31"/>
      <c r="S5717" s="31"/>
      <c r="T5717" s="95" t="str">
        <f t="shared" si="424"/>
        <v/>
      </c>
      <c r="U5717" s="32">
        <f t="shared" ca="1" si="425"/>
        <v>-1057.6792518766486</v>
      </c>
      <c r="V5717" s="22" t="str">
        <f t="shared" si="426"/>
        <v/>
      </c>
      <c r="X5717" s="33"/>
      <c r="Y5717" s="33"/>
    </row>
    <row r="5718" spans="1:25" hidden="1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Доставлен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 ca="1"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0.85248421750364312</v>
      </c>
      <c r="P5718" s="30">
        <f ca="1">IFERROR(SUM(K5718:O5718)*VLOOKUP($A5718,HeadJournal!$A$1:$L$890,COLUMN(HeadJournal!H$1),0),0)</f>
        <v>1580.7270369243256</v>
      </c>
      <c r="Q5718" s="29"/>
      <c r="R5718" s="31"/>
      <c r="S5718" s="31"/>
      <c r="T5718" s="95" t="str">
        <f t="shared" si="424"/>
        <v/>
      </c>
      <c r="U5718" s="32">
        <f t="shared" ca="1" si="425"/>
        <v>-1580.7270369243256</v>
      </c>
      <c r="V5718" s="22" t="str">
        <f t="shared" si="426"/>
        <v/>
      </c>
      <c r="X5718" s="33"/>
      <c r="Y5718" s="33"/>
    </row>
    <row r="5719" spans="1:25" hidden="1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Доставлен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 ca="1"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 ca="1">IFERROR((VLOOKUP($A5719,HeadJournal!$A$1:$L$890,COLUMN(HeadJournal!L$1),0)*($K5719+$L5719)/(SUMIF($A:$A,$A5719,$K:$K)+SUMIF($A:$A,$A5719,$L:$L)))/VLOOKUP($A5719,HeadJournal!$A$1:$L$890,COLUMN(HeadJournal!H$1),0),0)</f>
        <v>1.108133374049268</v>
      </c>
      <c r="P5719" s="30">
        <f ca="1">IFERROR(SUM(K5719:O5719)*VLOOKUP($A5719,HeadJournal!$A$1:$L$890,COLUMN(HeadJournal!H$1),0),0)</f>
        <v>2054.7669375126802</v>
      </c>
      <c r="Q5719" s="29"/>
      <c r="R5719" s="31"/>
      <c r="S5719" s="31"/>
      <c r="T5719" s="95" t="str">
        <f t="shared" si="424"/>
        <v/>
      </c>
      <c r="U5719" s="32">
        <f t="shared" ca="1" si="425"/>
        <v>-2054.7669375126802</v>
      </c>
      <c r="V5719" s="22" t="str">
        <f t="shared" si="426"/>
        <v/>
      </c>
      <c r="X5719" s="33"/>
      <c r="Y5719" s="33"/>
    </row>
    <row r="5720" spans="1:25" hidden="1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Доставлен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 ca="1"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 ca="1">IFERROR((VLOOKUP($A5720,HeadJournal!$A$1:$L$890,COLUMN(HeadJournal!L$1),0)*($K5720+$L5720)/(SUMIF($A:$A,$A5720,$K:$K)+SUMIF($A:$A,$A5720,$L:$L)))/VLOOKUP($A5720,HeadJournal!$A$1:$L$890,COLUMN(HeadJournal!H$1),0),0)</f>
        <v>2.4416416624216524</v>
      </c>
      <c r="P5720" s="30">
        <f ca="1">IFERROR(SUM(K5720:O5720)*VLOOKUP($A5720,HeadJournal!$A$1:$L$890,COLUMN(HeadJournal!H$1),0),0)</f>
        <v>4527.4374715966733</v>
      </c>
      <c r="Q5720" s="29">
        <v>6400</v>
      </c>
      <c r="R5720" s="31">
        <v>46135</v>
      </c>
      <c r="S5720" s="31" t="s">
        <v>3226</v>
      </c>
      <c r="T5720" s="95" t="str">
        <f t="shared" si="424"/>
        <v>2026 04</v>
      </c>
      <c r="U5720" s="32">
        <f t="shared" ca="1" si="425"/>
        <v>1872.5625284033267</v>
      </c>
      <c r="V5720" s="22">
        <f t="shared" ca="1" si="426"/>
        <v>0.41360317843173605</v>
      </c>
      <c r="X5720" s="33"/>
      <c r="Y5720" s="33"/>
    </row>
    <row r="5721" spans="1:25" hidden="1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Доставлен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 ca="1"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 ca="1">IFERROR((VLOOKUP($A5721,HeadJournal!$A$1:$L$890,COLUMN(HeadJournal!L$1),0)*($K5721+$L5721)/(SUMIF($A:$A,$A5721,$K:$K)+SUMIF($A:$A,$A5721,$L:$L)))/VLOOKUP($A5721,HeadJournal!$A$1:$L$890,COLUMN(HeadJournal!H$1),0),0)</f>
        <v>0.78376649309382318</v>
      </c>
      <c r="P5721" s="30">
        <f ca="1">IFERROR(SUM(K5721:O5721)*VLOOKUP($A5721,HeadJournal!$A$1:$L$890,COLUMN(HeadJournal!H$1),0),0)</f>
        <v>1453.3065373300874</v>
      </c>
      <c r="Q5721" s="29"/>
      <c r="R5721" s="31"/>
      <c r="S5721" s="31"/>
      <c r="T5721" s="95" t="str">
        <f t="shared" si="424"/>
        <v/>
      </c>
      <c r="U5721" s="32">
        <f t="shared" ca="1" si="425"/>
        <v>-1453.3065373300874</v>
      </c>
      <c r="V5721" s="22" t="str">
        <f t="shared" si="426"/>
        <v/>
      </c>
      <c r="X5721" s="33"/>
      <c r="Y5721" s="33"/>
    </row>
    <row r="5722" spans="1:25" hidden="1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Доставлен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 ca="1"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1.1979950136621096</v>
      </c>
      <c r="P5722" s="30">
        <f ca="1">IFERROR(SUM(K5722:O5722)*VLOOKUP($A5722,HeadJournal!$A$1:$L$890,COLUMN(HeadJournal!H$1),0),0)</f>
        <v>2221.3937446743757</v>
      </c>
      <c r="Q5722" s="29">
        <v>2221.39</v>
      </c>
      <c r="R5722" s="31">
        <v>46177</v>
      </c>
      <c r="S5722" s="31"/>
      <c r="T5722" s="95" t="str">
        <f t="shared" si="424"/>
        <v>2026 06</v>
      </c>
      <c r="U5722" s="32">
        <f t="shared" ca="1" si="425"/>
        <v>-3.7446743758664525E-3</v>
      </c>
      <c r="V5722" s="22">
        <f t="shared" ca="1" si="426"/>
        <v>-1.6857319351168731E-6</v>
      </c>
      <c r="X5722" s="33"/>
      <c r="Y5722" s="33"/>
    </row>
    <row r="5723" spans="1:25" hidden="1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 ca="1"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ca="1" si="425"/>
        <v>457</v>
      </c>
      <c r="V5723" s="22">
        <f t="shared" ca="1" si="426"/>
        <v>3.1958041958041958</v>
      </c>
      <c r="X5723" s="33"/>
      <c r="Y5723" s="33"/>
    </row>
    <row r="5724" spans="1:25" hidden="1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Доставлен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 ca="1"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 ca="1">IFERROR((VLOOKUP($A5724,HeadJournal!$A$1:$L$890,COLUMN(HeadJournal!L$1),0)*($K5724+$L5724)/(SUMIF($A:$A,$A5724,$K:$K)+SUMIF($A:$A,$A5724,$L:$L)))/VLOOKUP($A5724,HeadJournal!$A$1:$L$890,COLUMN(HeadJournal!H$1),0),0)</f>
        <v>2.840678158546377</v>
      </c>
      <c r="P5724" s="30">
        <f ca="1">IFERROR(SUM(K5724:O5724)*VLOOKUP($A5724,HeadJournal!$A$1:$L$890,COLUMN(HeadJournal!H$1),0),0)</f>
        <v>5534.4508493493495</v>
      </c>
      <c r="Q5724" s="29">
        <v>6600</v>
      </c>
      <c r="R5724" s="31">
        <v>46135</v>
      </c>
      <c r="S5724" s="31" t="s">
        <v>3475</v>
      </c>
      <c r="T5724" s="95" t="str">
        <f t="shared" si="424"/>
        <v>2026 04</v>
      </c>
      <c r="U5724" s="32">
        <f t="shared" ca="1" si="425"/>
        <v>1065.5491506506505</v>
      </c>
      <c r="V5724" s="22">
        <f t="shared" ca="1" si="426"/>
        <v>0.19253024006454414</v>
      </c>
      <c r="X5724" s="33"/>
      <c r="Y5724" s="33"/>
    </row>
    <row r="5725" spans="1:25" hidden="1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Доставлен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 ca="1"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 ca="1">IFERROR((VLOOKUP($A5725,HeadJournal!$A$1:$L$890,COLUMN(HeadJournal!L$1),0)*($K5725+$L5725)/(SUMIF($A:$A,$A5725,$K:$K)+SUMIF($A:$A,$A5725,$L:$L)))/VLOOKUP($A5725,HeadJournal!$A$1:$L$890,COLUMN(HeadJournal!H$1),0),0)</f>
        <v>0.87210872049474542</v>
      </c>
      <c r="P5725" s="30">
        <f ca="1">IFERROR(SUM(K5725:O5725)*VLOOKUP($A5725,HeadJournal!$A$1:$L$890,COLUMN(HeadJournal!H$1),0),0)</f>
        <v>1699.1164009009005</v>
      </c>
      <c r="Q5725" s="29">
        <v>2500</v>
      </c>
      <c r="R5725" s="31">
        <v>46135</v>
      </c>
      <c r="S5725" s="31" t="s">
        <v>3475</v>
      </c>
      <c r="T5725" s="95" t="str">
        <f t="shared" si="424"/>
        <v>2026 04</v>
      </c>
      <c r="U5725" s="32">
        <f t="shared" ca="1" si="425"/>
        <v>800.88359909909946</v>
      </c>
      <c r="V5725" s="22">
        <f t="shared" ca="1" si="426"/>
        <v>0.47135299186945478</v>
      </c>
      <c r="X5725" s="33"/>
      <c r="Y5725" s="33"/>
    </row>
    <row r="5726" spans="1:25" hidden="1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Доставлен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 ca="1"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1.2105460947863571</v>
      </c>
      <c r="P5726" s="30">
        <f ca="1">IFERROR(SUM(K5726:O5726)*VLOOKUP($A5726,HeadJournal!$A$1:$L$890,COLUMN(HeadJournal!H$1),0),0)</f>
        <v>2358.4888848848846</v>
      </c>
      <c r="Q5726" s="29">
        <v>3200</v>
      </c>
      <c r="R5726" s="31">
        <v>46135</v>
      </c>
      <c r="S5726" s="31" t="s">
        <v>3475</v>
      </c>
      <c r="T5726" s="95" t="str">
        <f t="shared" si="424"/>
        <v>2026 04</v>
      </c>
      <c r="U5726" s="32">
        <f t="shared" ca="1" si="425"/>
        <v>841.51111511511544</v>
      </c>
      <c r="V5726" s="22">
        <f t="shared" ca="1" si="426"/>
        <v>0.35680096713968135</v>
      </c>
      <c r="X5726" s="33"/>
      <c r="Y5726" s="33"/>
    </row>
    <row r="5727" spans="1:25" hidden="1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Доставлен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 ca="1"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 ca="1">IFERROR((VLOOKUP($A5727,HeadJournal!$A$1:$L$890,COLUMN(HeadJournal!L$1),0)*($K5727+$L5727)/(SUMIF($A:$A,$A5727,$K:$K)+SUMIF($A:$A,$A5727,$L:$L)))/VLOOKUP($A5727,HeadJournal!$A$1:$L$890,COLUMN(HeadJournal!H$1),0),0)</f>
        <v>3.2855633952738552</v>
      </c>
      <c r="P5727" s="30">
        <f ca="1">IFERROR(SUM(K5727:O5727)*VLOOKUP($A5727,HeadJournal!$A$1:$L$890,COLUMN(HeadJournal!H$1),0),0)</f>
        <v>6401.2141146146132</v>
      </c>
      <c r="Q5727" s="29">
        <v>7600</v>
      </c>
      <c r="R5727" s="31">
        <v>46135</v>
      </c>
      <c r="S5727" s="31" t="s">
        <v>3475</v>
      </c>
      <c r="T5727" s="95" t="str">
        <f t="shared" si="424"/>
        <v>2026 04</v>
      </c>
      <c r="U5727" s="32">
        <f t="shared" ca="1" si="425"/>
        <v>1198.7858853853868</v>
      </c>
      <c r="V5727" s="22">
        <f t="shared" ca="1" si="426"/>
        <v>0.18727476755517966</v>
      </c>
      <c r="X5727" s="33"/>
      <c r="Y5727" s="33"/>
    </row>
    <row r="5728" spans="1:25" hidden="1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Доставлен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 ca="1">IFERROR((VLOOKUP($A5728,HeadJournal!$A$1:$L$890,COLUMN(HeadJournal!L$1),0)*($K5728+$L5728)/(SUMIF($A:$A,$A5728,$K:$K)+SUMIF($A:$A,$A5728,$L:$L)))/VLOOKUP($A5728,HeadJournal!$A$1:$L$890,COLUMN(HeadJournal!H$1),0),0)</f>
        <v>0.4544321302194842</v>
      </c>
      <c r="P5728" s="30">
        <f ca="1">IFERROR(SUM(K5728:O5728)*VLOOKUP($A5728,HeadJournal!$A$1:$L$890,COLUMN(HeadJournal!H$1),0),0)</f>
        <v>885.36333533533514</v>
      </c>
      <c r="Q5728" s="29">
        <v>1500</v>
      </c>
      <c r="R5728" s="31">
        <v>46162</v>
      </c>
      <c r="S5728" s="31" t="s">
        <v>4969</v>
      </c>
      <c r="T5728" s="95" t="str">
        <f t="shared" si="424"/>
        <v>2026 05</v>
      </c>
      <c r="U5728" s="32">
        <f t="shared" ca="1" si="425"/>
        <v>614.63666466466486</v>
      </c>
      <c r="V5728" s="22">
        <f t="shared" ca="1" si="426"/>
        <v>0.69421969504968106</v>
      </c>
      <c r="X5728" s="33"/>
      <c r="Y5728" s="33"/>
    </row>
    <row r="5729" spans="1:25" hidden="1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Доставлен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 ca="1"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 ca="1">IFERROR((VLOOKUP($A5729,HeadJournal!$A$1:$L$890,COLUMN(HeadJournal!L$1),0)*($K5729+$L5729)/(SUMIF($A:$A,$A5729,$K:$K)+SUMIF($A:$A,$A5729,$L:$L)))/VLOOKUP($A5729,HeadJournal!$A$1:$L$890,COLUMN(HeadJournal!H$1),0),0)</f>
        <v>0.87401809919314655</v>
      </c>
      <c r="P5729" s="30">
        <f ca="1">IFERROR(SUM(K5729:O5729)*VLOOKUP($A5729,HeadJournal!$A$1:$L$890,COLUMN(HeadJournal!H$1),0),0)</f>
        <v>1702.8364149149147</v>
      </c>
      <c r="Q5729" s="29">
        <v>2500</v>
      </c>
      <c r="R5729" s="31">
        <v>46135</v>
      </c>
      <c r="S5729" s="31" t="s">
        <v>3226</v>
      </c>
      <c r="T5729" s="95" t="str">
        <f t="shared" si="424"/>
        <v>2026 04</v>
      </c>
      <c r="U5729" s="32">
        <f t="shared" ca="1" si="425"/>
        <v>797.16358508508529</v>
      </c>
      <c r="V5729" s="22">
        <f t="shared" ca="1" si="426"/>
        <v>0.46813867621272182</v>
      </c>
      <c r="X5729" s="33"/>
      <c r="Y5729" s="33"/>
    </row>
    <row r="5730" spans="1:25" hidden="1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Доставлен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 ca="1"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 ca="1">IFERROR((VLOOKUP($A5730,HeadJournal!$A$1:$L$890,COLUMN(HeadJournal!L$1),0)*($K5730+$L5730)/(SUMIF($A:$A,$A5730,$K:$K)+SUMIF($A:$A,$A5730,$L:$L)))/VLOOKUP($A5730,HeadJournal!$A$1:$L$890,COLUMN(HeadJournal!H$1),0),0)</f>
        <v>1.5348967373879405</v>
      </c>
      <c r="P5730" s="30">
        <f ca="1">IFERROR(SUM(K5730:O5730)*VLOOKUP($A5730,HeadJournal!$A$1:$L$890,COLUMN(HeadJournal!H$1),0),0)</f>
        <v>3027.5645279615155</v>
      </c>
      <c r="Q5730" s="29">
        <v>4400</v>
      </c>
      <c r="R5730" s="31">
        <v>46141</v>
      </c>
      <c r="S5730" s="31" t="s">
        <v>3252</v>
      </c>
      <c r="T5730" s="95" t="str">
        <f t="shared" si="424"/>
        <v>2026 04</v>
      </c>
      <c r="U5730" s="32">
        <f t="shared" ca="1" si="425"/>
        <v>1372.4354720384845</v>
      </c>
      <c r="V5730" s="22">
        <f t="shared" ca="1" si="426"/>
        <v>0.45331336767991426</v>
      </c>
      <c r="X5730" s="33"/>
      <c r="Y5730" s="33"/>
    </row>
    <row r="5731" spans="1:25" hidden="1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Доставлен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 ca="1"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0.40428496243661893</v>
      </c>
      <c r="P5731" s="30">
        <f ca="1">IFERROR(SUM(K5731:O5731)*VLOOKUP($A5731,HeadJournal!$A$1:$L$890,COLUMN(HeadJournal!H$1),0),0)</f>
        <v>797.4470084185208</v>
      </c>
      <c r="Q5731" s="29"/>
      <c r="R5731" s="31"/>
      <c r="S5731" s="31"/>
      <c r="T5731" s="95" t="str">
        <f t="shared" si="424"/>
        <v/>
      </c>
      <c r="U5731" s="32">
        <f t="shared" ca="1" si="425"/>
        <v>-797.4470084185208</v>
      </c>
      <c r="V5731" s="22" t="str">
        <f t="shared" si="426"/>
        <v/>
      </c>
      <c r="X5731" s="33"/>
      <c r="Y5731" s="33"/>
    </row>
    <row r="5732" spans="1:25" hidden="1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Доставлен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 ca="1"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 ca="1">IFERROR((VLOOKUP($A5732,HeadJournal!$A$1:$L$890,COLUMN(HeadJournal!L$1),0)*($K5732+$L5732)/(SUMIF($A:$A,$A5732,$K:$K)+SUMIF($A:$A,$A5732,$L:$L)))/VLOOKUP($A5732,HeadJournal!$A$1:$L$890,COLUMN(HeadJournal!H$1),0),0)</f>
        <v>0.21330844684751132</v>
      </c>
      <c r="P5732" s="30">
        <f ca="1">IFERROR(SUM(K5732:O5732)*VLOOKUP($A5732,HeadJournal!$A$1:$L$890,COLUMN(HeadJournal!H$1),0),0)</f>
        <v>420.74823110843863</v>
      </c>
      <c r="Q5732" s="29"/>
      <c r="R5732" s="31"/>
      <c r="S5732" s="31"/>
      <c r="T5732" s="95" t="str">
        <f t="shared" si="424"/>
        <v/>
      </c>
      <c r="U5732" s="32">
        <f t="shared" ca="1" si="425"/>
        <v>-420.74823110843863</v>
      </c>
      <c r="V5732" s="22" t="str">
        <f t="shared" si="426"/>
        <v/>
      </c>
      <c r="X5732" s="33"/>
      <c r="Y5732" s="33"/>
    </row>
    <row r="5733" spans="1:25" hidden="1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Доставлен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 ca="1"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 ca="1">IFERROR((VLOOKUP($A5733,HeadJournal!$A$1:$L$890,COLUMN(HeadJournal!L$1),0)*($K5733+$L5733)/(SUMIF($A:$A,$A5733,$K:$K)+SUMIF($A:$A,$A5733,$L:$L)))/VLOOKUP($A5733,HeadJournal!$A$1:$L$890,COLUMN(HeadJournal!H$1),0),0)</f>
        <v>0.21330844684751132</v>
      </c>
      <c r="P5733" s="30">
        <f ca="1">IFERROR(SUM(K5733:O5733)*VLOOKUP($A5733,HeadJournal!$A$1:$L$890,COLUMN(HeadJournal!H$1),0),0)</f>
        <v>420.74823110843863</v>
      </c>
      <c r="Q5733" s="29"/>
      <c r="R5733" s="31"/>
      <c r="S5733" s="31"/>
      <c r="T5733" s="95" t="str">
        <f t="shared" si="424"/>
        <v/>
      </c>
      <c r="U5733" s="32">
        <f t="shared" ca="1" si="425"/>
        <v>-420.74823110843863</v>
      </c>
      <c r="V5733" s="22" t="str">
        <f t="shared" si="426"/>
        <v/>
      </c>
      <c r="X5733" s="33"/>
      <c r="Y5733" s="33"/>
    </row>
    <row r="5734" spans="1:25" hidden="1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Доставлен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 ca="1"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 ca="1">IFERROR((VLOOKUP($A5734,HeadJournal!$A$1:$L$890,COLUMN(HeadJournal!L$1),0)*($K5734+$L5734)/(SUMIF($A:$A,$A5734,$K:$K)+SUMIF($A:$A,$A5734,$L:$L)))/VLOOKUP($A5734,HeadJournal!$A$1:$L$890,COLUMN(HeadJournal!H$1),0),0)</f>
        <v>0.21330844684751132</v>
      </c>
      <c r="P5734" s="30">
        <f ca="1">IFERROR(SUM(K5734:O5734)*VLOOKUP($A5734,HeadJournal!$A$1:$L$890,COLUMN(HeadJournal!H$1),0),0)</f>
        <v>420.74823110843863</v>
      </c>
      <c r="Q5734" s="29"/>
      <c r="R5734" s="31"/>
      <c r="S5734" s="31"/>
      <c r="T5734" s="95" t="str">
        <f t="shared" si="424"/>
        <v/>
      </c>
      <c r="U5734" s="32">
        <f t="shared" ca="1" si="425"/>
        <v>-420.74823110843863</v>
      </c>
      <c r="V5734" s="22" t="str">
        <f t="shared" si="426"/>
        <v/>
      </c>
      <c r="X5734" s="33"/>
      <c r="Y5734" s="33"/>
    </row>
    <row r="5735" spans="1:25" hidden="1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Доставлен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 ca="1"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 ca="1">IFERROR((VLOOKUP($A5735,HeadJournal!$A$1:$L$890,COLUMN(HeadJournal!L$1),0)*($K5735+$L5735)/(SUMIF($A:$A,$A5735,$K:$K)+SUMIF($A:$A,$A5735,$L:$L)))/VLOOKUP($A5735,HeadJournal!$A$1:$L$890,COLUMN(HeadJournal!H$1),0),0)</f>
        <v>0.30864269132304162</v>
      </c>
      <c r="P5735" s="30">
        <f ca="1">IFERROR(SUM(K5735:O5735)*VLOOKUP($A5735,HeadJournal!$A$1:$L$890,COLUMN(HeadJournal!H$1),0),0)</f>
        <v>608.79383042693928</v>
      </c>
      <c r="Q5735" s="29">
        <v>1300</v>
      </c>
      <c r="R5735" s="31">
        <v>46137</v>
      </c>
      <c r="S5735" s="31" t="s">
        <v>3282</v>
      </c>
      <c r="T5735" s="95" t="str">
        <f t="shared" si="424"/>
        <v>2026 04</v>
      </c>
      <c r="U5735" s="32">
        <f t="shared" ca="1" si="425"/>
        <v>691.20616957306072</v>
      </c>
      <c r="V5735" s="22">
        <f t="shared" ca="1" si="426"/>
        <v>1.1353698658350837</v>
      </c>
      <c r="X5735" s="33"/>
      <c r="Y5735" s="33"/>
    </row>
    <row r="5736" spans="1:25" hidden="1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Доставлен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 ca="1"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 ca="1">IFERROR((VLOOKUP($A5736,HeadJournal!$A$1:$L$890,COLUMN(HeadJournal!L$1),0)*($K5736+$L5736)/(SUMIF($A:$A,$A5736,$K:$K)+SUMIF($A:$A,$A5736,$L:$L)))/VLOOKUP($A5736,HeadJournal!$A$1:$L$890,COLUMN(HeadJournal!H$1),0),0)</f>
        <v>0.84922944109543508</v>
      </c>
      <c r="P5736" s="30">
        <f ca="1">IFERROR(SUM(K5736:O5736)*VLOOKUP($A5736,HeadJournal!$A$1:$L$890,COLUMN(HeadJournal!H$1),0),0)</f>
        <v>1675.0944016837045</v>
      </c>
      <c r="Q5736" s="29">
        <v>2700</v>
      </c>
      <c r="R5736" s="31">
        <v>46136</v>
      </c>
      <c r="S5736" s="31"/>
      <c r="T5736" s="95" t="str">
        <f t="shared" si="424"/>
        <v>2026 04</v>
      </c>
      <c r="U5736" s="32">
        <f t="shared" ca="1" si="425"/>
        <v>1024.9055983162955</v>
      </c>
      <c r="V5736" s="22">
        <f t="shared" ca="1" si="426"/>
        <v>0.6118494559387947</v>
      </c>
      <c r="X5736" s="33"/>
      <c r="Y5736" s="33"/>
    </row>
    <row r="5737" spans="1:25" hidden="1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Доставлен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 ca="1"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0.83213396268382944</v>
      </c>
      <c r="P5737" s="30">
        <f ca="1">IFERROR(SUM(K5737:O5737)*VLOOKUP($A5737,HeadJournal!$A$1:$L$890,COLUMN(HeadJournal!H$1),0),0)</f>
        <v>1641.3737853277216</v>
      </c>
      <c r="Q5737" s="29">
        <v>2400</v>
      </c>
      <c r="R5737" s="31">
        <v>46170</v>
      </c>
      <c r="S5737" s="31" t="s">
        <v>3206</v>
      </c>
      <c r="T5737" s="95" t="str">
        <f t="shared" si="424"/>
        <v>2026 05</v>
      </c>
      <c r="U5737" s="32">
        <f t="shared" ca="1" si="425"/>
        <v>758.62621467227837</v>
      </c>
      <c r="V5737" s="22">
        <f t="shared" ca="1" si="426"/>
        <v>0.4621897958001131</v>
      </c>
      <c r="X5737" s="33"/>
      <c r="Y5737" s="33"/>
    </row>
    <row r="5738" spans="1:25" hidden="1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Доставлен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 ca="1"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 ca="1">IFERROR((VLOOKUP($A5738,HeadJournal!$A$1:$L$890,COLUMN(HeadJournal!L$1),0)*($K5738+$L5738)/(SUMIF($A:$A,$A5738,$K:$K)+SUMIF($A:$A,$A5738,$L:$L)))/VLOOKUP($A5738,HeadJournal!$A$1:$L$890,COLUMN(HeadJournal!H$1),0),0)</f>
        <v>0.99153774787312465</v>
      </c>
      <c r="P5738" s="30">
        <f ca="1">IFERROR(SUM(K5738:O5738)*VLOOKUP($A5738,HeadJournal!$A$1:$L$890,COLUMN(HeadJournal!H$1),0),0)</f>
        <v>1955.7957486470236</v>
      </c>
      <c r="Q5738" s="29">
        <v>3100</v>
      </c>
      <c r="R5738" s="31">
        <v>46135</v>
      </c>
      <c r="S5738" s="31" t="s">
        <v>3475</v>
      </c>
      <c r="T5738" s="95" t="str">
        <f t="shared" si="424"/>
        <v>2026 04</v>
      </c>
      <c r="U5738" s="32">
        <f t="shared" ca="1" si="425"/>
        <v>1144.2042513529764</v>
      </c>
      <c r="V5738" s="22">
        <f t="shared" ca="1" si="426"/>
        <v>0.58503258949433323</v>
      </c>
      <c r="X5738" s="33"/>
      <c r="Y5738" s="33"/>
    </row>
    <row r="5739" spans="1:25" hidden="1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Доставлен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 ca="1"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1.8255198703852358</v>
      </c>
      <c r="P5739" s="30">
        <f ca="1">IFERROR(SUM(K5739:O5739)*VLOOKUP($A5739,HeadJournal!$A$1:$L$890,COLUMN(HeadJournal!H$1),0),0)</f>
        <v>3600.8150060132298</v>
      </c>
      <c r="Q5739" s="29"/>
      <c r="R5739" s="31"/>
      <c r="S5739" s="31"/>
      <c r="T5739" s="95" t="str">
        <f t="shared" si="424"/>
        <v/>
      </c>
      <c r="U5739" s="32">
        <f t="shared" ca="1" si="425"/>
        <v>-3600.8150060132298</v>
      </c>
      <c r="V5739" s="22" t="str">
        <f t="shared" si="426"/>
        <v/>
      </c>
      <c r="X5739" s="33"/>
      <c r="Y5739" s="33"/>
    </row>
    <row r="5740" spans="1:25" hidden="1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Доставлен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 ca="1"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 ca="1">IFERROR((VLOOKUP($A5740,HeadJournal!$A$1:$L$890,COLUMN(HeadJournal!L$1),0)*($K5740+$L5740)/(SUMIF($A:$A,$A5740,$K:$K)+SUMIF($A:$A,$A5740,$L:$L)))/VLOOKUP($A5740,HeadJournal!$A$1:$L$890,COLUMN(HeadJournal!H$1),0),0)</f>
        <v>0.91714931478478678</v>
      </c>
      <c r="P5740" s="30">
        <f ca="1">IFERROR(SUM(K5740:O5740)*VLOOKUP($A5740,HeadJournal!$A$1:$L$890,COLUMN(HeadJournal!H$1),0),0)</f>
        <v>1809.0654990980156</v>
      </c>
      <c r="Q5740" s="29">
        <v>3000</v>
      </c>
      <c r="R5740" s="31">
        <v>46137</v>
      </c>
      <c r="S5740" s="31" t="s">
        <v>3282</v>
      </c>
      <c r="T5740" s="95" t="str">
        <f t="shared" si="424"/>
        <v>2026 04</v>
      </c>
      <c r="U5740" s="32">
        <f t="shared" ca="1" si="425"/>
        <v>1190.9345009019844</v>
      </c>
      <c r="V5740" s="22">
        <f t="shared" ca="1" si="426"/>
        <v>0.65831474951889468</v>
      </c>
      <c r="X5740" s="33"/>
      <c r="Y5740" s="33"/>
    </row>
    <row r="5741" spans="1:25" hidden="1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Доставлен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 ca="1"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 ca="1">IFERROR((VLOOKUP($A5741,HeadJournal!$A$1:$L$890,COLUMN(HeadJournal!L$1),0)*($K5741+$L5741)/(SUMIF($A:$A,$A5741,$K:$K)+SUMIF($A:$A,$A5741,$L:$L)))/VLOOKUP($A5741,HeadJournal!$A$1:$L$890,COLUMN(HeadJournal!H$1),0),0)</f>
        <v>0.91714931478478678</v>
      </c>
      <c r="P5741" s="30">
        <f ca="1">IFERROR(SUM(K5741:O5741)*VLOOKUP($A5741,HeadJournal!$A$1:$L$890,COLUMN(HeadJournal!H$1),0),0)</f>
        <v>1809.0654990980156</v>
      </c>
      <c r="Q5741" s="29">
        <v>3000</v>
      </c>
      <c r="R5741" s="31">
        <v>46145</v>
      </c>
      <c r="S5741" s="31" t="s">
        <v>4533</v>
      </c>
      <c r="T5741" s="95" t="str">
        <f t="shared" si="424"/>
        <v>2026 05</v>
      </c>
      <c r="U5741" s="32">
        <f t="shared" ca="1" si="425"/>
        <v>1190.9345009019844</v>
      </c>
      <c r="V5741" s="22">
        <f t="shared" ca="1" si="426"/>
        <v>0.65831474951889468</v>
      </c>
      <c r="X5741" s="33"/>
      <c r="Y5741" s="33"/>
    </row>
    <row r="5742" spans="1:25" hidden="1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 ca="1">IFERROR(SUM(K5742:O5742)*VLOOKUP($A5742,HeadJournal!$A$1:$L$890,COLUMN(HeadJournal!H$1),0),0)</f>
        <v>985</v>
      </c>
      <c r="Q5742" s="29">
        <v>2000</v>
      </c>
      <c r="R5742" s="31">
        <v>46118</v>
      </c>
      <c r="S5742" s="31" t="s">
        <v>4613</v>
      </c>
      <c r="T5742" s="95" t="str">
        <f t="shared" si="424"/>
        <v>2026 04</v>
      </c>
      <c r="U5742" s="32">
        <f t="shared" ca="1" si="425"/>
        <v>1015</v>
      </c>
      <c r="V5742" s="22">
        <f t="shared" ca="1" si="426"/>
        <v>1.0304568527918783</v>
      </c>
      <c r="X5742" s="33"/>
      <c r="Y5742" s="33"/>
    </row>
    <row r="5743" spans="1:25" hidden="1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 ca="1">IFERROR(SUM(K5743:O5743)*VLOOKUP($A5743,HeadJournal!$A$1:$L$890,COLUMN(HeadJournal!H$1),0),0)</f>
        <v>707</v>
      </c>
      <c r="Q5743" s="29">
        <v>1200</v>
      </c>
      <c r="R5743" s="31">
        <v>46135</v>
      </c>
      <c r="S5743" s="31"/>
      <c r="T5743" s="95" t="str">
        <f t="shared" si="424"/>
        <v>2026 04</v>
      </c>
      <c r="U5743" s="32">
        <f t="shared" ca="1" si="425"/>
        <v>493</v>
      </c>
      <c r="V5743" s="22">
        <f t="shared" ca="1" si="426"/>
        <v>0.6973125884016973</v>
      </c>
      <c r="X5743" s="33"/>
      <c r="Y5743" s="33"/>
    </row>
    <row r="5744" spans="1:25" hidden="1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 ca="1"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 ca="1">IFERROR(SUM(K5744:O5744)*VLOOKUP($A5744,HeadJournal!$A$1:$L$890,COLUMN(HeadJournal!H$1),0),0)</f>
        <v>741</v>
      </c>
      <c r="Q5744" s="29">
        <v>1100</v>
      </c>
      <c r="R5744" s="31">
        <v>46118</v>
      </c>
      <c r="S5744" s="31"/>
      <c r="T5744" s="95" t="str">
        <f t="shared" si="424"/>
        <v>2026 04</v>
      </c>
      <c r="U5744" s="32">
        <f t="shared" ca="1" si="425"/>
        <v>359</v>
      </c>
      <c r="V5744" s="22">
        <f t="shared" ca="1" si="426"/>
        <v>0.48448043184885292</v>
      </c>
      <c r="X5744" s="33"/>
      <c r="Y5744" s="33"/>
    </row>
    <row r="5745" spans="1:25" hidden="1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 ca="1">IFERROR(SUM(K5745:O5745)*VLOOKUP($A5745,HeadJournal!$A$1:$L$890,COLUMN(HeadJournal!H$1),0),0)</f>
        <v>741</v>
      </c>
      <c r="Q5745" s="29">
        <v>1100</v>
      </c>
      <c r="R5745" s="31">
        <v>46118</v>
      </c>
      <c r="S5745" s="31"/>
      <c r="T5745" s="95" t="str">
        <f t="shared" si="424"/>
        <v>2026 04</v>
      </c>
      <c r="U5745" s="32">
        <f t="shared" ca="1" si="425"/>
        <v>359</v>
      </c>
      <c r="V5745" s="22">
        <f t="shared" ca="1" si="426"/>
        <v>0.48448043184885292</v>
      </c>
      <c r="X5745" s="33"/>
      <c r="Y5745" s="33"/>
    </row>
    <row r="5746" spans="1:25" hidden="1" x14ac:dyDescent="0.2">
      <c r="A5746" s="93" t="s">
        <v>5637</v>
      </c>
      <c r="B5746" s="94">
        <f>IFERROR(VLOOKUP($A5746,HeadJournal!$A$1:$NTR$890,COLUMN(HeadJournal!B$1),0),"")</f>
        <v>0</v>
      </c>
      <c r="C5746" s="94" t="str">
        <f>IFERROR(VLOOKUP($A5746,HeadJournal!$A$1:$NTR$890,COLUMN(HeadJournal!C$1),0),"")</f>
        <v>OZON_OA</v>
      </c>
      <c r="D5746" s="125" t="str">
        <f>IFERROR(VLOOKUP($A5746,HeadJournal!$A$1:$NTR$890,COLUMN(HeadJournal!D$1),0),"")</f>
        <v>Доставлен</v>
      </c>
      <c r="E5746" s="95">
        <f>IFERROR(VLOOKUP($A5746,HeadJournal!$A$1:$NTR$890,COLUMN(HeadJournal!G$1),0),"")</f>
        <v>46122</v>
      </c>
      <c r="F5746" s="95" t="str">
        <f t="shared" si="423"/>
        <v>2026 04</v>
      </c>
      <c r="G5746" s="97" t="s">
        <v>5</v>
      </c>
      <c r="H5746" s="161" t="s">
        <v>2280</v>
      </c>
      <c r="I5746" s="97" t="s">
        <v>2281</v>
      </c>
      <c r="J5746" s="97" t="s">
        <v>737</v>
      </c>
      <c r="K5746" s="29">
        <v>1034</v>
      </c>
      <c r="L5746" s="29">
        <v>0</v>
      </c>
      <c r="M5746" s="30">
        <f>IFERROR(VLOOKUP($A5746,HeadJournal!$A$1:$J$890,COLUMN(HeadJournal!I$1),0)*($K5746+$L5746)/(SUMIF($A:$A,$A5746,$K:$K)+SUMIF($A:$A,$A5746,$L:$L)),0)</f>
        <v>0</v>
      </c>
      <c r="N5746" s="30">
        <f ca="1"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 ca="1">IFERROR(SUM(K5746:O5746)*VLOOKUP($A5746,HeadJournal!$A$1:$L$890,COLUMN(HeadJournal!H$1),0),0)</f>
        <v>1034</v>
      </c>
      <c r="Q5746" s="29">
        <v>2000</v>
      </c>
      <c r="R5746" s="31">
        <v>46122</v>
      </c>
      <c r="S5746" s="31" t="s">
        <v>4911</v>
      </c>
      <c r="T5746" s="95" t="str">
        <f t="shared" si="424"/>
        <v>2026 04</v>
      </c>
      <c r="U5746" s="32">
        <f t="shared" ca="1" si="425"/>
        <v>966</v>
      </c>
      <c r="V5746" s="22">
        <f t="shared" ca="1" si="426"/>
        <v>0.93423597678916825</v>
      </c>
      <c r="X5746" s="33"/>
      <c r="Y5746" s="33"/>
    </row>
    <row r="5747" spans="1:25" hidden="1" x14ac:dyDescent="0.2">
      <c r="A5747" s="93" t="s">
        <v>5637</v>
      </c>
      <c r="B5747" s="94">
        <f>IFERROR(VLOOKUP($A5747,HeadJournal!$A$1:$NTR$890,COLUMN(HeadJournal!B$1),0),"")</f>
        <v>0</v>
      </c>
      <c r="C5747" s="94" t="str">
        <f>IFERROR(VLOOKUP($A5747,HeadJournal!$A$1:$NTR$890,COLUMN(HeadJournal!C$1),0),"")</f>
        <v>OZON_OA</v>
      </c>
      <c r="D5747" s="125" t="str">
        <f>IFERROR(VLOOKUP($A5747,HeadJournal!$A$1:$NTR$890,COLUMN(HeadJournal!D$1),0),"")</f>
        <v>Доставлен</v>
      </c>
      <c r="E5747" s="95">
        <f>IFERROR(VLOOKUP($A5747,HeadJournal!$A$1:$NTR$890,COLUMN(HeadJournal!G$1),0),"")</f>
        <v>46122</v>
      </c>
      <c r="F5747" s="95" t="str">
        <f t="shared" si="423"/>
        <v>2026 04</v>
      </c>
      <c r="G5747" s="97" t="s">
        <v>5</v>
      </c>
      <c r="H5747" s="161" t="s">
        <v>2280</v>
      </c>
      <c r="I5747" s="97" t="s">
        <v>2281</v>
      </c>
      <c r="J5747" s="97" t="s">
        <v>737</v>
      </c>
      <c r="K5747" s="29">
        <v>1010</v>
      </c>
      <c r="L5747" s="29">
        <v>0</v>
      </c>
      <c r="M5747" s="30">
        <f>IFERROR(VLOOKUP($A5747,HeadJournal!$A$1:$J$890,COLUMN(HeadJournal!I$1),0)*($K5747+$L5747)/(SUMIF($A:$A,$A5747,$K:$K)+SUMIF($A:$A,$A5747,$L:$L)),0)</f>
        <v>0</v>
      </c>
      <c r="N5747" s="30">
        <f ca="1"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 ca="1">IFERROR(SUM(K5747:O5747)*VLOOKUP($A5747,HeadJournal!$A$1:$L$890,COLUMN(HeadJournal!H$1),0),0)</f>
        <v>1010</v>
      </c>
      <c r="Q5747" s="29">
        <v>2000</v>
      </c>
      <c r="R5747" s="31">
        <v>46122</v>
      </c>
      <c r="S5747" s="31" t="s">
        <v>4911</v>
      </c>
      <c r="T5747" s="95" t="str">
        <f t="shared" si="424"/>
        <v>2026 04</v>
      </c>
      <c r="U5747" s="32">
        <f t="shared" ca="1" si="425"/>
        <v>990</v>
      </c>
      <c r="V5747" s="22">
        <f t="shared" ca="1" si="426"/>
        <v>0.98019801980198018</v>
      </c>
      <c r="X5747" s="33"/>
      <c r="Y5747" s="33"/>
    </row>
    <row r="5748" spans="1:25" hidden="1" x14ac:dyDescent="0.2">
      <c r="A5748" s="93" t="s">
        <v>5640</v>
      </c>
      <c r="B5748" s="94">
        <f>IFERROR(VLOOKUP($A5748,HeadJournal!$A$1:$NTR$890,COLUMN(HeadJournal!B$1),0),"")</f>
        <v>0</v>
      </c>
      <c r="C5748" s="94" t="str">
        <f>IFERROR(VLOOKUP($A5748,HeadJournal!$A$1:$NTR$890,COLUMN(HeadJournal!C$1),0),"")</f>
        <v>iHerb_VP DFD1605</v>
      </c>
      <c r="D5748" s="125" t="str">
        <f>IFERROR(VLOOKUP($A5748,HeadJournal!$A$1:$NTR$890,COLUMN(HeadJournal!D$1),0),"")</f>
        <v>Доставлен</v>
      </c>
      <c r="E5748" s="95">
        <f>IFERROR(VLOOKUP($A5748,HeadJournal!$A$1:$NTR$890,COLUMN(HeadJournal!G$1),0),"")</f>
        <v>46121</v>
      </c>
      <c r="F5748" s="95" t="str">
        <f t="shared" si="423"/>
        <v>2026 04</v>
      </c>
      <c r="G5748" s="97" t="s">
        <v>5</v>
      </c>
      <c r="H5748" s="161" t="s">
        <v>2089</v>
      </c>
      <c r="I5748" s="97" t="s">
        <v>2005</v>
      </c>
      <c r="J5748" s="97" t="s">
        <v>3781</v>
      </c>
      <c r="K5748" s="29">
        <v>25.77</v>
      </c>
      <c r="L5748" s="29">
        <v>-5.1550000000000002</v>
      </c>
      <c r="M5748" s="30">
        <f>IFERROR(VLOOKUP($A5748,HeadJournal!$A$1:$J$890,COLUMN(HeadJournal!I$1),0)*($K5748+$L5748)/(SUMIF($A:$A,$A5748,$K:$K)+SUMIF($A:$A,$A5748,$L:$L)),0)</f>
        <v>0</v>
      </c>
      <c r="N5748" s="30">
        <f ca="1"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0.96170807456848262</v>
      </c>
      <c r="P5748" s="30">
        <f ca="1">IFERROR(SUM(K5748:O5748)*VLOOKUP($A5748,HeadJournal!$A$1:$L$890,COLUMN(HeadJournal!H$1),0),0)</f>
        <v>1959.7379452948551</v>
      </c>
      <c r="Q5748" s="29">
        <v>3000</v>
      </c>
      <c r="R5748" s="31">
        <v>46149</v>
      </c>
      <c r="S5748" s="31" t="s">
        <v>3493</v>
      </c>
      <c r="T5748" s="95" t="str">
        <f t="shared" si="424"/>
        <v>2026 05</v>
      </c>
      <c r="U5748" s="32">
        <f t="shared" ca="1" si="425"/>
        <v>1040.2620547051449</v>
      </c>
      <c r="V5748" s="22">
        <f t="shared" ca="1" si="426"/>
        <v>0.53081691723258995</v>
      </c>
      <c r="X5748" s="33"/>
      <c r="Y5748" s="33"/>
    </row>
    <row r="5749" spans="1:25" hidden="1" x14ac:dyDescent="0.2">
      <c r="A5749" s="93" t="s">
        <v>5640</v>
      </c>
      <c r="B5749" s="94">
        <f>IFERROR(VLOOKUP($A5749,HeadJournal!$A$1:$NTR$890,COLUMN(HeadJournal!B$1),0),"")</f>
        <v>0</v>
      </c>
      <c r="C5749" s="94" t="str">
        <f>IFERROR(VLOOKUP($A5749,HeadJournal!$A$1:$NTR$890,COLUMN(HeadJournal!C$1),0),"")</f>
        <v>iHerb_VP DFD1605</v>
      </c>
      <c r="D5749" s="125" t="str">
        <f>IFERROR(VLOOKUP($A5749,HeadJournal!$A$1:$NTR$890,COLUMN(HeadJournal!D$1),0),"")</f>
        <v>Доставлен</v>
      </c>
      <c r="E5749" s="95">
        <f>IFERROR(VLOOKUP($A5749,HeadJournal!$A$1:$NTR$890,COLUMN(HeadJournal!G$1),0),"")</f>
        <v>46121</v>
      </c>
      <c r="F5749" s="95" t="str">
        <f t="shared" si="423"/>
        <v>2026 04</v>
      </c>
      <c r="G5749" s="97" t="s">
        <v>5</v>
      </c>
      <c r="H5749" s="161" t="s">
        <v>2089</v>
      </c>
      <c r="I5749" s="97" t="s">
        <v>2005</v>
      </c>
      <c r="J5749" s="97" t="s">
        <v>3781</v>
      </c>
      <c r="K5749" s="29">
        <v>25.77</v>
      </c>
      <c r="L5749" s="29">
        <v>-5.1550000000000002</v>
      </c>
      <c r="M5749" s="30">
        <f>IFERROR(VLOOKUP($A5749,HeadJournal!$A$1:$J$890,COLUMN(HeadJournal!I$1),0)*($K5749+$L5749)/(SUMIF($A:$A,$A5749,$K:$K)+SUMIF($A:$A,$A5749,$L:$L)),0)</f>
        <v>0</v>
      </c>
      <c r="N5749" s="30">
        <f ca="1"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30">
        <f ca="1">IFERROR((VLOOKUP($A5749,HeadJournal!$A$1:$L$890,COLUMN(HeadJournal!L$1),0)*($K5749+$L5749)/(SUMIF($A:$A,$A5749,$K:$K)+SUMIF($A:$A,$A5749,$L:$L)))/VLOOKUP($A5749,HeadJournal!$A$1:$L$890,COLUMN(HeadJournal!H$1),0),0)</f>
        <v>0.96170807456848262</v>
      </c>
      <c r="P5749" s="30">
        <f ca="1">IFERROR(SUM(K5749:O5749)*VLOOKUP($A5749,HeadJournal!$A$1:$L$890,COLUMN(HeadJournal!H$1),0),0)</f>
        <v>1959.7379452948551</v>
      </c>
      <c r="Q5749" s="29">
        <v>3000</v>
      </c>
      <c r="R5749" s="31">
        <v>46158</v>
      </c>
      <c r="S5749" s="31"/>
      <c r="T5749" s="95" t="str">
        <f t="shared" si="424"/>
        <v>2026 05</v>
      </c>
      <c r="U5749" s="32">
        <f t="shared" ca="1" si="425"/>
        <v>1040.2620547051449</v>
      </c>
      <c r="V5749" s="22">
        <f t="shared" ca="1" si="426"/>
        <v>0.53081691723258995</v>
      </c>
      <c r="X5749" s="33"/>
      <c r="Y5749" s="33"/>
    </row>
    <row r="5750" spans="1:25" hidden="1" x14ac:dyDescent="0.2">
      <c r="A5750" s="93" t="s">
        <v>5640</v>
      </c>
      <c r="B5750" s="94">
        <f>IFERROR(VLOOKUP($A5750,HeadJournal!$A$1:$NTR$890,COLUMN(HeadJournal!B$1),0),"")</f>
        <v>0</v>
      </c>
      <c r="C5750" s="94" t="str">
        <f>IFERROR(VLOOKUP($A5750,HeadJournal!$A$1:$NTR$890,COLUMN(HeadJournal!C$1),0),"")</f>
        <v>iHerb_VP DFD1605</v>
      </c>
      <c r="D5750" s="125" t="str">
        <f>IFERROR(VLOOKUP($A5750,HeadJournal!$A$1:$NTR$890,COLUMN(HeadJournal!D$1),0),"")</f>
        <v>Доставлен</v>
      </c>
      <c r="E5750" s="95">
        <f>IFERROR(VLOOKUP($A5750,HeadJournal!$A$1:$NTR$890,COLUMN(HeadJournal!G$1),0),"")</f>
        <v>46121</v>
      </c>
      <c r="F5750" s="95" t="str">
        <f t="shared" si="423"/>
        <v>2026 04</v>
      </c>
      <c r="G5750" s="97" t="s">
        <v>5</v>
      </c>
      <c r="H5750" s="161" t="s">
        <v>2016</v>
      </c>
      <c r="I5750" s="97" t="s">
        <v>2005</v>
      </c>
      <c r="J5750" s="97" t="s">
        <v>2017</v>
      </c>
      <c r="K5750" s="29">
        <v>41.96</v>
      </c>
      <c r="L5750" s="29">
        <v>-8.39</v>
      </c>
      <c r="M5750" s="30">
        <f>IFERROR(VLOOKUP($A5750,HeadJournal!$A$1:$J$890,COLUMN(HeadJournal!I$1),0)*($K5750+$L5750)/(SUMIF($A:$A,$A5750,$K:$K)+SUMIF($A:$A,$A5750,$L:$L)),0)</f>
        <v>0</v>
      </c>
      <c r="N5750" s="30">
        <f ca="1"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1.5660703402019871</v>
      </c>
      <c r="P5750" s="30">
        <f ca="1">IFERROR(SUM(K5750:O5750)*VLOOKUP($A5750,HeadJournal!$A$1:$L$890,COLUMN(HeadJournal!H$1),0),0)</f>
        <v>3191.2880341279792</v>
      </c>
      <c r="Q5750" s="29">
        <v>4500</v>
      </c>
      <c r="R5750" s="31">
        <v>46149</v>
      </c>
      <c r="S5750" s="31"/>
      <c r="T5750" s="95" t="str">
        <f t="shared" si="424"/>
        <v>2026 05</v>
      </c>
      <c r="U5750" s="32">
        <f t="shared" ca="1" si="425"/>
        <v>1308.7119658720208</v>
      </c>
      <c r="V5750" s="22">
        <f t="shared" ca="1" si="426"/>
        <v>0.4100889521335942</v>
      </c>
      <c r="X5750" s="33"/>
      <c r="Y5750" s="33"/>
    </row>
    <row r="5751" spans="1:25" hidden="1" x14ac:dyDescent="0.2">
      <c r="A5751" s="93" t="s">
        <v>5640</v>
      </c>
      <c r="B5751" s="94">
        <f>IFERROR(VLOOKUP($A5751,HeadJournal!$A$1:$NTR$890,COLUMN(HeadJournal!B$1),0),"")</f>
        <v>0</v>
      </c>
      <c r="C5751" s="94" t="str">
        <f>IFERROR(VLOOKUP($A5751,HeadJournal!$A$1:$NTR$890,COLUMN(HeadJournal!C$1),0),"")</f>
        <v>iHerb_VP DFD1605</v>
      </c>
      <c r="D5751" s="125" t="str">
        <f>IFERROR(VLOOKUP($A5751,HeadJournal!$A$1:$NTR$890,COLUMN(HeadJournal!D$1),0),"")</f>
        <v>Доставлен</v>
      </c>
      <c r="E5751" s="95">
        <f>IFERROR(VLOOKUP($A5751,HeadJournal!$A$1:$NTR$890,COLUMN(HeadJournal!G$1),0),"")</f>
        <v>46121</v>
      </c>
      <c r="F5751" s="95" t="str">
        <f t="shared" si="423"/>
        <v>2026 04</v>
      </c>
      <c r="G5751" s="97" t="s">
        <v>5</v>
      </c>
      <c r="H5751" s="161" t="s">
        <v>2016</v>
      </c>
      <c r="I5751" s="97" t="s">
        <v>2005</v>
      </c>
      <c r="J5751" s="97" t="s">
        <v>2017</v>
      </c>
      <c r="K5751" s="29">
        <v>41.96</v>
      </c>
      <c r="L5751" s="29">
        <v>-8.39</v>
      </c>
      <c r="M5751" s="30">
        <f>IFERROR(VLOOKUP($A5751,HeadJournal!$A$1:$J$890,COLUMN(HeadJournal!I$1),0)*($K5751+$L5751)/(SUMIF($A:$A,$A5751,$K:$K)+SUMIF($A:$A,$A5751,$L:$L)),0)</f>
        <v>0</v>
      </c>
      <c r="N5751" s="30">
        <f ca="1"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1.5660703402019871</v>
      </c>
      <c r="P5751" s="30">
        <f ca="1">IFERROR(SUM(K5751:O5751)*VLOOKUP($A5751,HeadJournal!$A$1:$L$890,COLUMN(HeadJournal!H$1),0),0)</f>
        <v>3191.2880341279792</v>
      </c>
      <c r="Q5751" s="29">
        <v>4500</v>
      </c>
      <c r="R5751" s="31">
        <v>46165</v>
      </c>
      <c r="S5751" s="31" t="s">
        <v>4630</v>
      </c>
      <c r="T5751" s="95" t="str">
        <f t="shared" si="424"/>
        <v>2026 05</v>
      </c>
      <c r="U5751" s="32">
        <f t="shared" ca="1" si="425"/>
        <v>1308.7119658720208</v>
      </c>
      <c r="V5751" s="22">
        <f t="shared" ca="1" si="426"/>
        <v>0.4100889521335942</v>
      </c>
      <c r="X5751" s="33"/>
      <c r="Y5751" s="33"/>
    </row>
    <row r="5752" spans="1:25" hidden="1" x14ac:dyDescent="0.2">
      <c r="A5752" s="93" t="s">
        <v>5640</v>
      </c>
      <c r="B5752" s="94">
        <f>IFERROR(VLOOKUP($A5752,HeadJournal!$A$1:$NTR$890,COLUMN(HeadJournal!B$1),0),"")</f>
        <v>0</v>
      </c>
      <c r="C5752" s="94" t="str">
        <f>IFERROR(VLOOKUP($A5752,HeadJournal!$A$1:$NTR$890,COLUMN(HeadJournal!C$1),0),"")</f>
        <v>iHerb_VP DFD1605</v>
      </c>
      <c r="D5752" s="125" t="str">
        <f>IFERROR(VLOOKUP($A5752,HeadJournal!$A$1:$NTR$890,COLUMN(HeadJournal!D$1),0),"")</f>
        <v>Доставлен</v>
      </c>
      <c r="E5752" s="95">
        <f>IFERROR(VLOOKUP($A5752,HeadJournal!$A$1:$NTR$890,COLUMN(HeadJournal!G$1),0),"")</f>
        <v>46121</v>
      </c>
      <c r="F5752" s="95" t="str">
        <f t="shared" si="423"/>
        <v>2026 04</v>
      </c>
      <c r="G5752" s="97" t="s">
        <v>5</v>
      </c>
      <c r="H5752" s="161" t="s">
        <v>5638</v>
      </c>
      <c r="I5752" s="97" t="s">
        <v>2750</v>
      </c>
      <c r="J5752" s="97" t="s">
        <v>5639</v>
      </c>
      <c r="K5752" s="29">
        <v>14.06</v>
      </c>
      <c r="L5752" s="29">
        <v>-2.81</v>
      </c>
      <c r="M5752" s="30">
        <f>IFERROR(VLOOKUP($A5752,HeadJournal!$A$1:$J$890,COLUMN(HeadJournal!I$1),0)*($K5752+$L5752)/(SUMIF($A:$A,$A5752,$K:$K)+SUMIF($A:$A,$A5752,$L:$L)),0)</f>
        <v>0</v>
      </c>
      <c r="N5752" s="30">
        <f ca="1"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0.52482250006769005</v>
      </c>
      <c r="P5752" s="30">
        <f ca="1">IFERROR(SUM(K5752:O5752)*VLOOKUP($A5752,HeadJournal!$A$1:$L$890,COLUMN(HeadJournal!H$1),0),0)</f>
        <v>1069.4664993726474</v>
      </c>
      <c r="Q5752" s="29"/>
      <c r="R5752" s="31"/>
      <c r="S5752" s="31"/>
      <c r="T5752" s="95" t="str">
        <f t="shared" si="424"/>
        <v/>
      </c>
      <c r="U5752" s="32">
        <f t="shared" ca="1" si="425"/>
        <v>-1069.4664993726474</v>
      </c>
      <c r="V5752" s="22" t="str">
        <f t="shared" si="426"/>
        <v/>
      </c>
      <c r="X5752" s="33"/>
      <c r="Y5752" s="33"/>
    </row>
    <row r="5753" spans="1:25" hidden="1" x14ac:dyDescent="0.2">
      <c r="A5753" s="93" t="s">
        <v>5640</v>
      </c>
      <c r="B5753" s="94">
        <f>IFERROR(VLOOKUP($A5753,HeadJournal!$A$1:$NTR$890,COLUMN(HeadJournal!B$1),0),"")</f>
        <v>0</v>
      </c>
      <c r="C5753" s="94" t="str">
        <f>IFERROR(VLOOKUP($A5753,HeadJournal!$A$1:$NTR$890,COLUMN(HeadJournal!C$1),0),"")</f>
        <v>iHerb_VP DFD1605</v>
      </c>
      <c r="D5753" s="125" t="str">
        <f>IFERROR(VLOOKUP($A5753,HeadJournal!$A$1:$NTR$890,COLUMN(HeadJournal!D$1),0),"")</f>
        <v>Доставлен</v>
      </c>
      <c r="E5753" s="95">
        <f>IFERROR(VLOOKUP($A5753,HeadJournal!$A$1:$NTR$890,COLUMN(HeadJournal!G$1),0),"")</f>
        <v>46121</v>
      </c>
      <c r="F5753" s="95" t="str">
        <f t="shared" si="423"/>
        <v>2026 04</v>
      </c>
      <c r="G5753" s="97" t="s">
        <v>5</v>
      </c>
      <c r="H5753" s="161" t="s">
        <v>2051</v>
      </c>
      <c r="I5753" s="97" t="s">
        <v>2052</v>
      </c>
      <c r="J5753" s="97" t="s">
        <v>5583</v>
      </c>
      <c r="K5753" s="29">
        <v>20.25</v>
      </c>
      <c r="L5753" s="29">
        <v>-4.05</v>
      </c>
      <c r="M5753" s="30">
        <f>IFERROR(VLOOKUP($A5753,HeadJournal!$A$1:$J$890,COLUMN(HeadJournal!I$1),0)*($K5753+$L5753)/(SUMIF($A:$A,$A5753,$K:$K)+SUMIF($A:$A,$A5753,$L:$L)),0)</f>
        <v>0</v>
      </c>
      <c r="N5753" s="30">
        <f ca="1"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0.75574440009747346</v>
      </c>
      <c r="P5753" s="30">
        <f ca="1">IFERROR(SUM(K5753:O5753)*VLOOKUP($A5753,HeadJournal!$A$1:$L$890,COLUMN(HeadJournal!H$1),0),0)</f>
        <v>1540.0317590966117</v>
      </c>
      <c r="Q5753" s="29">
        <v>2500</v>
      </c>
      <c r="R5753" s="31">
        <v>46178</v>
      </c>
      <c r="S5753" s="31" t="s">
        <v>3252</v>
      </c>
      <c r="T5753" s="95" t="str">
        <f t="shared" si="424"/>
        <v>2026 06</v>
      </c>
      <c r="U5753" s="32">
        <f t="shared" ca="1" si="425"/>
        <v>959.96824090338828</v>
      </c>
      <c r="V5753" s="22">
        <f t="shared" ca="1" si="426"/>
        <v>0.62334314551182324</v>
      </c>
      <c r="X5753" s="33"/>
      <c r="Y5753" s="33"/>
    </row>
    <row r="5754" spans="1:25" hidden="1" x14ac:dyDescent="0.2">
      <c r="A5754" s="93" t="s">
        <v>5640</v>
      </c>
      <c r="B5754" s="94">
        <f>IFERROR(VLOOKUP($A5754,HeadJournal!$A$1:$NTR$890,COLUMN(HeadJournal!B$1),0),"")</f>
        <v>0</v>
      </c>
      <c r="C5754" s="94" t="str">
        <f>IFERROR(VLOOKUP($A5754,HeadJournal!$A$1:$NTR$890,COLUMN(HeadJournal!C$1),0),"")</f>
        <v>iHerb_VP DFD1605</v>
      </c>
      <c r="D5754" s="125" t="str">
        <f>IFERROR(VLOOKUP($A5754,HeadJournal!$A$1:$NTR$890,COLUMN(HeadJournal!D$1),0),"")</f>
        <v>Доставлен</v>
      </c>
      <c r="E5754" s="95">
        <f>IFERROR(VLOOKUP($A5754,HeadJournal!$A$1:$NTR$890,COLUMN(HeadJournal!G$1),0),"")</f>
        <v>46121</v>
      </c>
      <c r="F5754" s="95" t="str">
        <f t="shared" si="423"/>
        <v>2026 04</v>
      </c>
      <c r="G5754" s="97" t="s">
        <v>5</v>
      </c>
      <c r="H5754" s="161" t="s">
        <v>2051</v>
      </c>
      <c r="I5754" s="97" t="s">
        <v>2052</v>
      </c>
      <c r="J5754" s="97" t="s">
        <v>5583</v>
      </c>
      <c r="K5754" s="29">
        <v>20.25</v>
      </c>
      <c r="L5754" s="29">
        <v>-4.05</v>
      </c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0.75574440009747346</v>
      </c>
      <c r="P5754" s="30">
        <f ca="1">IFERROR(SUM(K5754:O5754)*VLOOKUP($A5754,HeadJournal!$A$1:$L$890,COLUMN(HeadJournal!H$1),0),0)</f>
        <v>1540.0317590966117</v>
      </c>
      <c r="Q5754" s="29">
        <v>2500</v>
      </c>
      <c r="R5754" s="31">
        <v>46188</v>
      </c>
      <c r="S5754" s="31" t="s">
        <v>4627</v>
      </c>
      <c r="T5754" s="95" t="str">
        <f t="shared" si="424"/>
        <v>2026 06</v>
      </c>
      <c r="U5754" s="32">
        <f t="shared" ca="1" si="425"/>
        <v>959.96824090338828</v>
      </c>
      <c r="V5754" s="22">
        <f t="shared" ca="1" si="426"/>
        <v>0.62334314551182324</v>
      </c>
      <c r="X5754" s="33"/>
      <c r="Y5754" s="33"/>
    </row>
    <row r="5755" spans="1:25" hidden="1" x14ac:dyDescent="0.2">
      <c r="A5755" s="93" t="s">
        <v>5640</v>
      </c>
      <c r="B5755" s="94">
        <f>IFERROR(VLOOKUP($A5755,HeadJournal!$A$1:$NTR$890,COLUMN(HeadJournal!B$1),0),"")</f>
        <v>0</v>
      </c>
      <c r="C5755" s="94" t="str">
        <f>IFERROR(VLOOKUP($A5755,HeadJournal!$A$1:$NTR$890,COLUMN(HeadJournal!C$1),0),"")</f>
        <v>iHerb_VP DFD1605</v>
      </c>
      <c r="D5755" s="125" t="str">
        <f>IFERROR(VLOOKUP($A5755,HeadJournal!$A$1:$NTR$890,COLUMN(HeadJournal!D$1),0),"")</f>
        <v>Доставлен</v>
      </c>
      <c r="E5755" s="95">
        <f>IFERROR(VLOOKUP($A5755,HeadJournal!$A$1:$NTR$890,COLUMN(HeadJournal!G$1),0),"")</f>
        <v>46121</v>
      </c>
      <c r="F5755" s="95" t="str">
        <f t="shared" si="423"/>
        <v>2026 04</v>
      </c>
      <c r="G5755" s="97" t="s">
        <v>5</v>
      </c>
      <c r="H5755" s="161" t="s">
        <v>2468</v>
      </c>
      <c r="I5755" s="97" t="s">
        <v>2005</v>
      </c>
      <c r="J5755" s="97" t="s">
        <v>4109</v>
      </c>
      <c r="K5755" s="29">
        <v>25.55</v>
      </c>
      <c r="L5755" s="29">
        <v>-5.1100000000000003</v>
      </c>
      <c r="M5755" s="30">
        <f>IFERROR(VLOOKUP($A5755,HeadJournal!$A$1:$J$890,COLUMN(HeadJournal!I$1),0)*($K5755+$L5755)/(SUMIF($A:$A,$A5755,$K:$K)+SUMIF($A:$A,$A5755,$L:$L)),0)</f>
        <v>0</v>
      </c>
      <c r="N5755" s="30">
        <f ca="1"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30">
        <f ca="1">IFERROR((VLOOKUP($A5755,HeadJournal!$A$1:$L$890,COLUMN(HeadJournal!L$1),0)*($K5755+$L5755)/(SUMIF($A:$A,$A5755,$K:$K)+SUMIF($A:$A,$A5755,$L:$L)))/VLOOKUP($A5755,HeadJournal!$A$1:$L$890,COLUMN(HeadJournal!H$1),0),0)</f>
        <v>0.95354416901187422</v>
      </c>
      <c r="P5755" s="30">
        <f ca="1">IFERROR(SUM(K5755:O5755)*VLOOKUP($A5755,HeadJournal!$A$1:$L$890,COLUMN(HeadJournal!H$1),0),0)</f>
        <v>1943.1017997490587</v>
      </c>
      <c r="Q5755" s="29"/>
      <c r="R5755" s="31"/>
      <c r="S5755" s="31"/>
      <c r="T5755" s="95" t="str">
        <f t="shared" si="424"/>
        <v/>
      </c>
      <c r="U5755" s="32">
        <f t="shared" ca="1" si="425"/>
        <v>-1943.1017997490587</v>
      </c>
      <c r="V5755" s="22" t="str">
        <f t="shared" si="426"/>
        <v/>
      </c>
      <c r="X5755" s="33"/>
      <c r="Y5755" s="33"/>
    </row>
    <row r="5756" spans="1:25" hidden="1" x14ac:dyDescent="0.2">
      <c r="A5756" s="93" t="s">
        <v>5640</v>
      </c>
      <c r="B5756" s="94">
        <f>IFERROR(VLOOKUP($A5756,HeadJournal!$A$1:$NTR$890,COLUMN(HeadJournal!B$1),0),"")</f>
        <v>0</v>
      </c>
      <c r="C5756" s="94" t="str">
        <f>IFERROR(VLOOKUP($A5756,HeadJournal!$A$1:$NTR$890,COLUMN(HeadJournal!C$1),0),"")</f>
        <v>iHerb_VP DFD1605</v>
      </c>
      <c r="D5756" s="125" t="str">
        <f>IFERROR(VLOOKUP($A5756,HeadJournal!$A$1:$NTR$890,COLUMN(HeadJournal!D$1),0),"")</f>
        <v>Доставлен</v>
      </c>
      <c r="E5756" s="95">
        <f>IFERROR(VLOOKUP($A5756,HeadJournal!$A$1:$NTR$890,COLUMN(HeadJournal!G$1),0),"")</f>
        <v>46121</v>
      </c>
      <c r="F5756" s="95" t="str">
        <f t="shared" si="423"/>
        <v>2026 04</v>
      </c>
      <c r="G5756" s="97" t="s">
        <v>5</v>
      </c>
      <c r="H5756" s="161" t="s">
        <v>2624</v>
      </c>
      <c r="I5756" s="97" t="s">
        <v>2005</v>
      </c>
      <c r="J5756" s="97" t="s">
        <v>5611</v>
      </c>
      <c r="K5756" s="29">
        <v>25.05</v>
      </c>
      <c r="L5756" s="29">
        <v>-5.01</v>
      </c>
      <c r="M5756" s="30">
        <f>IFERROR(VLOOKUP($A5756,HeadJournal!$A$1:$J$890,COLUMN(HeadJournal!I$1),0)*($K5756+$L5756)/(SUMIF($A:$A,$A5756,$K:$K)+SUMIF($A:$A,$A5756,$L:$L)),0)</f>
        <v>0</v>
      </c>
      <c r="N5756" s="30">
        <f ca="1"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0.9348838134539118</v>
      </c>
      <c r="P5756" s="30">
        <f ca="1">IFERROR(SUM(K5756:O5756)*VLOOKUP($A5756,HeadJournal!$A$1:$L$890,COLUMN(HeadJournal!H$1),0),0)</f>
        <v>1905.0763242158087</v>
      </c>
      <c r="Q5756" s="29">
        <v>2900</v>
      </c>
      <c r="R5756" s="31">
        <v>46150</v>
      </c>
      <c r="S5756" s="31" t="s">
        <v>3252</v>
      </c>
      <c r="T5756" s="95" t="str">
        <f t="shared" si="424"/>
        <v>2026 05</v>
      </c>
      <c r="U5756" s="32">
        <f t="shared" ca="1" si="425"/>
        <v>994.92367578419135</v>
      </c>
      <c r="V5756" s="22">
        <f t="shared" ca="1" si="426"/>
        <v>0.5222487220787515</v>
      </c>
      <c r="X5756" s="33"/>
      <c r="Y5756" s="33"/>
    </row>
    <row r="5757" spans="1:25" hidden="1" x14ac:dyDescent="0.2">
      <c r="A5757" s="93" t="s">
        <v>5640</v>
      </c>
      <c r="B5757" s="94">
        <f>IFERROR(VLOOKUP($A5757,HeadJournal!$A$1:$NTR$890,COLUMN(HeadJournal!B$1),0),"")</f>
        <v>0</v>
      </c>
      <c r="C5757" s="94" t="str">
        <f>IFERROR(VLOOKUP($A5757,HeadJournal!$A$1:$NTR$890,COLUMN(HeadJournal!C$1),0),"")</f>
        <v>iHerb_VP DFD1605</v>
      </c>
      <c r="D5757" s="125" t="str">
        <f>IFERROR(VLOOKUP($A5757,HeadJournal!$A$1:$NTR$890,COLUMN(HeadJournal!D$1),0),"")</f>
        <v>Доставлен</v>
      </c>
      <c r="E5757" s="95">
        <f>IFERROR(VLOOKUP($A5757,HeadJournal!$A$1:$NTR$890,COLUMN(HeadJournal!G$1),0),"")</f>
        <v>46121</v>
      </c>
      <c r="F5757" s="95" t="str">
        <f t="shared" si="423"/>
        <v>2026 04</v>
      </c>
      <c r="G5757" s="97" t="s">
        <v>5</v>
      </c>
      <c r="H5757" s="161" t="s">
        <v>2027</v>
      </c>
      <c r="I5757" s="97" t="s">
        <v>2005</v>
      </c>
      <c r="J5757" s="97" t="s">
        <v>5191</v>
      </c>
      <c r="K5757" s="29">
        <v>8.44</v>
      </c>
      <c r="L5757" s="29">
        <v>-1.69</v>
      </c>
      <c r="M5757" s="30">
        <f>IFERROR(VLOOKUP($A5757,HeadJournal!$A$1:$J$890,COLUMN(HeadJournal!I$1),0)*($K5757+$L5757)/(SUMIF($A:$A,$A5757,$K:$K)+SUMIF($A:$A,$A5757,$L:$L)),0)</f>
        <v>0</v>
      </c>
      <c r="N5757" s="30">
        <f ca="1"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0.31489350004061401</v>
      </c>
      <c r="P5757" s="30">
        <f ca="1">IFERROR(SUM(K5757:O5757)*VLOOKUP($A5757,HeadJournal!$A$1:$L$890,COLUMN(HeadJournal!H$1),0),0)</f>
        <v>641.67989962358831</v>
      </c>
      <c r="Q5757" s="29">
        <v>1300</v>
      </c>
      <c r="R5757" s="31">
        <v>46164</v>
      </c>
      <c r="S5757" s="31" t="s">
        <v>4872</v>
      </c>
      <c r="T5757" s="95" t="str">
        <f t="shared" si="424"/>
        <v>2026 05</v>
      </c>
      <c r="U5757" s="32">
        <f t="shared" ca="1" si="425"/>
        <v>658.32010037641169</v>
      </c>
      <c r="V5757" s="22">
        <f t="shared" ca="1" si="426"/>
        <v>1.025932245598755</v>
      </c>
      <c r="X5757" s="33"/>
      <c r="Y5757" s="33"/>
    </row>
    <row r="5758" spans="1:25" hidden="1" x14ac:dyDescent="0.2">
      <c r="A5758" s="93" t="s">
        <v>5644</v>
      </c>
      <c r="B5758" s="94">
        <f>IFERROR(VLOOKUP($A5758,HeadJournal!$A$1:$NTR$890,COLUMN(HeadJournal!B$1),0),"")</f>
        <v>0</v>
      </c>
      <c r="C5758" s="94" t="str">
        <f>IFERROR(VLOOKUP($A5758,HeadJournal!$A$1:$NTR$890,COLUMN(HeadJournal!C$1),0),"")</f>
        <v>iHerb_MH DLE7202</v>
      </c>
      <c r="D5758" s="125" t="str">
        <f>IFERROR(VLOOKUP($A5758,HeadJournal!$A$1:$NTR$890,COLUMN(HeadJournal!D$1),0),"")</f>
        <v>Доставлен</v>
      </c>
      <c r="E5758" s="95">
        <f>IFERROR(VLOOKUP($A5758,HeadJournal!$A$1:$NTR$890,COLUMN(HeadJournal!G$1),0),"")</f>
        <v>46119</v>
      </c>
      <c r="F5758" s="95" t="str">
        <f t="shared" si="423"/>
        <v>2026 04</v>
      </c>
      <c r="G5758" s="97" t="s">
        <v>5</v>
      </c>
      <c r="H5758" s="161" t="s">
        <v>5641</v>
      </c>
      <c r="I5758" s="97" t="s">
        <v>2578</v>
      </c>
      <c r="J5758" s="97" t="s">
        <v>5642</v>
      </c>
      <c r="K5758" s="29">
        <v>53.34</v>
      </c>
      <c r="L5758" s="29">
        <v>-10.67</v>
      </c>
      <c r="M5758" s="30">
        <f>IFERROR(VLOOKUP($A5758,HeadJournal!$A$1:$J$890,COLUMN(HeadJournal!I$1),0)*($K5758+$L5758)/(SUMIF($A:$A,$A5758,$K:$K)+SUMIF($A:$A,$A5758,$L:$L)),0)</f>
        <v>-2.1776317932569627</v>
      </c>
      <c r="N5758" s="30">
        <f ca="1"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30">
        <f ca="1">IFERROR((VLOOKUP($A5758,HeadJournal!$A$1:$L$890,COLUMN(HeadJournal!L$1),0)*($K5758+$L5758)/(SUMIF($A:$A,$A5758,$K:$K)+SUMIF($A:$A,$A5758,$L:$L)))/VLOOKUP($A5758,HeadJournal!$A$1:$L$890,COLUMN(HeadJournal!H$1),0),0)</f>
        <v>2.1275179550932335</v>
      </c>
      <c r="P5758" s="30">
        <f ca="1">IFERROR(SUM(K5758:O5758)*VLOOKUP($A5758,HeadJournal!$A$1:$L$890,COLUMN(HeadJournal!H$1),0),0)</f>
        <v>3918.0206053531674</v>
      </c>
      <c r="Q5758" s="29">
        <v>5600</v>
      </c>
      <c r="R5758" s="31">
        <v>46149</v>
      </c>
      <c r="S5758" s="31" t="s">
        <v>3172</v>
      </c>
      <c r="T5758" s="95" t="str">
        <f t="shared" si="424"/>
        <v>2026 05</v>
      </c>
      <c r="U5758" s="32">
        <f t="shared" ca="1" si="425"/>
        <v>1681.9793946468326</v>
      </c>
      <c r="V5758" s="22">
        <f t="shared" ca="1" si="426"/>
        <v>0.42929314673556196</v>
      </c>
      <c r="X5758" s="33"/>
      <c r="Y5758" s="33"/>
    </row>
    <row r="5759" spans="1:25" hidden="1" x14ac:dyDescent="0.2">
      <c r="A5759" s="93" t="s">
        <v>5644</v>
      </c>
      <c r="B5759" s="94">
        <f>IFERROR(VLOOKUP($A5759,HeadJournal!$A$1:$NTR$890,COLUMN(HeadJournal!B$1),0),"")</f>
        <v>0</v>
      </c>
      <c r="C5759" s="94" t="str">
        <f>IFERROR(VLOOKUP($A5759,HeadJournal!$A$1:$NTR$890,COLUMN(HeadJournal!C$1),0),"")</f>
        <v>iHerb_MH DLE7202</v>
      </c>
      <c r="D5759" s="125" t="str">
        <f>IFERROR(VLOOKUP($A5759,HeadJournal!$A$1:$NTR$890,COLUMN(HeadJournal!D$1),0),"")</f>
        <v>Доставлен</v>
      </c>
      <c r="E5759" s="95">
        <f>IFERROR(VLOOKUP($A5759,HeadJournal!$A$1:$NTR$890,COLUMN(HeadJournal!G$1),0),"")</f>
        <v>46119</v>
      </c>
      <c r="F5759" s="95" t="str">
        <f t="shared" si="423"/>
        <v>2026 04</v>
      </c>
      <c r="G5759" s="97" t="s">
        <v>5</v>
      </c>
      <c r="H5759" s="161" t="s">
        <v>4113</v>
      </c>
      <c r="I5759" s="97" t="s">
        <v>2102</v>
      </c>
      <c r="J5759" s="97" t="s">
        <v>4114</v>
      </c>
      <c r="K5759" s="29">
        <v>45.97</v>
      </c>
      <c r="L5759" s="29">
        <v>-9.19</v>
      </c>
      <c r="M5759" s="30">
        <f>IFERROR(VLOOKUP($A5759,HeadJournal!$A$1:$J$890,COLUMN(HeadJournal!I$1),0)*($K5759+$L5759)/(SUMIF($A:$A,$A5759,$K:$K)+SUMIF($A:$A,$A5759,$L:$L)),0)</f>
        <v>-1.8770400130300233</v>
      </c>
      <c r="N5759" s="30">
        <f ca="1"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1.8338436931879334</v>
      </c>
      <c r="P5759" s="30">
        <f ca="1">IFERROR(SUM(K5759:O5759)*VLOOKUP($A5759,HeadJournal!$A$1:$L$890,COLUMN(HeadJournal!H$1),0),0)</f>
        <v>3377.1923568054717</v>
      </c>
      <c r="Q5759" s="29">
        <v>4800</v>
      </c>
      <c r="R5759" s="31">
        <v>46149</v>
      </c>
      <c r="S5759" s="31" t="s">
        <v>4483</v>
      </c>
      <c r="T5759" s="95" t="str">
        <f t="shared" si="424"/>
        <v>2026 05</v>
      </c>
      <c r="U5759" s="32">
        <f t="shared" ca="1" si="425"/>
        <v>1422.8076431945283</v>
      </c>
      <c r="V5759" s="22">
        <f t="shared" ca="1" si="426"/>
        <v>0.42129896460513722</v>
      </c>
      <c r="X5759" s="33"/>
      <c r="Y5759" s="33"/>
    </row>
    <row r="5760" spans="1:25" hidden="1" x14ac:dyDescent="0.2">
      <c r="A5760" s="93" t="s">
        <v>5644</v>
      </c>
      <c r="B5760" s="94">
        <f>IFERROR(VLOOKUP($A5760,HeadJournal!$A$1:$NTR$890,COLUMN(HeadJournal!B$1),0),"")</f>
        <v>0</v>
      </c>
      <c r="C5760" s="94" t="str">
        <f>IFERROR(VLOOKUP($A5760,HeadJournal!$A$1:$NTR$890,COLUMN(HeadJournal!C$1),0),"")</f>
        <v>iHerb_MH DLE7202</v>
      </c>
      <c r="D5760" s="125" t="str">
        <f>IFERROR(VLOOKUP($A5760,HeadJournal!$A$1:$NTR$890,COLUMN(HeadJournal!D$1),0),"")</f>
        <v>Доставлен</v>
      </c>
      <c r="E5760" s="95">
        <f>IFERROR(VLOOKUP($A5760,HeadJournal!$A$1:$NTR$890,COLUMN(HeadJournal!G$1),0),"")</f>
        <v>46119</v>
      </c>
      <c r="F5760" s="95" t="str">
        <f t="shared" si="423"/>
        <v>2026 04</v>
      </c>
      <c r="G5760" s="97" t="s">
        <v>5</v>
      </c>
      <c r="H5760" s="161" t="s">
        <v>2565</v>
      </c>
      <c r="I5760" s="97" t="s">
        <v>2052</v>
      </c>
      <c r="J5760" s="97" t="s">
        <v>3829</v>
      </c>
      <c r="K5760" s="29">
        <v>31.16</v>
      </c>
      <c r="L5760" s="29">
        <v>-6.23</v>
      </c>
      <c r="M5760" s="30">
        <f>IFERROR(VLOOKUP($A5760,HeadJournal!$A$1:$J$890,COLUMN(HeadJournal!I$1),0)*($K5760+$L5760)/(SUMIF($A:$A,$A5760,$K:$K)+SUMIF($A:$A,$A5760,$L:$L)),0)</f>
        <v>-1.2722840545089309</v>
      </c>
      <c r="N5760" s="30">
        <f ca="1"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30">
        <f ca="1">IFERROR((VLOOKUP($A5760,HeadJournal!$A$1:$L$890,COLUMN(HeadJournal!L$1),0)*($K5760+$L5760)/(SUMIF($A:$A,$A5760,$K:$K)+SUMIF($A:$A,$A5760,$L:$L)))/VLOOKUP($A5760,HeadJournal!$A$1:$L$890,COLUMN(HeadJournal!H$1),0),0)</f>
        <v>1.2430049829030771</v>
      </c>
      <c r="P5760" s="30">
        <f ca="1">IFERROR(SUM(K5760:O5760)*VLOOKUP($A5760,HeadJournal!$A$1:$L$890,COLUMN(HeadJournal!H$1),0),0)</f>
        <v>2289.1083593028934</v>
      </c>
      <c r="Q5760" s="29"/>
      <c r="R5760" s="31"/>
      <c r="S5760" s="31"/>
      <c r="T5760" s="95" t="str">
        <f t="shared" si="424"/>
        <v/>
      </c>
      <c r="U5760" s="32">
        <f t="shared" ca="1" si="425"/>
        <v>-2289.1083593028934</v>
      </c>
      <c r="V5760" s="22" t="str">
        <f t="shared" si="426"/>
        <v/>
      </c>
      <c r="X5760" s="33"/>
      <c r="Y5760" s="33"/>
    </row>
    <row r="5761" spans="1:25" hidden="1" x14ac:dyDescent="0.2">
      <c r="A5761" s="93" t="s">
        <v>5644</v>
      </c>
      <c r="B5761" s="94">
        <f>IFERROR(VLOOKUP($A5761,HeadJournal!$A$1:$NTR$890,COLUMN(HeadJournal!B$1),0),"")</f>
        <v>0</v>
      </c>
      <c r="C5761" s="94" t="str">
        <f>IFERROR(VLOOKUP($A5761,HeadJournal!$A$1:$NTR$890,COLUMN(HeadJournal!C$1),0),"")</f>
        <v>iHerb_MH DLE7202</v>
      </c>
      <c r="D5761" s="125" t="str">
        <f>IFERROR(VLOOKUP($A5761,HeadJournal!$A$1:$NTR$890,COLUMN(HeadJournal!D$1),0),"")</f>
        <v>Доставлен</v>
      </c>
      <c r="E5761" s="95">
        <f>IFERROR(VLOOKUP($A5761,HeadJournal!$A$1:$NTR$890,COLUMN(HeadJournal!G$1),0),"")</f>
        <v>46119</v>
      </c>
      <c r="F5761" s="95" t="str">
        <f t="shared" si="423"/>
        <v>2026 04</v>
      </c>
      <c r="G5761" s="97" t="s">
        <v>5</v>
      </c>
      <c r="H5761" s="161" t="s">
        <v>2089</v>
      </c>
      <c r="I5761" s="97" t="s">
        <v>2005</v>
      </c>
      <c r="J5761" s="97" t="s">
        <v>3781</v>
      </c>
      <c r="K5761" s="29">
        <v>25.77</v>
      </c>
      <c r="L5761" s="29">
        <v>-5.15</v>
      </c>
      <c r="M5761" s="30">
        <f>IFERROR(VLOOKUP($A5761,HeadJournal!$A$1:$J$890,COLUMN(HeadJournal!I$1),0)*($K5761+$L5761)/(SUMIF($A:$A,$A5761,$K:$K)+SUMIF($A:$A,$A5761,$L:$L)),0)</f>
        <v>-1.0523264020848035</v>
      </c>
      <c r="N5761" s="30">
        <f ca="1"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30">
        <f ca="1">IFERROR((VLOOKUP($A5761,HeadJournal!$A$1:$L$890,COLUMN(HeadJournal!L$1),0)*($K5761+$L5761)/(SUMIF($A:$A,$A5761,$K:$K)+SUMIF($A:$A,$A5761,$L:$L)))/VLOOKUP($A5761,HeadJournal!$A$1:$L$890,COLUMN(HeadJournal!H$1),0),0)</f>
        <v>1.0281092157024248</v>
      </c>
      <c r="P5761" s="30">
        <f ca="1">IFERROR(SUM(K5761:O5761)*VLOOKUP($A5761,HeadJournal!$A$1:$L$890,COLUMN(HeadJournal!H$1),0),0)</f>
        <v>1893.3579770888753</v>
      </c>
      <c r="Q5761" s="29">
        <v>3000</v>
      </c>
      <c r="R5761" s="31">
        <v>46160</v>
      </c>
      <c r="S5761" s="31" t="s">
        <v>3493</v>
      </c>
      <c r="T5761" s="95" t="str">
        <f t="shared" si="424"/>
        <v>2026 05</v>
      </c>
      <c r="U5761" s="32">
        <f t="shared" ca="1" si="425"/>
        <v>1106.6420229111247</v>
      </c>
      <c r="V5761" s="22">
        <f t="shared" ca="1" si="426"/>
        <v>0.58448641847044558</v>
      </c>
      <c r="X5761" s="33"/>
      <c r="Y5761" s="33"/>
    </row>
    <row r="5762" spans="1:25" hidden="1" x14ac:dyDescent="0.2">
      <c r="A5762" s="93" t="s">
        <v>5644</v>
      </c>
      <c r="B5762" s="94">
        <f>IFERROR(VLOOKUP($A5762,HeadJournal!$A$1:$NTR$890,COLUMN(HeadJournal!B$1),0),"")</f>
        <v>0</v>
      </c>
      <c r="C5762" s="94" t="str">
        <f>IFERROR(VLOOKUP($A5762,HeadJournal!$A$1:$NTR$890,COLUMN(HeadJournal!C$1),0),"")</f>
        <v>iHerb_MH DLE7202</v>
      </c>
      <c r="D5762" s="125" t="str">
        <f>IFERROR(VLOOKUP($A5762,HeadJournal!$A$1:$NTR$890,COLUMN(HeadJournal!D$1),0),"")</f>
        <v>Доставлен</v>
      </c>
      <c r="E5762" s="95">
        <f>IFERROR(VLOOKUP($A5762,HeadJournal!$A$1:$NTR$890,COLUMN(HeadJournal!G$1),0),"")</f>
        <v>46119</v>
      </c>
      <c r="F5762" s="95" t="str">
        <f t="shared" si="423"/>
        <v>2026 04</v>
      </c>
      <c r="G5762" s="97" t="s">
        <v>5</v>
      </c>
      <c r="H5762" s="161" t="s">
        <v>2190</v>
      </c>
      <c r="I5762" s="97" t="s">
        <v>2005</v>
      </c>
      <c r="J5762" s="97" t="s">
        <v>2191</v>
      </c>
      <c r="K5762" s="29">
        <v>15.16</v>
      </c>
      <c r="L5762" s="29">
        <v>-3.03</v>
      </c>
      <c r="M5762" s="30">
        <f>IFERROR(VLOOKUP($A5762,HeadJournal!$A$1:$J$890,COLUMN(HeadJournal!I$1),0)*($K5762+$L5762)/(SUMIF($A:$A,$A5762,$K:$K)+SUMIF($A:$A,$A5762,$L:$L)),0)</f>
        <v>-0.61904555078994505</v>
      </c>
      <c r="N5762" s="30">
        <f ca="1"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30">
        <f ca="1">IFERROR((VLOOKUP($A5762,HeadJournal!$A$1:$L$890,COLUMN(HeadJournal!L$1),0)*($K5762+$L5762)/(SUMIF($A:$A,$A5762,$K:$K)+SUMIF($A:$A,$A5762,$L:$L)))/VLOOKUP($A5762,HeadJournal!$A$1:$L$890,COLUMN(HeadJournal!H$1),0),0)</f>
        <v>0.60479945618188236</v>
      </c>
      <c r="P5762" s="30">
        <f ca="1">IFERROR(SUM(K5762:O5762)*VLOOKUP($A5762,HeadJournal!$A$1:$L$890,COLUMN(HeadJournal!H$1),0),0)</f>
        <v>1113.7939991313317</v>
      </c>
      <c r="Q5762" s="29">
        <v>2000</v>
      </c>
      <c r="R5762" s="31">
        <v>46149</v>
      </c>
      <c r="S5762" s="31"/>
      <c r="T5762" s="95" t="str">
        <f t="shared" si="424"/>
        <v>2026 05</v>
      </c>
      <c r="U5762" s="32">
        <f t="shared" ca="1" si="425"/>
        <v>886.2060008686683</v>
      </c>
      <c r="V5762" s="22">
        <f t="shared" ca="1" si="426"/>
        <v>0.79566419064911154</v>
      </c>
      <c r="X5762" s="33"/>
      <c r="Y5762" s="33"/>
    </row>
    <row r="5763" spans="1:25" hidden="1" x14ac:dyDescent="0.2">
      <c r="A5763" s="93" t="s">
        <v>5644</v>
      </c>
      <c r="B5763" s="94">
        <f>IFERROR(VLOOKUP($A5763,HeadJournal!$A$1:$NTR$890,COLUMN(HeadJournal!B$1),0),"")</f>
        <v>0</v>
      </c>
      <c r="C5763" s="94" t="str">
        <f>IFERROR(VLOOKUP($A5763,HeadJournal!$A$1:$NTR$890,COLUMN(HeadJournal!C$1),0),"")</f>
        <v>iHerb_MH DLE7202</v>
      </c>
      <c r="D5763" s="125" t="str">
        <f>IFERROR(VLOOKUP($A5763,HeadJournal!$A$1:$NTR$890,COLUMN(HeadJournal!D$1),0),"")</f>
        <v>Доставлен</v>
      </c>
      <c r="E5763" s="95">
        <f>IFERROR(VLOOKUP($A5763,HeadJournal!$A$1:$NTR$890,COLUMN(HeadJournal!G$1),0),"")</f>
        <v>46119</v>
      </c>
      <c r="F5763" s="95" t="str">
        <f t="shared" si="423"/>
        <v>2026 04</v>
      </c>
      <c r="G5763" s="97" t="s">
        <v>5</v>
      </c>
      <c r="H5763" s="161" t="s">
        <v>2189</v>
      </c>
      <c r="I5763" s="97" t="s">
        <v>2005</v>
      </c>
      <c r="J5763" s="97" t="s">
        <v>5643</v>
      </c>
      <c r="K5763" s="29">
        <v>32.950000000000003</v>
      </c>
      <c r="L5763" s="29">
        <v>-6.59</v>
      </c>
      <c r="M5763" s="30">
        <f>IFERROR(VLOOKUP($A5763,HeadJournal!$A$1:$J$890,COLUMN(HeadJournal!I$1),0)*($K5763+$L5763)/(SUMIF($A:$A,$A5763,$K:$K)+SUMIF($A:$A,$A5763,$L:$L)),0)</f>
        <v>-1.3452630435962865</v>
      </c>
      <c r="N5763" s="30">
        <f ca="1"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1.3143045065914609</v>
      </c>
      <c r="P5763" s="30">
        <f ca="1">IFERROR(SUM(K5763:O5763)*VLOOKUP($A5763,HeadJournal!$A$1:$L$890,COLUMN(HeadJournal!H$1),0),0)</f>
        <v>2420.4130104783108</v>
      </c>
      <c r="Q5763" s="29">
        <v>3800</v>
      </c>
      <c r="R5763" s="31">
        <v>46170</v>
      </c>
      <c r="S5763" s="31" t="s">
        <v>3282</v>
      </c>
      <c r="T5763" s="95" t="str">
        <f t="shared" si="424"/>
        <v>2026 05</v>
      </c>
      <c r="U5763" s="32">
        <f t="shared" ca="1" si="425"/>
        <v>1379.5869895216892</v>
      </c>
      <c r="V5763" s="22">
        <f t="shared" ca="1" si="426"/>
        <v>0.56997999248444864</v>
      </c>
      <c r="X5763" s="33"/>
      <c r="Y5763" s="33"/>
    </row>
    <row r="5764" spans="1:25" hidden="1" x14ac:dyDescent="0.2">
      <c r="A5764" s="93" t="s">
        <v>5644</v>
      </c>
      <c r="B5764" s="94">
        <f>IFERROR(VLOOKUP($A5764,HeadJournal!$A$1:$NTR$890,COLUMN(HeadJournal!B$1),0),"")</f>
        <v>0</v>
      </c>
      <c r="C5764" s="94" t="str">
        <f>IFERROR(VLOOKUP($A5764,HeadJournal!$A$1:$NTR$890,COLUMN(HeadJournal!C$1),0),"")</f>
        <v>iHerb_MH DLE7202</v>
      </c>
      <c r="D5764" s="125" t="str">
        <f>IFERROR(VLOOKUP($A5764,HeadJournal!$A$1:$NTR$890,COLUMN(HeadJournal!D$1),0),"")</f>
        <v>Доставлен</v>
      </c>
      <c r="E5764" s="95">
        <f>IFERROR(VLOOKUP($A5764,HeadJournal!$A$1:$NTR$890,COLUMN(HeadJournal!G$1),0),"")</f>
        <v>46119</v>
      </c>
      <c r="F5764" s="95" t="str">
        <f t="shared" si="423"/>
        <v>2026 04</v>
      </c>
      <c r="G5764" s="97" t="s">
        <v>5</v>
      </c>
      <c r="H5764" s="161" t="s">
        <v>2866</v>
      </c>
      <c r="I5764" s="97" t="s">
        <v>2618</v>
      </c>
      <c r="J5764" s="97" t="s">
        <v>2867</v>
      </c>
      <c r="K5764" s="29">
        <v>25.88</v>
      </c>
      <c r="L5764" s="29">
        <v>-5.18</v>
      </c>
      <c r="M5764" s="30">
        <f>IFERROR(VLOOKUP($A5764,HeadJournal!$A$1:$J$890,COLUMN(HeadJournal!I$1),0)*($K5764+$L5764)/(SUMIF($A:$A,$A5764,$K:$K)+SUMIF($A:$A,$A5764,$L:$L)),0)</f>
        <v>-1.0564091427330473</v>
      </c>
      <c r="N5764" s="30">
        <f ca="1"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30">
        <f ca="1">IFERROR((VLOOKUP($A5764,HeadJournal!$A$1:$L$890,COLUMN(HeadJournal!L$1),0)*($K5764+$L5764)/(SUMIF($A:$A,$A5764,$K:$K)+SUMIF($A:$A,$A5764,$L:$L)))/VLOOKUP($A5764,HeadJournal!$A$1:$L$890,COLUMN(HeadJournal!H$1),0),0)</f>
        <v>1.0320980002444322</v>
      </c>
      <c r="P5764" s="30">
        <f ca="1">IFERROR(SUM(K5764:O5764)*VLOOKUP($A5764,HeadJournal!$A$1:$L$890,COLUMN(HeadJournal!H$1),0),0)</f>
        <v>1900.7036918399474</v>
      </c>
      <c r="Q5764" s="29">
        <v>3000</v>
      </c>
      <c r="R5764" s="31">
        <v>46162</v>
      </c>
      <c r="S5764" s="31" t="s">
        <v>4969</v>
      </c>
      <c r="T5764" s="95" t="str">
        <f t="shared" si="424"/>
        <v>2026 05</v>
      </c>
      <c r="U5764" s="32">
        <f t="shared" ca="1" si="425"/>
        <v>1099.2963081600526</v>
      </c>
      <c r="V5764" s="22">
        <f t="shared" ca="1" si="426"/>
        <v>0.57836279946186431</v>
      </c>
      <c r="X5764" s="33"/>
      <c r="Y5764" s="33"/>
    </row>
    <row r="5765" spans="1:25" hidden="1" x14ac:dyDescent="0.2">
      <c r="A5765" s="93" t="s">
        <v>5650</v>
      </c>
      <c r="B5765" s="94">
        <f>IFERROR(VLOOKUP($A5765,HeadJournal!$A$1:$NTR$890,COLUMN(HeadJournal!B$1),0),"")</f>
        <v>0</v>
      </c>
      <c r="C5765" s="94" t="str">
        <f>IFERROR(VLOOKUP($A5765,HeadJournal!$A$1:$NTR$890,COLUMN(HeadJournal!C$1),0),"")</f>
        <v>iHerb_AV CYG0792</v>
      </c>
      <c r="D5765" s="125" t="str">
        <f>IFERROR(VLOOKUP($A5765,HeadJournal!$A$1:$NTR$890,COLUMN(HeadJournal!D$1),0),"")</f>
        <v>Доставлен</v>
      </c>
      <c r="E5765" s="95">
        <f>IFERROR(VLOOKUP($A5765,HeadJournal!$A$1:$NTR$890,COLUMN(HeadJournal!G$1),0),"")</f>
        <v>46120</v>
      </c>
      <c r="F5765" s="95" t="str">
        <f t="shared" si="423"/>
        <v>2026 04</v>
      </c>
      <c r="G5765" s="97" t="s">
        <v>5</v>
      </c>
      <c r="H5765" s="161" t="s">
        <v>5448</v>
      </c>
      <c r="I5765" s="97" t="s">
        <v>2666</v>
      </c>
      <c r="J5765" s="97" t="s">
        <v>5610</v>
      </c>
      <c r="K5765" s="29">
        <v>13.41</v>
      </c>
      <c r="L5765" s="29">
        <v>-2.68</v>
      </c>
      <c r="M5765" s="30">
        <f>IFERROR(VLOOKUP($A5765,HeadJournal!$A$1:$J$890,COLUMN(HeadJournal!I$1),0)*($K5765+$L5765)/(SUMIF($A:$A,$A5765,$K:$K)+SUMIF($A:$A,$A5765,$L:$L)),0)</f>
        <v>-0.44006301652892571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0.5131199191447442</v>
      </c>
      <c r="P5765" s="30">
        <f ca="1">IFERROR(SUM(K5765:O5765)*VLOOKUP($A5765,HeadJournal!$A$1:$L$890,COLUMN(HeadJournal!H$1),0),0)</f>
        <v>985.12928099173575</v>
      </c>
      <c r="Q5765" s="29">
        <v>1900</v>
      </c>
      <c r="R5765" s="31">
        <v>46178</v>
      </c>
      <c r="S5765" s="31" t="s">
        <v>3252</v>
      </c>
      <c r="T5765" s="95" t="str">
        <f t="shared" si="424"/>
        <v>2026 06</v>
      </c>
      <c r="U5765" s="32">
        <f t="shared" ca="1" si="425"/>
        <v>914.87071900826425</v>
      </c>
      <c r="V5765" s="22">
        <f t="shared" ca="1" si="426"/>
        <v>0.92868087129362176</v>
      </c>
      <c r="X5765" s="33"/>
      <c r="Y5765" s="33"/>
    </row>
    <row r="5766" spans="1:25" hidden="1" x14ac:dyDescent="0.2">
      <c r="A5766" s="93" t="s">
        <v>5650</v>
      </c>
      <c r="B5766" s="94">
        <f>IFERROR(VLOOKUP($A5766,HeadJournal!$A$1:$NTR$890,COLUMN(HeadJournal!B$1),0),"")</f>
        <v>0</v>
      </c>
      <c r="C5766" s="94" t="str">
        <f>IFERROR(VLOOKUP($A5766,HeadJournal!$A$1:$NTR$890,COLUMN(HeadJournal!C$1),0),"")</f>
        <v>iHerb_AV CYG0792</v>
      </c>
      <c r="D5766" s="125" t="str">
        <f>IFERROR(VLOOKUP($A5766,HeadJournal!$A$1:$NTR$890,COLUMN(HeadJournal!D$1),0),"")</f>
        <v>Доставлен</v>
      </c>
      <c r="E5766" s="95">
        <f>IFERROR(VLOOKUP($A5766,HeadJournal!$A$1:$NTR$890,COLUMN(HeadJournal!G$1),0),"")</f>
        <v>46120</v>
      </c>
      <c r="F5766" s="95" t="str">
        <f t="shared" si="423"/>
        <v>2026 04</v>
      </c>
      <c r="G5766" s="97" t="s">
        <v>5</v>
      </c>
      <c r="H5766" s="161" t="s">
        <v>5645</v>
      </c>
      <c r="I5766" s="97" t="s">
        <v>2009</v>
      </c>
      <c r="J5766" s="97" t="s">
        <v>5646</v>
      </c>
      <c r="K5766" s="29">
        <v>7.44</v>
      </c>
      <c r="L5766" s="29">
        <v>-1.49</v>
      </c>
      <c r="M5766" s="30">
        <f>IFERROR(VLOOKUP($A5766,HeadJournal!$A$1:$J$890,COLUMN(HeadJournal!I$1),0)*($K5766+$L5766)/(SUMIF($A:$A,$A5766,$K:$K)+SUMIF($A:$A,$A5766,$L:$L)),0)</f>
        <v>-0.24402376033057857</v>
      </c>
      <c r="N5766" s="30">
        <f ca="1"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30">
        <f ca="1">IFERROR((VLOOKUP($A5766,HeadJournal!$A$1:$L$890,COLUMN(HeadJournal!L$1),0)*($K5766+$L5766)/(SUMIF($A:$A,$A5766,$K:$K)+SUMIF($A:$A,$A5766,$L:$L)))/VLOOKUP($A5766,HeadJournal!$A$1:$L$890,COLUMN(HeadJournal!H$1),0),0)</f>
        <v>0.28453527669256556</v>
      </c>
      <c r="P5766" s="30">
        <f ca="1">IFERROR(SUM(K5766:O5766)*VLOOKUP($A5766,HeadJournal!$A$1:$L$890,COLUMN(HeadJournal!H$1),0),0)</f>
        <v>546.27392561983493</v>
      </c>
      <c r="Q5766" s="29">
        <v>1600</v>
      </c>
      <c r="R5766" s="31">
        <v>46149</v>
      </c>
      <c r="S5766" s="31" t="s">
        <v>3226</v>
      </c>
      <c r="T5766" s="95" t="str">
        <f t="shared" si="424"/>
        <v>2026 05</v>
      </c>
      <c r="U5766" s="32">
        <f t="shared" ca="1" si="425"/>
        <v>1053.7260743801651</v>
      </c>
      <c r="V5766" s="22">
        <f t="shared" ca="1" si="426"/>
        <v>1.9289334983077304</v>
      </c>
      <c r="X5766" s="33"/>
      <c r="Y5766" s="33"/>
    </row>
    <row r="5767" spans="1:25" hidden="1" x14ac:dyDescent="0.2">
      <c r="A5767" s="93" t="s">
        <v>5650</v>
      </c>
      <c r="B5767" s="94">
        <f>IFERROR(VLOOKUP($A5767,HeadJournal!$A$1:$NTR$890,COLUMN(HeadJournal!B$1),0),"")</f>
        <v>0</v>
      </c>
      <c r="C5767" s="94" t="str">
        <f>IFERROR(VLOOKUP($A5767,HeadJournal!$A$1:$NTR$890,COLUMN(HeadJournal!C$1),0),"")</f>
        <v>iHerb_AV CYG0792</v>
      </c>
      <c r="D5767" s="125" t="str">
        <f>IFERROR(VLOOKUP($A5767,HeadJournal!$A$1:$NTR$890,COLUMN(HeadJournal!D$1),0),"")</f>
        <v>Доставлен</v>
      </c>
      <c r="E5767" s="95">
        <f>IFERROR(VLOOKUP($A5767,HeadJournal!$A$1:$NTR$890,COLUMN(HeadJournal!G$1),0),"")</f>
        <v>46120</v>
      </c>
      <c r="F5767" s="95" t="str">
        <f t="shared" si="423"/>
        <v>2026 04</v>
      </c>
      <c r="G5767" s="97" t="s">
        <v>5</v>
      </c>
      <c r="H5767" s="161" t="s">
        <v>2548</v>
      </c>
      <c r="I5767" s="97" t="s">
        <v>2005</v>
      </c>
      <c r="J5767" s="97" t="s">
        <v>2549</v>
      </c>
      <c r="K5767" s="29">
        <v>13.64</v>
      </c>
      <c r="L5767" s="29">
        <v>-2.73</v>
      </c>
      <c r="M5767" s="30">
        <f>IFERROR(VLOOKUP($A5767,HeadJournal!$A$1:$J$890,COLUMN(HeadJournal!I$1),0)*($K5767+$L5767)/(SUMIF($A:$A,$A5767,$K:$K)+SUMIF($A:$A,$A5767,$L:$L)),0)</f>
        <v>-0.44744524793388435</v>
      </c>
      <c r="N5767" s="30">
        <f ca="1"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0.52172770902788068</v>
      </c>
      <c r="P5767" s="30">
        <f ca="1">IFERROR(SUM(K5767:O5767)*VLOOKUP($A5767,HeadJournal!$A$1:$L$890,COLUMN(HeadJournal!H$1),0),0)</f>
        <v>1001.6552148760333</v>
      </c>
      <c r="Q5767" s="29">
        <v>1900</v>
      </c>
      <c r="R5767" s="163">
        <v>46149</v>
      </c>
      <c r="S5767" s="31" t="s">
        <v>3226</v>
      </c>
      <c r="T5767" s="95" t="str">
        <f t="shared" si="424"/>
        <v>2026 05</v>
      </c>
      <c r="U5767" s="32">
        <f t="shared" ca="1" si="425"/>
        <v>898.34478512396674</v>
      </c>
      <c r="V5767" s="22">
        <f t="shared" ca="1" si="426"/>
        <v>0.89686028863249878</v>
      </c>
      <c r="X5767" s="33"/>
      <c r="Y5767" s="33"/>
    </row>
    <row r="5768" spans="1:25" hidden="1" x14ac:dyDescent="0.2">
      <c r="A5768" s="93" t="s">
        <v>5650</v>
      </c>
      <c r="B5768" s="94">
        <f>IFERROR(VLOOKUP($A5768,HeadJournal!$A$1:$NTR$890,COLUMN(HeadJournal!B$1),0),"")</f>
        <v>0</v>
      </c>
      <c r="C5768" s="94" t="str">
        <f>IFERROR(VLOOKUP($A5768,HeadJournal!$A$1:$NTR$890,COLUMN(HeadJournal!C$1),0),"")</f>
        <v>iHerb_AV CYG0792</v>
      </c>
      <c r="D5768" s="125" t="str">
        <f>IFERROR(VLOOKUP($A5768,HeadJournal!$A$1:$NTR$890,COLUMN(HeadJournal!D$1),0),"")</f>
        <v>Доставлен</v>
      </c>
      <c r="E5768" s="95">
        <f>IFERROR(VLOOKUP($A5768,HeadJournal!$A$1:$NTR$890,COLUMN(HeadJournal!G$1),0),"")</f>
        <v>46120</v>
      </c>
      <c r="F5768" s="95" t="str">
        <f t="shared" si="423"/>
        <v>2026 04</v>
      </c>
      <c r="G5768" s="97" t="s">
        <v>5</v>
      </c>
      <c r="H5768" s="161" t="s">
        <v>2483</v>
      </c>
      <c r="I5768" s="97" t="s">
        <v>2484</v>
      </c>
      <c r="J5768" s="97" t="s">
        <v>5647</v>
      </c>
      <c r="K5768" s="29">
        <v>22.33</v>
      </c>
      <c r="L5768" s="29">
        <v>-4.47</v>
      </c>
      <c r="M5768" s="30">
        <f>IFERROR(VLOOKUP($A5768,HeadJournal!$A$1:$J$890,COLUMN(HeadJournal!I$1),0)*($K5768+$L5768)/(SUMIF($A:$A,$A5768,$K:$K)+SUMIF($A:$A,$A5768,$L:$L)),0)</f>
        <v>-0.73248140495867786</v>
      </c>
      <c r="N5768" s="30">
        <f ca="1"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0.85408404062675991</v>
      </c>
      <c r="P5768" s="30">
        <f ca="1">IFERROR(SUM(K5768:O5768)*VLOOKUP($A5768,HeadJournal!$A$1:$L$890,COLUMN(HeadJournal!H$1),0),0)</f>
        <v>1639.7398842975213</v>
      </c>
      <c r="Q5768" s="29">
        <v>2700</v>
      </c>
      <c r="R5768" s="31">
        <v>46149</v>
      </c>
      <c r="S5768" s="31" t="s">
        <v>3226</v>
      </c>
      <c r="T5768" s="95" t="str">
        <f t="shared" si="424"/>
        <v>2026 05</v>
      </c>
      <c r="U5768" s="32">
        <f t="shared" ca="1" si="425"/>
        <v>1060.2601157024787</v>
      </c>
      <c r="V5768" s="22">
        <f t="shared" ca="1" si="426"/>
        <v>0.6466026263407646</v>
      </c>
      <c r="X5768" s="33"/>
      <c r="Y5768" s="33"/>
    </row>
    <row r="5769" spans="1:25" hidden="1" x14ac:dyDescent="0.2">
      <c r="A5769" s="93" t="s">
        <v>5650</v>
      </c>
      <c r="B5769" s="94">
        <f>IFERROR(VLOOKUP($A5769,HeadJournal!$A$1:$NTR$890,COLUMN(HeadJournal!B$1),0),"")</f>
        <v>0</v>
      </c>
      <c r="C5769" s="94" t="str">
        <f>IFERROR(VLOOKUP($A5769,HeadJournal!$A$1:$NTR$890,COLUMN(HeadJournal!C$1),0),"")</f>
        <v>iHerb_AV CYG0792</v>
      </c>
      <c r="D5769" s="125" t="str">
        <f>IFERROR(VLOOKUP($A5769,HeadJournal!$A$1:$NTR$890,COLUMN(HeadJournal!D$1),0),"")</f>
        <v>Доставлен</v>
      </c>
      <c r="E5769" s="95">
        <f>IFERROR(VLOOKUP($A5769,HeadJournal!$A$1:$NTR$890,COLUMN(HeadJournal!G$1),0),"")</f>
        <v>46120</v>
      </c>
      <c r="F5769" s="95" t="str">
        <f t="shared" si="423"/>
        <v>2026 04</v>
      </c>
      <c r="G5769" s="97" t="s">
        <v>5</v>
      </c>
      <c r="H5769" s="161" t="s">
        <v>5648</v>
      </c>
      <c r="I5769" s="97" t="s">
        <v>2166</v>
      </c>
      <c r="J5769" s="97" t="s">
        <v>5649</v>
      </c>
      <c r="K5769" s="29">
        <v>21.24</v>
      </c>
      <c r="L5769" s="29">
        <v>-4.25</v>
      </c>
      <c r="M5769" s="30">
        <f>IFERROR(VLOOKUP($A5769,HeadJournal!$A$1:$J$890,COLUMN(HeadJournal!I$1),0)*($K5769+$L5769)/(SUMIF($A:$A,$A5769,$K:$K)+SUMIF($A:$A,$A5769,$L:$L)),0)</f>
        <v>-0.69680061983471087</v>
      </c>
      <c r="N5769" s="30">
        <f ca="1"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30">
        <f ca="1">IFERROR((VLOOKUP($A5769,HeadJournal!$A$1:$L$890,COLUMN(HeadJournal!L$1),0)*($K5769+$L5769)/(SUMIF($A:$A,$A5769,$K:$K)+SUMIF($A:$A,$A5769,$L:$L)))/VLOOKUP($A5769,HeadJournal!$A$1:$L$890,COLUMN(HeadJournal!H$1),0),0)</f>
        <v>0.81247972285826697</v>
      </c>
      <c r="P5769" s="30">
        <f ca="1">IFERROR(SUM(K5769:O5769)*VLOOKUP($A5769,HeadJournal!$A$1:$L$890,COLUMN(HeadJournal!H$1),0),0)</f>
        <v>1559.864537190083</v>
      </c>
      <c r="Q5769" s="29">
        <v>2600</v>
      </c>
      <c r="R5769" s="31">
        <v>46149</v>
      </c>
      <c r="S5769" s="31" t="s">
        <v>3226</v>
      </c>
      <c r="T5769" s="95" t="str">
        <f t="shared" si="424"/>
        <v>2026 05</v>
      </c>
      <c r="U5769" s="32">
        <f t="shared" ca="1" si="425"/>
        <v>1040.135462809917</v>
      </c>
      <c r="V5769" s="22">
        <f t="shared" ca="1" si="426"/>
        <v>0.66681140445926268</v>
      </c>
      <c r="X5769" s="33"/>
      <c r="Y5769" s="33"/>
    </row>
    <row r="5770" spans="1:25" hidden="1" x14ac:dyDescent="0.2">
      <c r="A5770" s="93" t="s">
        <v>5650</v>
      </c>
      <c r="B5770" s="94">
        <f>IFERROR(VLOOKUP($A5770,HeadJournal!$A$1:$NTR$890,COLUMN(HeadJournal!B$1),0),"")</f>
        <v>0</v>
      </c>
      <c r="C5770" s="94" t="str">
        <f>IFERROR(VLOOKUP($A5770,HeadJournal!$A$1:$NTR$890,COLUMN(HeadJournal!C$1),0),"")</f>
        <v>iHerb_AV CYG0792</v>
      </c>
      <c r="D5770" s="125" t="str">
        <f>IFERROR(VLOOKUP($A5770,HeadJournal!$A$1:$NTR$890,COLUMN(HeadJournal!D$1),0),"")</f>
        <v>Доставлен</v>
      </c>
      <c r="E5770" s="95">
        <f>IFERROR(VLOOKUP($A5770,HeadJournal!$A$1:$NTR$890,COLUMN(HeadJournal!G$1),0),"")</f>
        <v>46120</v>
      </c>
      <c r="F5770" s="95" t="str">
        <f t="shared" si="423"/>
        <v>2026 04</v>
      </c>
      <c r="G5770" s="97" t="s">
        <v>5</v>
      </c>
      <c r="H5770" s="161" t="s">
        <v>2047</v>
      </c>
      <c r="I5770" s="97" t="s">
        <v>2052</v>
      </c>
      <c r="J5770" s="97" t="s">
        <v>5372</v>
      </c>
      <c r="K5770" s="29">
        <v>38.94</v>
      </c>
      <c r="L5770" s="29">
        <v>-7.79</v>
      </c>
      <c r="M5770" s="30">
        <f>IFERROR(VLOOKUP($A5770,HeadJournal!$A$1:$J$890,COLUMN(HeadJournal!I$1),0)*($K5770+$L5770)/(SUMIF($A:$A,$A5770,$K:$K)+SUMIF($A:$A,$A5770,$L:$L)),0)</f>
        <v>-1.2775361570247936</v>
      </c>
      <c r="N5770" s="30">
        <f ca="1"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1.4896258603316663</v>
      </c>
      <c r="P5770" s="30">
        <f ca="1">IFERROR(SUM(K5770:O5770)*VLOOKUP($A5770,HeadJournal!$A$1:$L$890,COLUMN(HeadJournal!H$1),0),0)</f>
        <v>2859.9046694214881</v>
      </c>
      <c r="Q5770" s="29">
        <v>4200</v>
      </c>
      <c r="R5770" s="31">
        <v>46149</v>
      </c>
      <c r="S5770" s="31" t="s">
        <v>3226</v>
      </c>
      <c r="T5770" s="95" t="str">
        <f t="shared" si="424"/>
        <v>2026 05</v>
      </c>
      <c r="U5770" s="32">
        <f t="shared" ca="1" si="425"/>
        <v>1340.0953305785119</v>
      </c>
      <c r="V5770" s="22">
        <f t="shared" ca="1" si="426"/>
        <v>0.46858041979755616</v>
      </c>
      <c r="X5770" s="33"/>
      <c r="Y5770" s="33"/>
    </row>
    <row r="5771" spans="1:25" hidden="1" x14ac:dyDescent="0.2">
      <c r="A5771" s="93" t="s">
        <v>5650</v>
      </c>
      <c r="B5771" s="94">
        <f>IFERROR(VLOOKUP($A5771,HeadJournal!$A$1:$NTR$890,COLUMN(HeadJournal!B$1),0),"")</f>
        <v>0</v>
      </c>
      <c r="C5771" s="94" t="str">
        <f>IFERROR(VLOOKUP($A5771,HeadJournal!$A$1:$NTR$890,COLUMN(HeadJournal!C$1),0),"")</f>
        <v>iHerb_AV CYG0792</v>
      </c>
      <c r="D5771" s="125" t="str">
        <f>IFERROR(VLOOKUP($A5771,HeadJournal!$A$1:$NTR$890,COLUMN(HeadJournal!D$1),0),"")</f>
        <v>Доставлен</v>
      </c>
      <c r="E5771" s="95">
        <f>IFERROR(VLOOKUP($A5771,HeadJournal!$A$1:$NTR$890,COLUMN(HeadJournal!G$1),0),"")</f>
        <v>46120</v>
      </c>
      <c r="F5771" s="95" t="str">
        <f t="shared" si="423"/>
        <v>2026 04</v>
      </c>
      <c r="G5771" s="97" t="s">
        <v>5</v>
      </c>
      <c r="H5771" s="161" t="s">
        <v>5162</v>
      </c>
      <c r="I5771" s="97" t="s">
        <v>2009</v>
      </c>
      <c r="J5771" s="97" t="s">
        <v>5163</v>
      </c>
      <c r="K5771" s="29">
        <v>31.08</v>
      </c>
      <c r="L5771" s="29">
        <v>-6.2149999999999999</v>
      </c>
      <c r="M5771" s="30">
        <f>IFERROR(VLOOKUP($A5771,HeadJournal!$A$1:$J$890,COLUMN(HeadJournal!I$1),0)*($K5771+$L5771)/(SUMIF($A:$A,$A5771,$K:$K)+SUMIF($A:$A,$A5771,$L:$L)),0)</f>
        <v>-1.0197732438016531</v>
      </c>
      <c r="N5771" s="30">
        <f ca="1"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30">
        <f ca="1">IFERROR((VLOOKUP($A5771,HeadJournal!$A$1:$L$890,COLUMN(HeadJournal!L$1),0)*($K5771+$L5771)/(SUMIF($A:$A,$A5771,$K:$K)+SUMIF($A:$A,$A5771,$L:$L)))/VLOOKUP($A5771,HeadJournal!$A$1:$L$890,COLUMN(HeadJournal!H$1),0),0)</f>
        <v>1.189070530245486</v>
      </c>
      <c r="P5771" s="30">
        <f ca="1">IFERROR(SUM(K5771:O5771)*VLOOKUP($A5771,HeadJournal!$A$1:$L$890,COLUMN(HeadJournal!H$1),0),0)</f>
        <v>2282.8741446280997</v>
      </c>
      <c r="Q5771" s="29">
        <v>3500</v>
      </c>
      <c r="R5771" s="31">
        <v>46149</v>
      </c>
      <c r="S5771" s="31" t="s">
        <v>3235</v>
      </c>
      <c r="T5771" s="95" t="str">
        <f t="shared" si="424"/>
        <v>2026 05</v>
      </c>
      <c r="U5771" s="32">
        <f t="shared" ca="1" si="425"/>
        <v>1217.1258553719003</v>
      </c>
      <c r="V5771" s="22">
        <f t="shared" ca="1" si="426"/>
        <v>0.53315503977122702</v>
      </c>
      <c r="X5771" s="33"/>
      <c r="Y5771" s="33"/>
    </row>
    <row r="5772" spans="1:25" hidden="1" x14ac:dyDescent="0.2">
      <c r="A5772" s="93" t="s">
        <v>5650</v>
      </c>
      <c r="B5772" s="94">
        <f>IFERROR(VLOOKUP($A5772,HeadJournal!$A$1:$NTR$890,COLUMN(HeadJournal!B$1),0),"")</f>
        <v>0</v>
      </c>
      <c r="C5772" s="94" t="str">
        <f>IFERROR(VLOOKUP($A5772,HeadJournal!$A$1:$NTR$890,COLUMN(HeadJournal!C$1),0),"")</f>
        <v>iHerb_AV CYG0792</v>
      </c>
      <c r="D5772" s="125" t="str">
        <f>IFERROR(VLOOKUP($A5772,HeadJournal!$A$1:$NTR$890,COLUMN(HeadJournal!D$1),0),"")</f>
        <v>Доставлен</v>
      </c>
      <c r="E5772" s="95">
        <f>IFERROR(VLOOKUP($A5772,HeadJournal!$A$1:$NTR$890,COLUMN(HeadJournal!G$1),0),"")</f>
        <v>46120</v>
      </c>
      <c r="F5772" s="95" t="str">
        <f t="shared" si="423"/>
        <v>2026 04</v>
      </c>
      <c r="G5772" s="97" t="s">
        <v>5</v>
      </c>
      <c r="H5772" s="161" t="s">
        <v>5162</v>
      </c>
      <c r="I5772" s="97" t="s">
        <v>2009</v>
      </c>
      <c r="J5772" s="97" t="s">
        <v>5163</v>
      </c>
      <c r="K5772" s="29">
        <v>31.08</v>
      </c>
      <c r="L5772" s="29">
        <v>-6.2149999999999999</v>
      </c>
      <c r="M5772" s="30">
        <f>IFERROR(VLOOKUP($A5772,HeadJournal!$A$1:$J$890,COLUMN(HeadJournal!I$1),0)*($K5772+$L5772)/(SUMIF($A:$A,$A5772,$K:$K)+SUMIF($A:$A,$A5772,$L:$L)),0)</f>
        <v>-1.0197732438016531</v>
      </c>
      <c r="N5772" s="30">
        <f ca="1"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1.189070530245486</v>
      </c>
      <c r="P5772" s="30">
        <f ca="1">IFERROR(SUM(K5772:O5772)*VLOOKUP($A5772,HeadJournal!$A$1:$L$890,COLUMN(HeadJournal!H$1),0),0)</f>
        <v>2282.8741446280997</v>
      </c>
      <c r="Q5772" s="29">
        <v>3500</v>
      </c>
      <c r="R5772" s="31">
        <v>46149</v>
      </c>
      <c r="S5772" s="31" t="s">
        <v>3235</v>
      </c>
      <c r="T5772" s="95" t="str">
        <f t="shared" si="424"/>
        <v>2026 05</v>
      </c>
      <c r="U5772" s="32">
        <f t="shared" ca="1" si="425"/>
        <v>1217.1258553719003</v>
      </c>
      <c r="V5772" s="22">
        <f t="shared" ca="1" si="426"/>
        <v>0.53315503977122702</v>
      </c>
      <c r="X5772" s="33"/>
      <c r="Y5772" s="33"/>
    </row>
    <row r="5773" spans="1:25" hidden="1" x14ac:dyDescent="0.2">
      <c r="A5773" s="93" t="s">
        <v>5650</v>
      </c>
      <c r="B5773" s="94">
        <f>IFERROR(VLOOKUP($A5773,HeadJournal!$A$1:$NTR$890,COLUMN(HeadJournal!B$1),0),"")</f>
        <v>0</v>
      </c>
      <c r="C5773" s="94" t="str">
        <f>IFERROR(VLOOKUP($A5773,HeadJournal!$A$1:$NTR$890,COLUMN(HeadJournal!C$1),0),"")</f>
        <v>iHerb_AV CYG0792</v>
      </c>
      <c r="D5773" s="125" t="str">
        <f>IFERROR(VLOOKUP($A5773,HeadJournal!$A$1:$NTR$890,COLUMN(HeadJournal!D$1),0),"")</f>
        <v>Доставлен</v>
      </c>
      <c r="E5773" s="95">
        <f>IFERROR(VLOOKUP($A5773,HeadJournal!$A$1:$NTR$890,COLUMN(HeadJournal!G$1),0),"")</f>
        <v>46120</v>
      </c>
      <c r="F5773" s="95" t="str">
        <f t="shared" si="423"/>
        <v>2026 04</v>
      </c>
      <c r="G5773" s="97" t="s">
        <v>5</v>
      </c>
      <c r="H5773" s="161" t="s">
        <v>5141</v>
      </c>
      <c r="I5773" s="97" t="s">
        <v>2163</v>
      </c>
      <c r="J5773" s="97" t="s">
        <v>5142</v>
      </c>
      <c r="K5773" s="29">
        <v>29.77</v>
      </c>
      <c r="L5773" s="29">
        <v>-5.95</v>
      </c>
      <c r="M5773" s="30">
        <f>IFERROR(VLOOKUP($A5773,HeadJournal!$A$1:$J$890,COLUMN(HeadJournal!I$1),0)*($K5773+$L5773)/(SUMIF($A:$A,$A5773,$K:$K)+SUMIF($A:$A,$A5773,$L:$L)),0)</f>
        <v>-0.97691528925619864</v>
      </c>
      <c r="N5773" s="30">
        <f ca="1"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1.1390975278683884</v>
      </c>
      <c r="P5773" s="30">
        <f ca="1">IFERROR(SUM(K5773:O5773)*VLOOKUP($A5773,HeadJournal!$A$1:$L$890,COLUMN(HeadJournal!H$1),0),0)</f>
        <v>2186.9319173553722</v>
      </c>
      <c r="Q5773" s="29">
        <v>3400</v>
      </c>
      <c r="R5773" s="31">
        <v>46149</v>
      </c>
      <c r="S5773" s="31" t="s">
        <v>3226</v>
      </c>
      <c r="T5773" s="95" t="str">
        <f t="shared" si="424"/>
        <v>2026 05</v>
      </c>
      <c r="U5773" s="32">
        <f t="shared" ca="1" si="425"/>
        <v>1213.0680826446278</v>
      </c>
      <c r="V5773" s="22">
        <f t="shared" ca="1" si="426"/>
        <v>0.55468945924552371</v>
      </c>
      <c r="X5773" s="33"/>
      <c r="Y5773" s="33"/>
    </row>
    <row r="5774" spans="1:25" hidden="1" x14ac:dyDescent="0.2">
      <c r="A5774" s="93" t="s">
        <v>5650</v>
      </c>
      <c r="B5774" s="94">
        <f>IFERROR(VLOOKUP($A5774,HeadJournal!$A$1:$NTR$890,COLUMN(HeadJournal!B$1),0),"")</f>
        <v>0</v>
      </c>
      <c r="C5774" s="94" t="str">
        <f>IFERROR(VLOOKUP($A5774,HeadJournal!$A$1:$NTR$890,COLUMN(HeadJournal!C$1),0),"")</f>
        <v>iHerb_AV CYG0792</v>
      </c>
      <c r="D5774" s="125" t="str">
        <f>IFERROR(VLOOKUP($A5774,HeadJournal!$A$1:$NTR$890,COLUMN(HeadJournal!D$1),0),"")</f>
        <v>Доставлен</v>
      </c>
      <c r="E5774" s="95">
        <f>IFERROR(VLOOKUP($A5774,HeadJournal!$A$1:$NTR$890,COLUMN(HeadJournal!G$1),0),"")</f>
        <v>46120</v>
      </c>
      <c r="F5774" s="95" t="str">
        <f t="shared" si="423"/>
        <v>2026 04</v>
      </c>
      <c r="G5774" s="97" t="s">
        <v>5</v>
      </c>
      <c r="H5774" s="161" t="s">
        <v>2103</v>
      </c>
      <c r="I5774" s="97" t="s">
        <v>2039</v>
      </c>
      <c r="J5774" s="97" t="s">
        <v>2104</v>
      </c>
      <c r="K5774" s="29">
        <v>20.48</v>
      </c>
      <c r="L5774" s="29">
        <v>-4.0999999999999996</v>
      </c>
      <c r="M5774" s="30">
        <f>IFERROR(VLOOKUP($A5774,HeadJournal!$A$1:$J$890,COLUMN(HeadJournal!I$1),0)*($K5774+$L5774)/(SUMIF($A:$A,$A5774,$K:$K)+SUMIF($A:$A,$A5774,$L:$L)),0)</f>
        <v>-0.67178305785123993</v>
      </c>
      <c r="N5774" s="30">
        <f ca="1"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0.78330887936541582</v>
      </c>
      <c r="P5774" s="30">
        <f ca="1">IFERROR(SUM(K5774:O5774)*VLOOKUP($A5774,HeadJournal!$A$1:$L$890,COLUMN(HeadJournal!H$1),0),0)</f>
        <v>1503.8599834710749</v>
      </c>
      <c r="Q5774" s="29">
        <v>2300</v>
      </c>
      <c r="R5774" s="31">
        <v>46157</v>
      </c>
      <c r="S5774" s="31" t="s">
        <v>4868</v>
      </c>
      <c r="T5774" s="95" t="str">
        <f t="shared" si="424"/>
        <v>2026 05</v>
      </c>
      <c r="U5774" s="32">
        <f t="shared" ca="1" si="425"/>
        <v>796.14001652892512</v>
      </c>
      <c r="V5774" s="22">
        <f t="shared" ca="1" si="426"/>
        <v>0.52939770010459752</v>
      </c>
      <c r="X5774" s="33"/>
      <c r="Y5774" s="33"/>
    </row>
    <row r="5775" spans="1:25" hidden="1" x14ac:dyDescent="0.2">
      <c r="A5775" s="93" t="s">
        <v>5650</v>
      </c>
      <c r="B5775" s="94">
        <f>IFERROR(VLOOKUP($A5775,HeadJournal!$A$1:$NTR$890,COLUMN(HeadJournal!B$1),0),"")</f>
        <v>0</v>
      </c>
      <c r="C5775" s="94" t="str">
        <f>IFERROR(VLOOKUP($A5775,HeadJournal!$A$1:$NTR$890,COLUMN(HeadJournal!C$1),0),"")</f>
        <v>iHerb_AV CYG0792</v>
      </c>
      <c r="D5775" s="125" t="str">
        <f>IFERROR(VLOOKUP($A5775,HeadJournal!$A$1:$NTR$890,COLUMN(HeadJournal!D$1),0),"")</f>
        <v>Доставлен</v>
      </c>
      <c r="E5775" s="95">
        <f>IFERROR(VLOOKUP($A5775,HeadJournal!$A$1:$NTR$890,COLUMN(HeadJournal!G$1),0),"")</f>
        <v>46120</v>
      </c>
      <c r="F5775" s="95" t="str">
        <f t="shared" si="423"/>
        <v>2026 04</v>
      </c>
      <c r="G5775" s="97" t="s">
        <v>5</v>
      </c>
      <c r="H5775" s="161" t="s">
        <v>2105</v>
      </c>
      <c r="I5775" s="97" t="s">
        <v>2039</v>
      </c>
      <c r="J5775" s="97" t="s">
        <v>2106</v>
      </c>
      <c r="K5775" s="29">
        <v>12.6</v>
      </c>
      <c r="L5775" s="29">
        <v>-2.52</v>
      </c>
      <c r="M5775" s="30">
        <f>IFERROR(VLOOKUP($A5775,HeadJournal!$A$1:$J$890,COLUMN(HeadJournal!I$1),0)*($K5775+$L5775)/(SUMIF($A:$A,$A5775,$K:$K)+SUMIF($A:$A,$A5775,$L:$L)),0)</f>
        <v>-0.41340495867768606</v>
      </c>
      <c r="N5775" s="30">
        <f ca="1"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30">
        <f ca="1">IFERROR((VLOOKUP($A5775,HeadJournal!$A$1:$L$890,COLUMN(HeadJournal!L$1),0)*($K5775+$L5775)/(SUMIF($A:$A,$A5775,$K:$K)+SUMIF($A:$A,$A5775,$L:$L)))/VLOOKUP($A5775,HeadJournal!$A$1:$L$890,COLUMN(HeadJournal!H$1),0),0)</f>
        <v>0.48203623345564051</v>
      </c>
      <c r="P5775" s="30">
        <f ca="1">IFERROR(SUM(K5775:O5775)*VLOOKUP($A5775,HeadJournal!$A$1:$L$890,COLUMN(HeadJournal!H$1),0),0)</f>
        <v>925.45229752066132</v>
      </c>
      <c r="Q5775" s="29">
        <v>1700</v>
      </c>
      <c r="R5775" s="31">
        <v>46157</v>
      </c>
      <c r="S5775" s="31" t="s">
        <v>4868</v>
      </c>
      <c r="T5775" s="95" t="str">
        <f t="shared" si="424"/>
        <v>2026 05</v>
      </c>
      <c r="U5775" s="32">
        <f t="shared" ca="1" si="425"/>
        <v>774.54770247933868</v>
      </c>
      <c r="V5775" s="22">
        <f t="shared" ca="1" si="426"/>
        <v>0.83693962892997886</v>
      </c>
      <c r="X5775" s="33"/>
      <c r="Y5775" s="33"/>
    </row>
    <row r="5776" spans="1:25" hidden="1" x14ac:dyDescent="0.2">
      <c r="A5776" s="93" t="s">
        <v>5660</v>
      </c>
      <c r="B5776" s="94">
        <f>IFERROR(VLOOKUP($A5776,HeadJournal!$A$1:$NTR$890,COLUMN(HeadJournal!B$1),0),"")</f>
        <v>0</v>
      </c>
      <c r="C5776" s="94" t="str">
        <f>IFERROR(VLOOKUP($A5776,HeadJournal!$A$1:$NTR$890,COLUMN(HeadJournal!C$1),0),"")</f>
        <v>iHerb_OA CZN6870</v>
      </c>
      <c r="D5776" s="125" t="str">
        <f>IFERROR(VLOOKUP($A5776,HeadJournal!$A$1:$NTR$890,COLUMN(HeadJournal!D$1),0),"")</f>
        <v>Доставлен</v>
      </c>
      <c r="E5776" s="95">
        <f>IFERROR(VLOOKUP($A5776,HeadJournal!$A$1:$NTR$890,COLUMN(HeadJournal!G$1),0),"")</f>
        <v>46118</v>
      </c>
      <c r="F5776" s="95" t="str">
        <f t="shared" si="423"/>
        <v>2026 04</v>
      </c>
      <c r="G5776" s="97" t="s">
        <v>5</v>
      </c>
      <c r="H5776" s="161" t="s">
        <v>5651</v>
      </c>
      <c r="I5776" s="97" t="s">
        <v>2839</v>
      </c>
      <c r="J5776" s="97" t="s">
        <v>5652</v>
      </c>
      <c r="K5776" s="29">
        <v>15.67</v>
      </c>
      <c r="L5776" s="29">
        <v>0</v>
      </c>
      <c r="M5776" s="30">
        <f>IFERROR(VLOOKUP($A5776,HeadJournal!$A$1:$J$890,COLUMN(HeadJournal!I$1),0)*($K5776+$L5776)/(SUMIF($A:$A,$A5776,$K:$K)+SUMIF($A:$A,$A5776,$L:$L)),0)</f>
        <v>-0.77788063524590167</v>
      </c>
      <c r="N5776" s="30">
        <f ca="1"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 ca="1">IFERROR((VLOOKUP($A5776,HeadJournal!$A$1:$L$890,COLUMN(HeadJournal!L$1),0)*($K5776+$L5776)/(SUMIF($A:$A,$A5776,$K:$K)+SUMIF($A:$A,$A5776,$L:$L)))/VLOOKUP($A5776,HeadJournal!$A$1:$L$890,COLUMN(HeadJournal!H$1),0),0)</f>
        <v>0.73416804225466337</v>
      </c>
      <c r="P5776" s="30">
        <f ca="1">IFERROR(SUM(K5776:O5776)*VLOOKUP($A5776,HeadJournal!$A$1:$L$890,COLUMN(HeadJournal!H$1),0),0)</f>
        <v>1442.515818135246</v>
      </c>
      <c r="Q5776" s="29">
        <v>2100</v>
      </c>
      <c r="R5776" s="31">
        <v>46149</v>
      </c>
      <c r="S5776" s="31"/>
      <c r="T5776" s="95" t="str">
        <f t="shared" si="424"/>
        <v>2026 05</v>
      </c>
      <c r="U5776" s="32">
        <f t="shared" ca="1" si="425"/>
        <v>657.48418186475396</v>
      </c>
      <c r="V5776" s="22">
        <f t="shared" ca="1" si="426"/>
        <v>0.45578992867800233</v>
      </c>
      <c r="X5776" s="33"/>
      <c r="Y5776" s="33"/>
    </row>
    <row r="5777" spans="1:25" hidden="1" x14ac:dyDescent="0.2">
      <c r="A5777" s="93" t="s">
        <v>5660</v>
      </c>
      <c r="B5777" s="94">
        <f>IFERROR(VLOOKUP($A5777,HeadJournal!$A$1:$NTR$890,COLUMN(HeadJournal!B$1),0),"")</f>
        <v>0</v>
      </c>
      <c r="C5777" s="94" t="str">
        <f>IFERROR(VLOOKUP($A5777,HeadJournal!$A$1:$NTR$890,COLUMN(HeadJournal!C$1),0),"")</f>
        <v>iHerb_OA CZN6870</v>
      </c>
      <c r="D5777" s="125" t="str">
        <f>IFERROR(VLOOKUP($A5777,HeadJournal!$A$1:$NTR$890,COLUMN(HeadJournal!D$1),0),"")</f>
        <v>Доставлен</v>
      </c>
      <c r="E5777" s="95">
        <f>IFERROR(VLOOKUP($A5777,HeadJournal!$A$1:$NTR$890,COLUMN(HeadJournal!G$1),0),"")</f>
        <v>46118</v>
      </c>
      <c r="F5777" s="95" t="str">
        <f t="shared" si="423"/>
        <v>2026 04</v>
      </c>
      <c r="G5777" s="97" t="s">
        <v>5</v>
      </c>
      <c r="H5777" s="161" t="s">
        <v>5651</v>
      </c>
      <c r="I5777" s="97" t="s">
        <v>2839</v>
      </c>
      <c r="J5777" s="97" t="s">
        <v>5652</v>
      </c>
      <c r="K5777" s="29">
        <v>15.67</v>
      </c>
      <c r="L5777" s="29">
        <v>0</v>
      </c>
      <c r="M5777" s="30">
        <f>IFERROR(VLOOKUP($A5777,HeadJournal!$A$1:$J$890,COLUMN(HeadJournal!I$1),0)*($K5777+$L5777)/(SUMIF($A:$A,$A5777,$K:$K)+SUMIF($A:$A,$A5777,$L:$L)),0)</f>
        <v>-0.77788063524590167</v>
      </c>
      <c r="N5777" s="30">
        <f ca="1"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 ca="1">IFERROR((VLOOKUP($A5777,HeadJournal!$A$1:$L$890,COLUMN(HeadJournal!L$1),0)*($K5777+$L5777)/(SUMIF($A:$A,$A5777,$K:$K)+SUMIF($A:$A,$A5777,$L:$L)))/VLOOKUP($A5777,HeadJournal!$A$1:$L$890,COLUMN(HeadJournal!H$1),0),0)</f>
        <v>0.73416804225466337</v>
      </c>
      <c r="P5777" s="30">
        <f ca="1">IFERROR(SUM(K5777:O5777)*VLOOKUP($A5777,HeadJournal!$A$1:$L$890,COLUMN(HeadJournal!H$1),0),0)</f>
        <v>1442.515818135246</v>
      </c>
      <c r="Q5777" s="29">
        <v>2100</v>
      </c>
      <c r="R5777" s="31">
        <v>46149</v>
      </c>
      <c r="S5777" s="31"/>
      <c r="T5777" s="95" t="str">
        <f t="shared" si="424"/>
        <v>2026 05</v>
      </c>
      <c r="U5777" s="32">
        <f t="shared" ca="1" si="425"/>
        <v>657.48418186475396</v>
      </c>
      <c r="V5777" s="22">
        <f t="shared" ca="1" si="426"/>
        <v>0.45578992867800233</v>
      </c>
      <c r="X5777" s="33"/>
      <c r="Y5777" s="33"/>
    </row>
    <row r="5778" spans="1:25" hidden="1" x14ac:dyDescent="0.2">
      <c r="A5778" s="93" t="s">
        <v>5660</v>
      </c>
      <c r="B5778" s="94">
        <f>IFERROR(VLOOKUP($A5778,HeadJournal!$A$1:$NTR$890,COLUMN(HeadJournal!B$1),0),"")</f>
        <v>0</v>
      </c>
      <c r="C5778" s="94" t="str">
        <f>IFERROR(VLOOKUP($A5778,HeadJournal!$A$1:$NTR$890,COLUMN(HeadJournal!C$1),0),"")</f>
        <v>iHerb_OA CZN6870</v>
      </c>
      <c r="D5778" s="125" t="str">
        <f>IFERROR(VLOOKUP($A5778,HeadJournal!$A$1:$NTR$890,COLUMN(HeadJournal!D$1),0),"")</f>
        <v>Доставлен</v>
      </c>
      <c r="E5778" s="95">
        <f>IFERROR(VLOOKUP($A5778,HeadJournal!$A$1:$NTR$890,COLUMN(HeadJournal!G$1),0),"")</f>
        <v>46118</v>
      </c>
      <c r="F5778" s="95" t="str">
        <f t="shared" si="423"/>
        <v>2026 04</v>
      </c>
      <c r="G5778" s="97" t="s">
        <v>5</v>
      </c>
      <c r="H5778" s="161" t="s">
        <v>5653</v>
      </c>
      <c r="I5778" s="97" t="s">
        <v>2005</v>
      </c>
      <c r="J5778" s="97" t="s">
        <v>5654</v>
      </c>
      <c r="K5778" s="29">
        <v>34.53</v>
      </c>
      <c r="L5778" s="29">
        <v>-6.91</v>
      </c>
      <c r="M5778" s="30">
        <f>IFERROR(VLOOKUP($A5778,HeadJournal!$A$1:$J$890,COLUMN(HeadJournal!I$1),0)*($K5778+$L5778)/(SUMIF($A:$A,$A5778,$K:$K)+SUMIF($A:$A,$A5778,$L:$L)),0)</f>
        <v>-1.3710952868852457</v>
      </c>
      <c r="N5778" s="30">
        <f ca="1"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 ca="1">IFERROR((VLOOKUP($A5778,HeadJournal!$A$1:$L$890,COLUMN(HeadJournal!L$1),0)*($K5778+$L5778)/(SUMIF($A:$A,$A5778,$K:$K)+SUMIF($A:$A,$A5778,$L:$L)))/VLOOKUP($A5778,HeadJournal!$A$1:$L$890,COLUMN(HeadJournal!H$1),0),0)</f>
        <v>1.2940473086837143</v>
      </c>
      <c r="P5778" s="30">
        <f ca="1">IFERROR(SUM(K5778:O5778)*VLOOKUP($A5778,HeadJournal!$A$1:$L$890,COLUMN(HeadJournal!H$1),0),0)</f>
        <v>2542.5837202868856</v>
      </c>
      <c r="Q5778" s="29">
        <v>3900</v>
      </c>
      <c r="R5778" s="31">
        <v>46149</v>
      </c>
      <c r="S5778" s="31"/>
      <c r="T5778" s="95" t="str">
        <f t="shared" si="424"/>
        <v>2026 05</v>
      </c>
      <c r="U5778" s="32">
        <f t="shared" ca="1" si="425"/>
        <v>1357.4162797131144</v>
      </c>
      <c r="V5778" s="22">
        <f t="shared" ca="1" si="426"/>
        <v>0.53387279596046255</v>
      </c>
      <c r="X5778" s="33"/>
      <c r="Y5778" s="33"/>
    </row>
    <row r="5779" spans="1:25" hidden="1" x14ac:dyDescent="0.2">
      <c r="A5779" s="93" t="s">
        <v>5660</v>
      </c>
      <c r="B5779" s="94">
        <f>IFERROR(VLOOKUP($A5779,HeadJournal!$A$1:$NTR$890,COLUMN(HeadJournal!B$1),0),"")</f>
        <v>0</v>
      </c>
      <c r="C5779" s="94" t="str">
        <f>IFERROR(VLOOKUP($A5779,HeadJournal!$A$1:$NTR$890,COLUMN(HeadJournal!C$1),0),"")</f>
        <v>iHerb_OA CZN6870</v>
      </c>
      <c r="D5779" s="125" t="str">
        <f>IFERROR(VLOOKUP($A5779,HeadJournal!$A$1:$NTR$890,COLUMN(HeadJournal!D$1),0),"")</f>
        <v>Доставлен</v>
      </c>
      <c r="E5779" s="95">
        <f>IFERROR(VLOOKUP($A5779,HeadJournal!$A$1:$NTR$890,COLUMN(HeadJournal!G$1),0),"")</f>
        <v>46118</v>
      </c>
      <c r="F5779" s="95" t="str">
        <f t="shared" si="419"/>
        <v>2026 04</v>
      </c>
      <c r="G5779" s="97" t="s">
        <v>5</v>
      </c>
      <c r="H5779" s="161" t="s">
        <v>5655</v>
      </c>
      <c r="I5779" s="97" t="s">
        <v>5656</v>
      </c>
      <c r="J5779" s="97" t="s">
        <v>5657</v>
      </c>
      <c r="K5779" s="29">
        <v>46.54</v>
      </c>
      <c r="L5779" s="29">
        <v>-13.96</v>
      </c>
      <c r="M5779" s="30">
        <f>IFERROR(VLOOKUP($A5779,HeadJournal!$A$1:$J$890,COLUMN(HeadJournal!I$1),0)*($K5779+$L5779)/(SUMIF($A:$A,$A5779,$K:$K)+SUMIF($A:$A,$A5779,$L:$L)),0)</f>
        <v>-1.6173165983606559</v>
      </c>
      <c r="N5779" s="30">
        <f ca="1"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 ca="1">IFERROR((VLOOKUP($A5779,HeadJournal!$A$1:$L$890,COLUMN(HeadJournal!L$1),0)*($K5779+$L5779)/(SUMIF($A:$A,$A5779,$K:$K)+SUMIF($A:$A,$A5779,$L:$L)))/VLOOKUP($A5779,HeadJournal!$A$1:$L$890,COLUMN(HeadJournal!H$1),0),0)</f>
        <v>1.5264323431178641</v>
      </c>
      <c r="P5779" s="30">
        <f ca="1">IFERROR(SUM(K5779:O5779)*VLOOKUP($A5779,HeadJournal!$A$1:$L$890,COLUMN(HeadJournal!H$1),0),0)</f>
        <v>2999.1809415983607</v>
      </c>
      <c r="Q5779" s="29"/>
      <c r="R5779" s="31"/>
      <c r="S5779" s="31"/>
      <c r="T5779" s="95" t="str">
        <f t="shared" si="420"/>
        <v/>
      </c>
      <c r="U5779" s="32">
        <f t="shared" ca="1" si="354"/>
        <v>-2999.1809415983607</v>
      </c>
      <c r="V5779" s="22" t="str">
        <f t="shared" si="355"/>
        <v/>
      </c>
      <c r="X5779" s="33"/>
      <c r="Y5779" s="33"/>
    </row>
    <row r="5780" spans="1:25" hidden="1" x14ac:dyDescent="0.2">
      <c r="A5780" s="93" t="s">
        <v>5660</v>
      </c>
      <c r="B5780" s="94">
        <f>IFERROR(VLOOKUP($A5780,HeadJournal!$A$1:$NTR$890,COLUMN(HeadJournal!B$1),0),"")</f>
        <v>0</v>
      </c>
      <c r="C5780" s="94" t="str">
        <f>IFERROR(VLOOKUP($A5780,HeadJournal!$A$1:$NTR$890,COLUMN(HeadJournal!C$1),0),"")</f>
        <v>iHerb_OA CZN6870</v>
      </c>
      <c r="D5780" s="125" t="str">
        <f>IFERROR(VLOOKUP($A5780,HeadJournal!$A$1:$NTR$890,COLUMN(HeadJournal!D$1),0),"")</f>
        <v>Доставлен</v>
      </c>
      <c r="E5780" s="95">
        <f>IFERROR(VLOOKUP($A5780,HeadJournal!$A$1:$NTR$890,COLUMN(HeadJournal!G$1),0),"")</f>
        <v>46118</v>
      </c>
      <c r="F5780" s="95" t="str">
        <f t="shared" si="419"/>
        <v>2026 04</v>
      </c>
      <c r="G5780" s="97" t="s">
        <v>5</v>
      </c>
      <c r="H5780" s="161" t="s">
        <v>4150</v>
      </c>
      <c r="I5780" s="97" t="s">
        <v>2163</v>
      </c>
      <c r="J5780" s="97" t="s">
        <v>4151</v>
      </c>
      <c r="K5780" s="29">
        <v>49.92</v>
      </c>
      <c r="L5780" s="29">
        <v>-9.98</v>
      </c>
      <c r="M5780" s="30">
        <f>IFERROR(VLOOKUP($A5780,HeadJournal!$A$1:$J$890,COLUMN(HeadJournal!I$1),0)*($K5780+$L5780)/(SUMIF($A:$A,$A5780,$K:$K)+SUMIF($A:$A,$A5780,$L:$L)),0)</f>
        <v>-1.9826772540983604</v>
      </c>
      <c r="N5780" s="30">
        <f ca="1"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1.8712617490524097</v>
      </c>
      <c r="P5780" s="30">
        <f ca="1">IFERROR(SUM(K5780:O5780)*VLOOKUP($A5780,HeadJournal!$A$1:$L$890,COLUMN(HeadJournal!H$1),0),0)</f>
        <v>3676.7123022540982</v>
      </c>
      <c r="Q5780" s="29">
        <v>5300</v>
      </c>
      <c r="R5780" s="31">
        <v>46149</v>
      </c>
      <c r="S5780" s="31" t="s">
        <v>3235</v>
      </c>
      <c r="T5780" s="95" t="str">
        <f t="shared" si="420"/>
        <v>2026 05</v>
      </c>
      <c r="U5780" s="32">
        <f t="shared" ca="1" si="354"/>
        <v>1623.2876977459018</v>
      </c>
      <c r="V5780" s="22">
        <f t="shared" ca="1" si="355"/>
        <v>0.44150522649017321</v>
      </c>
      <c r="X5780" s="33"/>
      <c r="Y5780" s="33"/>
    </row>
    <row r="5781" spans="1:25" hidden="1" x14ac:dyDescent="0.2">
      <c r="A5781" s="93" t="s">
        <v>5660</v>
      </c>
      <c r="B5781" s="94">
        <f>IFERROR(VLOOKUP($A5781,HeadJournal!$A$1:$NTR$890,COLUMN(HeadJournal!B$1),0),"")</f>
        <v>0</v>
      </c>
      <c r="C5781" s="94" t="str">
        <f>IFERROR(VLOOKUP($A5781,HeadJournal!$A$1:$NTR$890,COLUMN(HeadJournal!C$1),0),"")</f>
        <v>iHerb_OA CZN6870</v>
      </c>
      <c r="D5781" s="125" t="str">
        <f>IFERROR(VLOOKUP($A5781,HeadJournal!$A$1:$NTR$890,COLUMN(HeadJournal!D$1),0),"")</f>
        <v>Доставлен</v>
      </c>
      <c r="E5781" s="95">
        <f>IFERROR(VLOOKUP($A5781,HeadJournal!$A$1:$NTR$890,COLUMN(HeadJournal!G$1),0),"")</f>
        <v>46118</v>
      </c>
      <c r="F5781" s="95" t="str">
        <f t="shared" si="419"/>
        <v>2026 04</v>
      </c>
      <c r="G5781" s="97" t="s">
        <v>5</v>
      </c>
      <c r="H5781" s="161" t="s">
        <v>5658</v>
      </c>
      <c r="I5781" s="97" t="s">
        <v>2005</v>
      </c>
      <c r="J5781" s="97" t="s">
        <v>5659</v>
      </c>
      <c r="K5781" s="29">
        <v>30.02</v>
      </c>
      <c r="L5781" s="29">
        <v>-6</v>
      </c>
      <c r="M5781" s="30">
        <f>IFERROR(VLOOKUP($A5781,HeadJournal!$A$1:$J$890,COLUMN(HeadJournal!I$1),0)*($K5781+$L5781)/(SUMIF($A:$A,$A5781,$K:$K)+SUMIF($A:$A,$A5781,$L:$L)),0)</f>
        <v>-1.1923862704918033</v>
      </c>
      <c r="N5781" s="30">
        <f ca="1"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1.1253807514331216</v>
      </c>
      <c r="P5781" s="30">
        <f ca="1">IFERROR(SUM(K5781:O5781)*VLOOKUP($A5781,HeadJournal!$A$1:$L$890,COLUMN(HeadJournal!H$1),0),0)</f>
        <v>2211.1825112704919</v>
      </c>
      <c r="Q5781" s="29">
        <v>3300</v>
      </c>
      <c r="R5781" s="31">
        <v>46149</v>
      </c>
      <c r="S5781" s="31"/>
      <c r="T5781" s="95" t="str">
        <f t="shared" si="420"/>
        <v>2026 05</v>
      </c>
      <c r="U5781" s="32">
        <f t="shared" ca="1" si="354"/>
        <v>1088.8174887295081</v>
      </c>
      <c r="V5781" s="22">
        <f t="shared" ca="1" si="355"/>
        <v>0.49241411922342854</v>
      </c>
      <c r="X5781" s="33"/>
      <c r="Y5781" s="33"/>
    </row>
    <row r="5782" spans="1:25" hidden="1" x14ac:dyDescent="0.2">
      <c r="A5782" s="93" t="s">
        <v>5660</v>
      </c>
      <c r="B5782" s="94">
        <f>IFERROR(VLOOKUP($A5782,HeadJournal!$A$1:$NTR$890,COLUMN(HeadJournal!B$1),0),"")</f>
        <v>0</v>
      </c>
      <c r="C5782" s="94" t="str">
        <f>IFERROR(VLOOKUP($A5782,HeadJournal!$A$1:$NTR$890,COLUMN(HeadJournal!C$1),0),"")</f>
        <v>iHerb_OA CZN6870</v>
      </c>
      <c r="D5782" s="125" t="str">
        <f>IFERROR(VLOOKUP($A5782,HeadJournal!$A$1:$NTR$890,COLUMN(HeadJournal!D$1),0),"")</f>
        <v>Доставлен</v>
      </c>
      <c r="E5782" s="95">
        <f>IFERROR(VLOOKUP($A5782,HeadJournal!$A$1:$NTR$890,COLUMN(HeadJournal!G$1),0),"")</f>
        <v>46118</v>
      </c>
      <c r="F5782" s="95" t="str">
        <f t="shared" si="419"/>
        <v>2026 04</v>
      </c>
      <c r="G5782" s="97" t="s">
        <v>5</v>
      </c>
      <c r="H5782" s="161" t="s">
        <v>2624</v>
      </c>
      <c r="I5782" s="97" t="s">
        <v>2005</v>
      </c>
      <c r="J5782" s="97" t="s">
        <v>5611</v>
      </c>
      <c r="K5782" s="29">
        <v>24.81</v>
      </c>
      <c r="L5782" s="29">
        <v>-4.96</v>
      </c>
      <c r="M5782" s="30">
        <f>IFERROR(VLOOKUP($A5782,HeadJournal!$A$1:$J$890,COLUMN(HeadJournal!I$1),0)*($K5782+$L5782)/(SUMIF($A:$A,$A5782,$K:$K)+SUMIF($A:$A,$A5782,$L:$L)),0)</f>
        <v>-0.9853816598360654</v>
      </c>
      <c r="N5782" s="30">
        <f ca="1"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0.93000865595118498</v>
      </c>
      <c r="P5782" s="30">
        <f ca="1">IFERROR(SUM(K5782:O5782)*VLOOKUP($A5782,HeadJournal!$A$1:$L$890,COLUMN(HeadJournal!H$1),0),0)</f>
        <v>1827.3094441598359</v>
      </c>
      <c r="Q5782" s="29"/>
      <c r="R5782" s="31"/>
      <c r="S5782" s="31"/>
      <c r="T5782" s="95" t="str">
        <f t="shared" si="420"/>
        <v/>
      </c>
      <c r="U5782" s="32">
        <f t="shared" ca="1" si="354"/>
        <v>-1827.3094441598359</v>
      </c>
      <c r="V5782" s="22" t="str">
        <f t="shared" si="355"/>
        <v/>
      </c>
      <c r="X5782" s="33"/>
      <c r="Y5782" s="33"/>
    </row>
    <row r="5783" spans="1:25" hidden="1" x14ac:dyDescent="0.2">
      <c r="A5783" s="93" t="s">
        <v>5660</v>
      </c>
      <c r="B5783" s="94">
        <f>IFERROR(VLOOKUP($A5783,HeadJournal!$A$1:$NTR$890,COLUMN(HeadJournal!B$1),0),"")</f>
        <v>0</v>
      </c>
      <c r="C5783" s="94" t="str">
        <f>IFERROR(VLOOKUP($A5783,HeadJournal!$A$1:$NTR$890,COLUMN(HeadJournal!C$1),0),"")</f>
        <v>iHerb_OA CZN6870</v>
      </c>
      <c r="D5783" s="125" t="str">
        <f>IFERROR(VLOOKUP($A5783,HeadJournal!$A$1:$NTR$890,COLUMN(HeadJournal!D$1),0),"")</f>
        <v>Доставлен</v>
      </c>
      <c r="E5783" s="95">
        <f>IFERROR(VLOOKUP($A5783,HeadJournal!$A$1:$NTR$890,COLUMN(HeadJournal!G$1),0),"")</f>
        <v>46118</v>
      </c>
      <c r="F5783" s="95" t="str">
        <f t="shared" si="419"/>
        <v>2026 04</v>
      </c>
      <c r="G5783" s="97" t="s">
        <v>5</v>
      </c>
      <c r="H5783" s="161" t="s">
        <v>2624</v>
      </c>
      <c r="I5783" s="97" t="s">
        <v>2005</v>
      </c>
      <c r="J5783" s="97" t="s">
        <v>5611</v>
      </c>
      <c r="K5783" s="29">
        <v>24.81</v>
      </c>
      <c r="L5783" s="29">
        <v>-4.96</v>
      </c>
      <c r="M5783" s="30">
        <f>IFERROR(VLOOKUP($A5783,HeadJournal!$A$1:$J$890,COLUMN(HeadJournal!I$1),0)*($K5783+$L5783)/(SUMIF($A:$A,$A5783,$K:$K)+SUMIF($A:$A,$A5783,$L:$L)),0)</f>
        <v>-0.9853816598360654</v>
      </c>
      <c r="N5783" s="30">
        <f ca="1"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 ca="1">IFERROR((VLOOKUP($A5783,HeadJournal!$A$1:$L$890,COLUMN(HeadJournal!L$1),0)*($K5783+$L5783)/(SUMIF($A:$A,$A5783,$K:$K)+SUMIF($A:$A,$A5783,$L:$L)))/VLOOKUP($A5783,HeadJournal!$A$1:$L$890,COLUMN(HeadJournal!H$1),0),0)</f>
        <v>0.93000865595118498</v>
      </c>
      <c r="P5783" s="30">
        <f ca="1">IFERROR(SUM(K5783:O5783)*VLOOKUP($A5783,HeadJournal!$A$1:$L$890,COLUMN(HeadJournal!H$1),0),0)</f>
        <v>1827.3094441598359</v>
      </c>
      <c r="Q5783" s="29"/>
      <c r="R5783" s="31"/>
      <c r="S5783" s="31"/>
      <c r="T5783" s="95" t="str">
        <f t="shared" si="420"/>
        <v/>
      </c>
      <c r="U5783" s="32">
        <f t="shared" ca="1" si="354"/>
        <v>-1827.3094441598359</v>
      </c>
      <c r="V5783" s="22" t="str">
        <f t="shared" si="355"/>
        <v/>
      </c>
      <c r="X5783" s="33"/>
      <c r="Y5783" s="33"/>
    </row>
    <row r="5784" spans="1:25" hidden="1" x14ac:dyDescent="0.2">
      <c r="A5784" s="93" t="s">
        <v>5661</v>
      </c>
      <c r="B5784" s="94">
        <f>IFERROR(VLOOKUP($A5784,HeadJournal!$A$1:$NTR$890,COLUMN(HeadJournal!B$1),0),"")</f>
        <v>0</v>
      </c>
      <c r="C5784" s="94" t="str">
        <f>IFERROR(VLOOKUP($A5784,HeadJournal!$A$1:$NTR$890,COLUMN(HeadJournal!C$1),0),"")</f>
        <v>NSP_OA</v>
      </c>
      <c r="D5784" s="125" t="str">
        <f>IFERROR(VLOOKUP($A5784,HeadJournal!$A$1:$NTR$890,COLUMN(HeadJournal!D$1),0),"")</f>
        <v>Доставлен</v>
      </c>
      <c r="E5784" s="95">
        <f>IFERROR(VLOOKUP($A5784,HeadJournal!$A$1:$NTR$890,COLUMN(HeadJournal!G$1),0),"")</f>
        <v>46125</v>
      </c>
      <c r="F5784" s="95" t="str">
        <f t="shared" si="419"/>
        <v>2026 04</v>
      </c>
      <c r="G5784" s="97" t="s">
        <v>5</v>
      </c>
      <c r="H5784" s="161" t="s">
        <v>5663</v>
      </c>
      <c r="I5784" s="97" t="s">
        <v>1395</v>
      </c>
      <c r="J5784" s="97" t="s">
        <v>5670</v>
      </c>
      <c r="K5784" s="29">
        <v>2503.38</v>
      </c>
      <c r="L5784" s="29">
        <v>0</v>
      </c>
      <c r="M5784" s="30">
        <f>IFERROR(VLOOKUP($A5784,HeadJournal!$A$1:$J$890,COLUMN(HeadJournal!I$1),0)*($K5784+$L5784)/(SUMIF($A:$A,$A5784,$K:$K)+SUMIF($A:$A,$A5784,$L:$L)),0)</f>
        <v>0</v>
      </c>
      <c r="N5784" s="30">
        <f ca="1">IFERROR((VLOOKUP($A5784,HeadJournal!$A$1:$K$890,COLUMN(HeadJournal!K$1),0)-VLOOKUP($A5784,HeadJournal!$A$1:$K$890,COLUMN(HeadJournal!J$1),0))*($K5784+$L5784)/(SUMIF($A:$A,$A5784,$K:$K)+SUMIF($A:$A,$A5784,$L:$L)),0)</f>
        <v>-2.9201600725987647E-13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8.0268748869738751</v>
      </c>
      <c r="P5784" s="30">
        <f ca="1">IFERROR(SUM(K5784:O5784)*VLOOKUP($A5784,HeadJournal!$A$1:$L$890,COLUMN(HeadJournal!H$1),0),0)</f>
        <v>2511.4068748869736</v>
      </c>
      <c r="Q5784" s="29"/>
      <c r="R5784" s="31"/>
      <c r="S5784" s="31"/>
      <c r="T5784" s="95" t="str">
        <f t="shared" si="420"/>
        <v/>
      </c>
      <c r="U5784" s="32">
        <f t="shared" ca="1" si="354"/>
        <v>-2511.4068748869736</v>
      </c>
      <c r="V5784" s="22" t="str">
        <f t="shared" si="355"/>
        <v/>
      </c>
      <c r="X5784" s="33"/>
      <c r="Y5784" s="33"/>
    </row>
    <row r="5785" spans="1:25" hidden="1" x14ac:dyDescent="0.2">
      <c r="A5785" s="93" t="s">
        <v>5661</v>
      </c>
      <c r="B5785" s="94">
        <f>IFERROR(VLOOKUP($A5785,HeadJournal!$A$1:$NTR$890,COLUMN(HeadJournal!B$1),0),"")</f>
        <v>0</v>
      </c>
      <c r="C5785" s="94" t="str">
        <f>IFERROR(VLOOKUP($A5785,HeadJournal!$A$1:$NTR$890,COLUMN(HeadJournal!C$1),0),"")</f>
        <v>NSP_OA</v>
      </c>
      <c r="D5785" s="125" t="str">
        <f>IFERROR(VLOOKUP($A5785,HeadJournal!$A$1:$NTR$890,COLUMN(HeadJournal!D$1),0),"")</f>
        <v>Доставлен</v>
      </c>
      <c r="E5785" s="95">
        <f>IFERROR(VLOOKUP($A5785,HeadJournal!$A$1:$NTR$890,COLUMN(HeadJournal!G$1),0),"")</f>
        <v>46125</v>
      </c>
      <c r="F5785" s="95" t="str">
        <f t="shared" si="419"/>
        <v>2026 04</v>
      </c>
      <c r="G5785" s="97" t="s">
        <v>5</v>
      </c>
      <c r="H5785" s="161" t="s">
        <v>5664</v>
      </c>
      <c r="I5785" s="97" t="s">
        <v>1395</v>
      </c>
      <c r="J5785" s="97" t="s">
        <v>5671</v>
      </c>
      <c r="K5785" s="29">
        <v>2008.46</v>
      </c>
      <c r="L5785" s="29">
        <v>0</v>
      </c>
      <c r="M5785" s="30">
        <f>IFERROR(VLOOKUP($A5785,HeadJournal!$A$1:$J$890,COLUMN(HeadJournal!I$1),0)*($K5785+$L5785)/(SUMIF($A:$A,$A5785,$K:$K)+SUMIF($A:$A,$A5785,$L:$L)),0)</f>
        <v>0</v>
      </c>
      <c r="N5785" s="30">
        <f ca="1">IFERROR((VLOOKUP($A5785,HeadJournal!$A$1:$K$890,COLUMN(HeadJournal!K$1),0)-VLOOKUP($A5785,HeadJournal!$A$1:$K$890,COLUMN(HeadJournal!J$1),0))*($K5785+$L5785)/(SUMIF($A:$A,$A5785,$K:$K)+SUMIF($A:$A,$A5785,$L:$L)),0)</f>
        <v>-2.3428423568981596E-13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6.439956033639139</v>
      </c>
      <c r="P5785" s="30">
        <f ca="1">IFERROR(SUM(K5785:O5785)*VLOOKUP($A5785,HeadJournal!$A$1:$L$890,COLUMN(HeadJournal!H$1),0),0)</f>
        <v>2014.899956033639</v>
      </c>
      <c r="Q5785" s="29"/>
      <c r="R5785" s="31"/>
      <c r="S5785" s="31"/>
      <c r="T5785" s="95" t="str">
        <f t="shared" si="420"/>
        <v/>
      </c>
      <c r="U5785" s="32">
        <f t="shared" ca="1" si="354"/>
        <v>-2014.899956033639</v>
      </c>
      <c r="V5785" s="22" t="str">
        <f t="shared" si="355"/>
        <v/>
      </c>
      <c r="X5785" s="33"/>
      <c r="Y5785" s="33"/>
    </row>
    <row r="5786" spans="1:25" hidden="1" x14ac:dyDescent="0.2">
      <c r="A5786" s="93" t="s">
        <v>5661</v>
      </c>
      <c r="B5786" s="94">
        <f>IFERROR(VLOOKUP($A5786,HeadJournal!$A$1:$NTR$890,COLUMN(HeadJournal!B$1),0),"")</f>
        <v>0</v>
      </c>
      <c r="C5786" s="94" t="str">
        <f>IFERROR(VLOOKUP($A5786,HeadJournal!$A$1:$NTR$890,COLUMN(HeadJournal!C$1),0),"")</f>
        <v>NSP_OA</v>
      </c>
      <c r="D5786" s="125" t="str">
        <f>IFERROR(VLOOKUP($A5786,HeadJournal!$A$1:$NTR$890,COLUMN(HeadJournal!D$1),0),"")</f>
        <v>Доставлен</v>
      </c>
      <c r="E5786" s="95">
        <f>IFERROR(VLOOKUP($A5786,HeadJournal!$A$1:$NTR$890,COLUMN(HeadJournal!G$1),0),"")</f>
        <v>46125</v>
      </c>
      <c r="F5786" s="95" t="str">
        <f t="shared" si="419"/>
        <v>2026 04</v>
      </c>
      <c r="G5786" s="97" t="s">
        <v>5</v>
      </c>
      <c r="H5786" s="161" t="s">
        <v>5665</v>
      </c>
      <c r="I5786" s="97" t="s">
        <v>1395</v>
      </c>
      <c r="J5786" s="97" t="s">
        <v>5672</v>
      </c>
      <c r="K5786" s="29">
        <v>1790.25</v>
      </c>
      <c r="L5786" s="29">
        <v>0</v>
      </c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-2.0883032420047848E-13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5.7402842422664477</v>
      </c>
      <c r="P5786" s="30">
        <f ca="1">IFERROR(SUM(K5786:O5786)*VLOOKUP($A5786,HeadJournal!$A$1:$L$890,COLUMN(HeadJournal!H$1),0),0)</f>
        <v>1795.9902842422662</v>
      </c>
      <c r="Q5786" s="29"/>
      <c r="R5786" s="31"/>
      <c r="S5786" s="31"/>
      <c r="T5786" s="95" t="str">
        <f t="shared" si="420"/>
        <v/>
      </c>
      <c r="U5786" s="32">
        <f t="shared" ca="1" si="354"/>
        <v>-1795.9902842422662</v>
      </c>
      <c r="V5786" s="22" t="str">
        <f t="shared" si="355"/>
        <v/>
      </c>
      <c r="X5786" s="33"/>
      <c r="Y5786" s="33"/>
    </row>
    <row r="5787" spans="1:25" hidden="1" x14ac:dyDescent="0.2">
      <c r="A5787" s="93" t="s">
        <v>5661</v>
      </c>
      <c r="B5787" s="94">
        <f>IFERROR(VLOOKUP($A5787,HeadJournal!$A$1:$NTR$890,COLUMN(HeadJournal!B$1),0),"")</f>
        <v>0</v>
      </c>
      <c r="C5787" s="94" t="str">
        <f>IFERROR(VLOOKUP($A5787,HeadJournal!$A$1:$NTR$890,COLUMN(HeadJournal!C$1),0),"")</f>
        <v>NSP_OA</v>
      </c>
      <c r="D5787" s="125" t="str">
        <f>IFERROR(VLOOKUP($A5787,HeadJournal!$A$1:$NTR$890,COLUMN(HeadJournal!D$1),0),"")</f>
        <v>Доставлен</v>
      </c>
      <c r="E5787" s="95">
        <f>IFERROR(VLOOKUP($A5787,HeadJournal!$A$1:$NTR$890,COLUMN(HeadJournal!G$1),0),"")</f>
        <v>46125</v>
      </c>
      <c r="F5787" s="95" t="str">
        <f t="shared" si="419"/>
        <v>2026 04</v>
      </c>
      <c r="G5787" s="97" t="s">
        <v>5</v>
      </c>
      <c r="H5787" s="161" t="s">
        <v>5666</v>
      </c>
      <c r="I5787" s="97" t="s">
        <v>1395</v>
      </c>
      <c r="J5787" s="97" t="s">
        <v>5673</v>
      </c>
      <c r="K5787" s="29">
        <v>2553.13</v>
      </c>
      <c r="L5787" s="29">
        <v>0</v>
      </c>
      <c r="M5787" s="30">
        <f>IFERROR(VLOOKUP($A5787,HeadJournal!$A$1:$J$890,COLUMN(HeadJournal!I$1),0)*($K5787+$L5787)/(SUMIF($A:$A,$A5787,$K:$K)+SUMIF($A:$A,$A5787,$L:$L)),0)</f>
        <v>0</v>
      </c>
      <c r="N5787" s="30">
        <f ca="1">IFERROR((VLOOKUP($A5787,HeadJournal!$A$1:$K$890,COLUMN(HeadJournal!K$1),0)-VLOOKUP($A5787,HeadJournal!$A$1:$K$890,COLUMN(HeadJournal!J$1),0))*($K5787+$L5787)/(SUMIF($A:$A,$A5787,$K:$K)+SUMIF($A:$A,$A5787,$L:$L)),0)</f>
        <v>-2.9781927977990091E-13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8.1863940273468696</v>
      </c>
      <c r="P5787" s="30">
        <f ca="1">IFERROR(SUM(K5787:O5787)*VLOOKUP($A5787,HeadJournal!$A$1:$L$890,COLUMN(HeadJournal!H$1),0),0)</f>
        <v>2561.3163940273466</v>
      </c>
      <c r="Q5787" s="29"/>
      <c r="R5787" s="31"/>
      <c r="S5787" s="31"/>
      <c r="T5787" s="95" t="str">
        <f t="shared" si="420"/>
        <v/>
      </c>
      <c r="U5787" s="32">
        <f t="shared" ca="1" si="354"/>
        <v>-2561.3163940273466</v>
      </c>
      <c r="V5787" s="22" t="str">
        <f t="shared" si="355"/>
        <v/>
      </c>
      <c r="X5787" s="33"/>
      <c r="Y5787" s="33"/>
    </row>
    <row r="5788" spans="1:25" hidden="1" x14ac:dyDescent="0.2">
      <c r="A5788" s="93" t="s">
        <v>5661</v>
      </c>
      <c r="B5788" s="94">
        <f>IFERROR(VLOOKUP($A5788,HeadJournal!$A$1:$NTR$890,COLUMN(HeadJournal!B$1),0),"")</f>
        <v>0</v>
      </c>
      <c r="C5788" s="94" t="str">
        <f>IFERROR(VLOOKUP($A5788,HeadJournal!$A$1:$NTR$890,COLUMN(HeadJournal!C$1),0),"")</f>
        <v>NSP_OA</v>
      </c>
      <c r="D5788" s="125" t="str">
        <f>IFERROR(VLOOKUP($A5788,HeadJournal!$A$1:$NTR$890,COLUMN(HeadJournal!D$1),0),"")</f>
        <v>Доставлен</v>
      </c>
      <c r="E5788" s="95">
        <f>IFERROR(VLOOKUP($A5788,HeadJournal!$A$1:$NTR$890,COLUMN(HeadJournal!G$1),0),"")</f>
        <v>46125</v>
      </c>
      <c r="F5788" s="95" t="str">
        <f t="shared" si="419"/>
        <v>2026 04</v>
      </c>
      <c r="G5788" s="97" t="s">
        <v>5</v>
      </c>
      <c r="H5788" s="161" t="s">
        <v>5667</v>
      </c>
      <c r="I5788" s="97" t="s">
        <v>1395</v>
      </c>
      <c r="J5788" s="97" t="s">
        <v>5674</v>
      </c>
      <c r="K5788" s="29">
        <v>3095.18</v>
      </c>
      <c r="L5788" s="29">
        <v>0</v>
      </c>
      <c r="M5788" s="30">
        <f>IFERROR(VLOOKUP($A5788,HeadJournal!$A$1:$J$890,COLUMN(HeadJournal!I$1),0)*($K5788+$L5788)/(SUMIF($A:$A,$A5788,$K:$K)+SUMIF($A:$A,$A5788,$L:$L)),0)</f>
        <v>0</v>
      </c>
      <c r="N5788" s="30">
        <f ca="1">IFERROR((VLOOKUP($A5788,HeadJournal!$A$1:$K$890,COLUMN(HeadJournal!K$1),0)-VLOOKUP($A5788,HeadJournal!$A$1:$K$890,COLUMN(HeadJournal!J$1),0))*($K5788+$L5788)/(SUMIF($A:$A,$A5788,$K:$K)+SUMIF($A:$A,$A5788,$L:$L)),0)</f>
        <v>-3.610487042920469E-13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9.9244312140641036</v>
      </c>
      <c r="P5788" s="30">
        <f ca="1">IFERROR(SUM(K5788:O5788)*VLOOKUP($A5788,HeadJournal!$A$1:$L$890,COLUMN(HeadJournal!H$1),0),0)</f>
        <v>3105.1044312140634</v>
      </c>
      <c r="Q5788" s="29"/>
      <c r="R5788" s="31"/>
      <c r="S5788" s="31"/>
      <c r="T5788" s="95" t="str">
        <f t="shared" si="420"/>
        <v/>
      </c>
      <c r="U5788" s="32">
        <f t="shared" ca="1" si="354"/>
        <v>-3105.1044312140634</v>
      </c>
      <c r="V5788" s="22" t="str">
        <f t="shared" si="355"/>
        <v/>
      </c>
      <c r="X5788" s="33"/>
      <c r="Y5788" s="33"/>
    </row>
    <row r="5789" spans="1:25" hidden="1" x14ac:dyDescent="0.2">
      <c r="A5789" s="93" t="s">
        <v>5661</v>
      </c>
      <c r="B5789" s="94">
        <f>IFERROR(VLOOKUP($A5789,HeadJournal!$A$1:$NTR$890,COLUMN(HeadJournal!B$1),0),"")</f>
        <v>0</v>
      </c>
      <c r="C5789" s="94" t="str">
        <f>IFERROR(VLOOKUP($A5789,HeadJournal!$A$1:$NTR$890,COLUMN(HeadJournal!C$1),0),"")</f>
        <v>NSP_OA</v>
      </c>
      <c r="D5789" s="125" t="str">
        <f>IFERROR(VLOOKUP($A5789,HeadJournal!$A$1:$NTR$890,COLUMN(HeadJournal!D$1),0),"")</f>
        <v>Доставлен</v>
      </c>
      <c r="E5789" s="95">
        <f>IFERROR(VLOOKUP($A5789,HeadJournal!$A$1:$NTR$890,COLUMN(HeadJournal!G$1),0),"")</f>
        <v>46125</v>
      </c>
      <c r="F5789" s="95" t="str">
        <f t="shared" si="419"/>
        <v>2026 04</v>
      </c>
      <c r="G5789" s="97" t="s">
        <v>5</v>
      </c>
      <c r="H5789" s="161" t="s">
        <v>5668</v>
      </c>
      <c r="I5789" s="97" t="s">
        <v>1395</v>
      </c>
      <c r="J5789" s="97" t="s">
        <v>5669</v>
      </c>
      <c r="K5789" s="29">
        <v>3643.34</v>
      </c>
      <c r="L5789" s="29">
        <v>0</v>
      </c>
      <c r="M5789" s="30">
        <f>IFERROR(VLOOKUP($A5789,HeadJournal!$A$1:$J$890,COLUMN(HeadJournal!I$1),0)*($K5789+$L5789)/(SUMIF($A:$A,$A5789,$K:$K)+SUMIF($A:$A,$A5789,$L:$L)),0)</f>
        <v>0</v>
      </c>
      <c r="N5789" s="30">
        <f ca="1">IFERROR((VLOOKUP($A5789,HeadJournal!$A$1:$K$890,COLUMN(HeadJournal!K$1),0)-VLOOKUP($A5789,HeadJournal!$A$1:$K$890,COLUMN(HeadJournal!J$1),0))*($K5789+$L5789)/(SUMIF($A:$A,$A5789,$K:$K)+SUMIF($A:$A,$A5789,$L:$L)),0)</f>
        <v>-4.2499085232373762E-13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11.682059595709559</v>
      </c>
      <c r="P5789" s="30">
        <f ca="1">IFERROR(SUM(K5789:O5789)*VLOOKUP($A5789,HeadJournal!$A$1:$L$890,COLUMN(HeadJournal!H$1),0),0)</f>
        <v>3655.0220595957094</v>
      </c>
      <c r="Q5789" s="29"/>
      <c r="R5789" s="31"/>
      <c r="S5789" s="31"/>
      <c r="T5789" s="95" t="str">
        <f t="shared" si="420"/>
        <v/>
      </c>
      <c r="U5789" s="32">
        <f t="shared" ca="1" si="354"/>
        <v>-3655.0220595957094</v>
      </c>
      <c r="V5789" s="22" t="str">
        <f t="shared" si="355"/>
        <v/>
      </c>
      <c r="X5789" s="33"/>
      <c r="Y5789" s="33"/>
    </row>
    <row r="5790" spans="1:25" hidden="1" x14ac:dyDescent="0.2">
      <c r="A5790" s="93" t="s">
        <v>5675</v>
      </c>
      <c r="B5790" s="94">
        <f>IFERROR(VLOOKUP($A5790,HeadJournal!$A$1:$NTR$890,COLUMN(HeadJournal!B$1),0),"")</f>
        <v>0</v>
      </c>
      <c r="C5790" s="94" t="str">
        <f>IFERROR(VLOOKUP($A5790,HeadJournal!$A$1:$NTR$890,COLUMN(HeadJournal!C$1),0),"")</f>
        <v>WBRS</v>
      </c>
      <c r="D5790" s="125" t="str">
        <f>IFERROR(VLOOKUP($A5790,HeadJournal!$A$1:$NTR$890,COLUMN(HeadJournal!D$1),0),"")</f>
        <v>Доставлен</v>
      </c>
      <c r="E5790" s="95">
        <f>IFERROR(VLOOKUP($A5790,HeadJournal!$A$1:$NTR$890,COLUMN(HeadJournal!G$1),0),"")</f>
        <v>46113</v>
      </c>
      <c r="F5790" s="95" t="str">
        <f t="shared" si="419"/>
        <v>2026 04</v>
      </c>
      <c r="G5790" s="97" t="s">
        <v>5</v>
      </c>
      <c r="H5790" s="161" t="s">
        <v>3677</v>
      </c>
      <c r="I5790" s="97" t="s">
        <v>1368</v>
      </c>
      <c r="J5790" s="97" t="s">
        <v>3678</v>
      </c>
      <c r="K5790" s="29">
        <v>3092</v>
      </c>
      <c r="L5790" s="29">
        <v>0</v>
      </c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 ca="1">IFERROR(SUM(K5790:O5790)*VLOOKUP($A5790,HeadJournal!$A$1:$L$890,COLUMN(HeadJournal!H$1),0),0)</f>
        <v>3092</v>
      </c>
      <c r="Q5790" s="29">
        <v>4200</v>
      </c>
      <c r="R5790" s="31">
        <v>46133</v>
      </c>
      <c r="S5790" s="31"/>
      <c r="T5790" s="95" t="str">
        <f t="shared" si="420"/>
        <v>2026 04</v>
      </c>
      <c r="U5790" s="32">
        <f t="shared" ca="1" si="354"/>
        <v>1108</v>
      </c>
      <c r="V5790" s="22">
        <f t="shared" ca="1" si="355"/>
        <v>0.35834411384217335</v>
      </c>
      <c r="X5790" s="33"/>
      <c r="Y5790" s="33"/>
    </row>
    <row r="5791" spans="1:25" hidden="1" x14ac:dyDescent="0.2">
      <c r="A5791" s="93" t="s">
        <v>5676</v>
      </c>
      <c r="B5791" s="94">
        <f>IFERROR(VLOOKUP($A5791,HeadJournal!$A$1:$NTR$890,COLUMN(HeadJournal!B$1),0),"")</f>
        <v>0</v>
      </c>
      <c r="C5791" s="94" t="str">
        <f>IFERROR(VLOOKUP($A5791,HeadJournal!$A$1:$NTR$890,COLUMN(HeadJournal!C$1),0),"")</f>
        <v>OZON_OA</v>
      </c>
      <c r="D5791" s="125" t="str">
        <f>IFERROR(VLOOKUP($A5791,HeadJournal!$A$1:$NTR$890,COLUMN(HeadJournal!D$1),0),"")</f>
        <v>Доставлен</v>
      </c>
      <c r="E5791" s="95">
        <f>IFERROR(VLOOKUP($A5791,HeadJournal!$A$1:$NTR$890,COLUMN(HeadJournal!G$1),0),"")</f>
        <v>46125</v>
      </c>
      <c r="F5791" s="95" t="str">
        <f t="shared" si="419"/>
        <v>2026 04</v>
      </c>
      <c r="G5791" s="97" t="s">
        <v>5</v>
      </c>
      <c r="H5791" s="161" t="s">
        <v>2280</v>
      </c>
      <c r="I5791" s="97" t="s">
        <v>2281</v>
      </c>
      <c r="J5791" s="97" t="s">
        <v>737</v>
      </c>
      <c r="K5791" s="29">
        <v>1042</v>
      </c>
      <c r="L5791" s="29">
        <v>0</v>
      </c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 ca="1">IFERROR(SUM(K5791:O5791)*VLOOKUP($A5791,HeadJournal!$A$1:$L$890,COLUMN(HeadJournal!H$1),0),0)</f>
        <v>1042</v>
      </c>
      <c r="Q5791" s="29">
        <v>2000</v>
      </c>
      <c r="R5791" s="31">
        <v>46133</v>
      </c>
      <c r="S5791" s="31" t="s">
        <v>4911</v>
      </c>
      <c r="T5791" s="95" t="str">
        <f t="shared" si="420"/>
        <v>2026 04</v>
      </c>
      <c r="U5791" s="32">
        <f t="shared" ca="1" si="354"/>
        <v>958</v>
      </c>
      <c r="V5791" s="22">
        <f t="shared" ca="1" si="355"/>
        <v>0.91938579654510555</v>
      </c>
      <c r="X5791" s="33"/>
      <c r="Y5791" s="33"/>
    </row>
    <row r="5792" spans="1:25" hidden="1" x14ac:dyDescent="0.2">
      <c r="A5792" s="93" t="s">
        <v>5677</v>
      </c>
      <c r="B5792" s="94">
        <f>IFERROR(VLOOKUP($A5792,HeadJournal!$A$1:$NTR$890,COLUMN(HeadJournal!B$1),0),"")</f>
        <v>0</v>
      </c>
      <c r="C5792" s="94" t="str">
        <f>IFERROR(VLOOKUP($A5792,HeadJournal!$A$1:$NTR$890,COLUMN(HeadJournal!C$1),0),"")</f>
        <v>OZON_OA</v>
      </c>
      <c r="D5792" s="125" t="str">
        <f>IFERROR(VLOOKUP($A5792,HeadJournal!$A$1:$NTR$890,COLUMN(HeadJournal!D$1),0),"")</f>
        <v>Доставлен</v>
      </c>
      <c r="E5792" s="95">
        <f>IFERROR(VLOOKUP($A5792,HeadJournal!$A$1:$NTR$890,COLUMN(HeadJournal!G$1),0),"")</f>
        <v>46128</v>
      </c>
      <c r="F5792" s="95" t="str">
        <f t="shared" si="419"/>
        <v>2026 04</v>
      </c>
      <c r="G5792" s="97" t="s">
        <v>5</v>
      </c>
      <c r="H5792" s="161" t="s">
        <v>2280</v>
      </c>
      <c r="I5792" s="97" t="s">
        <v>2281</v>
      </c>
      <c r="J5792" s="97" t="s">
        <v>737</v>
      </c>
      <c r="K5792" s="29">
        <v>882</v>
      </c>
      <c r="L5792" s="29">
        <v>0</v>
      </c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 ca="1">IFERROR(SUM(K5792:O5792)*VLOOKUP($A5792,HeadJournal!$A$1:$L$890,COLUMN(HeadJournal!H$1),0),0)</f>
        <v>882</v>
      </c>
      <c r="Q5792" s="29">
        <v>2000</v>
      </c>
      <c r="R5792" s="31">
        <v>46143</v>
      </c>
      <c r="S5792" s="31" t="s">
        <v>4911</v>
      </c>
      <c r="T5792" s="95" t="str">
        <f t="shared" si="420"/>
        <v>2026 05</v>
      </c>
      <c r="U5792" s="32">
        <f t="shared" ca="1" si="354"/>
        <v>1118</v>
      </c>
      <c r="V5792" s="22">
        <f t="shared" ca="1" si="355"/>
        <v>1.2675736961451247</v>
      </c>
      <c r="X5792" s="33"/>
      <c r="Y5792" s="33"/>
    </row>
    <row r="5793" spans="1:25" hidden="1" x14ac:dyDescent="0.2">
      <c r="A5793" s="93" t="s">
        <v>5678</v>
      </c>
      <c r="B5793" s="94">
        <f>IFERROR(VLOOKUP($A5793,HeadJournal!$A$1:$NTR$890,COLUMN(HeadJournal!B$1),0),"")</f>
        <v>0</v>
      </c>
      <c r="C5793" s="94" t="str">
        <f>IFERROR(VLOOKUP($A5793,HeadJournal!$A$1:$NTR$890,COLUMN(HeadJournal!C$1),0),"")</f>
        <v>OZON_OA</v>
      </c>
      <c r="D5793" s="125" t="str">
        <f>IFERROR(VLOOKUP($A5793,HeadJournal!$A$1:$NTR$890,COLUMN(HeadJournal!D$1),0),"")</f>
        <v>Доставлен</v>
      </c>
      <c r="E5793" s="95">
        <f>IFERROR(VLOOKUP($A5793,HeadJournal!$A$1:$NTR$890,COLUMN(HeadJournal!G$1),0),"")</f>
        <v>46128</v>
      </c>
      <c r="F5793" s="95" t="str">
        <f t="shared" si="419"/>
        <v>2026 04</v>
      </c>
      <c r="G5793" s="97" t="s">
        <v>5</v>
      </c>
      <c r="H5793" s="161" t="s">
        <v>2280</v>
      </c>
      <c r="I5793" s="97" t="s">
        <v>2281</v>
      </c>
      <c r="J5793" s="97" t="s">
        <v>737</v>
      </c>
      <c r="K5793" s="29">
        <v>882</v>
      </c>
      <c r="L5793" s="29">
        <v>0</v>
      </c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 ca="1">IFERROR(SUM(K5793:O5793)*VLOOKUP($A5793,HeadJournal!$A$1:$L$890,COLUMN(HeadJournal!H$1),0),0)</f>
        <v>882</v>
      </c>
      <c r="Q5793" s="29">
        <v>2000</v>
      </c>
      <c r="R5793" s="31">
        <v>46146</v>
      </c>
      <c r="S5793" s="31" t="s">
        <v>3493</v>
      </c>
      <c r="T5793" s="95" t="str">
        <f t="shared" si="420"/>
        <v>2026 05</v>
      </c>
      <c r="U5793" s="32">
        <f t="shared" ca="1" si="354"/>
        <v>1118</v>
      </c>
      <c r="V5793" s="22">
        <f t="shared" ca="1" si="355"/>
        <v>1.2675736961451247</v>
      </c>
      <c r="X5793" s="33"/>
      <c r="Y5793" s="33"/>
    </row>
    <row r="5794" spans="1:25" hidden="1" x14ac:dyDescent="0.2">
      <c r="A5794" s="93" t="s">
        <v>5685</v>
      </c>
      <c r="B5794" s="94">
        <f>IFERROR(VLOOKUP($A5794,HeadJournal!$A$1:$NTR$890,COLUMN(HeadJournal!B$1),0),"")</f>
        <v>0</v>
      </c>
      <c r="C5794" s="94" t="str">
        <f>IFERROR(VLOOKUP($A5794,HeadJournal!$A$1:$NTR$890,COLUMN(HeadJournal!C$1),0),"")</f>
        <v>iHerb_AV CYG0792</v>
      </c>
      <c r="D5794" s="125" t="str">
        <f>IFERROR(VLOOKUP($A5794,HeadJournal!$A$1:$NTR$890,COLUMN(HeadJournal!D$1),0),"")</f>
        <v>Доставлен</v>
      </c>
      <c r="E5794" s="95">
        <f>IFERROR(VLOOKUP($A5794,HeadJournal!$A$1:$NTR$890,COLUMN(HeadJournal!G$1),0),"")</f>
        <v>46128</v>
      </c>
      <c r="F5794" s="95" t="str">
        <f t="shared" si="419"/>
        <v>2026 04</v>
      </c>
      <c r="G5794" s="97" t="s">
        <v>5</v>
      </c>
      <c r="H5794" s="161" t="s">
        <v>4044</v>
      </c>
      <c r="I5794" s="97" t="s">
        <v>2163</v>
      </c>
      <c r="J5794" s="97" t="s">
        <v>5679</v>
      </c>
      <c r="K5794" s="29">
        <v>36.33</v>
      </c>
      <c r="L5794" s="29">
        <v>-3.63</v>
      </c>
      <c r="M5794" s="30">
        <f>IFERROR(VLOOKUP($A5794,HeadJournal!$A$1:$J$890,COLUMN(HeadJournal!I$1),0)*($K5794+$L5794)/(SUMIF($A:$A,$A5794,$K:$K)+SUMIF($A:$A,$A5794,$L:$L)),0)</f>
        <v>-1.5389816575039819</v>
      </c>
      <c r="N5794" s="30">
        <f ca="1"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1.3380707431250312</v>
      </c>
      <c r="P5794" s="30">
        <f ca="1">IFERROR(SUM(K5794:O5794)*VLOOKUP($A5794,HeadJournal!$A$1:$L$890,COLUMN(HeadJournal!H$1),0),0)</f>
        <v>2844.2178749421973</v>
      </c>
      <c r="Q5794" s="29">
        <v>3800</v>
      </c>
      <c r="R5794" s="31">
        <v>46164</v>
      </c>
      <c r="S5794" s="31" t="s">
        <v>3235</v>
      </c>
      <c r="T5794" s="95" t="str">
        <f t="shared" si="420"/>
        <v>2026 05</v>
      </c>
      <c r="U5794" s="32">
        <f t="shared" ca="1" si="354"/>
        <v>955.78212505780266</v>
      </c>
      <c r="V5794" s="22">
        <f t="shared" ca="1" si="355"/>
        <v>0.33604392036149022</v>
      </c>
      <c r="X5794" s="33"/>
      <c r="Y5794" s="33"/>
    </row>
    <row r="5795" spans="1:25" hidden="1" x14ac:dyDescent="0.2">
      <c r="A5795" s="93" t="s">
        <v>5685</v>
      </c>
      <c r="B5795" s="94">
        <f>IFERROR(VLOOKUP($A5795,HeadJournal!$A$1:$NTR$890,COLUMN(HeadJournal!B$1),0),"")</f>
        <v>0</v>
      </c>
      <c r="C5795" s="94" t="str">
        <f>IFERROR(VLOOKUP($A5795,HeadJournal!$A$1:$NTR$890,COLUMN(HeadJournal!C$1),0),"")</f>
        <v>iHerb_AV CYG0792</v>
      </c>
      <c r="D5795" s="125" t="str">
        <f>IFERROR(VLOOKUP($A5795,HeadJournal!$A$1:$NTR$890,COLUMN(HeadJournal!D$1),0),"")</f>
        <v>Доставлен</v>
      </c>
      <c r="E5795" s="95">
        <f>IFERROR(VLOOKUP($A5795,HeadJournal!$A$1:$NTR$890,COLUMN(HeadJournal!G$1),0),"")</f>
        <v>46128</v>
      </c>
      <c r="F5795" s="95" t="str">
        <f t="shared" si="419"/>
        <v>2026 04</v>
      </c>
      <c r="G5795" s="97" t="s">
        <v>5</v>
      </c>
      <c r="H5795" s="161" t="s">
        <v>3633</v>
      </c>
      <c r="I5795" s="97" t="s">
        <v>2008</v>
      </c>
      <c r="J5795" s="97" t="s">
        <v>4953</v>
      </c>
      <c r="K5795" s="29">
        <v>18.739999999999998</v>
      </c>
      <c r="L5795" s="29">
        <v>-1.87</v>
      </c>
      <c r="M5795" s="30">
        <f>IFERROR(VLOOKUP($A5795,HeadJournal!$A$1:$J$890,COLUMN(HeadJournal!I$1),0)*($K5795+$L5795)/(SUMIF($A:$A,$A5795,$K:$K)+SUMIF($A:$A,$A5795,$L:$L)),0)</f>
        <v>-0.79396393156245171</v>
      </c>
      <c r="N5795" s="30">
        <f ca="1"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0.69031356074982486</v>
      </c>
      <c r="P5795" s="30">
        <f ca="1">IFERROR(SUM(K5795:O5795)*VLOOKUP($A5795,HeadJournal!$A$1:$L$890,COLUMN(HeadJournal!H$1),0),0)</f>
        <v>1467.3380902224731</v>
      </c>
      <c r="Q5795" s="29">
        <v>2300</v>
      </c>
      <c r="R5795" s="31">
        <v>46164</v>
      </c>
      <c r="S5795" s="31" t="s">
        <v>3235</v>
      </c>
      <c r="T5795" s="95" t="str">
        <f t="shared" si="420"/>
        <v>2026 05</v>
      </c>
      <c r="U5795" s="32">
        <f t="shared" ca="1" si="354"/>
        <v>832.66190977752694</v>
      </c>
      <c r="V5795" s="22">
        <f t="shared" ca="1" si="355"/>
        <v>0.56746425062221439</v>
      </c>
      <c r="X5795" s="33"/>
      <c r="Y5795" s="33"/>
    </row>
    <row r="5796" spans="1:25" hidden="1" x14ac:dyDescent="0.2">
      <c r="A5796" s="93" t="s">
        <v>5685</v>
      </c>
      <c r="B5796" s="94">
        <f>IFERROR(VLOOKUP($A5796,HeadJournal!$A$1:$NTR$890,COLUMN(HeadJournal!B$1),0),"")</f>
        <v>0</v>
      </c>
      <c r="C5796" s="94" t="str">
        <f>IFERROR(VLOOKUP($A5796,HeadJournal!$A$1:$NTR$890,COLUMN(HeadJournal!C$1),0),"")</f>
        <v>iHerb_AV CYG0792</v>
      </c>
      <c r="D5796" s="125" t="str">
        <f>IFERROR(VLOOKUP($A5796,HeadJournal!$A$1:$NTR$890,COLUMN(HeadJournal!D$1),0),"")</f>
        <v>Доставлен</v>
      </c>
      <c r="E5796" s="95">
        <f>IFERROR(VLOOKUP($A5796,HeadJournal!$A$1:$NTR$890,COLUMN(HeadJournal!G$1),0),"")</f>
        <v>46128</v>
      </c>
      <c r="F5796" s="95" t="str">
        <f t="shared" si="419"/>
        <v>2026 04</v>
      </c>
      <c r="G5796" s="97" t="s">
        <v>5</v>
      </c>
      <c r="H5796" s="161" t="s">
        <v>2546</v>
      </c>
      <c r="I5796" s="97" t="s">
        <v>2039</v>
      </c>
      <c r="J5796" s="97" t="s">
        <v>2547</v>
      </c>
      <c r="K5796" s="29">
        <v>10.47</v>
      </c>
      <c r="L5796" s="29">
        <v>-1.0449999999999999</v>
      </c>
      <c r="M5796" s="30">
        <f>IFERROR(VLOOKUP($A5796,HeadJournal!$A$1:$J$890,COLUMN(HeadJournal!I$1),0)*($K5796+$L5796)/(SUMIF($A:$A,$A5796,$K:$K)+SUMIF($A:$A,$A5796,$L:$L)),0)</f>
        <v>-0.44357498843960341</v>
      </c>
      <c r="N5796" s="30">
        <f ca="1"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0.38566717901998226</v>
      </c>
      <c r="P5796" s="30">
        <f ca="1">IFERROR(SUM(K5796:O5796)*VLOOKUP($A5796,HeadJournal!$A$1:$L$890,COLUMN(HeadJournal!H$1),0),0)</f>
        <v>819.77839361866108</v>
      </c>
      <c r="Q5796" s="29">
        <v>1400</v>
      </c>
      <c r="R5796" s="31">
        <v>46164</v>
      </c>
      <c r="S5796" s="31" t="s">
        <v>3466</v>
      </c>
      <c r="T5796" s="95" t="str">
        <f t="shared" si="420"/>
        <v>2026 05</v>
      </c>
      <c r="U5796" s="32">
        <f t="shared" ca="1" si="354"/>
        <v>580.22160638133892</v>
      </c>
      <c r="V5796" s="22">
        <f t="shared" ca="1" si="355"/>
        <v>0.70777860321510555</v>
      </c>
      <c r="X5796" s="33"/>
      <c r="Y5796" s="33"/>
    </row>
    <row r="5797" spans="1:25" hidden="1" x14ac:dyDescent="0.2">
      <c r="A5797" s="93" t="s">
        <v>5685</v>
      </c>
      <c r="B5797" s="94">
        <f>IFERROR(VLOOKUP($A5797,HeadJournal!$A$1:$NTR$890,COLUMN(HeadJournal!B$1),0),"")</f>
        <v>0</v>
      </c>
      <c r="C5797" s="94" t="str">
        <f>IFERROR(VLOOKUP($A5797,HeadJournal!$A$1:$NTR$890,COLUMN(HeadJournal!C$1),0),"")</f>
        <v>iHerb_AV CYG0792</v>
      </c>
      <c r="D5797" s="125" t="str">
        <f>IFERROR(VLOOKUP($A5797,HeadJournal!$A$1:$NTR$890,COLUMN(HeadJournal!D$1),0),"")</f>
        <v>Доставлен</v>
      </c>
      <c r="E5797" s="95">
        <f>IFERROR(VLOOKUP($A5797,HeadJournal!$A$1:$NTR$890,COLUMN(HeadJournal!G$1),0),"")</f>
        <v>46128</v>
      </c>
      <c r="F5797" s="95" t="str">
        <f t="shared" si="419"/>
        <v>2026 04</v>
      </c>
      <c r="G5797" s="97" t="s">
        <v>5</v>
      </c>
      <c r="H5797" s="161" t="s">
        <v>2546</v>
      </c>
      <c r="I5797" s="97" t="s">
        <v>2039</v>
      </c>
      <c r="J5797" s="97" t="s">
        <v>2547</v>
      </c>
      <c r="K5797" s="29">
        <v>10.47</v>
      </c>
      <c r="L5797" s="29">
        <v>-1.0449999999999999</v>
      </c>
      <c r="M5797" s="30">
        <f>IFERROR(VLOOKUP($A5797,HeadJournal!$A$1:$J$890,COLUMN(HeadJournal!I$1),0)*($K5797+$L5797)/(SUMIF($A:$A,$A5797,$K:$K)+SUMIF($A:$A,$A5797,$L:$L)),0)</f>
        <v>-0.44357498843960341</v>
      </c>
      <c r="N5797" s="30">
        <f ca="1"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0.38566717901998226</v>
      </c>
      <c r="P5797" s="30">
        <f ca="1">IFERROR(SUM(K5797:O5797)*VLOOKUP($A5797,HeadJournal!$A$1:$L$890,COLUMN(HeadJournal!H$1),0),0)</f>
        <v>819.77839361866108</v>
      </c>
      <c r="Q5797" s="29">
        <v>1400</v>
      </c>
      <c r="R5797" s="31">
        <v>46164</v>
      </c>
      <c r="S5797" s="31" t="s">
        <v>3466</v>
      </c>
      <c r="T5797" s="95" t="str">
        <f t="shared" si="420"/>
        <v>2026 05</v>
      </c>
      <c r="U5797" s="32">
        <f t="shared" ca="1" si="354"/>
        <v>580.22160638133892</v>
      </c>
      <c r="V5797" s="22">
        <f t="shared" ca="1" si="355"/>
        <v>0.70777860321510555</v>
      </c>
      <c r="X5797" s="33"/>
      <c r="Y5797" s="33"/>
    </row>
    <row r="5798" spans="1:25" hidden="1" x14ac:dyDescent="0.2">
      <c r="A5798" s="93" t="s">
        <v>5685</v>
      </c>
      <c r="B5798" s="94">
        <f>IFERROR(VLOOKUP($A5798,HeadJournal!$A$1:$NTR$890,COLUMN(HeadJournal!B$1),0),"")</f>
        <v>0</v>
      </c>
      <c r="C5798" s="94" t="str">
        <f>IFERROR(VLOOKUP($A5798,HeadJournal!$A$1:$NTR$890,COLUMN(HeadJournal!C$1),0),"")</f>
        <v>iHerb_AV CYG0792</v>
      </c>
      <c r="D5798" s="125" t="str">
        <f>IFERROR(VLOOKUP($A5798,HeadJournal!$A$1:$NTR$890,COLUMN(HeadJournal!D$1),0),"")</f>
        <v>Доставлен</v>
      </c>
      <c r="E5798" s="95">
        <f>IFERROR(VLOOKUP($A5798,HeadJournal!$A$1:$NTR$890,COLUMN(HeadJournal!G$1),0),"")</f>
        <v>46128</v>
      </c>
      <c r="F5798" s="95" t="str">
        <f t="shared" si="419"/>
        <v>2026 04</v>
      </c>
      <c r="G5798" s="97" t="s">
        <v>5</v>
      </c>
      <c r="H5798" s="161" t="s">
        <v>5680</v>
      </c>
      <c r="I5798" s="97" t="s">
        <v>2052</v>
      </c>
      <c r="J5798" s="97" t="s">
        <v>5681</v>
      </c>
      <c r="K5798" s="29">
        <v>45.6</v>
      </c>
      <c r="L5798" s="29">
        <v>-4.5599999999999996</v>
      </c>
      <c r="M5798" s="30">
        <f>IFERROR(VLOOKUP($A5798,HeadJournal!$A$1:$J$890,COLUMN(HeadJournal!I$1),0)*($K5798+$L5798)/(SUMIF($A:$A,$A5798,$K:$K)+SUMIF($A:$A,$A5798,$L:$L)),0)</f>
        <v>-1.9314925756563737</v>
      </c>
      <c r="N5798" s="30">
        <f ca="1"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1.6793401620138007</v>
      </c>
      <c r="P5798" s="30">
        <f ca="1">IFERROR(SUM(K5798:O5798)*VLOOKUP($A5798,HeadJournal!$A$1:$L$890,COLUMN(HeadJournal!H$1),0),0)</f>
        <v>3569.6239017623184</v>
      </c>
      <c r="Q5798" s="29">
        <v>4500</v>
      </c>
      <c r="R5798" s="31">
        <v>46164</v>
      </c>
      <c r="S5798" s="31" t="s">
        <v>3466</v>
      </c>
      <c r="T5798" s="95" t="str">
        <f t="shared" si="420"/>
        <v>2026 05</v>
      </c>
      <c r="U5798" s="32">
        <f t="shared" ca="1" si="354"/>
        <v>930.37609823768162</v>
      </c>
      <c r="V5798" s="22">
        <f t="shared" ca="1" si="355"/>
        <v>0.26063700934385725</v>
      </c>
      <c r="X5798" s="33"/>
      <c r="Y5798" s="33"/>
    </row>
    <row r="5799" spans="1:25" hidden="1" x14ac:dyDescent="0.2">
      <c r="A5799" s="93" t="s">
        <v>5685</v>
      </c>
      <c r="B5799" s="94">
        <f>IFERROR(VLOOKUP($A5799,HeadJournal!$A$1:$NTR$890,COLUMN(HeadJournal!B$1),0),"")</f>
        <v>0</v>
      </c>
      <c r="C5799" s="94" t="str">
        <f>IFERROR(VLOOKUP($A5799,HeadJournal!$A$1:$NTR$890,COLUMN(HeadJournal!C$1),0),"")</f>
        <v>iHerb_AV CYG0792</v>
      </c>
      <c r="D5799" s="125" t="str">
        <f>IFERROR(VLOOKUP($A5799,HeadJournal!$A$1:$NTR$890,COLUMN(HeadJournal!D$1),0),"")</f>
        <v>Доставлен</v>
      </c>
      <c r="E5799" s="95">
        <f>IFERROR(VLOOKUP($A5799,HeadJournal!$A$1:$NTR$890,COLUMN(HeadJournal!G$1),0),"")</f>
        <v>46128</v>
      </c>
      <c r="F5799" s="95" t="str">
        <f t="shared" si="419"/>
        <v>2026 04</v>
      </c>
      <c r="G5799" s="97" t="s">
        <v>5</v>
      </c>
      <c r="H5799" s="161" t="s">
        <v>5682</v>
      </c>
      <c r="I5799" s="97" t="s">
        <v>2750</v>
      </c>
      <c r="J5799" s="97" t="s">
        <v>5683</v>
      </c>
      <c r="K5799" s="29">
        <v>35.869999999999997</v>
      </c>
      <c r="L5799" s="29">
        <v>-3.59</v>
      </c>
      <c r="M5799" s="30">
        <f>IFERROR(VLOOKUP($A5799,HeadJournal!$A$1:$J$890,COLUMN(HeadJournal!I$1),0)*($K5799+$L5799)/(SUMIF($A:$A,$A5799,$K:$K)+SUMIF($A:$A,$A5799,$L:$L)),0)</f>
        <v>-1.5192149206186096</v>
      </c>
      <c r="N5799" s="30">
        <f ca="1"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1.3208845133968199</v>
      </c>
      <c r="P5799" s="30">
        <f ca="1">IFERROR(SUM(K5799:O5799)*VLOOKUP($A5799,HeadJournal!$A$1:$L$890,COLUMN(HeadJournal!H$1),0),0)</f>
        <v>2807.6866361814727</v>
      </c>
      <c r="Q5799" s="29">
        <v>3650</v>
      </c>
      <c r="R5799" s="31">
        <v>46164</v>
      </c>
      <c r="S5799" s="31" t="s">
        <v>3466</v>
      </c>
      <c r="T5799" s="95" t="str">
        <f t="shared" si="420"/>
        <v>2026 05</v>
      </c>
      <c r="U5799" s="32">
        <f t="shared" ca="1" si="354"/>
        <v>842.31336381852725</v>
      </c>
      <c r="V5799" s="22">
        <f t="shared" ca="1" si="355"/>
        <v>0.30000262599251298</v>
      </c>
      <c r="X5799" s="33"/>
      <c r="Y5799" s="33"/>
    </row>
    <row r="5800" spans="1:25" hidden="1" x14ac:dyDescent="0.2">
      <c r="A5800" s="93" t="s">
        <v>5685</v>
      </c>
      <c r="B5800" s="94">
        <f>IFERROR(VLOOKUP($A5800,HeadJournal!$A$1:$NTR$890,COLUMN(HeadJournal!B$1),0),"")</f>
        <v>0</v>
      </c>
      <c r="C5800" s="94" t="str">
        <f>IFERROR(VLOOKUP($A5800,HeadJournal!$A$1:$NTR$890,COLUMN(HeadJournal!C$1),0),"")</f>
        <v>iHerb_AV CYG0792</v>
      </c>
      <c r="D5800" s="125" t="str">
        <f>IFERROR(VLOOKUP($A5800,HeadJournal!$A$1:$NTR$890,COLUMN(HeadJournal!D$1),0),"")</f>
        <v>Доставлен</v>
      </c>
      <c r="E5800" s="95">
        <f>IFERROR(VLOOKUP($A5800,HeadJournal!$A$1:$NTR$890,COLUMN(HeadJournal!G$1),0),"")</f>
        <v>46128</v>
      </c>
      <c r="F5800" s="95" t="str">
        <f t="shared" si="419"/>
        <v>2026 04</v>
      </c>
      <c r="G5800" s="97" t="s">
        <v>5</v>
      </c>
      <c r="H5800" s="161" t="s">
        <v>3938</v>
      </c>
      <c r="I5800" s="97" t="s">
        <v>2750</v>
      </c>
      <c r="J5800" s="97" t="s">
        <v>5684</v>
      </c>
      <c r="K5800" s="29">
        <v>47.72</v>
      </c>
      <c r="L5800" s="29">
        <v>-4.7699999999999996</v>
      </c>
      <c r="M5800" s="30">
        <f>IFERROR(VLOOKUP($A5800,HeadJournal!$A$1:$J$890,COLUMN(HeadJournal!I$1),0)*($K5800+$L5800)/(SUMIF($A:$A,$A5800,$K:$K)+SUMIF($A:$A,$A5800,$L:$L)),0)</f>
        <v>-2.0213841648255668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1.7574965876825717</v>
      </c>
      <c r="P5800" s="30">
        <f ca="1">IFERROR(SUM(K5800:O5800)*VLOOKUP($A5800,HeadJournal!$A$1:$L$890,COLUMN(HeadJournal!H$1),0),0)</f>
        <v>3735.7540589837126</v>
      </c>
      <c r="Q5800" s="29">
        <v>4700</v>
      </c>
      <c r="R5800" s="31">
        <v>46164</v>
      </c>
      <c r="S5800" s="31" t="s">
        <v>3466</v>
      </c>
      <c r="T5800" s="95" t="str">
        <f t="shared" si="420"/>
        <v>2026 05</v>
      </c>
      <c r="U5800" s="32">
        <f t="shared" ca="1" si="354"/>
        <v>964.24594101628736</v>
      </c>
      <c r="V5800" s="22">
        <f t="shared" ca="1" si="355"/>
        <v>0.25811280019825611</v>
      </c>
      <c r="X5800" s="33"/>
      <c r="Y5800" s="33"/>
    </row>
    <row r="5801" spans="1:25" hidden="1" x14ac:dyDescent="0.2">
      <c r="A5801" s="93" t="s">
        <v>5685</v>
      </c>
      <c r="B5801" s="94">
        <f>IFERROR(VLOOKUP($A5801,HeadJournal!$A$1:$NTR$890,COLUMN(HeadJournal!B$1),0),"")</f>
        <v>0</v>
      </c>
      <c r="C5801" s="94" t="str">
        <f>IFERROR(VLOOKUP($A5801,HeadJournal!$A$1:$NTR$890,COLUMN(HeadJournal!C$1),0),"")</f>
        <v>iHerb_AV CYG0792</v>
      </c>
      <c r="D5801" s="125" t="str">
        <f>IFERROR(VLOOKUP($A5801,HeadJournal!$A$1:$NTR$890,COLUMN(HeadJournal!D$1),0),"")</f>
        <v>Доставлен</v>
      </c>
      <c r="E5801" s="95">
        <f>IFERROR(VLOOKUP($A5801,HeadJournal!$A$1:$NTR$890,COLUMN(HeadJournal!G$1),0),"")</f>
        <v>46128</v>
      </c>
      <c r="F5801" s="95" t="str">
        <f t="shared" si="419"/>
        <v>2026 04</v>
      </c>
      <c r="G5801" s="97" t="s">
        <v>5</v>
      </c>
      <c r="H5801" s="161" t="s">
        <v>2804</v>
      </c>
      <c r="I5801" s="97" t="s">
        <v>2005</v>
      </c>
      <c r="J5801" s="97" t="s">
        <v>2805</v>
      </c>
      <c r="K5801" s="29">
        <v>11.04</v>
      </c>
      <c r="L5801" s="29">
        <v>-1.1000000000000001</v>
      </c>
      <c r="M5801" s="30">
        <f>IFERROR(VLOOKUP($A5801,HeadJournal!$A$1:$J$890,COLUMN(HeadJournal!I$1),0)*($K5801+$L5801)/(SUMIF($A:$A,$A5801,$K:$K)+SUMIF($A:$A,$A5801,$L:$L)),0)</f>
        <v>-0.4678127729538098</v>
      </c>
      <c r="N5801" s="30">
        <f ca="1"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0.40674077023433675</v>
      </c>
      <c r="P5801" s="30">
        <f ca="1">IFERROR(SUM(K5801:O5801)*VLOOKUP($A5801,HeadJournal!$A$1:$L$890,COLUMN(HeadJournal!H$1),0),0)</f>
        <v>864.57265067050287</v>
      </c>
      <c r="Q5801" s="29">
        <v>1700</v>
      </c>
      <c r="R5801" s="31">
        <v>46164</v>
      </c>
      <c r="S5801" s="31" t="s">
        <v>4872</v>
      </c>
      <c r="T5801" s="95" t="str">
        <f t="shared" si="420"/>
        <v>2026 05</v>
      </c>
      <c r="U5801" s="32">
        <f t="shared" ca="1" si="354"/>
        <v>835.42734932949713</v>
      </c>
      <c r="V5801" s="22">
        <f t="shared" ca="1" si="355"/>
        <v>0.96628935541923211</v>
      </c>
      <c r="X5801" s="33"/>
      <c r="Y5801" s="33"/>
    </row>
    <row r="5802" spans="1:25" hidden="1" x14ac:dyDescent="0.2">
      <c r="A5802" s="93" t="s">
        <v>5693</v>
      </c>
      <c r="B5802" s="94">
        <f>IFERROR(VLOOKUP($A5802,HeadJournal!$A$1:$NTR$890,COLUMN(HeadJournal!B$1),0),"")</f>
        <v>0</v>
      </c>
      <c r="C5802" s="94" t="str">
        <f>IFERROR(VLOOKUP($A5802,HeadJournal!$A$1:$NTR$890,COLUMN(HeadJournal!C$1),0),"")</f>
        <v>iHerb_VP DFD1605</v>
      </c>
      <c r="D5802" s="125" t="str">
        <f>IFERROR(VLOOKUP($A5802,HeadJournal!$A$1:$NTR$890,COLUMN(HeadJournal!D$1),0),"")</f>
        <v>Доставлен</v>
      </c>
      <c r="E5802" s="95">
        <f>IFERROR(VLOOKUP($A5802,HeadJournal!$A$1:$NTR$890,COLUMN(HeadJournal!G$1),0),"")</f>
        <v>46138</v>
      </c>
      <c r="F5802" s="95" t="str">
        <f t="shared" si="419"/>
        <v>2026 04</v>
      </c>
      <c r="G5802" s="97" t="s">
        <v>5</v>
      </c>
      <c r="H5802" s="161" t="s">
        <v>5686</v>
      </c>
      <c r="I5802" s="97" t="s">
        <v>2005</v>
      </c>
      <c r="J5802" s="97" t="s">
        <v>5687</v>
      </c>
      <c r="K5802" s="29">
        <v>20.96</v>
      </c>
      <c r="L5802" s="29">
        <v>-2.1</v>
      </c>
      <c r="M5802" s="30">
        <f>IFERROR(VLOOKUP($A5802,HeadJournal!$A$1:$J$890,COLUMN(HeadJournal!I$1),0)*($K5802+$L5802)/(SUMIF($A:$A,$A5802,$K:$K)+SUMIF($A:$A,$A5802,$L:$L)),0)</f>
        <v>-1.8956944373759477</v>
      </c>
      <c r="N5802" s="30">
        <f ca="1">IFERROR((VLOOKUP($A5802,HeadJournal!$A$1:$K$890,COLUMN(HeadJournal!K$1),0)-VLOOKUP($A5802,HeadJournal!$A$1:$K$890,COLUMN(HeadJournal!J$1),0))*($K5802+$L5802)/(SUMIF($A:$A,$A5802,$K:$K)+SUMIF($A:$A,$A5802,$L:$L)),0)</f>
        <v>-2.7280443781231588E-15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0.77228634503740301</v>
      </c>
      <c r="P5802" s="30">
        <f ca="1">IFERROR(SUM(K5802:O5802)*VLOOKUP($A5802,HeadJournal!$A$1:$L$890,COLUMN(HeadJournal!H$1),0),0)</f>
        <v>1536.476178940404</v>
      </c>
      <c r="Q5802" s="29">
        <v>2600</v>
      </c>
      <c r="R5802" s="31">
        <v>46164</v>
      </c>
      <c r="S5802" s="31"/>
      <c r="T5802" s="95" t="str">
        <f t="shared" si="420"/>
        <v>2026 05</v>
      </c>
      <c r="U5802" s="32">
        <f t="shared" ca="1" si="354"/>
        <v>1063.523821059596</v>
      </c>
      <c r="V5802" s="22">
        <f t="shared" ca="1" si="355"/>
        <v>0.69218373550902113</v>
      </c>
      <c r="X5802" s="33"/>
      <c r="Y5802" s="33"/>
    </row>
    <row r="5803" spans="1:25" hidden="1" x14ac:dyDescent="0.2">
      <c r="A5803" s="93" t="s">
        <v>5693</v>
      </c>
      <c r="B5803" s="94">
        <f>IFERROR(VLOOKUP($A5803,HeadJournal!$A$1:$NTR$890,COLUMN(HeadJournal!B$1),0),"")</f>
        <v>0</v>
      </c>
      <c r="C5803" s="94" t="str">
        <f>IFERROR(VLOOKUP($A5803,HeadJournal!$A$1:$NTR$890,COLUMN(HeadJournal!C$1),0),"")</f>
        <v>iHerb_VP DFD1605</v>
      </c>
      <c r="D5803" s="125" t="str">
        <f>IFERROR(VLOOKUP($A5803,HeadJournal!$A$1:$NTR$890,COLUMN(HeadJournal!D$1),0),"")</f>
        <v>Доставлен</v>
      </c>
      <c r="E5803" s="95">
        <f>IFERROR(VLOOKUP($A5803,HeadJournal!$A$1:$NTR$890,COLUMN(HeadJournal!G$1),0),"")</f>
        <v>46138</v>
      </c>
      <c r="F5803" s="95" t="str">
        <f t="shared" si="419"/>
        <v>2026 04</v>
      </c>
      <c r="G5803" s="97" t="s">
        <v>5</v>
      </c>
      <c r="H5803" s="161" t="s">
        <v>4170</v>
      </c>
      <c r="I5803" s="97" t="s">
        <v>2052</v>
      </c>
      <c r="J5803" s="97" t="s">
        <v>5688</v>
      </c>
      <c r="K5803" s="29">
        <v>11.75</v>
      </c>
      <c r="L5803" s="29">
        <v>-1.18</v>
      </c>
      <c r="M5803" s="30">
        <f>IFERROR(VLOOKUP($A5803,HeadJournal!$A$1:$J$890,COLUMN(HeadJournal!I$1),0)*($K5803+$L5803)/(SUMIF($A:$A,$A5803,$K:$K)+SUMIF($A:$A,$A5803,$L:$L)),0)</f>
        <v>-1.0624332027075167</v>
      </c>
      <c r="N5803" s="30">
        <f ca="1">IFERROR((VLOOKUP($A5803,HeadJournal!$A$1:$K$890,COLUMN(HeadJournal!K$1),0)-VLOOKUP($A5803,HeadJournal!$A$1:$K$890,COLUMN(HeadJournal!J$1),0))*($K5803+$L5803)/(SUMIF($A:$A,$A5803,$K:$K)+SUMIF($A:$A,$A5803,$L:$L)),0)</f>
        <v>-1.5289198874210916E-15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0.43282431956762196</v>
      </c>
      <c r="P5803" s="30">
        <f ca="1">IFERROR(SUM(K5803:O5803)*VLOOKUP($A5803,HeadJournal!$A$1:$L$890,COLUMN(HeadJournal!H$1),0),0)</f>
        <v>861.11098681866758</v>
      </c>
      <c r="Q5803" s="29">
        <v>1600</v>
      </c>
      <c r="R5803" s="31">
        <v>46170</v>
      </c>
      <c r="S5803" s="31" t="s">
        <v>3282</v>
      </c>
      <c r="T5803" s="95" t="str">
        <f t="shared" si="420"/>
        <v>2026 05</v>
      </c>
      <c r="U5803" s="32">
        <f t="shared" ca="1" si="354"/>
        <v>738.88901318133242</v>
      </c>
      <c r="V5803" s="22">
        <f t="shared" ca="1" si="355"/>
        <v>0.858064784321382</v>
      </c>
      <c r="X5803" s="33"/>
      <c r="Y5803" s="33"/>
    </row>
    <row r="5804" spans="1:25" hidden="1" x14ac:dyDescent="0.2">
      <c r="A5804" s="93" t="s">
        <v>5693</v>
      </c>
      <c r="B5804" s="94">
        <f>IFERROR(VLOOKUP($A5804,HeadJournal!$A$1:$NTR$890,COLUMN(HeadJournal!B$1),0),"")</f>
        <v>0</v>
      </c>
      <c r="C5804" s="94" t="str">
        <f>IFERROR(VLOOKUP($A5804,HeadJournal!$A$1:$NTR$890,COLUMN(HeadJournal!C$1),0),"")</f>
        <v>iHerb_VP DFD1605</v>
      </c>
      <c r="D5804" s="125" t="str">
        <f>IFERROR(VLOOKUP($A5804,HeadJournal!$A$1:$NTR$890,COLUMN(HeadJournal!D$1),0),"")</f>
        <v>Доставлен</v>
      </c>
      <c r="E5804" s="95">
        <f>IFERROR(VLOOKUP($A5804,HeadJournal!$A$1:$NTR$890,COLUMN(HeadJournal!G$1),0),"")</f>
        <v>46138</v>
      </c>
      <c r="F5804" s="95" t="str">
        <f t="shared" si="419"/>
        <v>2026 04</v>
      </c>
      <c r="G5804" s="97" t="s">
        <v>5</v>
      </c>
      <c r="H5804" s="161" t="s">
        <v>2101</v>
      </c>
      <c r="I5804" s="97" t="s">
        <v>2102</v>
      </c>
      <c r="J5804" s="97" t="s">
        <v>4015</v>
      </c>
      <c r="K5804" s="29">
        <v>49.9</v>
      </c>
      <c r="L5804" s="29">
        <v>-4.99</v>
      </c>
      <c r="M5804" s="30">
        <f>IFERROR(VLOOKUP($A5804,HeadJournal!$A$1:$J$890,COLUMN(HeadJournal!I$1),0)*($K5804+$L5804)/(SUMIF($A:$A,$A5804,$K:$K)+SUMIF($A:$A,$A5804,$L:$L)),0)</f>
        <v>-4.5140846862435735</v>
      </c>
      <c r="N5804" s="30">
        <f ca="1">IFERROR((VLOOKUP($A5804,HeadJournal!$A$1:$K$890,COLUMN(HeadJournal!K$1),0)-VLOOKUP($A5804,HeadJournal!$A$1:$K$890,COLUMN(HeadJournal!J$1),0))*($K5804+$L5804)/(SUMIF($A:$A,$A5804,$K:$K)+SUMIF($A:$A,$A5804,$L:$L)),0)</f>
        <v>-6.4961014327418373E-15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1.8389915034798394</v>
      </c>
      <c r="P5804" s="30">
        <f ca="1">IFERROR(SUM(K5804:O5804)*VLOOKUP($A5804,HeadJournal!$A$1:$L$890,COLUMN(HeadJournal!H$1),0),0)</f>
        <v>3658.7033508066565</v>
      </c>
      <c r="Q5804" s="29">
        <v>5000</v>
      </c>
      <c r="R5804" s="31">
        <v>46170</v>
      </c>
      <c r="S5804" s="31" t="s">
        <v>3282</v>
      </c>
      <c r="T5804" s="95" t="str">
        <f t="shared" si="420"/>
        <v>2026 05</v>
      </c>
      <c r="U5804" s="32">
        <f t="shared" ca="1" si="354"/>
        <v>1341.2966491933435</v>
      </c>
      <c r="V5804" s="22">
        <f t="shared" ca="1" si="355"/>
        <v>0.3666043733492686</v>
      </c>
      <c r="X5804" s="33"/>
      <c r="Y5804" s="33"/>
    </row>
    <row r="5805" spans="1:25" hidden="1" x14ac:dyDescent="0.2">
      <c r="A5805" s="93" t="s">
        <v>5693</v>
      </c>
      <c r="B5805" s="94">
        <f>IFERROR(VLOOKUP($A5805,HeadJournal!$A$1:$NTR$890,COLUMN(HeadJournal!B$1),0),"")</f>
        <v>0</v>
      </c>
      <c r="C5805" s="94" t="str">
        <f>IFERROR(VLOOKUP($A5805,HeadJournal!$A$1:$NTR$890,COLUMN(HeadJournal!C$1),0),"")</f>
        <v>iHerb_VP DFD1605</v>
      </c>
      <c r="D5805" s="125" t="str">
        <f>IFERROR(VLOOKUP($A5805,HeadJournal!$A$1:$NTR$890,COLUMN(HeadJournal!D$1),0),"")</f>
        <v>Доставлен</v>
      </c>
      <c r="E5805" s="95">
        <f>IFERROR(VLOOKUP($A5805,HeadJournal!$A$1:$NTR$890,COLUMN(HeadJournal!G$1),0),"")</f>
        <v>46138</v>
      </c>
      <c r="F5805" s="95" t="str">
        <f t="shared" si="419"/>
        <v>2026 04</v>
      </c>
      <c r="G5805" s="97" t="s">
        <v>5</v>
      </c>
      <c r="H5805" s="161" t="s">
        <v>2105</v>
      </c>
      <c r="I5805" s="97" t="s">
        <v>2039</v>
      </c>
      <c r="J5805" s="97" t="s">
        <v>2106</v>
      </c>
      <c r="K5805" s="29">
        <v>12.6</v>
      </c>
      <c r="L5805" s="29">
        <v>-1.26</v>
      </c>
      <c r="M5805" s="30">
        <f>IFERROR(VLOOKUP($A5805,HeadJournal!$A$1:$J$890,COLUMN(HeadJournal!I$1),0)*($K5805+$L5805)/(SUMIF($A:$A,$A5805,$K:$K)+SUMIF($A:$A,$A5805,$L:$L)),0)</f>
        <v>-1.1398289989312431</v>
      </c>
      <c r="N5805" s="30">
        <f ca="1">IFERROR((VLOOKUP($A5805,HeadJournal!$A$1:$K$890,COLUMN(HeadJournal!K$1),0)-VLOOKUP($A5805,HeadJournal!$A$1:$K$890,COLUMN(HeadJournal!J$1),0))*($K5805+$L5805)/(SUMIF($A:$A,$A5805,$K:$K)+SUMIF($A:$A,$A5805,$L:$L)),0)</f>
        <v>-1.6402981573656745E-15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0.46435456801294545</v>
      </c>
      <c r="P5805" s="30">
        <f ca="1">IFERROR(SUM(K5805:O5805)*VLOOKUP($A5805,HeadJournal!$A$1:$L$890,COLUMN(HeadJournal!H$1),0),0)</f>
        <v>923.84092625578899</v>
      </c>
      <c r="Q5805" s="29">
        <v>1700</v>
      </c>
      <c r="R5805" s="31">
        <v>46164</v>
      </c>
      <c r="S5805" s="31" t="s">
        <v>4868</v>
      </c>
      <c r="T5805" s="95" t="str">
        <f t="shared" si="420"/>
        <v>2026 05</v>
      </c>
      <c r="U5805" s="32">
        <f t="shared" ca="1" si="354"/>
        <v>776.15907374421101</v>
      </c>
      <c r="V5805" s="22">
        <f t="shared" ca="1" si="355"/>
        <v>0.84014363478124532</v>
      </c>
      <c r="X5805" s="33"/>
      <c r="Y5805" s="33"/>
    </row>
    <row r="5806" spans="1:25" hidden="1" x14ac:dyDescent="0.2">
      <c r="A5806" s="93" t="s">
        <v>5693</v>
      </c>
      <c r="B5806" s="94">
        <f>IFERROR(VLOOKUP($A5806,HeadJournal!$A$1:$NTR$890,COLUMN(HeadJournal!B$1),0),"")</f>
        <v>0</v>
      </c>
      <c r="C5806" s="94" t="str">
        <f>IFERROR(VLOOKUP($A5806,HeadJournal!$A$1:$NTR$890,COLUMN(HeadJournal!C$1),0),"")</f>
        <v>iHerb_VP DFD1605</v>
      </c>
      <c r="D5806" s="125" t="str">
        <f>IFERROR(VLOOKUP($A5806,HeadJournal!$A$1:$NTR$890,COLUMN(HeadJournal!D$1),0),"")</f>
        <v>Доставлен</v>
      </c>
      <c r="E5806" s="95">
        <f>IFERROR(VLOOKUP($A5806,HeadJournal!$A$1:$NTR$890,COLUMN(HeadJournal!G$1),0),"")</f>
        <v>46138</v>
      </c>
      <c r="F5806" s="95" t="str">
        <f t="shared" si="419"/>
        <v>2026 04</v>
      </c>
      <c r="G5806" s="97" t="s">
        <v>5</v>
      </c>
      <c r="H5806" s="161" t="s">
        <v>2103</v>
      </c>
      <c r="I5806" s="97" t="s">
        <v>2039</v>
      </c>
      <c r="J5806" s="97" t="s">
        <v>2104</v>
      </c>
      <c r="K5806" s="29">
        <v>20.48</v>
      </c>
      <c r="L5806" s="29">
        <v>-2.0499999999999998</v>
      </c>
      <c r="M5806" s="30">
        <f>IFERROR(VLOOKUP($A5806,HeadJournal!$A$1:$J$890,COLUMN(HeadJournal!I$1),0)*($K5806+$L5806)/(SUMIF($A:$A,$A5806,$K:$K)+SUMIF($A:$A,$A5806,$L:$L)),0)</f>
        <v>-1.8524734083159444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-2.6658461234787812E-15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0.75467854395754708</v>
      </c>
      <c r="P5806" s="30">
        <f ca="1">IFERROR(SUM(K5806:O5806)*VLOOKUP($A5806,HeadJournal!$A$1:$L$890,COLUMN(HeadJournal!H$1),0),0)</f>
        <v>1501.4451738001931</v>
      </c>
      <c r="Q5806" s="29">
        <v>2300</v>
      </c>
      <c r="R5806" s="31">
        <v>46164</v>
      </c>
      <c r="S5806" s="31" t="s">
        <v>4868</v>
      </c>
      <c r="T5806" s="95" t="str">
        <f t="shared" si="420"/>
        <v>2026 05</v>
      </c>
      <c r="U5806" s="32">
        <f t="shared" ca="1" si="354"/>
        <v>798.55482619980694</v>
      </c>
      <c r="V5806" s="22">
        <f t="shared" ca="1" si="355"/>
        <v>0.53185746648253951</v>
      </c>
      <c r="X5806" s="33"/>
      <c r="Y5806" s="33"/>
    </row>
    <row r="5807" spans="1:25" hidden="1" x14ac:dyDescent="0.2">
      <c r="A5807" s="93" t="s">
        <v>5693</v>
      </c>
      <c r="B5807" s="94">
        <f>IFERROR(VLOOKUP($A5807,HeadJournal!$A$1:$NTR$890,COLUMN(HeadJournal!B$1),0),"")</f>
        <v>0</v>
      </c>
      <c r="C5807" s="94" t="str">
        <f>IFERROR(VLOOKUP($A5807,HeadJournal!$A$1:$NTR$890,COLUMN(HeadJournal!C$1),0),"")</f>
        <v>iHerb_VP DFD1605</v>
      </c>
      <c r="D5807" s="125" t="str">
        <f>IFERROR(VLOOKUP($A5807,HeadJournal!$A$1:$NTR$890,COLUMN(HeadJournal!D$1),0),"")</f>
        <v>Доставлен</v>
      </c>
      <c r="E5807" s="95">
        <f>IFERROR(VLOOKUP($A5807,HeadJournal!$A$1:$NTR$890,COLUMN(HeadJournal!G$1),0),"")</f>
        <v>46138</v>
      </c>
      <c r="F5807" s="95" t="str">
        <f t="shared" si="419"/>
        <v>2026 04</v>
      </c>
      <c r="G5807" s="97" t="s">
        <v>5</v>
      </c>
      <c r="H5807" s="161" t="s">
        <v>5615</v>
      </c>
      <c r="I5807" s="97" t="s">
        <v>2544</v>
      </c>
      <c r="J5807" s="97" t="s">
        <v>5616</v>
      </c>
      <c r="K5807" s="29">
        <v>22.1</v>
      </c>
      <c r="L5807" s="29">
        <v>-2.21</v>
      </c>
      <c r="M5807" s="30">
        <f>IFERROR(VLOOKUP($A5807,HeadJournal!$A$1:$J$890,COLUMN(HeadJournal!I$1),0)*($K5807+$L5807)/(SUMIF($A:$A,$A5807,$K:$K)+SUMIF($A:$A,$A5807,$L:$L)),0)</f>
        <v>-1.9992238790778152</v>
      </c>
      <c r="N5807" s="30">
        <f ca="1">IFERROR((VLOOKUP($A5807,HeadJournal!$A$1:$K$890,COLUMN(HeadJournal!K$1),0)-VLOOKUP($A5807,HeadJournal!$A$1:$K$890,COLUMN(HeadJournal!J$1),0))*($K5807+$L5807)/(SUMIF($A:$A,$A5807,$K:$K)+SUMIF($A:$A,$A5807,$L:$L)),0)</f>
        <v>-2.8770308950620167E-15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0.81446317087984876</v>
      </c>
      <c r="P5807" s="30">
        <f ca="1">IFERROR(SUM(K5807:O5807)*VLOOKUP($A5807,HeadJournal!$A$1:$L$890,COLUMN(HeadJournal!H$1),0),0)</f>
        <v>1620.3876563692806</v>
      </c>
      <c r="Q5807" s="29"/>
      <c r="R5807" s="31"/>
      <c r="S5807" s="31"/>
      <c r="T5807" s="95" t="str">
        <f t="shared" si="420"/>
        <v/>
      </c>
      <c r="U5807" s="32">
        <f t="shared" ca="1" si="354"/>
        <v>-1620.3876563692806</v>
      </c>
      <c r="V5807" s="22" t="str">
        <f t="shared" si="355"/>
        <v/>
      </c>
      <c r="X5807" s="33"/>
      <c r="Y5807" s="33"/>
    </row>
    <row r="5808" spans="1:25" hidden="1" x14ac:dyDescent="0.2">
      <c r="A5808" s="93" t="s">
        <v>5693</v>
      </c>
      <c r="B5808" s="94">
        <f>IFERROR(VLOOKUP($A5808,HeadJournal!$A$1:$NTR$890,COLUMN(HeadJournal!B$1),0),"")</f>
        <v>0</v>
      </c>
      <c r="C5808" s="94" t="str">
        <f>IFERROR(VLOOKUP($A5808,HeadJournal!$A$1:$NTR$890,COLUMN(HeadJournal!C$1),0),"")</f>
        <v>iHerb_VP DFD1605</v>
      </c>
      <c r="D5808" s="125" t="str">
        <f>IFERROR(VLOOKUP($A5808,HeadJournal!$A$1:$NTR$890,COLUMN(HeadJournal!D$1),0),"")</f>
        <v>Доставлен</v>
      </c>
      <c r="E5808" s="95">
        <f>IFERROR(VLOOKUP($A5808,HeadJournal!$A$1:$NTR$890,COLUMN(HeadJournal!G$1),0),"")</f>
        <v>46138</v>
      </c>
      <c r="F5808" s="95" t="str">
        <f t="shared" si="419"/>
        <v>2026 04</v>
      </c>
      <c r="G5808" s="97" t="s">
        <v>5</v>
      </c>
      <c r="H5808" s="161" t="s">
        <v>4055</v>
      </c>
      <c r="I5808" s="97" t="s">
        <v>2009</v>
      </c>
      <c r="J5808" s="97" t="s">
        <v>4056</v>
      </c>
      <c r="K5808" s="29">
        <v>20.3</v>
      </c>
      <c r="L5808" s="29">
        <v>-2.0299999999999998</v>
      </c>
      <c r="M5808" s="30">
        <f>IFERROR(VLOOKUP($A5808,HeadJournal!$A$1:$J$890,COLUMN(HeadJournal!I$1),0)*($K5808+$L5808)/(SUMIF($A:$A,$A5808,$K:$K)+SUMIF($A:$A,$A5808,$L:$L)),0)</f>
        <v>-1.8363911649447804</v>
      </c>
      <c r="N5808" s="30">
        <f ca="1">IFERROR((VLOOKUP($A5808,HeadJournal!$A$1:$K$890,COLUMN(HeadJournal!K$1),0)-VLOOKUP($A5808,HeadJournal!$A$1:$K$890,COLUMN(HeadJournal!J$1),0))*($K5808+$L5808)/(SUMIF($A:$A,$A5808,$K:$K)+SUMIF($A:$A,$A5808,$L:$L)),0)</f>
        <v>-2.6427025868669199E-15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0.74812680402085652</v>
      </c>
      <c r="P5808" s="30">
        <f ca="1">IFERROR(SUM(K5808:O5808)*VLOOKUP($A5808,HeadJournal!$A$1:$L$890,COLUMN(HeadJournal!H$1),0),0)</f>
        <v>1488.4103811898819</v>
      </c>
      <c r="Q5808" s="29">
        <v>2600</v>
      </c>
      <c r="R5808" s="31">
        <v>46164</v>
      </c>
      <c r="S5808" s="31" t="s">
        <v>3235</v>
      </c>
      <c r="T5808" s="95" t="str">
        <f t="shared" si="420"/>
        <v>2026 05</v>
      </c>
      <c r="U5808" s="32">
        <f t="shared" ca="1" si="354"/>
        <v>1111.5896188101181</v>
      </c>
      <c r="V5808" s="22">
        <f t="shared" ca="1" si="355"/>
        <v>0.74683006303777488</v>
      </c>
      <c r="X5808" s="33"/>
      <c r="Y5808" s="33"/>
    </row>
    <row r="5809" spans="1:25" hidden="1" x14ac:dyDescent="0.2">
      <c r="A5809" s="93" t="s">
        <v>5693</v>
      </c>
      <c r="B5809" s="94">
        <f>IFERROR(VLOOKUP($A5809,HeadJournal!$A$1:$NTR$890,COLUMN(HeadJournal!B$1),0),"")</f>
        <v>0</v>
      </c>
      <c r="C5809" s="94" t="str">
        <f>IFERROR(VLOOKUP($A5809,HeadJournal!$A$1:$NTR$890,COLUMN(HeadJournal!C$1),0),"")</f>
        <v>iHerb_VP DFD1605</v>
      </c>
      <c r="D5809" s="125" t="str">
        <f>IFERROR(VLOOKUP($A5809,HeadJournal!$A$1:$NTR$890,COLUMN(HeadJournal!D$1),0),"")</f>
        <v>Доставлен</v>
      </c>
      <c r="E5809" s="95">
        <f>IFERROR(VLOOKUP($A5809,HeadJournal!$A$1:$NTR$890,COLUMN(HeadJournal!G$1),0),"")</f>
        <v>46138</v>
      </c>
      <c r="F5809" s="95" t="str">
        <f t="shared" si="419"/>
        <v>2026 04</v>
      </c>
      <c r="G5809" s="97" t="s">
        <v>5</v>
      </c>
      <c r="H5809" s="161" t="s">
        <v>4055</v>
      </c>
      <c r="I5809" s="97" t="s">
        <v>2009</v>
      </c>
      <c r="J5809" s="97" t="s">
        <v>4056</v>
      </c>
      <c r="K5809" s="29">
        <v>20.3</v>
      </c>
      <c r="L5809" s="29">
        <v>-2.0299999999999998</v>
      </c>
      <c r="M5809" s="30">
        <f>IFERROR(VLOOKUP($A5809,HeadJournal!$A$1:$J$890,COLUMN(HeadJournal!I$1),0)*($K5809+$L5809)/(SUMIF($A:$A,$A5809,$K:$K)+SUMIF($A:$A,$A5809,$L:$L)),0)</f>
        <v>-1.8363911649447804</v>
      </c>
      <c r="N5809" s="30">
        <f ca="1">IFERROR((VLOOKUP($A5809,HeadJournal!$A$1:$K$890,COLUMN(HeadJournal!K$1),0)-VLOOKUP($A5809,HeadJournal!$A$1:$K$890,COLUMN(HeadJournal!J$1),0))*($K5809+$L5809)/(SUMIF($A:$A,$A5809,$K:$K)+SUMIF($A:$A,$A5809,$L:$L)),0)</f>
        <v>-2.6427025868669199E-15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0.74812680402085652</v>
      </c>
      <c r="P5809" s="30">
        <f ca="1">IFERROR(SUM(K5809:O5809)*VLOOKUP($A5809,HeadJournal!$A$1:$L$890,COLUMN(HeadJournal!H$1),0),0)</f>
        <v>1488.4103811898819</v>
      </c>
      <c r="Q5809" s="29">
        <v>2600</v>
      </c>
      <c r="R5809" s="31">
        <v>46164</v>
      </c>
      <c r="S5809" s="31" t="s">
        <v>3235</v>
      </c>
      <c r="T5809" s="95" t="str">
        <f t="shared" si="420"/>
        <v>2026 05</v>
      </c>
      <c r="U5809" s="32">
        <f t="shared" ca="1" si="354"/>
        <v>1111.5896188101181</v>
      </c>
      <c r="V5809" s="22">
        <f t="shared" ca="1" si="355"/>
        <v>0.74683006303777488</v>
      </c>
      <c r="X5809" s="33"/>
      <c r="Y5809" s="33"/>
    </row>
    <row r="5810" spans="1:25" hidden="1" x14ac:dyDescent="0.2">
      <c r="A5810" s="93" t="s">
        <v>5693</v>
      </c>
      <c r="B5810" s="94">
        <f>IFERROR(VLOOKUP($A5810,HeadJournal!$A$1:$NTR$890,COLUMN(HeadJournal!B$1),0),"")</f>
        <v>0</v>
      </c>
      <c r="C5810" s="94" t="str">
        <f>IFERROR(VLOOKUP($A5810,HeadJournal!$A$1:$NTR$890,COLUMN(HeadJournal!C$1),0),"")</f>
        <v>iHerb_VP DFD1605</v>
      </c>
      <c r="D5810" s="125" t="str">
        <f>IFERROR(VLOOKUP($A5810,HeadJournal!$A$1:$NTR$890,COLUMN(HeadJournal!D$1),0),"")</f>
        <v>Доставлен</v>
      </c>
      <c r="E5810" s="95">
        <f>IFERROR(VLOOKUP($A5810,HeadJournal!$A$1:$NTR$890,COLUMN(HeadJournal!G$1),0),"")</f>
        <v>46138</v>
      </c>
      <c r="F5810" s="95" t="str">
        <f t="shared" ref="F5810:F5840" si="431">IFERROR(TEXT(E5810, "ГГГГ ММ"),"")</f>
        <v>2026 04</v>
      </c>
      <c r="G5810" s="97" t="s">
        <v>5</v>
      </c>
      <c r="H5810" s="161" t="s">
        <v>4055</v>
      </c>
      <c r="I5810" s="97" t="s">
        <v>2009</v>
      </c>
      <c r="J5810" s="97" t="s">
        <v>4056</v>
      </c>
      <c r="K5810" s="29">
        <v>20.3</v>
      </c>
      <c r="L5810" s="29">
        <v>-2.0299999999999998</v>
      </c>
      <c r="M5810" s="30">
        <f>IFERROR(VLOOKUP($A5810,HeadJournal!$A$1:$J$890,COLUMN(HeadJournal!I$1),0)*($K5810+$L5810)/(SUMIF($A:$A,$A5810,$K:$K)+SUMIF($A:$A,$A5810,$L:$L)),0)</f>
        <v>-1.8363911649447804</v>
      </c>
      <c r="N5810" s="30">
        <f ca="1">IFERROR((VLOOKUP($A5810,HeadJournal!$A$1:$K$890,COLUMN(HeadJournal!K$1),0)-VLOOKUP($A5810,HeadJournal!$A$1:$K$890,COLUMN(HeadJournal!J$1),0))*($K5810+$L5810)/(SUMIF($A:$A,$A5810,$K:$K)+SUMIF($A:$A,$A5810,$L:$L)),0)</f>
        <v>-2.6427025868669199E-15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0.74812680402085652</v>
      </c>
      <c r="P5810" s="30">
        <f ca="1">IFERROR(SUM(K5810:O5810)*VLOOKUP($A5810,HeadJournal!$A$1:$L$890,COLUMN(HeadJournal!H$1),0),0)</f>
        <v>1488.4103811898819</v>
      </c>
      <c r="Q5810" s="29">
        <v>2600</v>
      </c>
      <c r="R5810" s="31">
        <v>46178</v>
      </c>
      <c r="S5810" s="31" t="s">
        <v>3344</v>
      </c>
      <c r="T5810" s="95" t="str">
        <f t="shared" ref="T5810:T5840" si="432">IF(R5810="","",TEXT(R5810,"ГГГГ ММ"))</f>
        <v>2026 06</v>
      </c>
      <c r="U5810" s="32">
        <f t="shared" ref="U5810:U5840" ca="1" si="433">Q5810-P5810</f>
        <v>1111.5896188101181</v>
      </c>
      <c r="V5810" s="22">
        <f t="shared" ref="V5810:V5840" ca="1" si="434">IF(Q5810&lt;&gt;0,IFERROR(U5810/P5810,""),"")</f>
        <v>0.74683006303777488</v>
      </c>
      <c r="X5810" s="33"/>
      <c r="Y5810" s="33"/>
    </row>
    <row r="5811" spans="1:25" hidden="1" x14ac:dyDescent="0.2">
      <c r="A5811" s="93" t="s">
        <v>5693</v>
      </c>
      <c r="B5811" s="94">
        <f>IFERROR(VLOOKUP($A5811,HeadJournal!$A$1:$NTR$890,COLUMN(HeadJournal!B$1),0),"")</f>
        <v>0</v>
      </c>
      <c r="C5811" s="94" t="str">
        <f>IFERROR(VLOOKUP($A5811,HeadJournal!$A$1:$NTR$890,COLUMN(HeadJournal!C$1),0),"")</f>
        <v>iHerb_VP DFD1605</v>
      </c>
      <c r="D5811" s="125" t="str">
        <f>IFERROR(VLOOKUP($A5811,HeadJournal!$A$1:$NTR$890,COLUMN(HeadJournal!D$1),0),"")</f>
        <v>Доставлен</v>
      </c>
      <c r="E5811" s="95">
        <f>IFERROR(VLOOKUP($A5811,HeadJournal!$A$1:$NTR$890,COLUMN(HeadJournal!G$1),0),"")</f>
        <v>46138</v>
      </c>
      <c r="F5811" s="95" t="str">
        <f t="shared" si="431"/>
        <v>2026 04</v>
      </c>
      <c r="G5811" s="97" t="s">
        <v>5</v>
      </c>
      <c r="H5811" s="161" t="s">
        <v>5689</v>
      </c>
      <c r="I5811" s="97" t="s">
        <v>2052</v>
      </c>
      <c r="J5811" s="97" t="s">
        <v>5690</v>
      </c>
      <c r="K5811" s="29">
        <v>17.68</v>
      </c>
      <c r="L5811" s="29">
        <v>-7.49</v>
      </c>
      <c r="M5811" s="30">
        <f>IFERROR(VLOOKUP($A5811,HeadJournal!$A$1:$J$890,COLUMN(HeadJournal!I$1),0)*($K5811+$L5811)/(SUMIF($A:$A,$A5811,$K:$K)+SUMIF($A:$A,$A5811,$L:$L)),0)</f>
        <v>-1.0242378747010024</v>
      </c>
      <c r="N5811" s="30">
        <f ca="1">IFERROR((VLOOKUP($A5811,HeadJournal!$A$1:$K$890,COLUMN(HeadJournal!K$1),0)-VLOOKUP($A5811,HeadJournal!$A$1:$K$890,COLUMN(HeadJournal!J$1),0))*($K5811+$L5811)/(SUMIF($A:$A,$A5811,$K:$K)+SUMIF($A:$A,$A5811,$L:$L)),0)</f>
        <v>-1.4739539879679208E-15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0.41726393721798177</v>
      </c>
      <c r="P5811" s="30">
        <f ca="1">IFERROR(SUM(K5811:O5811)*VLOOKUP($A5811,HeadJournal!$A$1:$L$890,COLUMN(HeadJournal!H$1),0),0)</f>
        <v>830.15335436917894</v>
      </c>
      <c r="Q5811" s="29">
        <v>2000</v>
      </c>
      <c r="R5811" s="31">
        <v>46185</v>
      </c>
      <c r="S5811" s="31"/>
      <c r="T5811" s="95" t="str">
        <f t="shared" si="432"/>
        <v>2026 06</v>
      </c>
      <c r="U5811" s="32">
        <f t="shared" ca="1" si="433"/>
        <v>1169.8466456308211</v>
      </c>
      <c r="V5811" s="22">
        <f t="shared" ca="1" si="434"/>
        <v>1.4091934212803006</v>
      </c>
      <c r="X5811" s="33"/>
      <c r="Y5811" s="33"/>
    </row>
    <row r="5812" spans="1:25" hidden="1" x14ac:dyDescent="0.2">
      <c r="A5812" s="93" t="s">
        <v>5693</v>
      </c>
      <c r="B5812" s="94">
        <f>IFERROR(VLOOKUP($A5812,HeadJournal!$A$1:$NTR$890,COLUMN(HeadJournal!B$1),0),"")</f>
        <v>0</v>
      </c>
      <c r="C5812" s="94" t="str">
        <f>IFERROR(VLOOKUP($A5812,HeadJournal!$A$1:$NTR$890,COLUMN(HeadJournal!C$1),0),"")</f>
        <v>iHerb_VP DFD1605</v>
      </c>
      <c r="D5812" s="125" t="str">
        <f>IFERROR(VLOOKUP($A5812,HeadJournal!$A$1:$NTR$890,COLUMN(HeadJournal!D$1),0),"")</f>
        <v>Доставлен</v>
      </c>
      <c r="E5812" s="95">
        <f>IFERROR(VLOOKUP($A5812,HeadJournal!$A$1:$NTR$890,COLUMN(HeadJournal!G$1),0),"")</f>
        <v>46138</v>
      </c>
      <c r="F5812" s="95" t="str">
        <f t="shared" si="431"/>
        <v>2026 04</v>
      </c>
      <c r="G5812" s="97" t="s">
        <v>5</v>
      </c>
      <c r="H5812" s="161" t="s">
        <v>5691</v>
      </c>
      <c r="I5812" s="97" t="s">
        <v>2052</v>
      </c>
      <c r="J5812" s="97" t="s">
        <v>5692</v>
      </c>
      <c r="K5812" s="29">
        <v>13</v>
      </c>
      <c r="L5812" s="29">
        <v>-5.51</v>
      </c>
      <c r="M5812" s="30">
        <f>IFERROR(VLOOKUP($A5812,HeadJournal!$A$1:$J$890,COLUMN(HeadJournal!I$1),0)*($K5812+$L5812)/(SUMIF($A:$A,$A5812,$K:$K)+SUMIF($A:$A,$A5812,$L:$L)),0)</f>
        <v>-0.75285001781261118</v>
      </c>
      <c r="N5812" s="30">
        <f ca="1">IFERROR((VLOOKUP($A5812,HeadJournal!$A$1:$K$890,COLUMN(HeadJournal!K$1),0)-VLOOKUP($A5812,HeadJournal!$A$1:$K$890,COLUMN(HeadJournal!J$1),0))*($K5812+$L5812)/(SUMIF($A:$A,$A5812,$K:$K)+SUMIF($A:$A,$A5812,$L:$L)),0)</f>
        <v>-1.0834068076427603E-15</v>
      </c>
      <c r="O5812" s="30">
        <f ca="1">IFERROR((VLOOKUP($A5812,HeadJournal!$A$1:$L$890,COLUMN(HeadJournal!L$1),0)*($K5812+$L5812)/(SUMIF($A:$A,$A5812,$K:$K)+SUMIF($A:$A,$A5812,$L:$L)))/VLOOKUP($A5812,HeadJournal!$A$1:$L$890,COLUMN(HeadJournal!H$1),0),0)</f>
        <v>0.30670332578632814</v>
      </c>
      <c r="P5812" s="30">
        <f ca="1">IFERROR(SUM(K5812:O5812)*VLOOKUP($A5812,HeadJournal!$A$1:$L$890,COLUMN(HeadJournal!H$1),0),0)</f>
        <v>610.19122907018163</v>
      </c>
      <c r="Q5812" s="29"/>
      <c r="R5812" s="31"/>
      <c r="S5812" s="31"/>
      <c r="T5812" s="95" t="str">
        <f t="shared" si="432"/>
        <v/>
      </c>
      <c r="U5812" s="32">
        <f t="shared" ca="1" si="433"/>
        <v>-610.19122907018163</v>
      </c>
      <c r="V5812" s="22" t="str">
        <f t="shared" si="434"/>
        <v/>
      </c>
      <c r="X5812" s="33"/>
      <c r="Y5812" s="33"/>
    </row>
    <row r="5813" spans="1:25" hidden="1" x14ac:dyDescent="0.2">
      <c r="A5813" s="93" t="s">
        <v>5699</v>
      </c>
      <c r="B5813" s="94">
        <f>IFERROR(VLOOKUP($A5813,HeadJournal!$A$1:$NTR$890,COLUMN(HeadJournal!B$1),0),"")</f>
        <v>0</v>
      </c>
      <c r="C5813" s="94" t="str">
        <f>IFERROR(VLOOKUP($A5813,HeadJournal!$A$1:$NTR$890,COLUMN(HeadJournal!C$1),0),"")</f>
        <v>iHerb_MH DLE7202</v>
      </c>
      <c r="D5813" s="125" t="str">
        <f>IFERROR(VLOOKUP($A5813,HeadJournal!$A$1:$NTR$890,COLUMN(HeadJournal!D$1),0),"")</f>
        <v>Доставлен</v>
      </c>
      <c r="E5813" s="95">
        <f>IFERROR(VLOOKUP($A5813,HeadJournal!$A$1:$NTR$890,COLUMN(HeadJournal!G$1),0),"")</f>
        <v>46135</v>
      </c>
      <c r="F5813" s="95" t="str">
        <f t="shared" si="431"/>
        <v>2026 04</v>
      </c>
      <c r="G5813" s="97" t="s">
        <v>5</v>
      </c>
      <c r="H5813" s="161" t="s">
        <v>5694</v>
      </c>
      <c r="I5813" s="97" t="s">
        <v>2839</v>
      </c>
      <c r="J5813" s="97" t="s">
        <v>5695</v>
      </c>
      <c r="K5813" s="29">
        <v>35.130000000000003</v>
      </c>
      <c r="L5813" s="29">
        <v>0</v>
      </c>
      <c r="M5813" s="30">
        <f>IFERROR(VLOOKUP($A5813,HeadJournal!$A$1:$J$890,COLUMN(HeadJournal!I$1),0)*($K5813+$L5813)/(SUMIF($A:$A,$A5813,$K:$K)+SUMIF($A:$A,$A5813,$L:$L)),0)</f>
        <v>-3.4613274567076986</v>
      </c>
      <c r="N5813" s="30">
        <f ca="1">IFERROR((VLOOKUP($A5813,HeadJournal!$A$1:$K$890,COLUMN(HeadJournal!K$1),0)-VLOOKUP($A5813,HeadJournal!$A$1:$K$890,COLUMN(HeadJournal!J$1),0))*($K5813+$L5813)/(SUMIF($A:$A,$A5813,$K:$K)+SUMIF($A:$A,$A5813,$L:$L)),0)</f>
        <v>-5.2078794715736109E-15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1.4748304556422795</v>
      </c>
      <c r="P5813" s="30">
        <f ca="1">IFERROR(SUM(K5813:O5813)*VLOOKUP($A5813,HeadJournal!$A$1:$L$890,COLUMN(HeadJournal!H$1),0),0)</f>
        <v>2870.1184346964319</v>
      </c>
      <c r="Q5813" s="29">
        <v>3800</v>
      </c>
      <c r="R5813" s="31">
        <v>46164</v>
      </c>
      <c r="S5813" s="31"/>
      <c r="T5813" s="95" t="str">
        <f t="shared" si="432"/>
        <v>2026 05</v>
      </c>
      <c r="U5813" s="32">
        <f t="shared" ca="1" si="433"/>
        <v>929.8815653035681</v>
      </c>
      <c r="V5813" s="22">
        <f t="shared" ca="1" si="434"/>
        <v>0.32398717560305845</v>
      </c>
      <c r="X5813" s="33"/>
      <c r="Y5813" s="33"/>
    </row>
    <row r="5814" spans="1:25" hidden="1" x14ac:dyDescent="0.2">
      <c r="A5814" s="93" t="s">
        <v>5699</v>
      </c>
      <c r="B5814" s="94">
        <f>IFERROR(VLOOKUP($A5814,HeadJournal!$A$1:$NTR$890,COLUMN(HeadJournal!B$1),0),"")</f>
        <v>0</v>
      </c>
      <c r="C5814" s="94" t="str">
        <f>IFERROR(VLOOKUP($A5814,HeadJournal!$A$1:$NTR$890,COLUMN(HeadJournal!C$1),0),"")</f>
        <v>iHerb_MH DLE7202</v>
      </c>
      <c r="D5814" s="125" t="str">
        <f>IFERROR(VLOOKUP($A5814,HeadJournal!$A$1:$NTR$890,COLUMN(HeadJournal!D$1),0),"")</f>
        <v>Доставлен</v>
      </c>
      <c r="E5814" s="95">
        <f>IFERROR(VLOOKUP($A5814,HeadJournal!$A$1:$NTR$890,COLUMN(HeadJournal!G$1),0),"")</f>
        <v>46135</v>
      </c>
      <c r="F5814" s="95" t="str">
        <f t="shared" si="431"/>
        <v>2026 04</v>
      </c>
      <c r="G5814" s="97" t="s">
        <v>5</v>
      </c>
      <c r="H5814" s="161" t="s">
        <v>2884</v>
      </c>
      <c r="I5814" s="97" t="s">
        <v>2839</v>
      </c>
      <c r="J5814" s="97" t="s">
        <v>5696</v>
      </c>
      <c r="K5814" s="29">
        <v>38.99</v>
      </c>
      <c r="L5814" s="29">
        <v>0</v>
      </c>
      <c r="M5814" s="30">
        <f>IFERROR(VLOOKUP($A5814,HeadJournal!$A$1:$J$890,COLUMN(HeadJournal!I$1),0)*($K5814+$L5814)/(SUMIF($A:$A,$A5814,$K:$K)+SUMIF($A:$A,$A5814,$L:$L)),0)</f>
        <v>-3.8416498017942828</v>
      </c>
      <c r="N5814" s="30">
        <f ca="1">IFERROR((VLOOKUP($A5814,HeadJournal!$A$1:$K$890,COLUMN(HeadJournal!K$1),0)-VLOOKUP($A5814,HeadJournal!$A$1:$K$890,COLUMN(HeadJournal!J$1),0))*($K5814+$L5814)/(SUMIF($A:$A,$A5814,$K:$K)+SUMIF($A:$A,$A5814,$L:$L)),0)</f>
        <v>-5.7801087559537456E-15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1.6368812828207369</v>
      </c>
      <c r="P5814" s="30">
        <f ca="1">IFERROR(SUM(K5814:O5814)*VLOOKUP($A5814,HeadJournal!$A$1:$L$890,COLUMN(HeadJournal!H$1),0),0)</f>
        <v>3185.4801528270386</v>
      </c>
      <c r="Q5814" s="29">
        <v>4300</v>
      </c>
      <c r="R5814" s="31">
        <v>46164</v>
      </c>
      <c r="S5814" s="31"/>
      <c r="T5814" s="95" t="str">
        <f t="shared" si="432"/>
        <v>2026 05</v>
      </c>
      <c r="U5814" s="32">
        <f t="shared" ca="1" si="433"/>
        <v>1114.5198471729614</v>
      </c>
      <c r="V5814" s="22">
        <f t="shared" ca="1" si="434"/>
        <v>0.3498749933142265</v>
      </c>
      <c r="X5814" s="33"/>
      <c r="Y5814" s="33"/>
    </row>
    <row r="5815" spans="1:25" hidden="1" x14ac:dyDescent="0.2">
      <c r="A5815" s="93" t="s">
        <v>5699</v>
      </c>
      <c r="B5815" s="94">
        <f>IFERROR(VLOOKUP($A5815,HeadJournal!$A$1:$NTR$890,COLUMN(HeadJournal!B$1),0),"")</f>
        <v>0</v>
      </c>
      <c r="C5815" s="94" t="str">
        <f>IFERROR(VLOOKUP($A5815,HeadJournal!$A$1:$NTR$890,COLUMN(HeadJournal!C$1),0),"")</f>
        <v>iHerb_MH DLE7202</v>
      </c>
      <c r="D5815" s="125" t="str">
        <f>IFERROR(VLOOKUP($A5815,HeadJournal!$A$1:$NTR$890,COLUMN(HeadJournal!D$1),0),"")</f>
        <v>Доставлен</v>
      </c>
      <c r="E5815" s="95">
        <f>IFERROR(VLOOKUP($A5815,HeadJournal!$A$1:$NTR$890,COLUMN(HeadJournal!G$1),0),"")</f>
        <v>46135</v>
      </c>
      <c r="F5815" s="95" t="str">
        <f t="shared" si="431"/>
        <v>2026 04</v>
      </c>
      <c r="G5815" s="97" t="s">
        <v>5</v>
      </c>
      <c r="H5815" s="161" t="s">
        <v>5527</v>
      </c>
      <c r="I5815" s="97" t="s">
        <v>4417</v>
      </c>
      <c r="J5815" s="97" t="s">
        <v>5528</v>
      </c>
      <c r="K5815" s="29">
        <v>57.92</v>
      </c>
      <c r="L5815" s="29">
        <v>-5.79</v>
      </c>
      <c r="M5815" s="30">
        <f>IFERROR(VLOOKUP($A5815,HeadJournal!$A$1:$J$890,COLUMN(HeadJournal!I$1),0)*($K5815+$L5815)/(SUMIF($A:$A,$A5815,$K:$K)+SUMIF($A:$A,$A5815,$L:$L)),0)</f>
        <v>-5.136322240767786</v>
      </c>
      <c r="N5815" s="30">
        <f ca="1">IFERROR((VLOOKUP($A5815,HeadJournal!$A$1:$K$890,COLUMN(HeadJournal!K$1),0)-VLOOKUP($A5815,HeadJournal!$A$1:$K$890,COLUMN(HeadJournal!J$1),0))*($K5815+$L5815)/(SUMIF($A:$A,$A5815,$K:$K)+SUMIF($A:$A,$A5815,$L:$L)),0)</f>
        <v>-7.7280602577037391E-15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2.1885258085007697</v>
      </c>
      <c r="P5815" s="30">
        <f ca="1">IFERROR(SUM(K5815:O5815)*VLOOKUP($A5815,HeadJournal!$A$1:$L$890,COLUMN(HeadJournal!H$1),0),0)</f>
        <v>4259.0171933027323</v>
      </c>
      <c r="Q5815" s="29">
        <v>5800</v>
      </c>
      <c r="R5815" s="31">
        <v>46167</v>
      </c>
      <c r="S5815" s="31" t="s">
        <v>4555</v>
      </c>
      <c r="T5815" s="95" t="str">
        <f t="shared" si="432"/>
        <v>2026 05</v>
      </c>
      <c r="U5815" s="32">
        <f t="shared" ca="1" si="433"/>
        <v>1540.9828066972677</v>
      </c>
      <c r="V5815" s="22">
        <f t="shared" ca="1" si="434"/>
        <v>0.36181652638558254</v>
      </c>
      <c r="X5815" s="33"/>
      <c r="Y5815" s="33"/>
    </row>
    <row r="5816" spans="1:25" hidden="1" x14ac:dyDescent="0.2">
      <c r="A5816" s="93" t="s">
        <v>5699</v>
      </c>
      <c r="B5816" s="94">
        <f>IFERROR(VLOOKUP($A5816,HeadJournal!$A$1:$NTR$890,COLUMN(HeadJournal!B$1),0),"")</f>
        <v>0</v>
      </c>
      <c r="C5816" s="94" t="str">
        <f>IFERROR(VLOOKUP($A5816,HeadJournal!$A$1:$NTR$890,COLUMN(HeadJournal!C$1),0),"")</f>
        <v>iHerb_MH DLE7202</v>
      </c>
      <c r="D5816" s="125" t="str">
        <f>IFERROR(VLOOKUP($A5816,HeadJournal!$A$1:$NTR$890,COLUMN(HeadJournal!D$1),0),"")</f>
        <v>Доставлен</v>
      </c>
      <c r="E5816" s="95">
        <f>IFERROR(VLOOKUP($A5816,HeadJournal!$A$1:$NTR$890,COLUMN(HeadJournal!G$1),0),"")</f>
        <v>46135</v>
      </c>
      <c r="F5816" s="95" t="str">
        <f t="shared" si="431"/>
        <v>2026 04</v>
      </c>
      <c r="G5816" s="97" t="s">
        <v>5</v>
      </c>
      <c r="H5816" s="161" t="s">
        <v>5697</v>
      </c>
      <c r="I5816" s="97" t="s">
        <v>2750</v>
      </c>
      <c r="J5816" s="97" t="s">
        <v>5698</v>
      </c>
      <c r="K5816" s="29">
        <v>72.739999999999995</v>
      </c>
      <c r="L5816" s="29">
        <v>-7.27</v>
      </c>
      <c r="M5816" s="30">
        <f>IFERROR(VLOOKUP($A5816,HeadJournal!$A$1:$J$890,COLUMN(HeadJournal!I$1),0)*($K5816+$L5816)/(SUMIF($A:$A,$A5816,$K:$K)+SUMIF($A:$A,$A5816,$L:$L)),0)</f>
        <v>-6.4507005007302309</v>
      </c>
      <c r="N5816" s="30">
        <f ca="1">IFERROR((VLOOKUP($A5816,HeadJournal!$A$1:$K$890,COLUMN(HeadJournal!K$1),0)-VLOOKUP($A5816,HeadJournal!$A$1:$K$890,COLUMN(HeadJournal!J$1),0))*($K5816+$L5816)/(SUMIF($A:$A,$A5816,$K:$K)+SUMIF($A:$A,$A5816,$L:$L)),0)</f>
        <v>-9.7056609451729087E-15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2.7485667500967845</v>
      </c>
      <c r="P5816" s="30">
        <f ca="1">IFERROR(SUM(K5816:O5816)*VLOOKUP($A5816,HeadJournal!$A$1:$L$890,COLUMN(HeadJournal!H$1),0),0)</f>
        <v>5348.8942191737942</v>
      </c>
      <c r="Q5816" s="29">
        <v>7000</v>
      </c>
      <c r="R5816" s="31">
        <v>46164</v>
      </c>
      <c r="S5816" s="31" t="s">
        <v>4638</v>
      </c>
      <c r="T5816" s="95" t="str">
        <f t="shared" si="432"/>
        <v>2026 05</v>
      </c>
      <c r="U5816" s="32">
        <f t="shared" ca="1" si="433"/>
        <v>1651.1057808262058</v>
      </c>
      <c r="V5816" s="22">
        <f t="shared" ca="1" si="434"/>
        <v>0.30868170376366882</v>
      </c>
      <c r="X5816" s="33"/>
      <c r="Y5816" s="33"/>
    </row>
    <row r="5817" spans="1:25" hidden="1" x14ac:dyDescent="0.2">
      <c r="A5817" s="93" t="s">
        <v>5706</v>
      </c>
      <c r="B5817" s="94">
        <f>IFERROR(VLOOKUP($A5817,HeadJournal!$A$1:$NTR$890,COLUMN(HeadJournal!B$1),0),"")</f>
        <v>0</v>
      </c>
      <c r="C5817" s="94" t="str">
        <f>IFERROR(VLOOKUP($A5817,HeadJournal!$A$1:$NTR$890,COLUMN(HeadJournal!C$1),0),"")</f>
        <v>iHerb_MH DLE7202</v>
      </c>
      <c r="D5817" s="125" t="str">
        <f>IFERROR(VLOOKUP($A5817,HeadJournal!$A$1:$NTR$890,COLUMN(HeadJournal!D$1),0),"")</f>
        <v>Доставлен</v>
      </c>
      <c r="E5817" s="95">
        <f>IFERROR(VLOOKUP($A5817,HeadJournal!$A$1:$NTR$890,COLUMN(HeadJournal!G$1),0),"")</f>
        <v>46142</v>
      </c>
      <c r="F5817" s="95" t="str">
        <f t="shared" si="431"/>
        <v>2026 04</v>
      </c>
      <c r="G5817" s="97" t="s">
        <v>5</v>
      </c>
      <c r="H5817" s="161" t="s">
        <v>2034</v>
      </c>
      <c r="I5817" s="97" t="s">
        <v>2008</v>
      </c>
      <c r="J5817" s="97" t="s">
        <v>5508</v>
      </c>
      <c r="K5817" s="29">
        <v>25.93</v>
      </c>
      <c r="L5817" s="29">
        <v>-2.59</v>
      </c>
      <c r="M5817" s="30">
        <f>IFERROR(VLOOKUP($A5817,HeadJournal!$A$1:$J$890,COLUMN(HeadJournal!I$1),0)*($K5817+$L5817)/(SUMIF($A:$A,$A5817,$K:$K)+SUMIF($A:$A,$A5817,$L:$L)),0)</f>
        <v>-1.1900505282498852</v>
      </c>
      <c r="N5817" s="30">
        <f ca="1"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0.96369292078292779</v>
      </c>
      <c r="P5817" s="30">
        <f ca="1">IFERROR(SUM(K5817:O5817)*VLOOKUP($A5817,HeadJournal!$A$1:$L$890,COLUMN(HeadJournal!H$1),0),0)</f>
        <v>1991.4179268105959</v>
      </c>
      <c r="Q5817" s="29"/>
      <c r="R5817" s="31"/>
      <c r="S5817" s="31"/>
      <c r="T5817" s="95" t="str">
        <f t="shared" si="432"/>
        <v/>
      </c>
      <c r="U5817" s="32">
        <f t="shared" ca="1" si="433"/>
        <v>-1991.4179268105959</v>
      </c>
      <c r="V5817" s="22" t="str">
        <f t="shared" si="434"/>
        <v/>
      </c>
      <c r="X5817" s="33"/>
      <c r="Y5817" s="33"/>
    </row>
    <row r="5818" spans="1:25" hidden="1" x14ac:dyDescent="0.2">
      <c r="A5818" s="93" t="s">
        <v>5706</v>
      </c>
      <c r="B5818" s="94">
        <f>IFERROR(VLOOKUP($A5818,HeadJournal!$A$1:$NTR$890,COLUMN(HeadJournal!B$1),0),"")</f>
        <v>0</v>
      </c>
      <c r="C5818" s="94" t="str">
        <f>IFERROR(VLOOKUP($A5818,HeadJournal!$A$1:$NTR$890,COLUMN(HeadJournal!C$1),0),"")</f>
        <v>iHerb_MH DLE7202</v>
      </c>
      <c r="D5818" s="125" t="str">
        <f>IFERROR(VLOOKUP($A5818,HeadJournal!$A$1:$NTR$890,COLUMN(HeadJournal!D$1),0),"")</f>
        <v>Доставлен</v>
      </c>
      <c r="E5818" s="95">
        <f>IFERROR(VLOOKUP($A5818,HeadJournal!$A$1:$NTR$890,COLUMN(HeadJournal!G$1),0),"")</f>
        <v>46142</v>
      </c>
      <c r="F5818" s="95" t="str">
        <f t="shared" si="431"/>
        <v>2026 04</v>
      </c>
      <c r="G5818" s="97" t="s">
        <v>7</v>
      </c>
      <c r="H5818" s="161" t="s">
        <v>5700</v>
      </c>
      <c r="I5818" s="97" t="s">
        <v>5701</v>
      </c>
      <c r="J5818" s="97" t="s">
        <v>5702</v>
      </c>
      <c r="K5818" s="29">
        <v>38.44</v>
      </c>
      <c r="L5818" s="29">
        <v>-3.84</v>
      </c>
      <c r="M5818" s="30">
        <f>IFERROR(VLOOKUP($A5818,HeadJournal!$A$1:$J$890,COLUMN(HeadJournal!I$1),0)*($K5818+$L5818)/(SUMIF($A:$A,$A5818,$K:$K)+SUMIF($A:$A,$A5818,$L:$L)),0)</f>
        <v>-1.7641708773541567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1.4286107566019408</v>
      </c>
      <c r="P5818" s="30">
        <f ca="1">IFERROR(SUM(K5818:O5818)*VLOOKUP($A5818,HeadJournal!$A$1:$L$890,COLUMN(HeadJournal!H$1),0),0)</f>
        <v>2952.1448272342163</v>
      </c>
      <c r="Q5818" s="29">
        <v>3800</v>
      </c>
      <c r="R5818" s="31">
        <v>46164</v>
      </c>
      <c r="S5818" s="31" t="s">
        <v>3466</v>
      </c>
      <c r="T5818" s="95" t="str">
        <f t="shared" si="432"/>
        <v>2026 05</v>
      </c>
      <c r="U5818" s="32">
        <f t="shared" ca="1" si="433"/>
        <v>847.85517276578366</v>
      </c>
      <c r="V5818" s="22">
        <f t="shared" ca="1" si="434"/>
        <v>0.28719972168849045</v>
      </c>
      <c r="X5818" s="33"/>
      <c r="Y5818" s="33"/>
    </row>
    <row r="5819" spans="1:25" hidden="1" x14ac:dyDescent="0.2">
      <c r="A5819" s="93" t="s">
        <v>5706</v>
      </c>
      <c r="B5819" s="94">
        <f>IFERROR(VLOOKUP($A5819,HeadJournal!$A$1:$NTR$890,COLUMN(HeadJournal!B$1),0),"")</f>
        <v>0</v>
      </c>
      <c r="C5819" s="94" t="str">
        <f>IFERROR(VLOOKUP($A5819,HeadJournal!$A$1:$NTR$890,COLUMN(HeadJournal!C$1),0),"")</f>
        <v>iHerb_MH DLE7202</v>
      </c>
      <c r="D5819" s="125" t="str">
        <f>IFERROR(VLOOKUP($A5819,HeadJournal!$A$1:$NTR$890,COLUMN(HeadJournal!D$1),0),"")</f>
        <v>Доставлен</v>
      </c>
      <c r="E5819" s="95">
        <f>IFERROR(VLOOKUP($A5819,HeadJournal!$A$1:$NTR$890,COLUMN(HeadJournal!G$1),0),"")</f>
        <v>46142</v>
      </c>
      <c r="F5819" s="95" t="str">
        <f t="shared" si="431"/>
        <v>2026 04</v>
      </c>
      <c r="G5819" s="97" t="s">
        <v>7</v>
      </c>
      <c r="H5819" s="161" t="s">
        <v>3087</v>
      </c>
      <c r="I5819" s="97" t="s">
        <v>3088</v>
      </c>
      <c r="J5819" s="97" t="s">
        <v>3089</v>
      </c>
      <c r="K5819" s="29">
        <v>22.93</v>
      </c>
      <c r="L5819" s="29">
        <v>-13.96</v>
      </c>
      <c r="M5819" s="30">
        <f>IFERROR(VLOOKUP($A5819,HeadJournal!$A$1:$J$890,COLUMN(HeadJournal!I$1),0)*($K5819+$L5819)/(SUMIF($A:$A,$A5819,$K:$K)+SUMIF($A:$A,$A5819,$L:$L)),0)</f>
        <v>-0.45735875057418462</v>
      </c>
      <c r="N5819" s="30">
        <f ca="1"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0.37036527418264187</v>
      </c>
      <c r="P5819" s="30">
        <f ca="1">IFERROR(SUM(K5819:O5819)*VLOOKUP($A5819,HeadJournal!$A$1:$L$890,COLUMN(HeadJournal!H$1),0),0)</f>
        <v>765.33928035522888</v>
      </c>
      <c r="Q5819" s="29"/>
      <c r="R5819" s="31"/>
      <c r="S5819" s="31"/>
      <c r="T5819" s="95" t="str">
        <f t="shared" si="432"/>
        <v/>
      </c>
      <c r="U5819" s="32">
        <f t="shared" ca="1" si="433"/>
        <v>-765.33928035522888</v>
      </c>
      <c r="V5819" s="22" t="str">
        <f t="shared" si="434"/>
        <v/>
      </c>
      <c r="X5819" s="33"/>
      <c r="Y5819" s="33"/>
    </row>
    <row r="5820" spans="1:25" hidden="1" x14ac:dyDescent="0.2">
      <c r="A5820" s="93" t="s">
        <v>5706</v>
      </c>
      <c r="B5820" s="94">
        <f>IFERROR(VLOOKUP($A5820,HeadJournal!$A$1:$NTR$890,COLUMN(HeadJournal!B$1),0),"")</f>
        <v>0</v>
      </c>
      <c r="C5820" s="94" t="str">
        <f>IFERROR(VLOOKUP($A5820,HeadJournal!$A$1:$NTR$890,COLUMN(HeadJournal!C$1),0),"")</f>
        <v>iHerb_MH DLE7202</v>
      </c>
      <c r="D5820" s="125" t="str">
        <f>IFERROR(VLOOKUP($A5820,HeadJournal!$A$1:$NTR$890,COLUMN(HeadJournal!D$1),0),"")</f>
        <v>Доставлен</v>
      </c>
      <c r="E5820" s="95">
        <f>IFERROR(VLOOKUP($A5820,HeadJournal!$A$1:$NTR$890,COLUMN(HeadJournal!G$1),0),"")</f>
        <v>46142</v>
      </c>
      <c r="F5820" s="95" t="str">
        <f t="shared" si="431"/>
        <v>2026 04</v>
      </c>
      <c r="G5820" s="97" t="s">
        <v>5</v>
      </c>
      <c r="H5820" s="161" t="s">
        <v>2899</v>
      </c>
      <c r="I5820" s="97" t="s">
        <v>2042</v>
      </c>
      <c r="J5820" s="97" t="s">
        <v>2900</v>
      </c>
      <c r="K5820" s="29">
        <v>10.24</v>
      </c>
      <c r="L5820" s="29">
        <v>-1.02</v>
      </c>
      <c r="M5820" s="30">
        <f>IFERROR(VLOOKUP($A5820,HeadJournal!$A$1:$J$890,COLUMN(HeadJournal!I$1),0)*($K5820+$L5820)/(SUMIF($A:$A,$A5820,$K:$K)+SUMIF($A:$A,$A5820,$L:$L)),0)</f>
        <v>-0.47010564997703264</v>
      </c>
      <c r="N5820" s="30">
        <f ca="1"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0.38068760623901432</v>
      </c>
      <c r="P5820" s="30">
        <f ca="1">IFERROR(SUM(K5820:O5820)*VLOOKUP($A5820,HeadJournal!$A$1:$L$890,COLUMN(HeadJournal!H$1),0),0)</f>
        <v>786.66980656356873</v>
      </c>
      <c r="Q5820" s="29"/>
      <c r="R5820" s="31"/>
      <c r="S5820" s="31"/>
      <c r="T5820" s="95" t="str">
        <f t="shared" si="432"/>
        <v/>
      </c>
      <c r="U5820" s="32">
        <f t="shared" ca="1" si="433"/>
        <v>-786.66980656356873</v>
      </c>
      <c r="V5820" s="22" t="str">
        <f t="shared" si="434"/>
        <v/>
      </c>
      <c r="X5820" s="33"/>
      <c r="Y5820" s="33"/>
    </row>
    <row r="5821" spans="1:25" hidden="1" x14ac:dyDescent="0.2">
      <c r="A5821" s="93" t="s">
        <v>5706</v>
      </c>
      <c r="B5821" s="94">
        <f>IFERROR(VLOOKUP($A5821,HeadJournal!$A$1:$NTR$890,COLUMN(HeadJournal!B$1),0),"")</f>
        <v>0</v>
      </c>
      <c r="C5821" s="94" t="str">
        <f>IFERROR(VLOOKUP($A5821,HeadJournal!$A$1:$NTR$890,COLUMN(HeadJournal!C$1),0),"")</f>
        <v>iHerb_MH DLE7202</v>
      </c>
      <c r="D5821" s="125" t="str">
        <f>IFERROR(VLOOKUP($A5821,HeadJournal!$A$1:$NTR$890,COLUMN(HeadJournal!D$1),0),"")</f>
        <v>Доставлен</v>
      </c>
      <c r="E5821" s="95">
        <f>IFERROR(VLOOKUP($A5821,HeadJournal!$A$1:$NTR$890,COLUMN(HeadJournal!G$1),0),"")</f>
        <v>46142</v>
      </c>
      <c r="F5821" s="95" t="str">
        <f t="shared" si="431"/>
        <v>2026 04</v>
      </c>
      <c r="G5821" s="97" t="s">
        <v>5</v>
      </c>
      <c r="H5821" s="161" t="s">
        <v>2081</v>
      </c>
      <c r="I5821" s="97" t="s">
        <v>2005</v>
      </c>
      <c r="J5821" s="97" t="s">
        <v>5703</v>
      </c>
      <c r="K5821" s="29">
        <v>11.37</v>
      </c>
      <c r="L5821" s="29">
        <v>-1.135</v>
      </c>
      <c r="M5821" s="30">
        <f>IFERROR(VLOOKUP($A5821,HeadJournal!$A$1:$J$890,COLUMN(HeadJournal!I$1),0)*($K5821+$L5821)/(SUMIF($A:$A,$A5821,$K:$K)+SUMIF($A:$A,$A5821,$L:$L)),0)</f>
        <v>-0.52185806155259529</v>
      </c>
      <c r="N5821" s="30">
        <f ca="1"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0.42259627438788622</v>
      </c>
      <c r="P5821" s="30">
        <f ca="1">IFERROR(SUM(K5821:O5821)*VLOOKUP($A5821,HeadJournal!$A$1:$L$890,COLUMN(HeadJournal!H$1),0),0)</f>
        <v>873.27174296942792</v>
      </c>
      <c r="Q5821" s="29">
        <v>1700</v>
      </c>
      <c r="R5821" s="31">
        <v>46167</v>
      </c>
      <c r="S5821" s="31" t="s">
        <v>4627</v>
      </c>
      <c r="T5821" s="95" t="str">
        <f t="shared" si="432"/>
        <v>2026 05</v>
      </c>
      <c r="U5821" s="32">
        <f t="shared" ca="1" si="433"/>
        <v>826.72825703057208</v>
      </c>
      <c r="V5821" s="22">
        <f t="shared" ca="1" si="434"/>
        <v>0.94670217339153584</v>
      </c>
      <c r="X5821" s="33"/>
      <c r="Y5821" s="33"/>
    </row>
    <row r="5822" spans="1:25" hidden="1" x14ac:dyDescent="0.2">
      <c r="A5822" s="93" t="s">
        <v>5706</v>
      </c>
      <c r="B5822" s="94">
        <f>IFERROR(VLOOKUP($A5822,HeadJournal!$A$1:$NTR$890,COLUMN(HeadJournal!B$1),0),"")</f>
        <v>0</v>
      </c>
      <c r="C5822" s="94" t="str">
        <f>IFERROR(VLOOKUP($A5822,HeadJournal!$A$1:$NTR$890,COLUMN(HeadJournal!C$1),0),"")</f>
        <v>iHerb_MH DLE7202</v>
      </c>
      <c r="D5822" s="125" t="str">
        <f>IFERROR(VLOOKUP($A5822,HeadJournal!$A$1:$NTR$890,COLUMN(HeadJournal!D$1),0),"")</f>
        <v>Доставлен</v>
      </c>
      <c r="E5822" s="95">
        <f>IFERROR(VLOOKUP($A5822,HeadJournal!$A$1:$NTR$890,COLUMN(HeadJournal!G$1),0),"")</f>
        <v>46142</v>
      </c>
      <c r="F5822" s="95" t="str">
        <f t="shared" si="431"/>
        <v>2026 04</v>
      </c>
      <c r="G5822" s="97" t="s">
        <v>5</v>
      </c>
      <c r="H5822" s="161" t="s">
        <v>2081</v>
      </c>
      <c r="I5822" s="97" t="s">
        <v>2005</v>
      </c>
      <c r="J5822" s="97" t="s">
        <v>5703</v>
      </c>
      <c r="K5822" s="29">
        <v>11.37</v>
      </c>
      <c r="L5822" s="29">
        <v>-1.135</v>
      </c>
      <c r="M5822" s="30">
        <f>IFERROR(VLOOKUP($A5822,HeadJournal!$A$1:$J$890,COLUMN(HeadJournal!I$1),0)*($K5822+$L5822)/(SUMIF($A:$A,$A5822,$K:$K)+SUMIF($A:$A,$A5822,$L:$L)),0)</f>
        <v>-0.52185806155259529</v>
      </c>
      <c r="N5822" s="30">
        <f ca="1"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0.42259627438788622</v>
      </c>
      <c r="P5822" s="30">
        <f ca="1">IFERROR(SUM(K5822:O5822)*VLOOKUP($A5822,HeadJournal!$A$1:$L$890,COLUMN(HeadJournal!H$1),0),0)</f>
        <v>873.27174296942792</v>
      </c>
      <c r="Q5822" s="29"/>
      <c r="R5822" s="31"/>
      <c r="S5822" s="31"/>
      <c r="T5822" s="95" t="str">
        <f t="shared" si="432"/>
        <v/>
      </c>
      <c r="U5822" s="32">
        <f t="shared" ca="1" si="433"/>
        <v>-873.27174296942792</v>
      </c>
      <c r="V5822" s="22" t="str">
        <f t="shared" si="434"/>
        <v/>
      </c>
      <c r="X5822" s="33"/>
      <c r="Y5822" s="33"/>
    </row>
    <row r="5823" spans="1:25" hidden="1" x14ac:dyDescent="0.2">
      <c r="A5823" s="93" t="s">
        <v>5706</v>
      </c>
      <c r="B5823" s="94">
        <f>IFERROR(VLOOKUP($A5823,HeadJournal!$A$1:$NTR$890,COLUMN(HeadJournal!B$1),0),"")</f>
        <v>0</v>
      </c>
      <c r="C5823" s="94" t="str">
        <f>IFERROR(VLOOKUP($A5823,HeadJournal!$A$1:$NTR$890,COLUMN(HeadJournal!C$1),0),"")</f>
        <v>iHerb_MH DLE7202</v>
      </c>
      <c r="D5823" s="125" t="str">
        <f>IFERROR(VLOOKUP($A5823,HeadJournal!$A$1:$NTR$890,COLUMN(HeadJournal!D$1),0),"")</f>
        <v>Доставлен</v>
      </c>
      <c r="E5823" s="95">
        <f>IFERROR(VLOOKUP($A5823,HeadJournal!$A$1:$NTR$890,COLUMN(HeadJournal!G$1),0),"")</f>
        <v>46142</v>
      </c>
      <c r="F5823" s="95" t="str">
        <f t="shared" si="431"/>
        <v>2026 04</v>
      </c>
      <c r="G5823" s="97" t="s">
        <v>5</v>
      </c>
      <c r="H5823" s="161" t="s">
        <v>2909</v>
      </c>
      <c r="I5823" s="97" t="s">
        <v>2045</v>
      </c>
      <c r="J5823" s="97" t="s">
        <v>4102</v>
      </c>
      <c r="K5823" s="29">
        <v>16.59</v>
      </c>
      <c r="L5823" s="29">
        <v>-1.66</v>
      </c>
      <c r="M5823" s="30">
        <f>IFERROR(VLOOKUP($A5823,HeadJournal!$A$1:$J$890,COLUMN(HeadJournal!I$1),0)*($K5823+$L5823)/(SUMIF($A:$A,$A5823,$K:$K)+SUMIF($A:$A,$A5823,$L:$L)),0)</f>
        <v>-0.76124483233807994</v>
      </c>
      <c r="N5823" s="30">
        <f ca="1"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0.61644967040655996</v>
      </c>
      <c r="P5823" s="30">
        <f ca="1">IFERROR(SUM(K5823:O5823)*VLOOKUP($A5823,HeadJournal!$A$1:$L$890,COLUMN(HeadJournal!H$1),0),0)</f>
        <v>1273.8590251620476</v>
      </c>
      <c r="Q5823" s="29">
        <v>2000</v>
      </c>
      <c r="R5823" s="31">
        <v>46164</v>
      </c>
      <c r="S5823" s="31"/>
      <c r="T5823" s="95" t="str">
        <f t="shared" si="432"/>
        <v>2026 05</v>
      </c>
      <c r="U5823" s="32">
        <f t="shared" ca="1" si="433"/>
        <v>726.1409748379524</v>
      </c>
      <c r="V5823" s="22">
        <f t="shared" ca="1" si="434"/>
        <v>0.57003244510952067</v>
      </c>
      <c r="X5823" s="33"/>
      <c r="Y5823" s="33"/>
    </row>
    <row r="5824" spans="1:25" hidden="1" x14ac:dyDescent="0.2">
      <c r="A5824" s="93" t="s">
        <v>5706</v>
      </c>
      <c r="B5824" s="94">
        <f>IFERROR(VLOOKUP($A5824,HeadJournal!$A$1:$NTR$890,COLUMN(HeadJournal!B$1),0),"")</f>
        <v>0</v>
      </c>
      <c r="C5824" s="94" t="str">
        <f>IFERROR(VLOOKUP($A5824,HeadJournal!$A$1:$NTR$890,COLUMN(HeadJournal!C$1),0),"")</f>
        <v>iHerb_MH DLE7202</v>
      </c>
      <c r="D5824" s="125" t="str">
        <f>IFERROR(VLOOKUP($A5824,HeadJournal!$A$1:$NTR$890,COLUMN(HeadJournal!D$1),0),"")</f>
        <v>Доставлен</v>
      </c>
      <c r="E5824" s="95">
        <f>IFERROR(VLOOKUP($A5824,HeadJournal!$A$1:$NTR$890,COLUMN(HeadJournal!G$1),0),"")</f>
        <v>46142</v>
      </c>
      <c r="F5824" s="95" t="str">
        <f t="shared" si="431"/>
        <v>2026 04</v>
      </c>
      <c r="G5824" s="97" t="s">
        <v>5</v>
      </c>
      <c r="H5824" s="161" t="s">
        <v>2952</v>
      </c>
      <c r="I5824" s="97" t="s">
        <v>2045</v>
      </c>
      <c r="J5824" s="97" t="s">
        <v>5704</v>
      </c>
      <c r="K5824" s="29">
        <v>11.28</v>
      </c>
      <c r="L5824" s="29">
        <v>-1.1299999999999999</v>
      </c>
      <c r="M5824" s="30">
        <f>IFERROR(VLOOKUP($A5824,HeadJournal!$A$1:$J$890,COLUMN(HeadJournal!I$1),0)*($K5824+$L5824)/(SUMIF($A:$A,$A5824,$K:$K)+SUMIF($A:$A,$A5824,$L:$L)),0)</f>
        <v>-0.51752411575562696</v>
      </c>
      <c r="N5824" s="30">
        <f ca="1"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0.41908668148871964</v>
      </c>
      <c r="P5824" s="30">
        <f ca="1">IFERROR(SUM(K5824:O5824)*VLOOKUP($A5824,HeadJournal!$A$1:$L$890,COLUMN(HeadJournal!H$1),0),0)</f>
        <v>866.01936405859226</v>
      </c>
      <c r="Q5824" s="29">
        <v>1500</v>
      </c>
      <c r="R5824" s="31">
        <v>46164</v>
      </c>
      <c r="S5824" s="31" t="s">
        <v>3475</v>
      </c>
      <c r="T5824" s="95" t="str">
        <f t="shared" si="432"/>
        <v>2026 05</v>
      </c>
      <c r="U5824" s="32">
        <f t="shared" ca="1" si="433"/>
        <v>633.98063594140774</v>
      </c>
      <c r="V5824" s="22">
        <f t="shared" ca="1" si="434"/>
        <v>0.73206288710481371</v>
      </c>
      <c r="X5824" s="33"/>
      <c r="Y5824" s="33"/>
    </row>
    <row r="5825" spans="1:25" hidden="1" x14ac:dyDescent="0.2">
      <c r="A5825" s="93" t="s">
        <v>5706</v>
      </c>
      <c r="B5825" s="94">
        <f>IFERROR(VLOOKUP($A5825,HeadJournal!$A$1:$NTR$890,COLUMN(HeadJournal!B$1),0),"")</f>
        <v>0</v>
      </c>
      <c r="C5825" s="94" t="str">
        <f>IFERROR(VLOOKUP($A5825,HeadJournal!$A$1:$NTR$890,COLUMN(HeadJournal!C$1),0),"")</f>
        <v>iHerb_MH DLE7202</v>
      </c>
      <c r="D5825" s="125" t="str">
        <f>IFERROR(VLOOKUP($A5825,HeadJournal!$A$1:$NTR$890,COLUMN(HeadJournal!D$1),0),"")</f>
        <v>Доставлен</v>
      </c>
      <c r="E5825" s="95">
        <f>IFERROR(VLOOKUP($A5825,HeadJournal!$A$1:$NTR$890,COLUMN(HeadJournal!G$1),0),"")</f>
        <v>46142</v>
      </c>
      <c r="F5825" s="95" t="str">
        <f t="shared" si="431"/>
        <v>2026 04</v>
      </c>
      <c r="G5825" s="97" t="s">
        <v>5</v>
      </c>
      <c r="H5825" s="161" t="s">
        <v>2995</v>
      </c>
      <c r="I5825" s="97" t="s">
        <v>2102</v>
      </c>
      <c r="J5825" s="97" t="s">
        <v>5705</v>
      </c>
      <c r="K5825" s="29">
        <v>62.05</v>
      </c>
      <c r="L5825" s="29">
        <v>-6.21</v>
      </c>
      <c r="M5825" s="30">
        <f>IFERROR(VLOOKUP($A5825,HeadJournal!$A$1:$J$890,COLUMN(HeadJournal!I$1),0)*($K5825+$L5825)/(SUMIF($A:$A,$A5825,$K:$K)+SUMIF($A:$A,$A5825,$L:$L)),0)</f>
        <v>-2.8471474506201191</v>
      </c>
      <c r="N5825" s="30">
        <f ca="1"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2.3055960881113404</v>
      </c>
      <c r="P5825" s="30">
        <f ca="1">IFERROR(SUM(K5825:O5825)*VLOOKUP($A5825,HeadJournal!$A$1:$L$890,COLUMN(HeadJournal!H$1),0),0)</f>
        <v>4764.3863338947585</v>
      </c>
      <c r="Q5825" s="29">
        <v>5900</v>
      </c>
      <c r="R5825" s="31">
        <v>46164</v>
      </c>
      <c r="S5825" s="31" t="s">
        <v>3475</v>
      </c>
      <c r="T5825" s="95" t="str">
        <f t="shared" si="432"/>
        <v>2026 05</v>
      </c>
      <c r="U5825" s="32">
        <f t="shared" ca="1" si="433"/>
        <v>1135.6136661052415</v>
      </c>
      <c r="V5825" s="22">
        <f t="shared" ca="1" si="434"/>
        <v>0.2383546560920696</v>
      </c>
      <c r="X5825" s="33"/>
      <c r="Y5825" s="33"/>
    </row>
    <row r="5826" spans="1:25" hidden="1" x14ac:dyDescent="0.2">
      <c r="A5826" s="93" t="s">
        <v>5706</v>
      </c>
      <c r="B5826" s="94">
        <f>IFERROR(VLOOKUP($A5826,HeadJournal!$A$1:$NTR$890,COLUMN(HeadJournal!B$1),0),"")</f>
        <v>0</v>
      </c>
      <c r="C5826" s="94" t="str">
        <f>IFERROR(VLOOKUP($A5826,HeadJournal!$A$1:$NTR$890,COLUMN(HeadJournal!C$1),0),"")</f>
        <v>iHerb_MH DLE7202</v>
      </c>
      <c r="D5826" s="125" t="str">
        <f>IFERROR(VLOOKUP($A5826,HeadJournal!$A$1:$NTR$890,COLUMN(HeadJournal!D$1),0),"")</f>
        <v>Доставлен</v>
      </c>
      <c r="E5826" s="95">
        <f>IFERROR(VLOOKUP($A5826,HeadJournal!$A$1:$NTR$890,COLUMN(HeadJournal!G$1),0),"")</f>
        <v>46142</v>
      </c>
      <c r="F5826" s="95" t="str">
        <f t="shared" si="431"/>
        <v>2026 04</v>
      </c>
      <c r="G5826" s="97" t="s">
        <v>5</v>
      </c>
      <c r="H5826" s="161" t="s">
        <v>3798</v>
      </c>
      <c r="I5826" s="97" t="s">
        <v>2102</v>
      </c>
      <c r="J5826" s="97" t="s">
        <v>5376</v>
      </c>
      <c r="K5826" s="29">
        <v>20.46</v>
      </c>
      <c r="L5826" s="29">
        <v>-2.0499999999999998</v>
      </c>
      <c r="M5826" s="30">
        <f>IFERROR(VLOOKUP($A5826,HeadJournal!$A$1:$J$890,COLUMN(HeadJournal!I$1),0)*($K5826+$L5826)/(SUMIF($A:$A,$A5826,$K:$K)+SUMIF($A:$A,$A5826,$L:$L)),0)</f>
        <v>-0.93868167202572339</v>
      </c>
      <c r="N5826" s="30">
        <f ca="1"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 ca="1">IFERROR((VLOOKUP($A5826,HeadJournal!$A$1:$L$890,COLUMN(HeadJournal!L$1),0)*($K5826+$L5826)/(SUMIF($A:$A,$A5826,$K:$K)+SUMIF($A:$A,$A5826,$L:$L)))/VLOOKUP($A5826,HeadJournal!$A$1:$L$890,COLUMN(HeadJournal!H$1),0),0)</f>
        <v>0.76013653263126391</v>
      </c>
      <c r="P5826" s="30">
        <f ca="1">IFERROR(SUM(K5826:O5826)*VLOOKUP($A5826,HeadJournal!$A$1:$L$890,COLUMN(HeadJournal!H$1),0),0)</f>
        <v>1570.7799499821367</v>
      </c>
      <c r="Q5826" s="29"/>
      <c r="R5826" s="31"/>
      <c r="S5826" s="31"/>
      <c r="T5826" s="95" t="str">
        <f t="shared" si="432"/>
        <v/>
      </c>
      <c r="U5826" s="32">
        <f t="shared" ca="1" si="433"/>
        <v>-1570.7799499821367</v>
      </c>
      <c r="V5826" s="22" t="str">
        <f t="shared" si="434"/>
        <v/>
      </c>
      <c r="X5826" s="33"/>
      <c r="Y5826" s="33"/>
    </row>
    <row r="5827" spans="1:25" hidden="1" x14ac:dyDescent="0.2">
      <c r="A5827" s="93" t="s">
        <v>5711</v>
      </c>
      <c r="B5827" s="94">
        <f>IFERROR(VLOOKUP($A5827,HeadJournal!$A$1:$NTR$890,COLUMN(HeadJournal!B$1),0),"")</f>
        <v>0</v>
      </c>
      <c r="C5827" s="94" t="str">
        <f>IFERROR(VLOOKUP($A5827,HeadJournal!$A$1:$NTR$890,COLUMN(HeadJournal!C$1),0),"")</f>
        <v>iHerb_OA CZN6870</v>
      </c>
      <c r="D5827" s="125" t="str">
        <f>IFERROR(VLOOKUP($A5827,HeadJournal!$A$1:$NTR$890,COLUMN(HeadJournal!D$1),0),"")</f>
        <v>Доставлен</v>
      </c>
      <c r="E5827" s="95">
        <f>IFERROR(VLOOKUP($A5827,HeadJournal!$A$1:$NTR$890,COLUMN(HeadJournal!G$1),0),"")</f>
        <v>46136</v>
      </c>
      <c r="F5827" s="95" t="str">
        <f t="shared" si="431"/>
        <v>2026 04</v>
      </c>
      <c r="G5827" s="97" t="s">
        <v>5</v>
      </c>
      <c r="H5827" s="161" t="s">
        <v>2196</v>
      </c>
      <c r="I5827" s="97" t="s">
        <v>2006</v>
      </c>
      <c r="J5827" s="97" t="s">
        <v>5500</v>
      </c>
      <c r="K5827" s="29">
        <v>19.07</v>
      </c>
      <c r="L5827" s="29">
        <v>-1.905</v>
      </c>
      <c r="M5827" s="30">
        <f>IFERROR(VLOOKUP($A5827,HeadJournal!$A$1:$J$890,COLUMN(HeadJournal!I$1),0)*($K5827+$L5827)/(SUMIF($A:$A,$A5827,$K:$K)+SUMIF($A:$A,$A5827,$L:$L)),0)</f>
        <v>-1.6906964620134639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7.4078854437346495E-15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0.69925459489060648</v>
      </c>
      <c r="P5827" s="30">
        <f ca="1">IFERROR(SUM(K5827:O5827)*VLOOKUP($A5827,HeadJournal!$A$1:$L$890,COLUMN(HeadJournal!H$1),0),0)</f>
        <v>1400.6377620590176</v>
      </c>
      <c r="Q5827" s="29">
        <v>2500</v>
      </c>
      <c r="R5827" s="31">
        <v>46185</v>
      </c>
      <c r="S5827" s="31" t="s">
        <v>4622</v>
      </c>
      <c r="T5827" s="95" t="str">
        <f t="shared" si="432"/>
        <v>2026 06</v>
      </c>
      <c r="U5827" s="32">
        <f t="shared" ca="1" si="433"/>
        <v>1099.3622379409824</v>
      </c>
      <c r="V5827" s="22">
        <f t="shared" ca="1" si="434"/>
        <v>0.78490118410405918</v>
      </c>
      <c r="X5827" s="33"/>
      <c r="Y5827" s="33"/>
    </row>
    <row r="5828" spans="1:25" hidden="1" x14ac:dyDescent="0.2">
      <c r="A5828" s="93" t="s">
        <v>5711</v>
      </c>
      <c r="B5828" s="94">
        <f>IFERROR(VLOOKUP($A5828,HeadJournal!$A$1:$NTR$890,COLUMN(HeadJournal!B$1),0),"")</f>
        <v>0</v>
      </c>
      <c r="C5828" s="94" t="str">
        <f>IFERROR(VLOOKUP($A5828,HeadJournal!$A$1:$NTR$890,COLUMN(HeadJournal!C$1),0),"")</f>
        <v>iHerb_OA CZN6870</v>
      </c>
      <c r="D5828" s="125" t="str">
        <f>IFERROR(VLOOKUP($A5828,HeadJournal!$A$1:$NTR$890,COLUMN(HeadJournal!D$1),0),"")</f>
        <v>Доставлен</v>
      </c>
      <c r="E5828" s="95">
        <f>IFERROR(VLOOKUP($A5828,HeadJournal!$A$1:$NTR$890,COLUMN(HeadJournal!G$1),0),"")</f>
        <v>46136</v>
      </c>
      <c r="F5828" s="95" t="str">
        <f t="shared" si="431"/>
        <v>2026 04</v>
      </c>
      <c r="G5828" s="97" t="s">
        <v>5</v>
      </c>
      <c r="H5828" s="161" t="s">
        <v>2196</v>
      </c>
      <c r="I5828" s="97" t="s">
        <v>2006</v>
      </c>
      <c r="J5828" s="97" t="s">
        <v>5500</v>
      </c>
      <c r="K5828" s="29">
        <v>19.07</v>
      </c>
      <c r="L5828" s="29">
        <v>-1.905</v>
      </c>
      <c r="M5828" s="30">
        <f>IFERROR(VLOOKUP($A5828,HeadJournal!$A$1:$J$890,COLUMN(HeadJournal!I$1),0)*($K5828+$L5828)/(SUMIF($A:$A,$A5828,$K:$K)+SUMIF($A:$A,$A5828,$L:$L)),0)</f>
        <v>-1.6906964620134639</v>
      </c>
      <c r="N5828" s="30">
        <f ca="1">IFERROR((VLOOKUP($A5828,HeadJournal!$A$1:$K$890,COLUMN(HeadJournal!K$1),0)-VLOOKUP($A5828,HeadJournal!$A$1:$K$890,COLUMN(HeadJournal!J$1),0))*($K5828+$L5828)/(SUMIF($A:$A,$A5828,$K:$K)+SUMIF($A:$A,$A5828,$L:$L)),0)</f>
        <v>7.4078854437346495E-15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0.69925459489060648</v>
      </c>
      <c r="P5828" s="30">
        <f ca="1">IFERROR(SUM(K5828:O5828)*VLOOKUP($A5828,HeadJournal!$A$1:$L$890,COLUMN(HeadJournal!H$1),0),0)</f>
        <v>1400.6377620590176</v>
      </c>
      <c r="Q5828" s="29"/>
      <c r="R5828" s="31"/>
      <c r="S5828" s="31"/>
      <c r="T5828" s="95" t="str">
        <f t="shared" si="432"/>
        <v/>
      </c>
      <c r="U5828" s="32">
        <f t="shared" ca="1" si="433"/>
        <v>-1400.6377620590176</v>
      </c>
      <c r="V5828" s="22" t="str">
        <f t="shared" si="434"/>
        <v/>
      </c>
      <c r="X5828" s="33"/>
      <c r="Y5828" s="33"/>
    </row>
    <row r="5829" spans="1:25" hidden="1" x14ac:dyDescent="0.2">
      <c r="A5829" s="93" t="s">
        <v>5711</v>
      </c>
      <c r="B5829" s="94">
        <f>IFERROR(VLOOKUP($A5829,HeadJournal!$A$1:$NTR$890,COLUMN(HeadJournal!B$1),0),"")</f>
        <v>0</v>
      </c>
      <c r="C5829" s="94" t="str">
        <f>IFERROR(VLOOKUP($A5829,HeadJournal!$A$1:$NTR$890,COLUMN(HeadJournal!C$1),0),"")</f>
        <v>iHerb_OA CZN6870</v>
      </c>
      <c r="D5829" s="125" t="str">
        <f>IFERROR(VLOOKUP($A5829,HeadJournal!$A$1:$NTR$890,COLUMN(HeadJournal!D$1),0),"")</f>
        <v>Доставлен</v>
      </c>
      <c r="E5829" s="95">
        <f>IFERROR(VLOOKUP($A5829,HeadJournal!$A$1:$NTR$890,COLUMN(HeadJournal!G$1),0),"")</f>
        <v>46136</v>
      </c>
      <c r="F5829" s="95" t="str">
        <f t="shared" si="431"/>
        <v>2026 04</v>
      </c>
      <c r="G5829" s="97" t="s">
        <v>5</v>
      </c>
      <c r="H5829" s="161" t="s">
        <v>2081</v>
      </c>
      <c r="I5829" s="97" t="s">
        <v>2005</v>
      </c>
      <c r="J5829" s="97" t="s">
        <v>5703</v>
      </c>
      <c r="K5829" s="29">
        <v>11.37</v>
      </c>
      <c r="L5829" s="29">
        <v>-1.1399999999999999</v>
      </c>
      <c r="M5829" s="30">
        <f>IFERROR(VLOOKUP($A5829,HeadJournal!$A$1:$J$890,COLUMN(HeadJournal!I$1),0)*($K5829+$L5829)/(SUMIF($A:$A,$A5829,$K:$K)+SUMIF($A:$A,$A5829,$L:$L)),0)</f>
        <v>-1.0076216024700109</v>
      </c>
      <c r="N5829" s="30">
        <f ca="1">IFERROR((VLOOKUP($A5829,HeadJournal!$A$1:$K$890,COLUMN(HeadJournal!K$1),0)-VLOOKUP($A5829,HeadJournal!$A$1:$K$890,COLUMN(HeadJournal!J$1),0))*($K5829+$L5829)/(SUMIF($A:$A,$A5829,$K:$K)+SUMIF($A:$A,$A5829,$L:$L)),0)</f>
        <v>4.414952990935361E-15</v>
      </c>
      <c r="O5829" s="30">
        <f ca="1">IFERROR((VLOOKUP($A5829,HeadJournal!$A$1:$L$890,COLUMN(HeadJournal!L$1),0)*($K5829+$L5829)/(SUMIF($A:$A,$A5829,$K:$K)+SUMIF($A:$A,$A5829,$L:$L)))/VLOOKUP($A5829,HeadJournal!$A$1:$L$890,COLUMN(HeadJournal!H$1),0),0)</f>
        <v>0.41674188789577077</v>
      </c>
      <c r="P5829" s="30">
        <f ca="1">IFERROR(SUM(K5829:O5829)*VLOOKUP($A5829,HeadJournal!$A$1:$L$890,COLUMN(HeadJournal!H$1),0),0)</f>
        <v>834.75236270688879</v>
      </c>
      <c r="Q5829" s="29"/>
      <c r="R5829" s="31"/>
      <c r="S5829" s="31"/>
      <c r="T5829" s="95" t="str">
        <f t="shared" si="432"/>
        <v/>
      </c>
      <c r="U5829" s="32">
        <f t="shared" ca="1" si="433"/>
        <v>-834.75236270688879</v>
      </c>
      <c r="V5829" s="22" t="str">
        <f t="shared" si="434"/>
        <v/>
      </c>
      <c r="X5829" s="33"/>
      <c r="Y5829" s="33"/>
    </row>
    <row r="5830" spans="1:25" hidden="1" x14ac:dyDescent="0.2">
      <c r="A5830" s="93" t="s">
        <v>5711</v>
      </c>
      <c r="B5830" s="94">
        <f>IFERROR(VLOOKUP($A5830,HeadJournal!$A$1:$NTR$890,COLUMN(HeadJournal!B$1),0),"")</f>
        <v>0</v>
      </c>
      <c r="C5830" s="94" t="str">
        <f>IFERROR(VLOOKUP($A5830,HeadJournal!$A$1:$NTR$890,COLUMN(HeadJournal!C$1),0),"")</f>
        <v>iHerb_OA CZN6870</v>
      </c>
      <c r="D5830" s="125" t="str">
        <f>IFERROR(VLOOKUP($A5830,HeadJournal!$A$1:$NTR$890,COLUMN(HeadJournal!D$1),0),"")</f>
        <v>Доставлен</v>
      </c>
      <c r="E5830" s="95">
        <f>IFERROR(VLOOKUP($A5830,HeadJournal!$A$1:$NTR$890,COLUMN(HeadJournal!G$1),0),"")</f>
        <v>46136</v>
      </c>
      <c r="F5830" s="95" t="str">
        <f t="shared" si="431"/>
        <v>2026 04</v>
      </c>
      <c r="G5830" s="97" t="s">
        <v>5</v>
      </c>
      <c r="H5830" s="161" t="s">
        <v>2087</v>
      </c>
      <c r="I5830" s="97" t="s">
        <v>2005</v>
      </c>
      <c r="J5830" s="97" t="s">
        <v>2088</v>
      </c>
      <c r="K5830" s="29">
        <v>22.75</v>
      </c>
      <c r="L5830" s="29">
        <v>-2.2799999999999998</v>
      </c>
      <c r="M5830" s="30">
        <f>IFERROR(VLOOKUP($A5830,HeadJournal!$A$1:$J$890,COLUMN(HeadJournal!I$1),0)*($K5830+$L5830)/(SUMIF($A:$A,$A5830,$K:$K)+SUMIF($A:$A,$A5830,$L:$L)),0)</f>
        <v>-2.0162281722933653</v>
      </c>
      <c r="N5830" s="30">
        <f ca="1">IFERROR((VLOOKUP($A5830,HeadJournal!$A$1:$K$890,COLUMN(HeadJournal!K$1),0)-VLOOKUP($A5830,HeadJournal!$A$1:$K$890,COLUMN(HeadJournal!J$1),0))*($K5830+$L5830)/(SUMIF($A:$A,$A5830,$K:$K)+SUMIF($A:$A,$A5830,$L:$L)),0)</f>
        <v>8.8342216739439723E-15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0.83389114811597531</v>
      </c>
      <c r="P5830" s="30">
        <f ca="1">IFERROR(SUM(K5830:O5830)*VLOOKUP($A5830,HeadJournal!$A$1:$L$890,COLUMN(HeadJournal!H$1),0),0)</f>
        <v>1670.3207101280559</v>
      </c>
      <c r="Q5830" s="29">
        <v>2500</v>
      </c>
      <c r="R5830" s="31">
        <v>46167</v>
      </c>
      <c r="S5830" s="31" t="s">
        <v>4627</v>
      </c>
      <c r="T5830" s="95" t="str">
        <f t="shared" si="432"/>
        <v>2026 05</v>
      </c>
      <c r="U5830" s="32">
        <f t="shared" ca="1" si="433"/>
        <v>829.67928987194409</v>
      </c>
      <c r="V5830" s="22">
        <f t="shared" ca="1" si="434"/>
        <v>0.49671855520987723</v>
      </c>
      <c r="X5830" s="33"/>
      <c r="Y5830" s="33"/>
    </row>
    <row r="5831" spans="1:25" hidden="1" x14ac:dyDescent="0.2">
      <c r="A5831" s="93" t="s">
        <v>5711</v>
      </c>
      <c r="B5831" s="94">
        <f>IFERROR(VLOOKUP($A5831,HeadJournal!$A$1:$NTR$890,COLUMN(HeadJournal!B$1),0),"")</f>
        <v>0</v>
      </c>
      <c r="C5831" s="94" t="str">
        <f>IFERROR(VLOOKUP($A5831,HeadJournal!$A$1:$NTR$890,COLUMN(HeadJournal!C$1),0),"")</f>
        <v>iHerb_OA CZN6870</v>
      </c>
      <c r="D5831" s="125" t="str">
        <f>IFERROR(VLOOKUP($A5831,HeadJournal!$A$1:$NTR$890,COLUMN(HeadJournal!D$1),0),"")</f>
        <v>Доставлен</v>
      </c>
      <c r="E5831" s="95">
        <f>IFERROR(VLOOKUP($A5831,HeadJournal!$A$1:$NTR$890,COLUMN(HeadJournal!G$1),0),"")</f>
        <v>46136</v>
      </c>
      <c r="F5831" s="95" t="str">
        <f t="shared" si="431"/>
        <v>2026 04</v>
      </c>
      <c r="G5831" s="97" t="s">
        <v>5</v>
      </c>
      <c r="H5831" s="161" t="s">
        <v>4016</v>
      </c>
      <c r="I5831" s="97" t="s">
        <v>2207</v>
      </c>
      <c r="J5831" s="97" t="s">
        <v>4017</v>
      </c>
      <c r="K5831" s="29">
        <v>64.14</v>
      </c>
      <c r="L5831" s="29">
        <v>-6.41</v>
      </c>
      <c r="M5831" s="30">
        <f>IFERROR(VLOOKUP($A5831,HeadJournal!$A$1:$J$890,COLUMN(HeadJournal!I$1),0)*($K5831+$L5831)/(SUMIF($A:$A,$A5831,$K:$K)+SUMIF($A:$A,$A5831,$L:$L)),0)</f>
        <v>-5.686216530849828</v>
      </c>
      <c r="N5831" s="30">
        <f ca="1">IFERROR((VLOOKUP($A5831,HeadJournal!$A$1:$K$890,COLUMN(HeadJournal!K$1),0)-VLOOKUP($A5831,HeadJournal!$A$1:$K$890,COLUMN(HeadJournal!J$1),0))*($K5831+$L5831)/(SUMIF($A:$A,$A5831,$K:$K)+SUMIF($A:$A,$A5831,$L:$L)),0)</f>
        <v>2.4914490338875697E-14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2.3517604289562901</v>
      </c>
      <c r="P5831" s="30">
        <f ca="1">IFERROR(SUM(K5831:O5831)*VLOOKUP($A5831,HeadJournal!$A$1:$L$890,COLUMN(HeadJournal!H$1),0),0)</f>
        <v>4710.679755529688</v>
      </c>
      <c r="Q5831" s="29">
        <v>6400</v>
      </c>
      <c r="R5831" s="31">
        <v>46164</v>
      </c>
      <c r="S5831" s="31" t="s">
        <v>3235</v>
      </c>
      <c r="T5831" s="95" t="str">
        <f t="shared" si="432"/>
        <v>2026 05</v>
      </c>
      <c r="U5831" s="32">
        <f t="shared" ca="1" si="433"/>
        <v>1689.320244470312</v>
      </c>
      <c r="V5831" s="22">
        <f t="shared" ca="1" si="434"/>
        <v>0.3586149626255708</v>
      </c>
      <c r="X5831" s="33"/>
      <c r="Y5831" s="33"/>
    </row>
    <row r="5832" spans="1:25" hidden="1" x14ac:dyDescent="0.2">
      <c r="A5832" s="93" t="s">
        <v>5711</v>
      </c>
      <c r="B5832" s="94">
        <f>IFERROR(VLOOKUP($A5832,HeadJournal!$A$1:$NTR$890,COLUMN(HeadJournal!B$1),0),"")</f>
        <v>0</v>
      </c>
      <c r="C5832" s="94" t="str">
        <f>IFERROR(VLOOKUP($A5832,HeadJournal!$A$1:$NTR$890,COLUMN(HeadJournal!C$1),0),"")</f>
        <v>iHerb_OA CZN6870</v>
      </c>
      <c r="D5832" s="125" t="str">
        <f>IFERROR(VLOOKUP($A5832,HeadJournal!$A$1:$NTR$890,COLUMN(HeadJournal!D$1),0),"")</f>
        <v>Доставлен</v>
      </c>
      <c r="E5832" s="95">
        <f>IFERROR(VLOOKUP($A5832,HeadJournal!$A$1:$NTR$890,COLUMN(HeadJournal!G$1),0),"")</f>
        <v>46136</v>
      </c>
      <c r="F5832" s="95" t="str">
        <f t="shared" si="431"/>
        <v>2026 04</v>
      </c>
      <c r="G5832" s="97" t="s">
        <v>5</v>
      </c>
      <c r="H5832" s="161" t="s">
        <v>2051</v>
      </c>
      <c r="I5832" s="97" t="s">
        <v>2052</v>
      </c>
      <c r="J5832" s="97" t="s">
        <v>5583</v>
      </c>
      <c r="K5832" s="29">
        <v>20.25</v>
      </c>
      <c r="L5832" s="29">
        <v>-6.0750000000000002</v>
      </c>
      <c r="M5832" s="30">
        <f>IFERROR(VLOOKUP($A5832,HeadJournal!$A$1:$J$890,COLUMN(HeadJournal!I$1),0)*($K5832+$L5832)/(SUMIF($A:$A,$A5832,$K:$K)+SUMIF($A:$A,$A5832,$L:$L)),0)</f>
        <v>-1.3961912233638716</v>
      </c>
      <c r="N5832" s="30">
        <f ca="1">IFERROR((VLOOKUP($A5832,HeadJournal!$A$1:$K$890,COLUMN(HeadJournal!K$1),0)-VLOOKUP($A5832,HeadJournal!$A$1:$K$890,COLUMN(HeadJournal!J$1),0))*($K5832+$L5832)/(SUMIF($A:$A,$A5832,$K:$K)+SUMIF($A:$A,$A5832,$L:$L)),0)</f>
        <v>6.1174935138327226E-15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0.57745026988490233</v>
      </c>
      <c r="P5832" s="30">
        <f ca="1">IFERROR(SUM(K5832:O5832)*VLOOKUP($A5832,HeadJournal!$A$1:$L$890,COLUMN(HeadJournal!H$1),0),0)</f>
        <v>1156.6583324897508</v>
      </c>
      <c r="Q5832" s="29"/>
      <c r="R5832" s="31"/>
      <c r="S5832" s="31"/>
      <c r="T5832" s="95" t="str">
        <f t="shared" si="432"/>
        <v/>
      </c>
      <c r="U5832" s="32">
        <f t="shared" ca="1" si="433"/>
        <v>-1156.6583324897508</v>
      </c>
      <c r="V5832" s="22" t="str">
        <f t="shared" si="434"/>
        <v/>
      </c>
      <c r="X5832" s="33"/>
      <c r="Y5832" s="33"/>
    </row>
    <row r="5833" spans="1:25" hidden="1" x14ac:dyDescent="0.2">
      <c r="A5833" s="93" t="s">
        <v>5711</v>
      </c>
      <c r="B5833" s="94">
        <f>IFERROR(VLOOKUP($A5833,HeadJournal!$A$1:$NTR$890,COLUMN(HeadJournal!B$1),0),"")</f>
        <v>0</v>
      </c>
      <c r="C5833" s="94" t="str">
        <f>IFERROR(VLOOKUP($A5833,HeadJournal!$A$1:$NTR$890,COLUMN(HeadJournal!C$1),0),"")</f>
        <v>iHerb_OA CZN6870</v>
      </c>
      <c r="D5833" s="125" t="str">
        <f>IFERROR(VLOOKUP($A5833,HeadJournal!$A$1:$NTR$890,COLUMN(HeadJournal!D$1),0),"")</f>
        <v>Доставлен</v>
      </c>
      <c r="E5833" s="95">
        <f>IFERROR(VLOOKUP($A5833,HeadJournal!$A$1:$NTR$890,COLUMN(HeadJournal!G$1),0),"")</f>
        <v>46136</v>
      </c>
      <c r="F5833" s="95" t="str">
        <f t="shared" si="431"/>
        <v>2026 04</v>
      </c>
      <c r="G5833" s="97" t="s">
        <v>5</v>
      </c>
      <c r="H5833" s="161" t="s">
        <v>2051</v>
      </c>
      <c r="I5833" s="97" t="s">
        <v>2052</v>
      </c>
      <c r="J5833" s="97" t="s">
        <v>5583</v>
      </c>
      <c r="K5833" s="29">
        <v>20.25</v>
      </c>
      <c r="L5833" s="29">
        <v>-6.0750000000000002</v>
      </c>
      <c r="M5833" s="30">
        <f>IFERROR(VLOOKUP($A5833,HeadJournal!$A$1:$J$890,COLUMN(HeadJournal!I$1),0)*($K5833+$L5833)/(SUMIF($A:$A,$A5833,$K:$K)+SUMIF($A:$A,$A5833,$L:$L)),0)</f>
        <v>-1.3961912233638716</v>
      </c>
      <c r="N5833" s="30">
        <f ca="1">IFERROR((VLOOKUP($A5833,HeadJournal!$A$1:$K$890,COLUMN(HeadJournal!K$1),0)-VLOOKUP($A5833,HeadJournal!$A$1:$K$890,COLUMN(HeadJournal!J$1),0))*($K5833+$L5833)/(SUMIF($A:$A,$A5833,$K:$K)+SUMIF($A:$A,$A5833,$L:$L)),0)</f>
        <v>6.1174935138327226E-15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0.57745026988490233</v>
      </c>
      <c r="P5833" s="30">
        <f ca="1">IFERROR(SUM(K5833:O5833)*VLOOKUP($A5833,HeadJournal!$A$1:$L$890,COLUMN(HeadJournal!H$1),0),0)</f>
        <v>1156.6583324897508</v>
      </c>
      <c r="Q5833" s="29"/>
      <c r="R5833" s="31"/>
      <c r="S5833" s="31"/>
      <c r="T5833" s="95" t="str">
        <f t="shared" si="432"/>
        <v/>
      </c>
      <c r="U5833" s="32">
        <f t="shared" ca="1" si="433"/>
        <v>-1156.6583324897508</v>
      </c>
      <c r="V5833" s="22" t="str">
        <f t="shared" si="434"/>
        <v/>
      </c>
      <c r="X5833" s="33"/>
      <c r="Y5833" s="33"/>
    </row>
    <row r="5834" spans="1:25" hidden="1" x14ac:dyDescent="0.2">
      <c r="A5834" s="93" t="s">
        <v>5711</v>
      </c>
      <c r="B5834" s="94">
        <f>IFERROR(VLOOKUP($A5834,HeadJournal!$A$1:$NTR$890,COLUMN(HeadJournal!B$1),0),"")</f>
        <v>0</v>
      </c>
      <c r="C5834" s="94" t="str">
        <f>IFERROR(VLOOKUP($A5834,HeadJournal!$A$1:$NTR$890,COLUMN(HeadJournal!C$1),0),"")</f>
        <v>iHerb_OA CZN6870</v>
      </c>
      <c r="D5834" s="125" t="str">
        <f>IFERROR(VLOOKUP($A5834,HeadJournal!$A$1:$NTR$890,COLUMN(HeadJournal!D$1),0),"")</f>
        <v>Доставлен</v>
      </c>
      <c r="E5834" s="95">
        <f>IFERROR(VLOOKUP($A5834,HeadJournal!$A$1:$NTR$890,COLUMN(HeadJournal!G$1),0),"")</f>
        <v>46136</v>
      </c>
      <c r="F5834" s="95" t="str">
        <f t="shared" si="431"/>
        <v>2026 04</v>
      </c>
      <c r="G5834" s="97" t="s">
        <v>5</v>
      </c>
      <c r="H5834" s="161" t="s">
        <v>2051</v>
      </c>
      <c r="I5834" s="97" t="s">
        <v>2052</v>
      </c>
      <c r="J5834" s="97" t="s">
        <v>5583</v>
      </c>
      <c r="K5834" s="29">
        <v>20.25</v>
      </c>
      <c r="L5834" s="29">
        <v>-6.0750000000000002</v>
      </c>
      <c r="M5834" s="30">
        <f>IFERROR(VLOOKUP($A5834,HeadJournal!$A$1:$J$890,COLUMN(HeadJournal!I$1),0)*($K5834+$L5834)/(SUMIF($A:$A,$A5834,$K:$K)+SUMIF($A:$A,$A5834,$L:$L)),0)</f>
        <v>-1.3961912233638716</v>
      </c>
      <c r="N5834" s="30">
        <f ca="1">IFERROR((VLOOKUP($A5834,HeadJournal!$A$1:$K$890,COLUMN(HeadJournal!K$1),0)-VLOOKUP($A5834,HeadJournal!$A$1:$K$890,COLUMN(HeadJournal!J$1),0))*($K5834+$L5834)/(SUMIF($A:$A,$A5834,$K:$K)+SUMIF($A:$A,$A5834,$L:$L)),0)</f>
        <v>6.1174935138327226E-15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0.57745026988490233</v>
      </c>
      <c r="P5834" s="30">
        <f ca="1">IFERROR(SUM(K5834:O5834)*VLOOKUP($A5834,HeadJournal!$A$1:$L$890,COLUMN(HeadJournal!H$1),0),0)</f>
        <v>1156.6583324897508</v>
      </c>
      <c r="Q5834" s="29"/>
      <c r="R5834" s="31"/>
      <c r="S5834" s="31"/>
      <c r="T5834" s="95" t="str">
        <f t="shared" si="432"/>
        <v/>
      </c>
      <c r="U5834" s="32">
        <f t="shared" ca="1" si="433"/>
        <v>-1156.6583324897508</v>
      </c>
      <c r="V5834" s="22" t="str">
        <f t="shared" si="434"/>
        <v/>
      </c>
      <c r="X5834" s="33"/>
      <c r="Y5834" s="33"/>
    </row>
    <row r="5835" spans="1:25" hidden="1" x14ac:dyDescent="0.2">
      <c r="A5835" s="93" t="s">
        <v>5711</v>
      </c>
      <c r="B5835" s="94">
        <f>IFERROR(VLOOKUP($A5835,HeadJournal!$A$1:$NTR$890,COLUMN(HeadJournal!B$1),0),"")</f>
        <v>0</v>
      </c>
      <c r="C5835" s="94" t="str">
        <f>IFERROR(VLOOKUP($A5835,HeadJournal!$A$1:$NTR$890,COLUMN(HeadJournal!C$1),0),"")</f>
        <v>iHerb_OA CZN6870</v>
      </c>
      <c r="D5835" s="125" t="str">
        <f>IFERROR(VLOOKUP($A5835,HeadJournal!$A$1:$NTR$890,COLUMN(HeadJournal!D$1),0),"")</f>
        <v>Доставлен</v>
      </c>
      <c r="E5835" s="95">
        <f>IFERROR(VLOOKUP($A5835,HeadJournal!$A$1:$NTR$890,COLUMN(HeadJournal!G$1),0),"")</f>
        <v>46136</v>
      </c>
      <c r="F5835" s="95" t="str">
        <f t="shared" si="431"/>
        <v>2026 04</v>
      </c>
      <c r="G5835" s="97" t="s">
        <v>5</v>
      </c>
      <c r="H5835" s="161" t="s">
        <v>2051</v>
      </c>
      <c r="I5835" s="97" t="s">
        <v>2052</v>
      </c>
      <c r="J5835" s="97" t="s">
        <v>5583</v>
      </c>
      <c r="K5835" s="29">
        <v>20.25</v>
      </c>
      <c r="L5835" s="29">
        <v>-6.0750000000000002</v>
      </c>
      <c r="M5835" s="30">
        <f>IFERROR(VLOOKUP($A5835,HeadJournal!$A$1:$J$890,COLUMN(HeadJournal!I$1),0)*($K5835+$L5835)/(SUMIF($A:$A,$A5835,$K:$K)+SUMIF($A:$A,$A5835,$L:$L)),0)</f>
        <v>-1.3961912233638716</v>
      </c>
      <c r="N5835" s="30">
        <f ca="1">IFERROR((VLOOKUP($A5835,HeadJournal!$A$1:$K$890,COLUMN(HeadJournal!K$1),0)-VLOOKUP($A5835,HeadJournal!$A$1:$K$890,COLUMN(HeadJournal!J$1),0))*($K5835+$L5835)/(SUMIF($A:$A,$A5835,$K:$K)+SUMIF($A:$A,$A5835,$L:$L)),0)</f>
        <v>6.1174935138327226E-15</v>
      </c>
      <c r="O5835" s="30">
        <f ca="1">IFERROR((VLOOKUP($A5835,HeadJournal!$A$1:$L$890,COLUMN(HeadJournal!L$1),0)*($K5835+$L5835)/(SUMIF($A:$A,$A5835,$K:$K)+SUMIF($A:$A,$A5835,$L:$L)))/VLOOKUP($A5835,HeadJournal!$A$1:$L$890,COLUMN(HeadJournal!H$1),0),0)</f>
        <v>0.57745026988490233</v>
      </c>
      <c r="P5835" s="30">
        <f ca="1">IFERROR(SUM(K5835:O5835)*VLOOKUP($A5835,HeadJournal!$A$1:$L$890,COLUMN(HeadJournal!H$1),0),0)</f>
        <v>1156.6583324897508</v>
      </c>
      <c r="Q5835" s="29"/>
      <c r="R5835" s="31"/>
      <c r="S5835" s="31"/>
      <c r="T5835" s="95" t="str">
        <f t="shared" si="432"/>
        <v/>
      </c>
      <c r="U5835" s="32">
        <f t="shared" ca="1" si="433"/>
        <v>-1156.6583324897508</v>
      </c>
      <c r="V5835" s="22" t="str">
        <f t="shared" si="434"/>
        <v/>
      </c>
      <c r="X5835" s="33"/>
      <c r="Y5835" s="33"/>
    </row>
    <row r="5836" spans="1:25" hidden="1" x14ac:dyDescent="0.2">
      <c r="A5836" s="93" t="s">
        <v>5711</v>
      </c>
      <c r="B5836" s="94">
        <f>IFERROR(VLOOKUP($A5836,HeadJournal!$A$1:$NTR$890,COLUMN(HeadJournal!B$1),0),"")</f>
        <v>0</v>
      </c>
      <c r="C5836" s="94" t="str">
        <f>IFERROR(VLOOKUP($A5836,HeadJournal!$A$1:$NTR$890,COLUMN(HeadJournal!C$1),0),"")</f>
        <v>iHerb_OA CZN6870</v>
      </c>
      <c r="D5836" s="125" t="str">
        <f>IFERROR(VLOOKUP($A5836,HeadJournal!$A$1:$NTR$890,COLUMN(HeadJournal!D$1),0),"")</f>
        <v>Доставлен</v>
      </c>
      <c r="E5836" s="95">
        <f>IFERROR(VLOOKUP($A5836,HeadJournal!$A$1:$NTR$890,COLUMN(HeadJournal!G$1),0),"")</f>
        <v>46136</v>
      </c>
      <c r="F5836" s="95" t="str">
        <f t="shared" si="431"/>
        <v>2026 04</v>
      </c>
      <c r="G5836" s="97" t="s">
        <v>5</v>
      </c>
      <c r="H5836" s="161" t="s">
        <v>2650</v>
      </c>
      <c r="I5836" s="97" t="s">
        <v>2005</v>
      </c>
      <c r="J5836" s="97" t="s">
        <v>2651</v>
      </c>
      <c r="K5836" s="29">
        <v>12.89</v>
      </c>
      <c r="L5836" s="29">
        <v>-1.29</v>
      </c>
      <c r="M5836" s="30">
        <f>IFERROR(VLOOKUP($A5836,HeadJournal!$A$1:$J$890,COLUMN(HeadJournal!I$1),0)*($K5836+$L5836)/(SUMIF($A:$A,$A5836,$K:$K)+SUMIF($A:$A,$A5836,$L:$L)),0)</f>
        <v>-1.1425621298780184</v>
      </c>
      <c r="N5836" s="30">
        <f ca="1">IFERROR((VLOOKUP($A5836,HeadJournal!$A$1:$K$890,COLUMN(HeadJournal!K$1),0)-VLOOKUP($A5836,HeadJournal!$A$1:$K$890,COLUMN(HeadJournal!J$1),0))*($K5836+$L5836)/(SUMIF($A:$A,$A5836,$K:$K)+SUMIF($A:$A,$A5836,$L:$L)),0)</f>
        <v>5.0062028049706933E-15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0.47255189634320049</v>
      </c>
      <c r="P5836" s="30">
        <f ca="1">IFERROR(SUM(K5836:O5836)*VLOOKUP($A5836,HeadJournal!$A$1:$L$890,COLUMN(HeadJournal!H$1),0),0)</f>
        <v>946.54226856304126</v>
      </c>
      <c r="Q5836" s="29">
        <v>1700</v>
      </c>
      <c r="R5836" s="31">
        <v>46190</v>
      </c>
      <c r="S5836" s="31"/>
      <c r="T5836" s="95" t="str">
        <f t="shared" si="432"/>
        <v>2026 06</v>
      </c>
      <c r="U5836" s="32">
        <f t="shared" ca="1" si="433"/>
        <v>753.45773143695874</v>
      </c>
      <c r="V5836" s="22">
        <f t="shared" ca="1" si="434"/>
        <v>0.79601065526718973</v>
      </c>
      <c r="X5836" s="33"/>
      <c r="Y5836" s="33"/>
    </row>
    <row r="5837" spans="1:25" hidden="1" x14ac:dyDescent="0.2">
      <c r="A5837" s="93" t="s">
        <v>5711</v>
      </c>
      <c r="B5837" s="94">
        <f>IFERROR(VLOOKUP($A5837,HeadJournal!$A$1:$NTR$890,COLUMN(HeadJournal!B$1),0),"")</f>
        <v>0</v>
      </c>
      <c r="C5837" s="94" t="str">
        <f>IFERROR(VLOOKUP($A5837,HeadJournal!$A$1:$NTR$890,COLUMN(HeadJournal!C$1),0),"")</f>
        <v>iHerb_OA CZN6870</v>
      </c>
      <c r="D5837" s="125" t="str">
        <f>IFERROR(VLOOKUP($A5837,HeadJournal!$A$1:$NTR$890,COLUMN(HeadJournal!D$1),0),"")</f>
        <v>Доставлен</v>
      </c>
      <c r="E5837" s="95">
        <f>IFERROR(VLOOKUP($A5837,HeadJournal!$A$1:$NTR$890,COLUMN(HeadJournal!G$1),0),"")</f>
        <v>46136</v>
      </c>
      <c r="F5837" s="95" t="str">
        <f t="shared" si="431"/>
        <v>2026 04</v>
      </c>
      <c r="G5837" s="97" t="s">
        <v>7</v>
      </c>
      <c r="H5837" s="161" t="s">
        <v>5707</v>
      </c>
      <c r="I5837" s="97" t="s">
        <v>5569</v>
      </c>
      <c r="J5837" s="97" t="s">
        <v>5708</v>
      </c>
      <c r="K5837" s="29">
        <v>6.51</v>
      </c>
      <c r="L5837" s="29">
        <v>-3.26</v>
      </c>
      <c r="M5837" s="30">
        <f>IFERROR(VLOOKUP($A5837,HeadJournal!$A$1:$J$890,COLUMN(HeadJournal!I$1),0)*($K5837+$L5837)/(SUMIF($A:$A,$A5837,$K:$K)+SUMIF($A:$A,$A5837,$L:$L)),0)</f>
        <v>-0.32011438983651375</v>
      </c>
      <c r="N5837" s="30">
        <f ca="1">IFERROR((VLOOKUP($A5837,HeadJournal!$A$1:$K$890,COLUMN(HeadJournal!K$1),0)-VLOOKUP($A5837,HeadJournal!$A$1:$K$890,COLUMN(HeadJournal!J$1),0))*($K5837+$L5837)/(SUMIF($A:$A,$A5837,$K:$K)+SUMIF($A:$A,$A5837,$L:$L)),0)</f>
        <v>1.4025999238064441E-15</v>
      </c>
      <c r="O5837" s="30">
        <f ca="1">IFERROR((VLOOKUP($A5837,HeadJournal!$A$1:$L$890,COLUMN(HeadJournal!L$1),0)*($K5837+$L5837)/(SUMIF($A:$A,$A5837,$K:$K)+SUMIF($A:$A,$A5837,$L:$L)))/VLOOKUP($A5837,HeadJournal!$A$1:$L$890,COLUMN(HeadJournal!H$1),0),0)</f>
        <v>0.1323960054409829</v>
      </c>
      <c r="P5837" s="30">
        <f ca="1">IFERROR(SUM(K5837:O5837)*VLOOKUP($A5837,HeadJournal!$A$1:$L$890,COLUMN(HeadJournal!H$1),0),0)</f>
        <v>265.19503214050724</v>
      </c>
      <c r="Q5837" s="29"/>
      <c r="R5837" s="31"/>
      <c r="S5837" s="31"/>
      <c r="T5837" s="95" t="str">
        <f t="shared" si="432"/>
        <v/>
      </c>
      <c r="U5837" s="32">
        <f t="shared" ca="1" si="433"/>
        <v>-265.19503214050724</v>
      </c>
      <c r="V5837" s="22" t="str">
        <f t="shared" si="434"/>
        <v/>
      </c>
      <c r="X5837" s="33"/>
      <c r="Y5837" s="33"/>
    </row>
    <row r="5838" spans="1:25" hidden="1" x14ac:dyDescent="0.2">
      <c r="A5838" s="93" t="s">
        <v>5711</v>
      </c>
      <c r="B5838" s="94">
        <f>IFERROR(VLOOKUP($A5838,HeadJournal!$A$1:$NTR$890,COLUMN(HeadJournal!B$1),0),"")</f>
        <v>0</v>
      </c>
      <c r="C5838" s="94" t="str">
        <f>IFERROR(VLOOKUP($A5838,HeadJournal!$A$1:$NTR$890,COLUMN(HeadJournal!C$1),0),"")</f>
        <v>iHerb_OA CZN6870</v>
      </c>
      <c r="D5838" s="125" t="str">
        <f>IFERROR(VLOOKUP($A5838,HeadJournal!$A$1:$NTR$890,COLUMN(HeadJournal!D$1),0),"")</f>
        <v>Доставлен</v>
      </c>
      <c r="E5838" s="95">
        <f>IFERROR(VLOOKUP($A5838,HeadJournal!$A$1:$NTR$890,COLUMN(HeadJournal!G$1),0),"")</f>
        <v>46136</v>
      </c>
      <c r="F5838" s="95" t="str">
        <f t="shared" si="431"/>
        <v>2026 04</v>
      </c>
      <c r="G5838" s="97" t="s">
        <v>7</v>
      </c>
      <c r="H5838" s="161" t="s">
        <v>5709</v>
      </c>
      <c r="I5838" s="97" t="s">
        <v>5569</v>
      </c>
      <c r="J5838" s="97" t="s">
        <v>5710</v>
      </c>
      <c r="K5838" s="29">
        <v>6.51</v>
      </c>
      <c r="L5838" s="29">
        <v>-3.25</v>
      </c>
      <c r="M5838" s="30">
        <f>IFERROR(VLOOKUP($A5838,HeadJournal!$A$1:$J$890,COLUMN(HeadJournal!I$1),0)*($K5838+$L5838)/(SUMIF($A:$A,$A5838,$K:$K)+SUMIF($A:$A,$A5838,$L:$L)),0)</f>
        <v>-0.32109935718985688</v>
      </c>
      <c r="N5838" s="30">
        <f ca="1">IFERROR((VLOOKUP($A5838,HeadJournal!$A$1:$K$890,COLUMN(HeadJournal!K$1),0)-VLOOKUP($A5838,HeadJournal!$A$1:$K$890,COLUMN(HeadJournal!J$1),0))*($K5838+$L5838)/(SUMIF($A:$A,$A5838,$K:$K)+SUMIF($A:$A,$A5838,$L:$L)),0)</f>
        <v>1.4069156158796947E-15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0.13280337776541667</v>
      </c>
      <c r="P5838" s="30">
        <f ca="1">IFERROR(SUM(K5838:O5838)*VLOOKUP($A5838,HeadJournal!$A$1:$L$890,COLUMN(HeadJournal!H$1),0),0)</f>
        <v>266.01101685478568</v>
      </c>
      <c r="Q5838" s="29"/>
      <c r="R5838" s="31"/>
      <c r="S5838" s="31"/>
      <c r="T5838" s="95" t="str">
        <f t="shared" si="432"/>
        <v/>
      </c>
      <c r="U5838" s="32">
        <f t="shared" ca="1" si="433"/>
        <v>-266.01101685478568</v>
      </c>
      <c r="V5838" s="22" t="str">
        <f t="shared" si="434"/>
        <v/>
      </c>
      <c r="X5838" s="33"/>
      <c r="Y5838" s="33"/>
    </row>
    <row r="5839" spans="1:25" hidden="1" x14ac:dyDescent="0.2">
      <c r="A5839" s="93" t="s">
        <v>5713</v>
      </c>
      <c r="B5839" s="94">
        <f>IFERROR(VLOOKUP($A5839,HeadJournal!$A$1:$NTR$890,COLUMN(HeadJournal!B$1),0),"")</f>
        <v>0</v>
      </c>
      <c r="C5839" s="94" t="str">
        <f>IFERROR(VLOOKUP($A5839,HeadJournal!$A$1:$NTR$890,COLUMN(HeadJournal!C$1),0),"")</f>
        <v>OZON_OA</v>
      </c>
      <c r="D5839" s="125" t="str">
        <f>IFERROR(VLOOKUP($A5839,HeadJournal!$A$1:$NTR$890,COLUMN(HeadJournal!D$1),0),"")</f>
        <v>Доставлен</v>
      </c>
      <c r="E5839" s="95">
        <f>IFERROR(VLOOKUP($A5839,HeadJournal!$A$1:$NTR$890,COLUMN(HeadJournal!G$1),0),"")</f>
        <v>46141</v>
      </c>
      <c r="F5839" s="95" t="str">
        <f t="shared" si="431"/>
        <v>2026 04</v>
      </c>
      <c r="G5839" s="97" t="s">
        <v>5</v>
      </c>
      <c r="H5839" s="161" t="s">
        <v>2081</v>
      </c>
      <c r="I5839" s="97" t="s">
        <v>2005</v>
      </c>
      <c r="J5839" s="97" t="s">
        <v>5703</v>
      </c>
      <c r="K5839" s="29">
        <v>972</v>
      </c>
      <c r="L5839" s="29">
        <v>0</v>
      </c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 ca="1">IFERROR(SUM(K5839:O5839)*VLOOKUP($A5839,HeadJournal!$A$1:$L$890,COLUMN(HeadJournal!H$1),0),0)</f>
        <v>972</v>
      </c>
      <c r="Q5839" s="29"/>
      <c r="R5839" s="31"/>
      <c r="S5839" s="31"/>
      <c r="T5839" s="95" t="str">
        <f t="shared" si="432"/>
        <v/>
      </c>
      <c r="U5839" s="32">
        <f t="shared" ca="1" si="433"/>
        <v>-972</v>
      </c>
      <c r="V5839" s="22" t="str">
        <f t="shared" si="434"/>
        <v/>
      </c>
      <c r="X5839" s="33"/>
      <c r="Y5839" s="33"/>
    </row>
    <row r="5840" spans="1:25" hidden="1" x14ac:dyDescent="0.2">
      <c r="A5840" s="93" t="s">
        <v>5714</v>
      </c>
      <c r="B5840" s="94">
        <f>IFERROR(VLOOKUP($A5840,HeadJournal!$A$1:$NTR$890,COLUMN(HeadJournal!B$1),0),"")</f>
        <v>0</v>
      </c>
      <c r="C5840" s="94" t="str">
        <f>IFERROR(VLOOKUP($A5840,HeadJournal!$A$1:$NTR$890,COLUMN(HeadJournal!C$1),0),"")</f>
        <v>OZON_OA</v>
      </c>
      <c r="D5840" s="125" t="str">
        <f>IFERROR(VLOOKUP($A5840,HeadJournal!$A$1:$NTR$890,COLUMN(HeadJournal!D$1),0),"")</f>
        <v>Доставлен</v>
      </c>
      <c r="E5840" s="95">
        <f>IFERROR(VLOOKUP($A5840,HeadJournal!$A$1:$NTR$890,COLUMN(HeadJournal!G$1),0),"")</f>
        <v>46143</v>
      </c>
      <c r="F5840" s="95" t="str">
        <f t="shared" si="431"/>
        <v>2026 05</v>
      </c>
      <c r="G5840" s="97" t="s">
        <v>5</v>
      </c>
      <c r="H5840" s="161" t="s">
        <v>2280</v>
      </c>
      <c r="I5840" s="97" t="s">
        <v>2281</v>
      </c>
      <c r="J5840" s="97" t="s">
        <v>737</v>
      </c>
      <c r="K5840" s="29">
        <v>1028</v>
      </c>
      <c r="L5840" s="29">
        <v>0</v>
      </c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 ca="1">IFERROR(SUM(K5840:O5840)*VLOOKUP($A5840,HeadJournal!$A$1:$L$890,COLUMN(HeadJournal!H$1),0),0)</f>
        <v>1028</v>
      </c>
      <c r="Q5840" s="29">
        <v>2000</v>
      </c>
      <c r="R5840" s="31">
        <v>46149</v>
      </c>
      <c r="S5840" s="31" t="s">
        <v>4911</v>
      </c>
      <c r="T5840" s="95" t="str">
        <f t="shared" si="432"/>
        <v>2026 05</v>
      </c>
      <c r="U5840" s="32">
        <f t="shared" ca="1" si="433"/>
        <v>972</v>
      </c>
      <c r="V5840" s="22">
        <f t="shared" ca="1" si="434"/>
        <v>0.94552529182879375</v>
      </c>
      <c r="X5840" s="33"/>
      <c r="Y5840" s="33"/>
    </row>
    <row r="5841" spans="1:25" hidden="1" x14ac:dyDescent="0.2">
      <c r="A5841" s="93" t="s">
        <v>5715</v>
      </c>
      <c r="B5841" s="94">
        <f>IFERROR(VLOOKUP($A5841,HeadJournal!$A$1:$NTR$890,COLUMN(HeadJournal!B$1),0),"")</f>
        <v>0</v>
      </c>
      <c r="C5841" s="94" t="str">
        <f>IFERROR(VLOOKUP($A5841,HeadJournal!$A$1:$NTR$890,COLUMN(HeadJournal!C$1),0),"")</f>
        <v>OZON_OA</v>
      </c>
      <c r="D5841" s="125" t="str">
        <f>IFERROR(VLOOKUP($A5841,HeadJournal!$A$1:$NTR$890,COLUMN(HeadJournal!D$1),0),"")</f>
        <v>Доставлен</v>
      </c>
      <c r="E5841" s="95">
        <f>IFERROR(VLOOKUP($A5841,HeadJournal!$A$1:$NTR$890,COLUMN(HeadJournal!G$1),0),"")</f>
        <v>46143</v>
      </c>
      <c r="F5841" s="95" t="str">
        <f t="shared" ref="F5841:F5871" si="435">IFERROR(TEXT(E5841, "ГГГГ ММ"),"")</f>
        <v>2026 05</v>
      </c>
      <c r="G5841" s="97" t="s">
        <v>5</v>
      </c>
      <c r="H5841" s="161" t="s">
        <v>2280</v>
      </c>
      <c r="I5841" s="97" t="s">
        <v>2281</v>
      </c>
      <c r="J5841" s="97" t="s">
        <v>737</v>
      </c>
      <c r="K5841" s="29">
        <v>1028</v>
      </c>
      <c r="L5841" s="29">
        <v>0</v>
      </c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 ca="1">IFERROR(SUM(K5841:O5841)*VLOOKUP($A5841,HeadJournal!$A$1:$L$890,COLUMN(HeadJournal!H$1),0),0)</f>
        <v>1028</v>
      </c>
      <c r="Q5841" s="29">
        <v>2000</v>
      </c>
      <c r="R5841" s="31">
        <v>46160</v>
      </c>
      <c r="S5841" s="31" t="s">
        <v>4911</v>
      </c>
      <c r="T5841" s="95" t="str">
        <f t="shared" ref="T5841:T5871" si="436">IF(R5841="","",TEXT(R5841,"ГГГГ ММ"))</f>
        <v>2026 05</v>
      </c>
      <c r="U5841" s="32">
        <f t="shared" ref="U5841:U5871" ca="1" si="437">Q5841-P5841</f>
        <v>972</v>
      </c>
      <c r="V5841" s="22">
        <f t="shared" ref="V5841:V5871" ca="1" si="438">IF(Q5841&lt;&gt;0,IFERROR(U5841/P5841,""),"")</f>
        <v>0.94552529182879375</v>
      </c>
      <c r="X5841" s="33"/>
      <c r="Y5841" s="33"/>
    </row>
    <row r="5842" spans="1:25" hidden="1" x14ac:dyDescent="0.2">
      <c r="A5842" s="93" t="s">
        <v>5725</v>
      </c>
      <c r="B5842" s="94" t="str">
        <f>IFERROR(VLOOKUP($A5842,HeadJournal!$A$1:$NTR$890,COLUMN(HeadJournal!B$1),0),"")</f>
        <v>722500700833</v>
      </c>
      <c r="C5842" s="94" t="str">
        <f>IFERROR(VLOOKUP($A5842,HeadJournal!$A$1:$NTR$890,COLUMN(HeadJournal!C$1),0),"")</f>
        <v>iHerb_MH DLE7202</v>
      </c>
      <c r="D5842" s="125" t="str">
        <f>IFERROR(VLOOKUP($A5842,HeadJournal!$A$1:$NTR$890,COLUMN(HeadJournal!D$1),0),"")</f>
        <v>Доставлен</v>
      </c>
      <c r="E5842" s="95">
        <f>IFERROR(VLOOKUP($A5842,HeadJournal!$A$1:$NTR$890,COLUMN(HeadJournal!G$1),0),"")</f>
        <v>46148</v>
      </c>
      <c r="F5842" s="95" t="str">
        <f t="shared" si="435"/>
        <v>2026 05</v>
      </c>
      <c r="G5842" s="97" t="s">
        <v>5</v>
      </c>
      <c r="H5842" s="161" t="s">
        <v>4044</v>
      </c>
      <c r="I5842" s="97" t="s">
        <v>2163</v>
      </c>
      <c r="J5842" s="97" t="s">
        <v>5679</v>
      </c>
      <c r="K5842" s="29">
        <v>36.33</v>
      </c>
      <c r="L5842" s="29">
        <v>-10.9</v>
      </c>
      <c r="M5842" s="30">
        <f>IFERROR(VLOOKUP($A5842,HeadJournal!$A$1:$J$890,COLUMN(HeadJournal!I$1),0)*($K5842+$L5842)/(SUMIF($A:$A,$A5842,$K:$K)+SUMIF($A:$A,$A5842,$L:$L)),0)</f>
        <v>-1.2862603648424542</v>
      </c>
      <c r="N5842" s="30">
        <f ca="1">IFERROR((VLOOKUP($A5842,HeadJournal!$A$1:$K$890,COLUMN(HeadJournal!K$1),0)-VLOOKUP($A5842,HeadJournal!$A$1:$K$890,COLUMN(HeadJournal!J$1),0))*($K5842+$L5842)/(SUMIF($A:$A,$A5842,$K:$K)+SUMIF($A:$A,$A5842,$L:$L)),0)</f>
        <v>-7.4913357256962454E-15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1.332580302808239</v>
      </c>
      <c r="P5842" s="30">
        <f ca="1">IFERROR(SUM(K5842:O5842)*VLOOKUP($A5842,HeadJournal!$A$1:$L$890,COLUMN(HeadJournal!H$1),0),0)</f>
        <v>2195.1548699212267</v>
      </c>
      <c r="Q5842" s="29">
        <v>3800</v>
      </c>
      <c r="R5842" s="31">
        <v>46178</v>
      </c>
      <c r="S5842" s="31" t="s">
        <v>3226</v>
      </c>
      <c r="T5842" s="95" t="str">
        <f t="shared" si="436"/>
        <v>2026 06</v>
      </c>
      <c r="U5842" s="32">
        <f t="shared" ca="1" si="437"/>
        <v>1604.8451300787733</v>
      </c>
      <c r="V5842" s="22">
        <f t="shared" ca="1" si="438"/>
        <v>0.73108515124327578</v>
      </c>
      <c r="X5842" s="33"/>
      <c r="Y5842" s="33"/>
    </row>
    <row r="5843" spans="1:25" hidden="1" x14ac:dyDescent="0.2">
      <c r="A5843" s="93" t="s">
        <v>5725</v>
      </c>
      <c r="B5843" s="94" t="str">
        <f>IFERROR(VLOOKUP($A5843,HeadJournal!$A$1:$NTR$890,COLUMN(HeadJournal!B$1),0),"")</f>
        <v>722500700833</v>
      </c>
      <c r="C5843" s="94" t="str">
        <f>IFERROR(VLOOKUP($A5843,HeadJournal!$A$1:$NTR$890,COLUMN(HeadJournal!C$1),0),"")</f>
        <v>iHerb_MH DLE7202</v>
      </c>
      <c r="D5843" s="125" t="str">
        <f>IFERROR(VLOOKUP($A5843,HeadJournal!$A$1:$NTR$890,COLUMN(HeadJournal!D$1),0),"")</f>
        <v>Доставлен</v>
      </c>
      <c r="E5843" s="95">
        <f>IFERROR(VLOOKUP($A5843,HeadJournal!$A$1:$NTR$890,COLUMN(HeadJournal!G$1),0),"")</f>
        <v>46148</v>
      </c>
      <c r="F5843" s="95" t="str">
        <f t="shared" si="435"/>
        <v>2026 05</v>
      </c>
      <c r="G5843" s="97" t="s">
        <v>5</v>
      </c>
      <c r="H5843" s="161" t="s">
        <v>4055</v>
      </c>
      <c r="I5843" s="97" t="s">
        <v>2009</v>
      </c>
      <c r="J5843" s="97" t="s">
        <v>4056</v>
      </c>
      <c r="K5843" s="29">
        <v>20.3</v>
      </c>
      <c r="L5843" s="29">
        <v>-3.05</v>
      </c>
      <c r="M5843" s="30">
        <f>IFERROR(VLOOKUP($A5843,HeadJournal!$A$1:$J$890,COLUMN(HeadJournal!I$1),0)*($K5843+$L5843)/(SUMIF($A:$A,$A5843,$K:$K)+SUMIF($A:$A,$A5843,$L:$L)),0)</f>
        <v>-0.87251243781094501</v>
      </c>
      <c r="N5843" s="30">
        <f ca="1">IFERROR((VLOOKUP($A5843,HeadJournal!$A$1:$K$890,COLUMN(HeadJournal!K$1),0)-VLOOKUP($A5843,HeadJournal!$A$1:$K$890,COLUMN(HeadJournal!J$1),0))*($K5843+$L5843)/(SUMIF($A:$A,$A5843,$K:$K)+SUMIF($A:$A,$A5843,$L:$L)),0)</f>
        <v>-5.0816178241549441E-15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0.90393276537326472</v>
      </c>
      <c r="P5843" s="30">
        <f ca="1">IFERROR(SUM(K5843:O5843)*VLOOKUP($A5843,HeadJournal!$A$1:$L$890,COLUMN(HeadJournal!H$1),0),0)</f>
        <v>1489.0452814054727</v>
      </c>
      <c r="Q5843" s="29">
        <v>2600</v>
      </c>
      <c r="R5843" s="31">
        <v>46178</v>
      </c>
      <c r="S5843" s="31" t="s">
        <v>3226</v>
      </c>
      <c r="T5843" s="95" t="str">
        <f t="shared" si="436"/>
        <v>2026 06</v>
      </c>
      <c r="U5843" s="32">
        <f t="shared" ca="1" si="437"/>
        <v>1110.9547185945273</v>
      </c>
      <c r="V5843" s="22">
        <f t="shared" ca="1" si="438"/>
        <v>0.74608524835854884</v>
      </c>
      <c r="X5843" s="33"/>
      <c r="Y5843" s="33"/>
    </row>
    <row r="5844" spans="1:25" hidden="1" x14ac:dyDescent="0.2">
      <c r="A5844" s="93" t="s">
        <v>5725</v>
      </c>
      <c r="B5844" s="94" t="str">
        <f>IFERROR(VLOOKUP($A5844,HeadJournal!$A$1:$NTR$890,COLUMN(HeadJournal!B$1),0),"")</f>
        <v>722500700833</v>
      </c>
      <c r="C5844" s="94" t="str">
        <f>IFERROR(VLOOKUP($A5844,HeadJournal!$A$1:$NTR$890,COLUMN(HeadJournal!C$1),0),"")</f>
        <v>iHerb_MH DLE7202</v>
      </c>
      <c r="D5844" s="125" t="str">
        <f>IFERROR(VLOOKUP($A5844,HeadJournal!$A$1:$NTR$890,COLUMN(HeadJournal!D$1),0),"")</f>
        <v>Доставлен</v>
      </c>
      <c r="E5844" s="95">
        <f>IFERROR(VLOOKUP($A5844,HeadJournal!$A$1:$NTR$890,COLUMN(HeadJournal!G$1),0),"")</f>
        <v>46148</v>
      </c>
      <c r="F5844" s="95" t="str">
        <f t="shared" si="435"/>
        <v>2026 05</v>
      </c>
      <c r="G5844" s="97" t="s">
        <v>5</v>
      </c>
      <c r="H5844" s="161" t="s">
        <v>5718</v>
      </c>
      <c r="I5844" s="97" t="s">
        <v>2005</v>
      </c>
      <c r="J5844" s="97" t="s">
        <v>5719</v>
      </c>
      <c r="K5844" s="29">
        <v>21.24</v>
      </c>
      <c r="L5844" s="29">
        <v>-3.19</v>
      </c>
      <c r="M5844" s="30">
        <f>IFERROR(VLOOKUP($A5844,HeadJournal!$A$1:$J$890,COLUMN(HeadJournal!I$1),0)*($K5844+$L5844)/(SUMIF($A:$A,$A5844,$K:$K)+SUMIF($A:$A,$A5844,$L:$L)),0)</f>
        <v>-0.91297678275290184</v>
      </c>
      <c r="N5844" s="30">
        <f ca="1">IFERROR((VLOOKUP($A5844,HeadJournal!$A$1:$K$890,COLUMN(HeadJournal!K$1),0)-VLOOKUP($A5844,HeadJournal!$A$1:$K$890,COLUMN(HeadJournal!J$1),0))*($K5844+$L5844)/(SUMIF($A:$A,$A5844,$K:$K)+SUMIF($A:$A,$A5844,$L:$L)),0)</f>
        <v>-5.317287056579521E-15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0.94585428492680734</v>
      </c>
      <c r="P5844" s="30">
        <f ca="1">IFERROR(SUM(K5844:O5844)*VLOOKUP($A5844,HeadJournal!$A$1:$L$890,COLUMN(HeadJournal!H$1),0),0)</f>
        <v>1558.1024538764505</v>
      </c>
      <c r="Q5844" s="29">
        <v>2400</v>
      </c>
      <c r="R5844" s="31">
        <v>46178</v>
      </c>
      <c r="S5844" s="31" t="s">
        <v>3235</v>
      </c>
      <c r="T5844" s="95" t="str">
        <f t="shared" si="436"/>
        <v>2026 06</v>
      </c>
      <c r="U5844" s="32">
        <f t="shared" ca="1" si="437"/>
        <v>841.89754612354955</v>
      </c>
      <c r="V5844" s="22">
        <f t="shared" ca="1" si="438"/>
        <v>0.5403351647569562</v>
      </c>
      <c r="X5844" s="33"/>
      <c r="Y5844" s="33"/>
    </row>
    <row r="5845" spans="1:25" hidden="1" x14ac:dyDescent="0.2">
      <c r="A5845" s="93" t="s">
        <v>5725</v>
      </c>
      <c r="B5845" s="94" t="str">
        <f>IFERROR(VLOOKUP($A5845,HeadJournal!$A$1:$NTR$890,COLUMN(HeadJournal!B$1),0),"")</f>
        <v>722500700833</v>
      </c>
      <c r="C5845" s="94" t="str">
        <f>IFERROR(VLOOKUP($A5845,HeadJournal!$A$1:$NTR$890,COLUMN(HeadJournal!C$1),0),"")</f>
        <v>iHerb_MH DLE7202</v>
      </c>
      <c r="D5845" s="125" t="str">
        <f>IFERROR(VLOOKUP($A5845,HeadJournal!$A$1:$NTR$890,COLUMN(HeadJournal!D$1),0),"")</f>
        <v>Доставлен</v>
      </c>
      <c r="E5845" s="95">
        <f>IFERROR(VLOOKUP($A5845,HeadJournal!$A$1:$NTR$890,COLUMN(HeadJournal!G$1),0),"")</f>
        <v>46148</v>
      </c>
      <c r="F5845" s="95" t="str">
        <f t="shared" si="435"/>
        <v>2026 05</v>
      </c>
      <c r="G5845" s="97" t="s">
        <v>5</v>
      </c>
      <c r="H5845" s="161" t="s">
        <v>5463</v>
      </c>
      <c r="I5845" s="97" t="s">
        <v>2005</v>
      </c>
      <c r="J5845" s="97" t="s">
        <v>5720</v>
      </c>
      <c r="K5845" s="29">
        <v>30</v>
      </c>
      <c r="L5845" s="29">
        <v>-4.5</v>
      </c>
      <c r="M5845" s="30">
        <f>IFERROR(VLOOKUP($A5845,HeadJournal!$A$1:$J$890,COLUMN(HeadJournal!I$1),0)*($K5845+$L5845)/(SUMIF($A:$A,$A5845,$K:$K)+SUMIF($A:$A,$A5845,$L:$L)),0)</f>
        <v>-1.2898009950248754</v>
      </c>
      <c r="N5845" s="30">
        <f ca="1">IFERROR((VLOOKUP($A5845,HeadJournal!$A$1:$K$890,COLUMN(HeadJournal!K$1),0)-VLOOKUP($A5845,HeadJournal!$A$1:$K$890,COLUMN(HeadJournal!J$1),0))*($K5845+$L5845)/(SUMIF($A:$A,$A5845,$K:$K)+SUMIF($A:$A,$A5845,$L:$L)),0)</f>
        <v>-7.5119567835333968E-15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1.336248435769174</v>
      </c>
      <c r="P5845" s="30">
        <f ca="1">IFERROR(SUM(K5845:O5845)*VLOOKUP($A5845,HeadJournal!$A$1:$L$890,COLUMN(HeadJournal!H$1),0),0)</f>
        <v>2201.1973725124371</v>
      </c>
      <c r="Q5845" s="29"/>
      <c r="R5845" s="31"/>
      <c r="S5845" s="31"/>
      <c r="T5845" s="95" t="str">
        <f t="shared" si="436"/>
        <v/>
      </c>
      <c r="U5845" s="32">
        <f t="shared" ca="1" si="437"/>
        <v>-2201.1973725124371</v>
      </c>
      <c r="V5845" s="22" t="str">
        <f t="shared" si="438"/>
        <v/>
      </c>
      <c r="X5845" s="33"/>
      <c r="Y5845" s="33"/>
    </row>
    <row r="5846" spans="1:25" hidden="1" x14ac:dyDescent="0.2">
      <c r="A5846" s="93" t="s">
        <v>5725</v>
      </c>
      <c r="B5846" s="94" t="str">
        <f>IFERROR(VLOOKUP($A5846,HeadJournal!$A$1:$NTR$890,COLUMN(HeadJournal!B$1),0),"")</f>
        <v>722500700833</v>
      </c>
      <c r="C5846" s="94" t="str">
        <f>IFERROR(VLOOKUP($A5846,HeadJournal!$A$1:$NTR$890,COLUMN(HeadJournal!C$1),0),"")</f>
        <v>iHerb_MH DLE7202</v>
      </c>
      <c r="D5846" s="125" t="str">
        <f>IFERROR(VLOOKUP($A5846,HeadJournal!$A$1:$NTR$890,COLUMN(HeadJournal!D$1),0),"")</f>
        <v>Доставлен</v>
      </c>
      <c r="E5846" s="95">
        <f>IFERROR(VLOOKUP($A5846,HeadJournal!$A$1:$NTR$890,COLUMN(HeadJournal!G$1),0),"")</f>
        <v>46148</v>
      </c>
      <c r="F5846" s="95" t="str">
        <f t="shared" si="435"/>
        <v>2026 05</v>
      </c>
      <c r="G5846" s="97" t="s">
        <v>5</v>
      </c>
      <c r="H5846" s="161" t="s">
        <v>3633</v>
      </c>
      <c r="I5846" s="97" t="s">
        <v>2008</v>
      </c>
      <c r="J5846" s="97" t="s">
        <v>4953</v>
      </c>
      <c r="K5846" s="29">
        <v>18.739999999999998</v>
      </c>
      <c r="L5846" s="29">
        <v>-2.81</v>
      </c>
      <c r="M5846" s="30">
        <f>IFERROR(VLOOKUP($A5846,HeadJournal!$A$1:$J$890,COLUMN(HeadJournal!I$1),0)*($K5846+$L5846)/(SUMIF($A:$A,$A5846,$K:$K)+SUMIF($A:$A,$A5846,$L:$L)),0)</f>
        <v>-0.80574626865671606</v>
      </c>
      <c r="N5846" s="30">
        <f ca="1">IFERROR((VLOOKUP($A5846,HeadJournal!$A$1:$K$890,COLUMN(HeadJournal!K$1),0)-VLOOKUP($A5846,HeadJournal!$A$1:$K$890,COLUMN(HeadJournal!J$1),0))*($K5846+$L5846)/(SUMIF($A:$A,$A5846,$K:$K)+SUMIF($A:$A,$A5846,$L:$L)),0)</f>
        <v>-4.6927635906543912E-15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0.83476225810991933</v>
      </c>
      <c r="P5846" s="30">
        <f ca="1">IFERROR(SUM(K5846:O5846)*VLOOKUP($A5846,HeadJournal!$A$1:$L$890,COLUMN(HeadJournal!H$1),0),0)</f>
        <v>1375.1009468283576</v>
      </c>
      <c r="Q5846" s="29"/>
      <c r="R5846" s="31"/>
      <c r="S5846" s="31"/>
      <c r="T5846" s="95" t="str">
        <f t="shared" si="436"/>
        <v/>
      </c>
      <c r="U5846" s="32">
        <f t="shared" ca="1" si="437"/>
        <v>-1375.1009468283576</v>
      </c>
      <c r="V5846" s="22" t="str">
        <f t="shared" si="438"/>
        <v/>
      </c>
      <c r="X5846" s="33"/>
      <c r="Y5846" s="33"/>
    </row>
    <row r="5847" spans="1:25" hidden="1" x14ac:dyDescent="0.2">
      <c r="A5847" s="93" t="s">
        <v>5725</v>
      </c>
      <c r="B5847" s="94" t="str">
        <f>IFERROR(VLOOKUP($A5847,HeadJournal!$A$1:$NTR$890,COLUMN(HeadJournal!B$1),0),"")</f>
        <v>722500700833</v>
      </c>
      <c r="C5847" s="94" t="str">
        <f>IFERROR(VLOOKUP($A5847,HeadJournal!$A$1:$NTR$890,COLUMN(HeadJournal!C$1),0),"")</f>
        <v>iHerb_MH DLE7202</v>
      </c>
      <c r="D5847" s="125" t="str">
        <f>IFERROR(VLOOKUP($A5847,HeadJournal!$A$1:$NTR$890,COLUMN(HeadJournal!D$1),0),"")</f>
        <v>Доставлен</v>
      </c>
      <c r="E5847" s="95">
        <f>IFERROR(VLOOKUP($A5847,HeadJournal!$A$1:$NTR$890,COLUMN(HeadJournal!G$1),0),"")</f>
        <v>46148</v>
      </c>
      <c r="F5847" s="95" t="str">
        <f t="shared" si="435"/>
        <v>2026 05</v>
      </c>
      <c r="G5847" s="97" t="s">
        <v>5</v>
      </c>
      <c r="H5847" s="161" t="s">
        <v>3633</v>
      </c>
      <c r="I5847" s="97" t="s">
        <v>2008</v>
      </c>
      <c r="J5847" s="97" t="s">
        <v>4953</v>
      </c>
      <c r="K5847" s="29">
        <v>18.739999999999998</v>
      </c>
      <c r="L5847" s="29">
        <v>-2.81</v>
      </c>
      <c r="M5847" s="30">
        <f>IFERROR(VLOOKUP($A5847,HeadJournal!$A$1:$J$890,COLUMN(HeadJournal!I$1),0)*($K5847+$L5847)/(SUMIF($A:$A,$A5847,$K:$K)+SUMIF($A:$A,$A5847,$L:$L)),0)</f>
        <v>-0.80574626865671606</v>
      </c>
      <c r="N5847" s="30">
        <f ca="1">IFERROR((VLOOKUP($A5847,HeadJournal!$A$1:$K$890,COLUMN(HeadJournal!K$1),0)-VLOOKUP($A5847,HeadJournal!$A$1:$K$890,COLUMN(HeadJournal!J$1),0))*($K5847+$L5847)/(SUMIF($A:$A,$A5847,$K:$K)+SUMIF($A:$A,$A5847,$L:$L)),0)</f>
        <v>-4.6927635906543912E-15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0.83476225810991933</v>
      </c>
      <c r="P5847" s="30">
        <f ca="1">IFERROR(SUM(K5847:O5847)*VLOOKUP($A5847,HeadJournal!$A$1:$L$890,COLUMN(HeadJournal!H$1),0),0)</f>
        <v>1375.1009468283576</v>
      </c>
      <c r="Q5847" s="29"/>
      <c r="R5847" s="31"/>
      <c r="S5847" s="31"/>
      <c r="T5847" s="95" t="str">
        <f t="shared" si="436"/>
        <v/>
      </c>
      <c r="U5847" s="32">
        <f t="shared" ca="1" si="437"/>
        <v>-1375.1009468283576</v>
      </c>
      <c r="V5847" s="22" t="str">
        <f t="shared" si="438"/>
        <v/>
      </c>
      <c r="X5847" s="33"/>
      <c r="Y5847" s="33"/>
    </row>
    <row r="5848" spans="1:25" hidden="1" x14ac:dyDescent="0.2">
      <c r="A5848" s="93" t="s">
        <v>5725</v>
      </c>
      <c r="B5848" s="94" t="str">
        <f>IFERROR(VLOOKUP($A5848,HeadJournal!$A$1:$NTR$890,COLUMN(HeadJournal!B$1),0),"")</f>
        <v>722500700833</v>
      </c>
      <c r="C5848" s="94" t="str">
        <f>IFERROR(VLOOKUP($A5848,HeadJournal!$A$1:$NTR$890,COLUMN(HeadJournal!C$1),0),"")</f>
        <v>iHerb_MH DLE7202</v>
      </c>
      <c r="D5848" s="125" t="str">
        <f>IFERROR(VLOOKUP($A5848,HeadJournal!$A$1:$NTR$890,COLUMN(HeadJournal!D$1),0),"")</f>
        <v>Доставлен</v>
      </c>
      <c r="E5848" s="95">
        <f>IFERROR(VLOOKUP($A5848,HeadJournal!$A$1:$NTR$890,COLUMN(HeadJournal!G$1),0),"")</f>
        <v>46148</v>
      </c>
      <c r="F5848" s="95" t="str">
        <f t="shared" si="435"/>
        <v>2026 05</v>
      </c>
      <c r="G5848" s="97" t="s">
        <v>5</v>
      </c>
      <c r="H5848" s="161" t="s">
        <v>5721</v>
      </c>
      <c r="I5848" s="97" t="s">
        <v>5722</v>
      </c>
      <c r="J5848" s="97" t="s">
        <v>5723</v>
      </c>
      <c r="K5848" s="29">
        <v>16.8</v>
      </c>
      <c r="L5848" s="29">
        <v>-2.52</v>
      </c>
      <c r="M5848" s="30">
        <f>IFERROR(VLOOKUP($A5848,HeadJournal!$A$1:$J$890,COLUMN(HeadJournal!I$1),0)*($K5848+$L5848)/(SUMIF($A:$A,$A5848,$K:$K)+SUMIF($A:$A,$A5848,$L:$L)),0)</f>
        <v>-0.72228855721393026</v>
      </c>
      <c r="N5848" s="30">
        <f ca="1">IFERROR((VLOOKUP($A5848,HeadJournal!$A$1:$K$890,COLUMN(HeadJournal!K$1),0)-VLOOKUP($A5848,HeadJournal!$A$1:$K$890,COLUMN(HeadJournal!J$1),0))*($K5848+$L5848)/(SUMIF($A:$A,$A5848,$K:$K)+SUMIF($A:$A,$A5848,$L:$L)),0)</f>
        <v>-4.2066957987787024E-15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0.74829912403073739</v>
      </c>
      <c r="P5848" s="30">
        <f ca="1">IFERROR(SUM(K5848:O5848)*VLOOKUP($A5848,HeadJournal!$A$1:$L$890,COLUMN(HeadJournal!H$1),0),0)</f>
        <v>1232.6705286069648</v>
      </c>
      <c r="Q5848" s="29">
        <v>2000</v>
      </c>
      <c r="R5848" s="31">
        <v>46180</v>
      </c>
      <c r="S5848" s="31"/>
      <c r="T5848" s="95" t="str">
        <f t="shared" si="436"/>
        <v>2026 06</v>
      </c>
      <c r="U5848" s="32">
        <f t="shared" ca="1" si="437"/>
        <v>767.32947139303519</v>
      </c>
      <c r="V5848" s="22">
        <f t="shared" ca="1" si="438"/>
        <v>0.62249356465120542</v>
      </c>
      <c r="X5848" s="33"/>
      <c r="Y5848" s="33"/>
    </row>
    <row r="5849" spans="1:25" hidden="1" x14ac:dyDescent="0.2">
      <c r="A5849" s="93" t="s">
        <v>5725</v>
      </c>
      <c r="B5849" s="94" t="str">
        <f>IFERROR(VLOOKUP($A5849,HeadJournal!$A$1:$NTR$890,COLUMN(HeadJournal!B$1),0),"")</f>
        <v>722500700833</v>
      </c>
      <c r="C5849" s="94" t="str">
        <f>IFERROR(VLOOKUP($A5849,HeadJournal!$A$1:$NTR$890,COLUMN(HeadJournal!C$1),0),"")</f>
        <v>iHerb_MH DLE7202</v>
      </c>
      <c r="D5849" s="125" t="str">
        <f>IFERROR(VLOOKUP($A5849,HeadJournal!$A$1:$NTR$890,COLUMN(HeadJournal!D$1),0),"")</f>
        <v>Доставлен</v>
      </c>
      <c r="E5849" s="95">
        <f>IFERROR(VLOOKUP($A5849,HeadJournal!$A$1:$NTR$890,COLUMN(HeadJournal!G$1),0),"")</f>
        <v>46148</v>
      </c>
      <c r="F5849" s="95" t="str">
        <f t="shared" si="435"/>
        <v>2026 05</v>
      </c>
      <c r="G5849" s="97" t="s">
        <v>5</v>
      </c>
      <c r="H5849" s="161" t="s">
        <v>2488</v>
      </c>
      <c r="I5849" s="97" t="s">
        <v>2005</v>
      </c>
      <c r="J5849" s="97" t="s">
        <v>2489</v>
      </c>
      <c r="K5849" s="29">
        <v>21.24</v>
      </c>
      <c r="L5849" s="29">
        <v>-3.1850000000000001</v>
      </c>
      <c r="M5849" s="30">
        <f>IFERROR(VLOOKUP($A5849,HeadJournal!$A$1:$J$890,COLUMN(HeadJournal!I$1),0)*($K5849+$L5849)/(SUMIF($A:$A,$A5849,$K:$K)+SUMIF($A:$A,$A5849,$L:$L)),0)</f>
        <v>-0.9132296849087892</v>
      </c>
      <c r="N5849" s="30">
        <f ca="1">IFERROR((VLOOKUP($A5849,HeadJournal!$A$1:$K$890,COLUMN(HeadJournal!K$1),0)-VLOOKUP($A5849,HeadJournal!$A$1:$K$890,COLUMN(HeadJournal!J$1),0))*($K5849+$L5849)/(SUMIF($A:$A,$A5849,$K:$K)+SUMIF($A:$A,$A5849,$L:$L)),0)</f>
        <v>-5.3187599892821749E-15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0.94611629442401701</v>
      </c>
      <c r="P5849" s="30">
        <f ca="1">IFERROR(SUM(K5849:O5849)*VLOOKUP($A5849,HeadJournal!$A$1:$L$890,COLUMN(HeadJournal!H$1),0),0)</f>
        <v>1558.5340612043942</v>
      </c>
      <c r="Q5849" s="29">
        <v>2600</v>
      </c>
      <c r="R5849" s="31">
        <v>46180</v>
      </c>
      <c r="S5849" s="31"/>
      <c r="T5849" s="95" t="str">
        <f t="shared" si="436"/>
        <v>2026 06</v>
      </c>
      <c r="U5849" s="32">
        <f t="shared" ca="1" si="437"/>
        <v>1041.4659387956058</v>
      </c>
      <c r="V5849" s="22">
        <f t="shared" ca="1" si="438"/>
        <v>0.66823431371835929</v>
      </c>
      <c r="X5849" s="33"/>
      <c r="Y5849" s="33"/>
    </row>
    <row r="5850" spans="1:25" hidden="1" x14ac:dyDescent="0.2">
      <c r="A5850" s="93" t="s">
        <v>5725</v>
      </c>
      <c r="B5850" s="94" t="str">
        <f>IFERROR(VLOOKUP($A5850,HeadJournal!$A$1:$NTR$890,COLUMN(HeadJournal!B$1),0),"")</f>
        <v>722500700833</v>
      </c>
      <c r="C5850" s="94" t="str">
        <f>IFERROR(VLOOKUP($A5850,HeadJournal!$A$1:$NTR$890,COLUMN(HeadJournal!C$1),0),"")</f>
        <v>iHerb_MH DLE7202</v>
      </c>
      <c r="D5850" s="125" t="str">
        <f>IFERROR(VLOOKUP($A5850,HeadJournal!$A$1:$NTR$890,COLUMN(HeadJournal!D$1),0),"")</f>
        <v>Доставлен</v>
      </c>
      <c r="E5850" s="95">
        <f>IFERROR(VLOOKUP($A5850,HeadJournal!$A$1:$NTR$890,COLUMN(HeadJournal!G$1),0),"")</f>
        <v>46148</v>
      </c>
      <c r="F5850" s="95" t="str">
        <f t="shared" si="435"/>
        <v>2026 05</v>
      </c>
      <c r="G5850" s="97" t="s">
        <v>5</v>
      </c>
      <c r="H5850" s="161" t="s">
        <v>2488</v>
      </c>
      <c r="I5850" s="97" t="s">
        <v>2005</v>
      </c>
      <c r="J5850" s="97" t="s">
        <v>2489</v>
      </c>
      <c r="K5850" s="29">
        <v>21.24</v>
      </c>
      <c r="L5850" s="29">
        <v>-3.1850000000000001</v>
      </c>
      <c r="M5850" s="30">
        <f>IFERROR(VLOOKUP($A5850,HeadJournal!$A$1:$J$890,COLUMN(HeadJournal!I$1),0)*($K5850+$L5850)/(SUMIF($A:$A,$A5850,$K:$K)+SUMIF($A:$A,$A5850,$L:$L)),0)</f>
        <v>-0.9132296849087892</v>
      </c>
      <c r="N5850" s="30">
        <f ca="1">IFERROR((VLOOKUP($A5850,HeadJournal!$A$1:$K$890,COLUMN(HeadJournal!K$1),0)-VLOOKUP($A5850,HeadJournal!$A$1:$K$890,COLUMN(HeadJournal!J$1),0))*($K5850+$L5850)/(SUMIF($A:$A,$A5850,$K:$K)+SUMIF($A:$A,$A5850,$L:$L)),0)</f>
        <v>-5.3187599892821749E-15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0.94611629442401701</v>
      </c>
      <c r="P5850" s="30">
        <f ca="1">IFERROR(SUM(K5850:O5850)*VLOOKUP($A5850,HeadJournal!$A$1:$L$890,COLUMN(HeadJournal!H$1),0),0)</f>
        <v>1558.5340612043942</v>
      </c>
      <c r="Q5850" s="29"/>
      <c r="R5850" s="31"/>
      <c r="S5850" s="31"/>
      <c r="T5850" s="95" t="str">
        <f t="shared" si="436"/>
        <v/>
      </c>
      <c r="U5850" s="32">
        <f t="shared" ca="1" si="437"/>
        <v>-1558.5340612043942</v>
      </c>
      <c r="V5850" s="22" t="str">
        <f t="shared" si="438"/>
        <v/>
      </c>
      <c r="X5850" s="33"/>
      <c r="Y5850" s="33"/>
    </row>
    <row r="5851" spans="1:25" hidden="1" x14ac:dyDescent="0.2">
      <c r="A5851" s="93" t="s">
        <v>5725</v>
      </c>
      <c r="B5851" s="94" t="str">
        <f>IFERROR(VLOOKUP($A5851,HeadJournal!$A$1:$NTR$890,COLUMN(HeadJournal!B$1),0),"")</f>
        <v>722500700833</v>
      </c>
      <c r="C5851" s="94" t="str">
        <f>IFERROR(VLOOKUP($A5851,HeadJournal!$A$1:$NTR$890,COLUMN(HeadJournal!C$1),0),"")</f>
        <v>iHerb_MH DLE7202</v>
      </c>
      <c r="D5851" s="125" t="str">
        <f>IFERROR(VLOOKUP($A5851,HeadJournal!$A$1:$NTR$890,COLUMN(HeadJournal!D$1),0),"")</f>
        <v>Доставлен</v>
      </c>
      <c r="E5851" s="95">
        <f>IFERROR(VLOOKUP($A5851,HeadJournal!$A$1:$NTR$890,COLUMN(HeadJournal!G$1),0),"")</f>
        <v>46148</v>
      </c>
      <c r="F5851" s="95" t="str">
        <f t="shared" si="435"/>
        <v>2026 05</v>
      </c>
      <c r="G5851" s="97" t="s">
        <v>5</v>
      </c>
      <c r="H5851" s="161" t="s">
        <v>2475</v>
      </c>
      <c r="I5851" s="97" t="s">
        <v>2005</v>
      </c>
      <c r="J5851" s="97" t="s">
        <v>5724</v>
      </c>
      <c r="K5851" s="29">
        <v>14.4</v>
      </c>
      <c r="L5851" s="29">
        <v>-2.16</v>
      </c>
      <c r="M5851" s="30">
        <f>IFERROR(VLOOKUP($A5851,HeadJournal!$A$1:$J$890,COLUMN(HeadJournal!I$1),0)*($K5851+$L5851)/(SUMIF($A:$A,$A5851,$K:$K)+SUMIF($A:$A,$A5851,$L:$L)),0)</f>
        <v>-0.61910447761194021</v>
      </c>
      <c r="N5851" s="30">
        <f ca="1">IFERROR((VLOOKUP($A5851,HeadJournal!$A$1:$K$890,COLUMN(HeadJournal!K$1),0)-VLOOKUP($A5851,HeadJournal!$A$1:$K$890,COLUMN(HeadJournal!J$1),0))*($K5851+$L5851)/(SUMIF($A:$A,$A5851,$K:$K)+SUMIF($A:$A,$A5851,$L:$L)),0)</f>
        <v>-3.6057392560960302E-15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0.64139924916920354</v>
      </c>
      <c r="P5851" s="30">
        <f ca="1">IFERROR(SUM(K5851:O5851)*VLOOKUP($A5851,HeadJournal!$A$1:$L$890,COLUMN(HeadJournal!H$1),0),0)</f>
        <v>1056.5747388059699</v>
      </c>
      <c r="Q5851" s="29">
        <v>1800</v>
      </c>
      <c r="R5851" s="31">
        <v>46180</v>
      </c>
      <c r="S5851" s="31"/>
      <c r="T5851" s="95" t="str">
        <f t="shared" si="436"/>
        <v>2026 06</v>
      </c>
      <c r="U5851" s="32">
        <f t="shared" ca="1" si="437"/>
        <v>743.4252611940301</v>
      </c>
      <c r="V5851" s="22">
        <f t="shared" ca="1" si="438"/>
        <v>0.70361824288376562</v>
      </c>
      <c r="X5851" s="33"/>
      <c r="Y5851" s="33"/>
    </row>
    <row r="5852" spans="1:25" hidden="1" x14ac:dyDescent="0.2">
      <c r="A5852" s="93" t="s">
        <v>5725</v>
      </c>
      <c r="B5852" s="94" t="str">
        <f>IFERROR(VLOOKUP($A5852,HeadJournal!$A$1:$NTR$890,COLUMN(HeadJournal!B$1),0),"")</f>
        <v>722500700833</v>
      </c>
      <c r="C5852" s="94" t="str">
        <f>IFERROR(VLOOKUP($A5852,HeadJournal!$A$1:$NTR$890,COLUMN(HeadJournal!C$1),0),"")</f>
        <v>iHerb_MH DLE7202</v>
      </c>
      <c r="D5852" s="125" t="str">
        <f>IFERROR(VLOOKUP($A5852,HeadJournal!$A$1:$NTR$890,COLUMN(HeadJournal!D$1),0),"")</f>
        <v>Доставлен</v>
      </c>
      <c r="E5852" s="95">
        <f>IFERROR(VLOOKUP($A5852,HeadJournal!$A$1:$NTR$890,COLUMN(HeadJournal!G$1),0),"")</f>
        <v>46148</v>
      </c>
      <c r="F5852" s="95" t="str">
        <f t="shared" si="435"/>
        <v>2026 05</v>
      </c>
      <c r="G5852" s="97" t="s">
        <v>5</v>
      </c>
      <c r="H5852" s="161" t="s">
        <v>2475</v>
      </c>
      <c r="I5852" s="97" t="s">
        <v>2005</v>
      </c>
      <c r="J5852" s="97" t="s">
        <v>5724</v>
      </c>
      <c r="K5852" s="29">
        <v>14.4</v>
      </c>
      <c r="L5852" s="29">
        <v>-2.16</v>
      </c>
      <c r="M5852" s="30">
        <f>IFERROR(VLOOKUP($A5852,HeadJournal!$A$1:$J$890,COLUMN(HeadJournal!I$1),0)*($K5852+$L5852)/(SUMIF($A:$A,$A5852,$K:$K)+SUMIF($A:$A,$A5852,$L:$L)),0)</f>
        <v>-0.61910447761194021</v>
      </c>
      <c r="N5852" s="30">
        <f ca="1">IFERROR((VLOOKUP($A5852,HeadJournal!$A$1:$K$890,COLUMN(HeadJournal!K$1),0)-VLOOKUP($A5852,HeadJournal!$A$1:$K$890,COLUMN(HeadJournal!J$1),0))*($K5852+$L5852)/(SUMIF($A:$A,$A5852,$K:$K)+SUMIF($A:$A,$A5852,$L:$L)),0)</f>
        <v>-3.6057392560960302E-15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0.64139924916920354</v>
      </c>
      <c r="P5852" s="30">
        <f ca="1">IFERROR(SUM(K5852:O5852)*VLOOKUP($A5852,HeadJournal!$A$1:$L$890,COLUMN(HeadJournal!H$1),0),0)</f>
        <v>1056.5747388059699</v>
      </c>
      <c r="Q5852" s="29"/>
      <c r="R5852" s="31"/>
      <c r="S5852" s="31"/>
      <c r="T5852" s="95" t="str">
        <f t="shared" si="436"/>
        <v/>
      </c>
      <c r="U5852" s="32">
        <f t="shared" ca="1" si="437"/>
        <v>-1056.5747388059699</v>
      </c>
      <c r="V5852" s="22" t="str">
        <f t="shared" si="438"/>
        <v/>
      </c>
      <c r="X5852" s="33"/>
      <c r="Y5852" s="33"/>
    </row>
    <row r="5853" spans="1:25" hidden="1" x14ac:dyDescent="0.2">
      <c r="A5853" s="93" t="s">
        <v>5732</v>
      </c>
      <c r="B5853" s="94" t="str">
        <f>IFERROR(VLOOKUP($A5853,HeadJournal!$A$1:$NTR$890,COLUMN(HeadJournal!B$1),0),"")</f>
        <v>720001038216</v>
      </c>
      <c r="C5853" s="94" t="str">
        <f>IFERROR(VLOOKUP($A5853,HeadJournal!$A$1:$NTR$890,COLUMN(HeadJournal!C$1),0),"")</f>
        <v>iHerb_AV CYG0792</v>
      </c>
      <c r="D5853" s="125" t="str">
        <f>IFERROR(VLOOKUP($A5853,HeadJournal!$A$1:$NTR$890,COLUMN(HeadJournal!D$1),0),"")</f>
        <v>Доставлен</v>
      </c>
      <c r="E5853" s="95">
        <f>IFERROR(VLOOKUP($A5853,HeadJournal!$A$1:$NTR$890,COLUMN(HeadJournal!G$1),0),"")</f>
        <v>46156</v>
      </c>
      <c r="F5853" s="95" t="str">
        <f t="shared" si="435"/>
        <v>2026 05</v>
      </c>
      <c r="G5853" s="97" t="s">
        <v>5</v>
      </c>
      <c r="H5853" s="161" t="s">
        <v>5727</v>
      </c>
      <c r="I5853" s="97" t="s">
        <v>2005</v>
      </c>
      <c r="J5853" s="97" t="s">
        <v>5728</v>
      </c>
      <c r="K5853" s="29">
        <v>27.31</v>
      </c>
      <c r="L5853" s="29">
        <v>-5.46</v>
      </c>
      <c r="M5853" s="30">
        <f>IFERROR(VLOOKUP($A5853,HeadJournal!$A$1:$J$890,COLUMN(HeadJournal!I$1),0)*($K5853+$L5853)/(SUMIF($A:$A,$A5853,$K:$K)+SUMIF($A:$A,$A5853,$L:$L)),0)</f>
        <v>-1.1053176900807558</v>
      </c>
      <c r="N5853" s="30">
        <f ca="1">IFERROR((VLOOKUP($A5853,HeadJournal!$A$1:$K$890,COLUMN(HeadJournal!K$1),0)-VLOOKUP($A5853,HeadJournal!$A$1:$K$890,COLUMN(HeadJournal!J$1),0))*($K5853+$L5853)/(SUMIF($A:$A,$A5853,$K:$K)+SUMIF($A:$A,$A5853,$L:$L)),0)</f>
        <v>3.1541182947550792E-15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1.1426814842070112</v>
      </c>
      <c r="P5853" s="30">
        <f ca="1">IFERROR(SUM(K5853:O5853)*VLOOKUP($A5853,HeadJournal!$A$1:$L$890,COLUMN(HeadJournal!H$1),0),0)</f>
        <v>1851.9908629183808</v>
      </c>
      <c r="Q5853" s="29"/>
      <c r="R5853" s="31"/>
      <c r="S5853" s="31"/>
      <c r="T5853" s="95" t="str">
        <f t="shared" si="436"/>
        <v/>
      </c>
      <c r="U5853" s="32">
        <f t="shared" ca="1" si="437"/>
        <v>-1851.9908629183808</v>
      </c>
      <c r="V5853" s="22" t="str">
        <f t="shared" si="438"/>
        <v/>
      </c>
      <c r="X5853" s="33"/>
      <c r="Y5853" s="33"/>
    </row>
    <row r="5854" spans="1:25" hidden="1" x14ac:dyDescent="0.2">
      <c r="A5854" s="93" t="s">
        <v>5732</v>
      </c>
      <c r="B5854" s="94" t="str">
        <f>IFERROR(VLOOKUP($A5854,HeadJournal!$A$1:$NTR$890,COLUMN(HeadJournal!B$1),0),"")</f>
        <v>720001038216</v>
      </c>
      <c r="C5854" s="94" t="str">
        <f>IFERROR(VLOOKUP($A5854,HeadJournal!$A$1:$NTR$890,COLUMN(HeadJournal!C$1),0),"")</f>
        <v>iHerb_AV CYG0792</v>
      </c>
      <c r="D5854" s="125" t="str">
        <f>IFERROR(VLOOKUP($A5854,HeadJournal!$A$1:$NTR$890,COLUMN(HeadJournal!D$1),0),"")</f>
        <v>Доставлен</v>
      </c>
      <c r="E5854" s="95">
        <f>IFERROR(VLOOKUP($A5854,HeadJournal!$A$1:$NTR$890,COLUMN(HeadJournal!G$1),0),"")</f>
        <v>46156</v>
      </c>
      <c r="F5854" s="95" t="str">
        <f t="shared" si="435"/>
        <v>2026 05</v>
      </c>
      <c r="G5854" s="97" t="s">
        <v>5</v>
      </c>
      <c r="H5854" s="161" t="s">
        <v>2016</v>
      </c>
      <c r="I5854" s="97" t="s">
        <v>2005</v>
      </c>
      <c r="J5854" s="97" t="s">
        <v>2017</v>
      </c>
      <c r="K5854" s="29">
        <v>41.96</v>
      </c>
      <c r="L5854" s="29">
        <v>-8.39</v>
      </c>
      <c r="M5854" s="30">
        <f>IFERROR(VLOOKUP($A5854,HeadJournal!$A$1:$J$890,COLUMN(HeadJournal!I$1),0)*($K5854+$L5854)/(SUMIF($A:$A,$A5854,$K:$K)+SUMIF($A:$A,$A5854,$L:$L)),0)</f>
        <v>-1.6981928995886031</v>
      </c>
      <c r="N5854" s="30">
        <f ca="1">IFERROR((VLOOKUP($A5854,HeadJournal!$A$1:$K$890,COLUMN(HeadJournal!K$1),0)-VLOOKUP($A5854,HeadJournal!$A$1:$K$890,COLUMN(HeadJournal!J$1),0))*($K5854+$L5854)/(SUMIF($A:$A,$A5854,$K:$K)+SUMIF($A:$A,$A5854,$L:$L)),0)</f>
        <v>4.8459382679600928E-15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1.7555980514796052</v>
      </c>
      <c r="P5854" s="30">
        <f ca="1">IFERROR(SUM(K5854:O5854)*VLOOKUP($A5854,HeadJournal!$A$1:$L$890,COLUMN(HeadJournal!H$1),0),0)</f>
        <v>2845.3699436233433</v>
      </c>
      <c r="Q5854" s="29"/>
      <c r="R5854" s="31"/>
      <c r="S5854" s="31"/>
      <c r="T5854" s="95" t="str">
        <f t="shared" si="436"/>
        <v/>
      </c>
      <c r="U5854" s="32">
        <f t="shared" ca="1" si="437"/>
        <v>-2845.3699436233433</v>
      </c>
      <c r="V5854" s="22" t="str">
        <f t="shared" si="438"/>
        <v/>
      </c>
      <c r="X5854" s="33"/>
      <c r="Y5854" s="33"/>
    </row>
    <row r="5855" spans="1:25" hidden="1" x14ac:dyDescent="0.2">
      <c r="A5855" s="93" t="s">
        <v>5732</v>
      </c>
      <c r="B5855" s="94" t="str">
        <f>IFERROR(VLOOKUP($A5855,HeadJournal!$A$1:$NTR$890,COLUMN(HeadJournal!B$1),0),"")</f>
        <v>720001038216</v>
      </c>
      <c r="C5855" s="94" t="str">
        <f>IFERROR(VLOOKUP($A5855,HeadJournal!$A$1:$NTR$890,COLUMN(HeadJournal!C$1),0),"")</f>
        <v>iHerb_AV CYG0792</v>
      </c>
      <c r="D5855" s="125" t="str">
        <f>IFERROR(VLOOKUP($A5855,HeadJournal!$A$1:$NTR$890,COLUMN(HeadJournal!D$1),0),"")</f>
        <v>Доставлен</v>
      </c>
      <c r="E5855" s="95">
        <f>IFERROR(VLOOKUP($A5855,HeadJournal!$A$1:$NTR$890,COLUMN(HeadJournal!G$1),0),"")</f>
        <v>46156</v>
      </c>
      <c r="F5855" s="95" t="str">
        <f t="shared" si="435"/>
        <v>2026 05</v>
      </c>
      <c r="G5855" s="97" t="s">
        <v>5</v>
      </c>
      <c r="H5855" s="161" t="s">
        <v>2624</v>
      </c>
      <c r="I5855" s="97" t="s">
        <v>2005</v>
      </c>
      <c r="J5855" s="97" t="s">
        <v>5611</v>
      </c>
      <c r="K5855" s="29">
        <v>25.05</v>
      </c>
      <c r="L5855" s="29">
        <v>-5.01</v>
      </c>
      <c r="M5855" s="30">
        <f>IFERROR(VLOOKUP($A5855,HeadJournal!$A$1:$J$890,COLUMN(HeadJournal!I$1),0)*($K5855+$L5855)/(SUMIF($A:$A,$A5855,$K:$K)+SUMIF($A:$A,$A5855,$L:$L)),0)</f>
        <v>-1.0137559043120525</v>
      </c>
      <c r="N5855" s="30">
        <f ca="1">IFERROR((VLOOKUP($A5855,HeadJournal!$A$1:$K$890,COLUMN(HeadJournal!K$1),0)-VLOOKUP($A5855,HeadJournal!$A$1:$K$890,COLUMN(HeadJournal!J$1),0))*($K5855+$L5855)/(SUMIF($A:$A,$A5855,$K:$K)+SUMIF($A:$A,$A5855,$L:$L)),0)</f>
        <v>2.8928389302925306E-15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1.0480245740736158</v>
      </c>
      <c r="P5855" s="30">
        <f ca="1">IFERROR(SUM(K5855:O5855)*VLOOKUP($A5855,HeadJournal!$A$1:$L$890,COLUMN(HeadJournal!H$1),0),0)</f>
        <v>1698.5765168368127</v>
      </c>
      <c r="Q5855" s="29"/>
      <c r="R5855" s="31"/>
      <c r="S5855" s="31"/>
      <c r="T5855" s="95" t="str">
        <f t="shared" si="436"/>
        <v/>
      </c>
      <c r="U5855" s="32">
        <f t="shared" ca="1" si="437"/>
        <v>-1698.5765168368127</v>
      </c>
      <c r="V5855" s="22" t="str">
        <f t="shared" si="438"/>
        <v/>
      </c>
      <c r="X5855" s="33"/>
      <c r="Y5855" s="33"/>
    </row>
    <row r="5856" spans="1:25" hidden="1" x14ac:dyDescent="0.2">
      <c r="A5856" s="93" t="s">
        <v>5732</v>
      </c>
      <c r="B5856" s="94" t="str">
        <f>IFERROR(VLOOKUP($A5856,HeadJournal!$A$1:$NTR$890,COLUMN(HeadJournal!B$1),0),"")</f>
        <v>720001038216</v>
      </c>
      <c r="C5856" s="94" t="str">
        <f>IFERROR(VLOOKUP($A5856,HeadJournal!$A$1:$NTR$890,COLUMN(HeadJournal!C$1),0),"")</f>
        <v>iHerb_AV CYG0792</v>
      </c>
      <c r="D5856" s="125" t="str">
        <f>IFERROR(VLOOKUP($A5856,HeadJournal!$A$1:$NTR$890,COLUMN(HeadJournal!D$1),0),"")</f>
        <v>Доставлен</v>
      </c>
      <c r="E5856" s="95">
        <f>IFERROR(VLOOKUP($A5856,HeadJournal!$A$1:$NTR$890,COLUMN(HeadJournal!G$1),0),"")</f>
        <v>46156</v>
      </c>
      <c r="F5856" s="95" t="str">
        <f t="shared" si="435"/>
        <v>2026 05</v>
      </c>
      <c r="G5856" s="97" t="s">
        <v>5</v>
      </c>
      <c r="H5856" s="161" t="s">
        <v>2051</v>
      </c>
      <c r="I5856" s="97" t="s">
        <v>2052</v>
      </c>
      <c r="J5856" s="97" t="s">
        <v>5583</v>
      </c>
      <c r="K5856" s="29">
        <v>20.25</v>
      </c>
      <c r="L5856" s="29">
        <v>-4.05</v>
      </c>
      <c r="M5856" s="30">
        <f>IFERROR(VLOOKUP($A5856,HeadJournal!$A$1:$J$890,COLUMN(HeadJournal!I$1),0)*($K5856+$L5856)/(SUMIF($A:$A,$A5856,$K:$K)+SUMIF($A:$A,$A5856,$L:$L)),0)</f>
        <v>-0.81950327594088079</v>
      </c>
      <c r="N5856" s="30">
        <f ca="1">IFERROR((VLOOKUP($A5856,HeadJournal!$A$1:$K$890,COLUMN(HeadJournal!K$1),0)-VLOOKUP($A5856,HeadJournal!$A$1:$K$890,COLUMN(HeadJournal!J$1),0))*($K5856+$L5856)/(SUMIF($A:$A,$A5856,$K:$K)+SUMIF($A:$A,$A5856,$L:$L)),0)</f>
        <v>2.3385224885598298E-15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0.84720549401160572</v>
      </c>
      <c r="P5856" s="30">
        <f ca="1">IFERROR(SUM(K5856:O5856)*VLOOKUP($A5856,HeadJournal!$A$1:$L$890,COLUMN(HeadJournal!H$1),0),0)</f>
        <v>1373.1007770836511</v>
      </c>
      <c r="Q5856" s="29"/>
      <c r="R5856" s="31"/>
      <c r="S5856" s="31"/>
      <c r="T5856" s="95" t="str">
        <f t="shared" si="436"/>
        <v/>
      </c>
      <c r="U5856" s="32">
        <f t="shared" ca="1" si="437"/>
        <v>-1373.1007770836511</v>
      </c>
      <c r="V5856" s="22" t="str">
        <f t="shared" si="438"/>
        <v/>
      </c>
      <c r="X5856" s="33"/>
      <c r="Y5856" s="33"/>
    </row>
    <row r="5857" spans="1:25" hidden="1" x14ac:dyDescent="0.2">
      <c r="A5857" s="93" t="s">
        <v>5732</v>
      </c>
      <c r="B5857" s="94" t="str">
        <f>IFERROR(VLOOKUP($A5857,HeadJournal!$A$1:$NTR$890,COLUMN(HeadJournal!B$1),0),"")</f>
        <v>720001038216</v>
      </c>
      <c r="C5857" s="94" t="str">
        <f>IFERROR(VLOOKUP($A5857,HeadJournal!$A$1:$NTR$890,COLUMN(HeadJournal!C$1),0),"")</f>
        <v>iHerb_AV CYG0792</v>
      </c>
      <c r="D5857" s="125" t="str">
        <f>IFERROR(VLOOKUP($A5857,HeadJournal!$A$1:$NTR$890,COLUMN(HeadJournal!D$1),0),"")</f>
        <v>Доставлен</v>
      </c>
      <c r="E5857" s="95">
        <f>IFERROR(VLOOKUP($A5857,HeadJournal!$A$1:$NTR$890,COLUMN(HeadJournal!G$1),0),"")</f>
        <v>46156</v>
      </c>
      <c r="F5857" s="95" t="str">
        <f t="shared" si="435"/>
        <v>2026 05</v>
      </c>
      <c r="G5857" s="97" t="s">
        <v>5</v>
      </c>
      <c r="H5857" s="161" t="s">
        <v>5729</v>
      </c>
      <c r="I5857" s="97" t="s">
        <v>5730</v>
      </c>
      <c r="J5857" s="97" t="s">
        <v>5731</v>
      </c>
      <c r="K5857" s="29">
        <v>15.6</v>
      </c>
      <c r="L5857" s="29">
        <v>-3.12</v>
      </c>
      <c r="M5857" s="30">
        <f>IFERROR(VLOOKUP($A5857,HeadJournal!$A$1:$J$890,COLUMN(HeadJournal!I$1),0)*($K5857+$L5857)/(SUMIF($A:$A,$A5857,$K:$K)+SUMIF($A:$A,$A5857,$L:$L)),0)</f>
        <v>-0.63132104220630814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1.8015284356312767E-15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0.65266201020153336</v>
      </c>
      <c r="P5857" s="30">
        <f ca="1">IFERROR(SUM(K5857:O5857)*VLOOKUP($A5857,HeadJournal!$A$1:$L$890,COLUMN(HeadJournal!H$1),0),0)</f>
        <v>1057.7961541977756</v>
      </c>
      <c r="Q5857" s="29">
        <v>2000</v>
      </c>
      <c r="R5857" s="31">
        <v>46178</v>
      </c>
      <c r="S5857" s="31" t="s">
        <v>3437</v>
      </c>
      <c r="T5857" s="95" t="str">
        <f t="shared" si="436"/>
        <v>2026 06</v>
      </c>
      <c r="U5857" s="32">
        <f t="shared" ca="1" si="437"/>
        <v>942.20384580222435</v>
      </c>
      <c r="V5857" s="22">
        <f t="shared" ca="1" si="438"/>
        <v>0.89072345561398303</v>
      </c>
      <c r="X5857" s="33"/>
      <c r="Y5857" s="33"/>
    </row>
    <row r="5858" spans="1:25" hidden="1" x14ac:dyDescent="0.2">
      <c r="A5858" s="93" t="s">
        <v>5732</v>
      </c>
      <c r="B5858" s="94" t="str">
        <f>IFERROR(VLOOKUP($A5858,HeadJournal!$A$1:$NTR$890,COLUMN(HeadJournal!B$1),0),"")</f>
        <v>720001038216</v>
      </c>
      <c r="C5858" s="94" t="str">
        <f>IFERROR(VLOOKUP($A5858,HeadJournal!$A$1:$NTR$890,COLUMN(HeadJournal!C$1),0),"")</f>
        <v>iHerb_AV CYG0792</v>
      </c>
      <c r="D5858" s="125" t="str">
        <f>IFERROR(VLOOKUP($A5858,HeadJournal!$A$1:$NTR$890,COLUMN(HeadJournal!D$1),0),"")</f>
        <v>Доставлен</v>
      </c>
      <c r="E5858" s="95">
        <f>IFERROR(VLOOKUP($A5858,HeadJournal!$A$1:$NTR$890,COLUMN(HeadJournal!G$1),0),"")</f>
        <v>46156</v>
      </c>
      <c r="F5858" s="95" t="str">
        <f t="shared" si="435"/>
        <v>2026 05</v>
      </c>
      <c r="G5858" s="97" t="s">
        <v>5</v>
      </c>
      <c r="H5858" s="161" t="s">
        <v>2997</v>
      </c>
      <c r="I5858" s="97" t="s">
        <v>2102</v>
      </c>
      <c r="J5858" s="97" t="s">
        <v>4952</v>
      </c>
      <c r="K5858" s="29">
        <v>33.94</v>
      </c>
      <c r="L5858" s="29">
        <v>-6.79</v>
      </c>
      <c r="M5858" s="30">
        <f>IFERROR(VLOOKUP($A5858,HeadJournal!$A$1:$J$890,COLUMN(HeadJournal!I$1),0)*($K5858+$L5858)/(SUMIF($A:$A,$A5858,$K:$K)+SUMIF($A:$A,$A5858,$L:$L)),0)</f>
        <v>-1.3734267865305501</v>
      </c>
      <c r="N5858" s="30">
        <f ca="1">IFERROR((VLOOKUP($A5858,HeadJournal!$A$1:$K$890,COLUMN(HeadJournal!K$1),0)-VLOOKUP($A5858,HeadJournal!$A$1:$K$890,COLUMN(HeadJournal!J$1),0))*($K5858+$L5858)/(SUMIF($A:$A,$A5858,$K:$K)+SUMIF($A:$A,$A5858,$L:$L)),0)</f>
        <v>3.9191904669382332E-15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1.4198536520009319</v>
      </c>
      <c r="P5858" s="30">
        <f ca="1">IFERROR(SUM(K5858:O5858)*VLOOKUP($A5858,HeadJournal!$A$1:$L$890,COLUMN(HeadJournal!H$1),0),0)</f>
        <v>2301.2151912235258</v>
      </c>
      <c r="Q5858" s="29">
        <v>4000</v>
      </c>
      <c r="R5858" s="31">
        <v>46181</v>
      </c>
      <c r="S5858" s="31" t="s">
        <v>3150</v>
      </c>
      <c r="T5858" s="95" t="str">
        <f t="shared" si="436"/>
        <v>2026 06</v>
      </c>
      <c r="U5858" s="32">
        <f t="shared" ca="1" si="437"/>
        <v>1698.7848087764742</v>
      </c>
      <c r="V5858" s="22">
        <f t="shared" ca="1" si="438"/>
        <v>0.73821206085175051</v>
      </c>
      <c r="X5858" s="33"/>
      <c r="Y5858" s="33"/>
    </row>
    <row r="5859" spans="1:25" hidden="1" x14ac:dyDescent="0.2">
      <c r="A5859" s="93" t="s">
        <v>5732</v>
      </c>
      <c r="B5859" s="94" t="str">
        <f>IFERROR(VLOOKUP($A5859,HeadJournal!$A$1:$NTR$890,COLUMN(HeadJournal!B$1),0),"")</f>
        <v>720001038216</v>
      </c>
      <c r="C5859" s="94" t="str">
        <f>IFERROR(VLOOKUP($A5859,HeadJournal!$A$1:$NTR$890,COLUMN(HeadJournal!C$1),0),"")</f>
        <v>iHerb_AV CYG0792</v>
      </c>
      <c r="D5859" s="125" t="str">
        <f>IFERROR(VLOOKUP($A5859,HeadJournal!$A$1:$NTR$890,COLUMN(HeadJournal!D$1),0),"")</f>
        <v>Доставлен</v>
      </c>
      <c r="E5859" s="95">
        <f>IFERROR(VLOOKUP($A5859,HeadJournal!$A$1:$NTR$890,COLUMN(HeadJournal!G$1),0),"")</f>
        <v>46156</v>
      </c>
      <c r="F5859" s="95" t="str">
        <f t="shared" si="435"/>
        <v>2026 05</v>
      </c>
      <c r="G5859" s="97" t="s">
        <v>5</v>
      </c>
      <c r="H5859" s="161" t="s">
        <v>4150</v>
      </c>
      <c r="I5859" s="97" t="s">
        <v>2163</v>
      </c>
      <c r="J5859" s="97" t="s">
        <v>4151</v>
      </c>
      <c r="K5859" s="29">
        <v>50.44</v>
      </c>
      <c r="L5859" s="29">
        <v>-10.09</v>
      </c>
      <c r="M5859" s="30">
        <f>IFERROR(VLOOKUP($A5859,HeadJournal!$A$1:$J$890,COLUMN(HeadJournal!I$1),0)*($K5859+$L5859)/(SUMIF($A:$A,$A5859,$K:$K)+SUMIF($A:$A,$A5859,$L:$L)),0)</f>
        <v>-2.0411701965564526</v>
      </c>
      <c r="N5859" s="30">
        <f ca="1">IFERROR((VLOOKUP($A5859,HeadJournal!$A$1:$K$890,COLUMN(HeadJournal!K$1),0)-VLOOKUP($A5859,HeadJournal!$A$1:$K$890,COLUMN(HeadJournal!J$1),0))*($K5859+$L5859)/(SUMIF($A:$A,$A5859,$K:$K)+SUMIF($A:$A,$A5859,$L:$L)),0)</f>
        <v>5.8246532353943909E-15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2.1101692397140916</v>
      </c>
      <c r="P5859" s="30">
        <f ca="1">IFERROR(SUM(K5859:O5859)*VLOOKUP($A5859,HeadJournal!$A$1:$L$890,COLUMN(HeadJournal!H$1),0),0)</f>
        <v>3420.0380466250194</v>
      </c>
      <c r="Q5859" s="29">
        <v>4900</v>
      </c>
      <c r="R5859" s="31">
        <v>46178</v>
      </c>
      <c r="S5859" s="31" t="s">
        <v>3226</v>
      </c>
      <c r="T5859" s="95" t="str">
        <f t="shared" si="436"/>
        <v>2026 06</v>
      </c>
      <c r="U5859" s="32">
        <f t="shared" ca="1" si="437"/>
        <v>1479.9619533749806</v>
      </c>
      <c r="V5859" s="22">
        <f t="shared" ca="1" si="438"/>
        <v>0.43273259922808305</v>
      </c>
      <c r="X5859" s="33"/>
      <c r="Y5859" s="33"/>
    </row>
    <row r="5860" spans="1:25" hidden="1" x14ac:dyDescent="0.2">
      <c r="A5860" s="93" t="s">
        <v>5732</v>
      </c>
      <c r="B5860" s="94" t="str">
        <f>IFERROR(VLOOKUP($A5860,HeadJournal!$A$1:$NTR$890,COLUMN(HeadJournal!B$1),0),"")</f>
        <v>720001038216</v>
      </c>
      <c r="C5860" s="94" t="str">
        <f>IFERROR(VLOOKUP($A5860,HeadJournal!$A$1:$NTR$890,COLUMN(HeadJournal!C$1),0),"")</f>
        <v>iHerb_AV CYG0792</v>
      </c>
      <c r="D5860" s="125" t="str">
        <f>IFERROR(VLOOKUP($A5860,HeadJournal!$A$1:$NTR$890,COLUMN(HeadJournal!D$1),0),"")</f>
        <v>Доставлен</v>
      </c>
      <c r="E5860" s="95">
        <f>IFERROR(VLOOKUP($A5860,HeadJournal!$A$1:$NTR$890,COLUMN(HeadJournal!G$1),0),"")</f>
        <v>46156</v>
      </c>
      <c r="F5860" s="95" t="str">
        <f t="shared" si="435"/>
        <v>2026 05</v>
      </c>
      <c r="G5860" s="97" t="s">
        <v>5</v>
      </c>
      <c r="H5860" s="161" t="s">
        <v>2211</v>
      </c>
      <c r="I5860" s="97" t="s">
        <v>2212</v>
      </c>
      <c r="J5860" s="97" t="s">
        <v>2213</v>
      </c>
      <c r="K5860" s="29">
        <v>31.56</v>
      </c>
      <c r="L5860" s="29">
        <v>-6.31</v>
      </c>
      <c r="M5860" s="30">
        <f>IFERROR(VLOOKUP($A5860,HeadJournal!$A$1:$J$890,COLUMN(HeadJournal!I$1),0)*($K5860+$L5860)/(SUMIF($A:$A,$A5860,$K:$K)+SUMIF($A:$A,$A5860,$L:$L)),0)</f>
        <v>-1.2773122047843974</v>
      </c>
      <c r="N5860" s="30">
        <f ca="1">IFERROR((VLOOKUP($A5860,HeadJournal!$A$1:$K$890,COLUMN(HeadJournal!K$1),0)-VLOOKUP($A5860,HeadJournal!$A$1:$K$890,COLUMN(HeadJournal!J$1),0))*($K5860+$L5860)/(SUMIF($A:$A,$A5860,$K:$K)+SUMIF($A:$A,$A5860,$L:$L)),0)</f>
        <v>3.644919310872575E-15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1.320490044678583</v>
      </c>
      <c r="P5860" s="30">
        <f ca="1">IFERROR(SUM(K5860:O5860)*VLOOKUP($A5860,HeadJournal!$A$1:$L$890,COLUMN(HeadJournal!H$1),0),0)</f>
        <v>2140.172507491493</v>
      </c>
      <c r="Q5860" s="29"/>
      <c r="R5860" s="31"/>
      <c r="S5860" s="31"/>
      <c r="T5860" s="95" t="str">
        <f t="shared" si="436"/>
        <v/>
      </c>
      <c r="U5860" s="32">
        <f t="shared" ca="1" si="437"/>
        <v>-2140.172507491493</v>
      </c>
      <c r="V5860" s="22" t="str">
        <f t="shared" si="438"/>
        <v/>
      </c>
      <c r="X5860" s="33"/>
      <c r="Y5860" s="33"/>
    </row>
    <row r="5861" spans="1:25" hidden="1" x14ac:dyDescent="0.2">
      <c r="A5861" s="93" t="s">
        <v>5737</v>
      </c>
      <c r="B5861" s="94" t="str">
        <f>IFERROR(VLOOKUP($A5861,HeadJournal!$A$1:$NTR$890,COLUMN(HeadJournal!B$1),0),"")</f>
        <v>720001036170</v>
      </c>
      <c r="C5861" s="94" t="str">
        <f>IFERROR(VLOOKUP($A5861,HeadJournal!$A$1:$NTR$890,COLUMN(HeadJournal!C$1),0),"")</f>
        <v>iHerb_VP DFD1605</v>
      </c>
      <c r="D5861" s="125" t="str">
        <f>IFERROR(VLOOKUP($A5861,HeadJournal!$A$1:$NTR$890,COLUMN(HeadJournal!D$1),0),"")</f>
        <v>Доставлен</v>
      </c>
      <c r="E5861" s="95">
        <f>IFERROR(VLOOKUP($A5861,HeadJournal!$A$1:$NTR$890,COLUMN(HeadJournal!G$1),0),"")</f>
        <v>46155</v>
      </c>
      <c r="F5861" s="95" t="str">
        <f t="shared" si="435"/>
        <v>2026 05</v>
      </c>
      <c r="G5861" s="97" t="s">
        <v>5</v>
      </c>
      <c r="H5861" s="161" t="s">
        <v>5734</v>
      </c>
      <c r="I5861" s="97" t="s">
        <v>5735</v>
      </c>
      <c r="J5861" s="97" t="s">
        <v>5736</v>
      </c>
      <c r="K5861" s="29">
        <v>19.760000000000002</v>
      </c>
      <c r="L5861" s="29">
        <v>-3.95</v>
      </c>
      <c r="M5861" s="30">
        <f>IFERROR(VLOOKUP($A5861,HeadJournal!$A$1:$J$890,COLUMN(HeadJournal!I$1),0)*($K5861+$L5861)/(SUMIF($A:$A,$A5861,$K:$K)+SUMIF($A:$A,$A5861,$L:$L)),0)</f>
        <v>-1.5133058018748418</v>
      </c>
      <c r="N5861" s="30">
        <f ca="1">IFERROR((VLOOKUP($A5861,HeadJournal!$A$1:$K$890,COLUMN(HeadJournal!K$1),0)-VLOOKUP($A5861,HeadJournal!$A$1:$K$890,COLUMN(HeadJournal!J$1),0))*($K5861+$L5861)/(SUMIF($A:$A,$A5861,$K:$K)+SUMIF($A:$A,$A5861,$L:$L)),0)</f>
        <v>-2.2769051233579295E-15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0.81429879601378774</v>
      </c>
      <c r="P5861" s="30">
        <f ca="1">IFERROR(SUM(K5861:O5861)*VLOOKUP($A5861,HeadJournal!$A$1:$L$890,COLUMN(HeadJournal!H$1),0),0)</f>
        <v>1295.2295434507221</v>
      </c>
      <c r="Q5861" s="29">
        <v>2300</v>
      </c>
      <c r="R5861" s="31">
        <v>46178</v>
      </c>
      <c r="S5861" s="31" t="s">
        <v>3235</v>
      </c>
      <c r="T5861" s="95" t="str">
        <f t="shared" si="436"/>
        <v>2026 06</v>
      </c>
      <c r="U5861" s="32">
        <f t="shared" ca="1" si="437"/>
        <v>1004.7704565492779</v>
      </c>
      <c r="V5861" s="22">
        <f t="shared" ca="1" si="438"/>
        <v>0.77574701845696825</v>
      </c>
      <c r="X5861" s="33"/>
      <c r="Y5861" s="33"/>
    </row>
    <row r="5862" spans="1:25" hidden="1" x14ac:dyDescent="0.2">
      <c r="A5862" s="93" t="s">
        <v>5737</v>
      </c>
      <c r="B5862" s="94" t="str">
        <f>IFERROR(VLOOKUP($A5862,HeadJournal!$A$1:$NTR$890,COLUMN(HeadJournal!B$1),0),"")</f>
        <v>720001036170</v>
      </c>
      <c r="C5862" s="94" t="str">
        <f>IFERROR(VLOOKUP($A5862,HeadJournal!$A$1:$NTR$890,COLUMN(HeadJournal!C$1),0),"")</f>
        <v>iHerb_VP DFD1605</v>
      </c>
      <c r="D5862" s="125" t="str">
        <f>IFERROR(VLOOKUP($A5862,HeadJournal!$A$1:$NTR$890,COLUMN(HeadJournal!D$1),0),"")</f>
        <v>Доставлен</v>
      </c>
      <c r="E5862" s="95">
        <f>IFERROR(VLOOKUP($A5862,HeadJournal!$A$1:$NTR$890,COLUMN(HeadJournal!G$1),0),"")</f>
        <v>46155</v>
      </c>
      <c r="F5862" s="95" t="str">
        <f t="shared" si="435"/>
        <v>2026 05</v>
      </c>
      <c r="G5862" s="97" t="s">
        <v>5</v>
      </c>
      <c r="H5862" s="161" t="s">
        <v>5734</v>
      </c>
      <c r="I5862" s="97" t="s">
        <v>5735</v>
      </c>
      <c r="J5862" s="97" t="s">
        <v>5736</v>
      </c>
      <c r="K5862" s="29">
        <v>19.760000000000002</v>
      </c>
      <c r="L5862" s="29">
        <v>-3.95</v>
      </c>
      <c r="M5862" s="30">
        <f>IFERROR(VLOOKUP($A5862,HeadJournal!$A$1:$J$890,COLUMN(HeadJournal!I$1),0)*($K5862+$L5862)/(SUMIF($A:$A,$A5862,$K:$K)+SUMIF($A:$A,$A5862,$L:$L)),0)</f>
        <v>-1.5133058018748418</v>
      </c>
      <c r="N5862" s="30">
        <f ca="1">IFERROR((VLOOKUP($A5862,HeadJournal!$A$1:$K$890,COLUMN(HeadJournal!K$1),0)-VLOOKUP($A5862,HeadJournal!$A$1:$K$890,COLUMN(HeadJournal!J$1),0))*($K5862+$L5862)/(SUMIF($A:$A,$A5862,$K:$K)+SUMIF($A:$A,$A5862,$L:$L)),0)</f>
        <v>-2.2769051233579295E-15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0.81429879601378774</v>
      </c>
      <c r="P5862" s="30">
        <f ca="1">IFERROR(SUM(K5862:O5862)*VLOOKUP($A5862,HeadJournal!$A$1:$L$890,COLUMN(HeadJournal!H$1),0),0)</f>
        <v>1295.2295434507221</v>
      </c>
      <c r="Q5862" s="29">
        <v>2300</v>
      </c>
      <c r="R5862" s="31">
        <v>46178</v>
      </c>
      <c r="S5862" s="31" t="s">
        <v>3226</v>
      </c>
      <c r="T5862" s="95" t="str">
        <f t="shared" si="436"/>
        <v>2026 06</v>
      </c>
      <c r="U5862" s="32">
        <f t="shared" ca="1" si="437"/>
        <v>1004.7704565492779</v>
      </c>
      <c r="V5862" s="22">
        <f t="shared" ca="1" si="438"/>
        <v>0.77574701845696825</v>
      </c>
      <c r="X5862" s="33"/>
      <c r="Y5862" s="33"/>
    </row>
    <row r="5863" spans="1:25" hidden="1" x14ac:dyDescent="0.2">
      <c r="A5863" s="93" t="s">
        <v>5737</v>
      </c>
      <c r="B5863" s="94" t="str">
        <f>IFERROR(VLOOKUP($A5863,HeadJournal!$A$1:$NTR$890,COLUMN(HeadJournal!B$1),0),"")</f>
        <v>720001036170</v>
      </c>
      <c r="C5863" s="94" t="str">
        <f>IFERROR(VLOOKUP($A5863,HeadJournal!$A$1:$NTR$890,COLUMN(HeadJournal!C$1),0),"")</f>
        <v>iHerb_VP DFD1605</v>
      </c>
      <c r="D5863" s="125" t="str">
        <f>IFERROR(VLOOKUP($A5863,HeadJournal!$A$1:$NTR$890,COLUMN(HeadJournal!D$1),0),"")</f>
        <v>Доставлен</v>
      </c>
      <c r="E5863" s="95">
        <f>IFERROR(VLOOKUP($A5863,HeadJournal!$A$1:$NTR$890,COLUMN(HeadJournal!G$1),0),"")</f>
        <v>46155</v>
      </c>
      <c r="F5863" s="95" t="str">
        <f t="shared" si="435"/>
        <v>2026 05</v>
      </c>
      <c r="G5863" s="97" t="s">
        <v>5</v>
      </c>
      <c r="H5863" s="161" t="s">
        <v>2120</v>
      </c>
      <c r="I5863" s="97" t="s">
        <v>2005</v>
      </c>
      <c r="J5863" s="97" t="s">
        <v>2121</v>
      </c>
      <c r="K5863" s="29">
        <v>14.4</v>
      </c>
      <c r="L5863" s="29">
        <v>-2.88</v>
      </c>
      <c r="M5863" s="30">
        <f>IFERROR(VLOOKUP($A5863,HeadJournal!$A$1:$J$890,COLUMN(HeadJournal!I$1),0)*($K5863+$L5863)/(SUMIF($A:$A,$A5863,$K:$K)+SUMIF($A:$A,$A5863,$L:$L)),0)</f>
        <v>-1.1026744362807193</v>
      </c>
      <c r="N5863" s="30">
        <f ca="1">IFERROR((VLOOKUP($A5863,HeadJournal!$A$1:$K$890,COLUMN(HeadJournal!K$1),0)-VLOOKUP($A5863,HeadJournal!$A$1:$K$890,COLUMN(HeadJournal!J$1),0))*($K5863+$L5863)/(SUMIF($A:$A,$A5863,$K:$K)+SUMIF($A:$A,$A5863,$L:$L)),0)</f>
        <v>-1.6590731828642216E-15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0.59334105819600458</v>
      </c>
      <c r="P5863" s="30">
        <f ca="1">IFERROR(SUM(K5863:O5863)*VLOOKUP($A5863,HeadJournal!$A$1:$L$890,COLUMN(HeadJournal!H$1),0),0)</f>
        <v>943.77257055991879</v>
      </c>
      <c r="Q5863" s="29"/>
      <c r="R5863" s="31"/>
      <c r="S5863" s="31"/>
      <c r="T5863" s="95" t="str">
        <f t="shared" si="436"/>
        <v/>
      </c>
      <c r="U5863" s="32">
        <f t="shared" ca="1" si="437"/>
        <v>-943.77257055991879</v>
      </c>
      <c r="V5863" s="22" t="str">
        <f t="shared" si="438"/>
        <v/>
      </c>
      <c r="X5863" s="33"/>
      <c r="Y5863" s="33"/>
    </row>
    <row r="5864" spans="1:25" hidden="1" x14ac:dyDescent="0.2">
      <c r="A5864" s="93" t="s">
        <v>5737</v>
      </c>
      <c r="B5864" s="94" t="str">
        <f>IFERROR(VLOOKUP($A5864,HeadJournal!$A$1:$NTR$890,COLUMN(HeadJournal!B$1),0),"")</f>
        <v>720001036170</v>
      </c>
      <c r="C5864" s="94" t="str">
        <f>IFERROR(VLOOKUP($A5864,HeadJournal!$A$1:$NTR$890,COLUMN(HeadJournal!C$1),0),"")</f>
        <v>iHerb_VP DFD1605</v>
      </c>
      <c r="D5864" s="125" t="str">
        <f>IFERROR(VLOOKUP($A5864,HeadJournal!$A$1:$NTR$890,COLUMN(HeadJournal!D$1),0),"")</f>
        <v>Доставлен</v>
      </c>
      <c r="E5864" s="95">
        <f>IFERROR(VLOOKUP($A5864,HeadJournal!$A$1:$NTR$890,COLUMN(HeadJournal!G$1),0),"")</f>
        <v>46155</v>
      </c>
      <c r="F5864" s="95" t="str">
        <f t="shared" si="435"/>
        <v>2026 05</v>
      </c>
      <c r="G5864" s="97" t="s">
        <v>5</v>
      </c>
      <c r="H5864" s="161" t="s">
        <v>2071</v>
      </c>
      <c r="I5864" s="97" t="s">
        <v>2005</v>
      </c>
      <c r="J5864" s="97" t="s">
        <v>2072</v>
      </c>
      <c r="K5864" s="29">
        <v>22.75</v>
      </c>
      <c r="L5864" s="29">
        <v>-4.55</v>
      </c>
      <c r="M5864" s="30">
        <f>IFERROR(VLOOKUP($A5864,HeadJournal!$A$1:$J$890,COLUMN(HeadJournal!I$1),0)*($K5864+$L5864)/(SUMIF($A:$A,$A5864,$K:$K)+SUMIF($A:$A,$A5864,$L:$L)),0)</f>
        <v>-1.7420724600962754</v>
      </c>
      <c r="N5864" s="30">
        <f ca="1">IFERROR((VLOOKUP($A5864,HeadJournal!$A$1:$K$890,COLUMN(HeadJournal!K$1),0)-VLOOKUP($A5864,HeadJournal!$A$1:$K$890,COLUMN(HeadJournal!J$1),0))*($K5864+$L5864)/(SUMIF($A:$A,$A5864,$K:$K)+SUMIF($A:$A,$A5864,$L:$L)),0)</f>
        <v>-2.6211052020945166E-15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0.93739646346938232</v>
      </c>
      <c r="P5864" s="30">
        <f ca="1">IFERROR(SUM(K5864:O5864)*VLOOKUP($A5864,HeadJournal!$A$1:$L$890,COLUMN(HeadJournal!H$1),0),0)</f>
        <v>1491.0295819609828</v>
      </c>
      <c r="Q5864" s="29"/>
      <c r="R5864" s="31"/>
      <c r="S5864" s="31"/>
      <c r="T5864" s="95" t="str">
        <f t="shared" si="436"/>
        <v/>
      </c>
      <c r="U5864" s="32">
        <f t="shared" ca="1" si="437"/>
        <v>-1491.0295819609828</v>
      </c>
      <c r="V5864" s="22" t="str">
        <f t="shared" si="438"/>
        <v/>
      </c>
      <c r="X5864" s="33"/>
      <c r="Y5864" s="33"/>
    </row>
    <row r="5865" spans="1:25" hidden="1" x14ac:dyDescent="0.2">
      <c r="A5865" s="93" t="s">
        <v>5737</v>
      </c>
      <c r="B5865" s="94" t="str">
        <f>IFERROR(VLOOKUP($A5865,HeadJournal!$A$1:$NTR$890,COLUMN(HeadJournal!B$1),0),"")</f>
        <v>720001036170</v>
      </c>
      <c r="C5865" s="94" t="str">
        <f>IFERROR(VLOOKUP($A5865,HeadJournal!$A$1:$NTR$890,COLUMN(HeadJournal!C$1),0),"")</f>
        <v>iHerb_VP DFD1605</v>
      </c>
      <c r="D5865" s="125" t="str">
        <f>IFERROR(VLOOKUP($A5865,HeadJournal!$A$1:$NTR$890,COLUMN(HeadJournal!D$1),0),"")</f>
        <v>Доставлен</v>
      </c>
      <c r="E5865" s="95">
        <f>IFERROR(VLOOKUP($A5865,HeadJournal!$A$1:$NTR$890,COLUMN(HeadJournal!G$1),0),"")</f>
        <v>46155</v>
      </c>
      <c r="F5865" s="95" t="str">
        <f t="shared" si="435"/>
        <v>2026 05</v>
      </c>
      <c r="G5865" s="97" t="s">
        <v>5</v>
      </c>
      <c r="H5865" s="161" t="s">
        <v>4044</v>
      </c>
      <c r="I5865" s="97" t="s">
        <v>2163</v>
      </c>
      <c r="J5865" s="97" t="s">
        <v>5679</v>
      </c>
      <c r="K5865" s="29">
        <v>36.33</v>
      </c>
      <c r="L5865" s="29">
        <v>-10.41</v>
      </c>
      <c r="M5865" s="30">
        <f>IFERROR(VLOOKUP($A5865,HeadJournal!$A$1:$J$890,COLUMN(HeadJournal!I$1),0)*($K5865+$L5865)/(SUMIF($A:$A,$A5865,$K:$K)+SUMIF($A:$A,$A5865,$L:$L)),0)</f>
        <v>-2.4810174816316186</v>
      </c>
      <c r="N5865" s="30">
        <f ca="1">IFERROR((VLOOKUP($A5865,HeadJournal!$A$1:$K$890,COLUMN(HeadJournal!K$1),0)-VLOOKUP($A5865,HeadJournal!$A$1:$K$890,COLUMN(HeadJournal!J$1),0))*($K5865+$L5865)/(SUMIF($A:$A,$A5865,$K:$K)+SUMIF($A:$A,$A5865,$L:$L)),0)</f>
        <v>-3.7329146614444983E-15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1.3350173809410104</v>
      </c>
      <c r="P5865" s="30">
        <f ca="1">IFERROR(SUM(K5865:O5865)*VLOOKUP($A5865,HeadJournal!$A$1:$L$890,COLUMN(HeadJournal!H$1),0),0)</f>
        <v>2123.488283759817</v>
      </c>
      <c r="Q5865" s="29">
        <v>3800</v>
      </c>
      <c r="R5865" s="31">
        <v>46178</v>
      </c>
      <c r="S5865" s="31" t="s">
        <v>3344</v>
      </c>
      <c r="T5865" s="95" t="str">
        <f t="shared" si="436"/>
        <v>2026 06</v>
      </c>
      <c r="U5865" s="32">
        <f t="shared" ca="1" si="437"/>
        <v>1676.511716240183</v>
      </c>
      <c r="V5865" s="22">
        <f t="shared" ca="1" si="438"/>
        <v>0.78950834297600925</v>
      </c>
      <c r="X5865" s="33"/>
      <c r="Y5865" s="33"/>
    </row>
    <row r="5866" spans="1:25" hidden="1" x14ac:dyDescent="0.2">
      <c r="A5866" s="93" t="s">
        <v>5737</v>
      </c>
      <c r="B5866" s="94" t="str">
        <f>IFERROR(VLOOKUP($A5866,HeadJournal!$A$1:$NTR$890,COLUMN(HeadJournal!B$1),0),"")</f>
        <v>720001036170</v>
      </c>
      <c r="C5866" s="94" t="str">
        <f>IFERROR(VLOOKUP($A5866,HeadJournal!$A$1:$NTR$890,COLUMN(HeadJournal!C$1),0),"")</f>
        <v>iHerb_VP DFD1605</v>
      </c>
      <c r="D5866" s="125" t="str">
        <f>IFERROR(VLOOKUP($A5866,HeadJournal!$A$1:$NTR$890,COLUMN(HeadJournal!D$1),0),"")</f>
        <v>Доставлен</v>
      </c>
      <c r="E5866" s="95">
        <f>IFERROR(VLOOKUP($A5866,HeadJournal!$A$1:$NTR$890,COLUMN(HeadJournal!G$1),0),"")</f>
        <v>46155</v>
      </c>
      <c r="F5866" s="95" t="str">
        <f t="shared" si="435"/>
        <v>2026 05</v>
      </c>
      <c r="G5866" s="97" t="s">
        <v>5</v>
      </c>
      <c r="H5866" s="161" t="s">
        <v>2190</v>
      </c>
      <c r="I5866" s="97" t="s">
        <v>2005</v>
      </c>
      <c r="J5866" s="97" t="s">
        <v>2191</v>
      </c>
      <c r="K5866" s="29">
        <v>15.16</v>
      </c>
      <c r="L5866" s="29">
        <v>-3.03</v>
      </c>
      <c r="M5866" s="30">
        <f>IFERROR(VLOOKUP($A5866,HeadJournal!$A$1:$J$890,COLUMN(HeadJournal!I$1),0)*($K5866+$L5866)/(SUMIF($A:$A,$A5866,$K:$K)+SUMIF($A:$A,$A5866,$L:$L)),0)</f>
        <v>-1.1610625791740561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-1.7469234121651918E-15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0.62475929131228614</v>
      </c>
      <c r="P5866" s="30">
        <f ca="1">IFERROR(SUM(K5866:O5866)*VLOOKUP($A5866,HeadJournal!$A$1:$L$890,COLUMN(HeadJournal!H$1),0),0)</f>
        <v>993.74663896630341</v>
      </c>
      <c r="Q5866" s="29">
        <v>2000</v>
      </c>
      <c r="R5866" s="31">
        <v>46188</v>
      </c>
      <c r="S5866" s="31" t="s">
        <v>4627</v>
      </c>
      <c r="T5866" s="95" t="str">
        <f t="shared" si="436"/>
        <v>2026 06</v>
      </c>
      <c r="U5866" s="32">
        <f t="shared" ca="1" si="437"/>
        <v>1006.2533610336966</v>
      </c>
      <c r="V5866" s="22">
        <f t="shared" ca="1" si="438"/>
        <v>1.0125854232628175</v>
      </c>
      <c r="X5866" s="33"/>
      <c r="Y5866" s="33"/>
    </row>
    <row r="5867" spans="1:25" hidden="1" x14ac:dyDescent="0.2">
      <c r="A5867" s="93" t="s">
        <v>5737</v>
      </c>
      <c r="B5867" s="94" t="str">
        <f>IFERROR(VLOOKUP($A5867,HeadJournal!$A$1:$NTR$890,COLUMN(HeadJournal!B$1),0),"")</f>
        <v>720001036170</v>
      </c>
      <c r="C5867" s="94" t="str">
        <f>IFERROR(VLOOKUP($A5867,HeadJournal!$A$1:$NTR$890,COLUMN(HeadJournal!C$1),0),"")</f>
        <v>iHerb_VP DFD1605</v>
      </c>
      <c r="D5867" s="125" t="str">
        <f>IFERROR(VLOOKUP($A5867,HeadJournal!$A$1:$NTR$890,COLUMN(HeadJournal!D$1),0),"")</f>
        <v>Доставлен</v>
      </c>
      <c r="E5867" s="95">
        <f>IFERROR(VLOOKUP($A5867,HeadJournal!$A$1:$NTR$890,COLUMN(HeadJournal!G$1),0),"")</f>
        <v>46155</v>
      </c>
      <c r="F5867" s="95" t="str">
        <f t="shared" si="435"/>
        <v>2026 05</v>
      </c>
      <c r="G5867" s="97" t="s">
        <v>5</v>
      </c>
      <c r="H5867" s="161" t="s">
        <v>2189</v>
      </c>
      <c r="I5867" s="97" t="s">
        <v>2005</v>
      </c>
      <c r="J5867" s="97" t="s">
        <v>5643</v>
      </c>
      <c r="K5867" s="29">
        <v>32.950000000000003</v>
      </c>
      <c r="L5867" s="29">
        <v>-6.59</v>
      </c>
      <c r="M5867" s="30">
        <f>IFERROR(VLOOKUP($A5867,HeadJournal!$A$1:$J$890,COLUMN(HeadJournal!I$1),0)*($K5867+$L5867)/(SUMIF($A:$A,$A5867,$K:$K)+SUMIF($A:$A,$A5867,$L:$L)),0)</f>
        <v>-2.5231335191284519</v>
      </c>
      <c r="N5867" s="30">
        <f ca="1">IFERROR((VLOOKUP($A5867,HeadJournal!$A$1:$K$890,COLUMN(HeadJournal!K$1),0)-VLOOKUP($A5867,HeadJournal!$A$1:$K$890,COLUMN(HeadJournal!J$1),0))*($K5867+$L5867)/(SUMIF($A:$A,$A5867,$K:$K)+SUMIF($A:$A,$A5867,$L:$L)),0)</f>
        <v>-3.796282039956674E-15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1.3576797130248857</v>
      </c>
      <c r="P5867" s="30">
        <f ca="1">IFERROR(SUM(K5867:O5867)*VLOOKUP($A5867,HeadJournal!$A$1:$L$890,COLUMN(HeadJournal!H$1),0),0)</f>
        <v>2159.5351527742587</v>
      </c>
      <c r="Q5867" s="29"/>
      <c r="R5867" s="31"/>
      <c r="S5867" s="31"/>
      <c r="T5867" s="95" t="str">
        <f t="shared" si="436"/>
        <v/>
      </c>
      <c r="U5867" s="32">
        <f t="shared" ca="1" si="437"/>
        <v>-2159.5351527742587</v>
      </c>
      <c r="V5867" s="22" t="str">
        <f t="shared" si="438"/>
        <v/>
      </c>
      <c r="X5867" s="33"/>
      <c r="Y5867" s="33"/>
    </row>
    <row r="5868" spans="1:25" hidden="1" x14ac:dyDescent="0.2">
      <c r="A5868" s="93" t="s">
        <v>5737</v>
      </c>
      <c r="B5868" s="94" t="str">
        <f>IFERROR(VLOOKUP($A5868,HeadJournal!$A$1:$NTR$890,COLUMN(HeadJournal!B$1),0),"")</f>
        <v>720001036170</v>
      </c>
      <c r="C5868" s="94" t="str">
        <f>IFERROR(VLOOKUP($A5868,HeadJournal!$A$1:$NTR$890,COLUMN(HeadJournal!C$1),0),"")</f>
        <v>iHerb_VP DFD1605</v>
      </c>
      <c r="D5868" s="125" t="str">
        <f>IFERROR(VLOOKUP($A5868,HeadJournal!$A$1:$NTR$890,COLUMN(HeadJournal!D$1),0),"")</f>
        <v>Доставлен</v>
      </c>
      <c r="E5868" s="95">
        <f>IFERROR(VLOOKUP($A5868,HeadJournal!$A$1:$NTR$890,COLUMN(HeadJournal!G$1),0),"")</f>
        <v>46155</v>
      </c>
      <c r="F5868" s="95" t="str">
        <f t="shared" si="435"/>
        <v>2026 05</v>
      </c>
      <c r="G5868" s="97" t="s">
        <v>5</v>
      </c>
      <c r="H5868" s="161" t="s">
        <v>5083</v>
      </c>
      <c r="I5868" s="97" t="s">
        <v>2052</v>
      </c>
      <c r="J5868" s="97" t="s">
        <v>5084</v>
      </c>
      <c r="K5868" s="29">
        <v>20.52</v>
      </c>
      <c r="L5868" s="29">
        <v>0</v>
      </c>
      <c r="M5868" s="30">
        <f>IFERROR(VLOOKUP($A5868,HeadJournal!$A$1:$J$890,COLUMN(HeadJournal!I$1),0)*($K5868+$L5868)/(SUMIF($A:$A,$A5868,$K:$K)+SUMIF($A:$A,$A5868,$L:$L)),0)</f>
        <v>-1.9641388396250314</v>
      </c>
      <c r="N5868" s="30">
        <f ca="1">IFERROR((VLOOKUP($A5868,HeadJournal!$A$1:$K$890,COLUMN(HeadJournal!K$1),0)-VLOOKUP($A5868,HeadJournal!$A$1:$K$890,COLUMN(HeadJournal!J$1),0))*($K5868+$L5868)/(SUMIF($A:$A,$A5868,$K:$K)+SUMIF($A:$A,$A5868,$L:$L)),0)</f>
        <v>-2.9552241069768945E-15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1.0568887599116332</v>
      </c>
      <c r="P5868" s="30">
        <f ca="1">IFERROR(SUM(K5868:O5868)*VLOOKUP($A5868,HeadJournal!$A$1:$L$890,COLUMN(HeadJournal!H$1),0),0)</f>
        <v>1681.094891309855</v>
      </c>
      <c r="Q5868" s="29"/>
      <c r="R5868" s="31"/>
      <c r="S5868" s="31"/>
      <c r="T5868" s="95" t="str">
        <f t="shared" si="436"/>
        <v/>
      </c>
      <c r="U5868" s="32">
        <f t="shared" ca="1" si="437"/>
        <v>-1681.094891309855</v>
      </c>
      <c r="V5868" s="22" t="str">
        <f t="shared" si="438"/>
        <v/>
      </c>
      <c r="X5868" s="33"/>
      <c r="Y5868" s="33"/>
    </row>
    <row r="5869" spans="1:25" hidden="1" x14ac:dyDescent="0.2">
      <c r="A5869" s="93" t="s">
        <v>5737</v>
      </c>
      <c r="B5869" s="94" t="str">
        <f>IFERROR(VLOOKUP($A5869,HeadJournal!$A$1:$NTR$890,COLUMN(HeadJournal!B$1),0),"")</f>
        <v>720001036170</v>
      </c>
      <c r="C5869" s="94" t="str">
        <f>IFERROR(VLOOKUP($A5869,HeadJournal!$A$1:$NTR$890,COLUMN(HeadJournal!C$1),0),"")</f>
        <v>iHerb_VP DFD1605</v>
      </c>
      <c r="D5869" s="125" t="str">
        <f>IFERROR(VLOOKUP($A5869,HeadJournal!$A$1:$NTR$890,COLUMN(HeadJournal!D$1),0),"")</f>
        <v>Доставлен</v>
      </c>
      <c r="E5869" s="95">
        <f>IFERROR(VLOOKUP($A5869,HeadJournal!$A$1:$NTR$890,COLUMN(HeadJournal!G$1),0),"")</f>
        <v>46155</v>
      </c>
      <c r="F5869" s="95" t="str">
        <f t="shared" si="435"/>
        <v>2026 05</v>
      </c>
      <c r="G5869" s="97" t="s">
        <v>5</v>
      </c>
      <c r="H5869" s="161" t="s">
        <v>5083</v>
      </c>
      <c r="I5869" s="97" t="s">
        <v>2052</v>
      </c>
      <c r="J5869" s="97" t="s">
        <v>5084</v>
      </c>
      <c r="K5869" s="29">
        <v>20.52</v>
      </c>
      <c r="L5869" s="29">
        <v>0</v>
      </c>
      <c r="M5869" s="30">
        <f>IFERROR(VLOOKUP($A5869,HeadJournal!$A$1:$J$890,COLUMN(HeadJournal!I$1),0)*($K5869+$L5869)/(SUMIF($A:$A,$A5869,$K:$K)+SUMIF($A:$A,$A5869,$L:$L)),0)</f>
        <v>-1.9641388396250314</v>
      </c>
      <c r="N5869" s="30">
        <f ca="1">IFERROR((VLOOKUP($A5869,HeadJournal!$A$1:$K$890,COLUMN(HeadJournal!K$1),0)-VLOOKUP($A5869,HeadJournal!$A$1:$K$890,COLUMN(HeadJournal!J$1),0))*($K5869+$L5869)/(SUMIF($A:$A,$A5869,$K:$K)+SUMIF($A:$A,$A5869,$L:$L)),0)</f>
        <v>-2.9552241069768945E-15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1.0568887599116332</v>
      </c>
      <c r="P5869" s="30">
        <f ca="1">IFERROR(SUM(K5869:O5869)*VLOOKUP($A5869,HeadJournal!$A$1:$L$890,COLUMN(HeadJournal!H$1),0),0)</f>
        <v>1681.094891309855</v>
      </c>
      <c r="Q5869" s="29"/>
      <c r="R5869" s="31"/>
      <c r="S5869" s="31"/>
      <c r="T5869" s="95" t="str">
        <f t="shared" si="436"/>
        <v/>
      </c>
      <c r="U5869" s="32">
        <f t="shared" ca="1" si="437"/>
        <v>-1681.094891309855</v>
      </c>
      <c r="V5869" s="22" t="str">
        <f t="shared" si="438"/>
        <v/>
      </c>
      <c r="X5869" s="33"/>
      <c r="Y5869" s="33"/>
    </row>
    <row r="5870" spans="1:25" hidden="1" x14ac:dyDescent="0.2">
      <c r="A5870" s="93" t="s">
        <v>5737</v>
      </c>
      <c r="B5870" s="94" t="str">
        <f>IFERROR(VLOOKUP($A5870,HeadJournal!$A$1:$NTR$890,COLUMN(HeadJournal!B$1),0),"")</f>
        <v>720001036170</v>
      </c>
      <c r="C5870" s="94" t="str">
        <f>IFERROR(VLOOKUP($A5870,HeadJournal!$A$1:$NTR$890,COLUMN(HeadJournal!C$1),0),"")</f>
        <v>iHerb_VP DFD1605</v>
      </c>
      <c r="D5870" s="125" t="str">
        <f>IFERROR(VLOOKUP($A5870,HeadJournal!$A$1:$NTR$890,COLUMN(HeadJournal!D$1),0),"")</f>
        <v>Доставлен</v>
      </c>
      <c r="E5870" s="95">
        <f>IFERROR(VLOOKUP($A5870,HeadJournal!$A$1:$NTR$890,COLUMN(HeadJournal!G$1),0),"")</f>
        <v>46155</v>
      </c>
      <c r="F5870" s="95" t="str">
        <f t="shared" si="435"/>
        <v>2026 05</v>
      </c>
      <c r="G5870" s="97" t="s">
        <v>5</v>
      </c>
      <c r="H5870" s="161" t="s">
        <v>2051</v>
      </c>
      <c r="I5870" s="97" t="s">
        <v>2052</v>
      </c>
      <c r="J5870" s="97" t="s">
        <v>5583</v>
      </c>
      <c r="K5870" s="29">
        <v>20.25</v>
      </c>
      <c r="L5870" s="29">
        <v>-8.1</v>
      </c>
      <c r="M5870" s="30">
        <f>IFERROR(VLOOKUP($A5870,HeadJournal!$A$1:$J$890,COLUMN(HeadJournal!I$1),0)*($K5870+$L5870)/(SUMIF($A:$A,$A5870,$K:$K)+SUMIF($A:$A,$A5870,$L:$L)),0)</f>
        <v>-1.1629769445148213</v>
      </c>
      <c r="N5870" s="30">
        <f ca="1">IFERROR((VLOOKUP($A5870,HeadJournal!$A$1:$K$890,COLUMN(HeadJournal!K$1),0)-VLOOKUP($A5870,HeadJournal!$A$1:$K$890,COLUMN(HeadJournal!J$1),0))*($K5870+$L5870)/(SUMIF($A:$A,$A5870,$K:$K)+SUMIF($A:$A,$A5870,$L:$L)),0)</f>
        <v>-1.7498037475521087E-15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0.62578939731609862</v>
      </c>
      <c r="P5870" s="30">
        <f ca="1">IFERROR(SUM(K5870:O5870)*VLOOKUP($A5870,HeadJournal!$A$1:$L$890,COLUMN(HeadJournal!H$1),0),0)</f>
        <v>995.38513301241449</v>
      </c>
      <c r="Q5870" s="29"/>
      <c r="R5870" s="31"/>
      <c r="S5870" s="31"/>
      <c r="T5870" s="95" t="str">
        <f t="shared" si="436"/>
        <v/>
      </c>
      <c r="U5870" s="32">
        <f t="shared" ca="1" si="437"/>
        <v>-995.38513301241449</v>
      </c>
      <c r="V5870" s="22" t="str">
        <f t="shared" si="438"/>
        <v/>
      </c>
      <c r="X5870" s="33"/>
      <c r="Y5870" s="33"/>
    </row>
    <row r="5871" spans="1:25" hidden="1" x14ac:dyDescent="0.2">
      <c r="A5871" s="93" t="s">
        <v>5737</v>
      </c>
      <c r="B5871" s="94" t="str">
        <f>IFERROR(VLOOKUP($A5871,HeadJournal!$A$1:$NTR$890,COLUMN(HeadJournal!B$1),0),"")</f>
        <v>720001036170</v>
      </c>
      <c r="C5871" s="94" t="str">
        <f>IFERROR(VLOOKUP($A5871,HeadJournal!$A$1:$NTR$890,COLUMN(HeadJournal!C$1),0),"")</f>
        <v>iHerb_VP DFD1605</v>
      </c>
      <c r="D5871" s="125" t="str">
        <f>IFERROR(VLOOKUP($A5871,HeadJournal!$A$1:$NTR$890,COLUMN(HeadJournal!D$1),0),"")</f>
        <v>Доставлен</v>
      </c>
      <c r="E5871" s="95">
        <f>IFERROR(VLOOKUP($A5871,HeadJournal!$A$1:$NTR$890,COLUMN(HeadJournal!G$1),0),"")</f>
        <v>46155</v>
      </c>
      <c r="F5871" s="95" t="str">
        <f t="shared" si="435"/>
        <v>2026 05</v>
      </c>
      <c r="G5871" s="97" t="s">
        <v>5</v>
      </c>
      <c r="H5871" s="161" t="s">
        <v>2051</v>
      </c>
      <c r="I5871" s="97" t="s">
        <v>2052</v>
      </c>
      <c r="J5871" s="97" t="s">
        <v>5583</v>
      </c>
      <c r="K5871" s="29">
        <v>20.25</v>
      </c>
      <c r="L5871" s="29">
        <v>-8.1</v>
      </c>
      <c r="M5871" s="30">
        <f>IFERROR(VLOOKUP($A5871,HeadJournal!$A$1:$J$890,COLUMN(HeadJournal!I$1),0)*($K5871+$L5871)/(SUMIF($A:$A,$A5871,$K:$K)+SUMIF($A:$A,$A5871,$L:$L)),0)</f>
        <v>-1.1629769445148213</v>
      </c>
      <c r="N5871" s="30">
        <f ca="1">IFERROR((VLOOKUP($A5871,HeadJournal!$A$1:$K$890,COLUMN(HeadJournal!K$1),0)-VLOOKUP($A5871,HeadJournal!$A$1:$K$890,COLUMN(HeadJournal!J$1),0))*($K5871+$L5871)/(SUMIF($A:$A,$A5871,$K:$K)+SUMIF($A:$A,$A5871,$L:$L)),0)</f>
        <v>-1.7498037475521087E-15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0.62578939731609862</v>
      </c>
      <c r="P5871" s="30">
        <f ca="1">IFERROR(SUM(K5871:O5871)*VLOOKUP($A5871,HeadJournal!$A$1:$L$890,COLUMN(HeadJournal!H$1),0),0)</f>
        <v>995.38513301241449</v>
      </c>
      <c r="Q5871" s="29"/>
      <c r="R5871" s="31"/>
      <c r="S5871" s="31"/>
      <c r="T5871" s="95" t="str">
        <f t="shared" si="436"/>
        <v/>
      </c>
      <c r="U5871" s="32">
        <f t="shared" ca="1" si="437"/>
        <v>-995.38513301241449</v>
      </c>
      <c r="V5871" s="22" t="str">
        <f t="shared" si="438"/>
        <v/>
      </c>
      <c r="X5871" s="33"/>
      <c r="Y5871" s="33"/>
    </row>
    <row r="5872" spans="1:25" hidden="1" x14ac:dyDescent="0.2">
      <c r="A5872" s="93" t="s">
        <v>5737</v>
      </c>
      <c r="B5872" s="94" t="str">
        <f>IFERROR(VLOOKUP($A5872,HeadJournal!$A$1:$NTR$890,COLUMN(HeadJournal!B$1),0),"")</f>
        <v>720001036170</v>
      </c>
      <c r="C5872" s="94" t="str">
        <f>IFERROR(VLOOKUP($A5872,HeadJournal!$A$1:$NTR$890,COLUMN(HeadJournal!C$1),0),"")</f>
        <v>iHerb_VP DFD1605</v>
      </c>
      <c r="D5872" s="125" t="str">
        <f>IFERROR(VLOOKUP($A5872,HeadJournal!$A$1:$NTR$890,COLUMN(HeadJournal!D$1),0),"")</f>
        <v>Доставлен</v>
      </c>
      <c r="E5872" s="95">
        <f>IFERROR(VLOOKUP($A5872,HeadJournal!$A$1:$NTR$890,COLUMN(HeadJournal!G$1),0),"")</f>
        <v>46155</v>
      </c>
      <c r="F5872" s="95" t="str">
        <f t="shared" si="419"/>
        <v>2026 05</v>
      </c>
      <c r="G5872" s="97" t="s">
        <v>7</v>
      </c>
      <c r="H5872" s="161" t="s">
        <v>5566</v>
      </c>
      <c r="I5872" s="97" t="s">
        <v>2716</v>
      </c>
      <c r="J5872" s="97" t="s">
        <v>5567</v>
      </c>
      <c r="K5872" s="29">
        <v>8.94</v>
      </c>
      <c r="L5872" s="29">
        <v>-2.68</v>
      </c>
      <c r="M5872" s="30">
        <f>IFERROR(VLOOKUP($A5872,HeadJournal!$A$1:$J$890,COLUMN(HeadJournal!I$1),0)*($K5872+$L5872)/(SUMIF($A:$A,$A5872,$K:$K)+SUMIF($A:$A,$A5872,$L:$L)),0)</f>
        <v>-0.59919635165948815</v>
      </c>
      <c r="N5872" s="30">
        <f ca="1">IFERROR((VLOOKUP($A5872,HeadJournal!$A$1:$K$890,COLUMN(HeadJournal!K$1),0)-VLOOKUP($A5872,HeadJournal!$A$1:$K$890,COLUMN(HeadJournal!J$1),0))*($K5872+$L5872)/(SUMIF($A:$A,$A5872,$K:$K)+SUMIF($A:$A,$A5872,$L:$L)),0)</f>
        <v>-9.0154497610503709E-16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0.32242317919331498</v>
      </c>
      <c r="P5872" s="30">
        <f ca="1">IFERROR(SUM(K5872:O5872)*VLOOKUP($A5872,HeadJournal!$A$1:$L$890,COLUMN(HeadJournal!H$1),0),0)</f>
        <v>512.84863643273354</v>
      </c>
      <c r="Q5872" s="29"/>
      <c r="R5872" s="31"/>
      <c r="S5872" s="31"/>
      <c r="T5872" s="95" t="str">
        <f t="shared" si="420"/>
        <v/>
      </c>
      <c r="U5872" s="32">
        <f t="shared" ca="1" si="354"/>
        <v>-512.84863643273354</v>
      </c>
      <c r="V5872" s="22" t="str">
        <f t="shared" si="355"/>
        <v/>
      </c>
      <c r="X5872" s="33"/>
      <c r="Y5872" s="33"/>
    </row>
    <row r="5873" spans="1:25" hidden="1" x14ac:dyDescent="0.2">
      <c r="A5873" s="93" t="s">
        <v>5740</v>
      </c>
      <c r="B5873" s="94">
        <f>IFERROR(VLOOKUP($A5873,HeadJournal!$A$1:$NTR$890,COLUMN(HeadJournal!B$1),0),"")</f>
        <v>0</v>
      </c>
      <c r="C5873" s="94" t="str">
        <f>IFERROR(VLOOKUP($A5873,HeadJournal!$A$1:$NTR$890,COLUMN(HeadJournal!C$1),0),"")</f>
        <v>Наташа KZ</v>
      </c>
      <c r="D5873" s="125" t="str">
        <f>IFERROR(VLOOKUP($A5873,HeadJournal!$A$1:$NTR$890,COLUMN(HeadJournal!D$1),0),"")</f>
        <v>Доставлен</v>
      </c>
      <c r="E5873" s="95">
        <f>IFERROR(VLOOKUP($A5873,HeadJournal!$A$1:$NTR$890,COLUMN(HeadJournal!G$1),0),"")</f>
        <v>46129</v>
      </c>
      <c r="F5873" s="95" t="str">
        <f t="shared" si="419"/>
        <v>2026 04</v>
      </c>
      <c r="G5873" s="97" t="s">
        <v>5</v>
      </c>
      <c r="H5873" s="161" t="s">
        <v>2051</v>
      </c>
      <c r="I5873" s="97" t="s">
        <v>2052</v>
      </c>
      <c r="J5873" s="97" t="s">
        <v>5583</v>
      </c>
      <c r="K5873" s="29">
        <v>1223</v>
      </c>
      <c r="L5873" s="29">
        <v>0</v>
      </c>
      <c r="M5873" s="30">
        <f>IFERROR(VLOOKUP($A5873,HeadJournal!$A$1:$J$890,COLUMN(HeadJournal!I$1),0)*($K5873+$L5873)/(SUMIF($A:$A,$A5873,$K:$K)+SUMIF($A:$A,$A5873,$L:$L)),0)</f>
        <v>0</v>
      </c>
      <c r="N5873" s="30">
        <f ca="1"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 ca="1">IFERROR(SUM(K5873:O5873)*VLOOKUP($A5873,HeadJournal!$A$1:$L$890,COLUMN(HeadJournal!H$1),0),0)</f>
        <v>1223</v>
      </c>
      <c r="Q5873" s="29"/>
      <c r="R5873" s="31"/>
      <c r="S5873" s="31"/>
      <c r="T5873" s="95" t="str">
        <f t="shared" si="420"/>
        <v/>
      </c>
      <c r="U5873" s="32">
        <f t="shared" ca="1" si="354"/>
        <v>-1223</v>
      </c>
      <c r="V5873" s="22" t="str">
        <f t="shared" si="355"/>
        <v/>
      </c>
      <c r="X5873" s="33"/>
      <c r="Y5873" s="33"/>
    </row>
    <row r="5874" spans="1:25" hidden="1" x14ac:dyDescent="0.2">
      <c r="A5874" s="93" t="s">
        <v>5740</v>
      </c>
      <c r="B5874" s="94">
        <f>IFERROR(VLOOKUP($A5874,HeadJournal!$A$1:$NTR$890,COLUMN(HeadJournal!B$1),0),"")</f>
        <v>0</v>
      </c>
      <c r="C5874" s="94" t="str">
        <f>IFERROR(VLOOKUP($A5874,HeadJournal!$A$1:$NTR$890,COLUMN(HeadJournal!C$1),0),"")</f>
        <v>Наташа KZ</v>
      </c>
      <c r="D5874" s="125" t="str">
        <f>IFERROR(VLOOKUP($A5874,HeadJournal!$A$1:$NTR$890,COLUMN(HeadJournal!D$1),0),"")</f>
        <v>Доставлен</v>
      </c>
      <c r="E5874" s="95">
        <f>IFERROR(VLOOKUP($A5874,HeadJournal!$A$1:$NTR$890,COLUMN(HeadJournal!G$1),0),"")</f>
        <v>46129</v>
      </c>
      <c r="F5874" s="95" t="str">
        <f t="shared" si="419"/>
        <v>2026 04</v>
      </c>
      <c r="G5874" s="97" t="s">
        <v>5</v>
      </c>
      <c r="H5874" s="161" t="s">
        <v>2051</v>
      </c>
      <c r="I5874" s="97" t="s">
        <v>2052</v>
      </c>
      <c r="J5874" s="97" t="s">
        <v>5583</v>
      </c>
      <c r="K5874" s="29">
        <v>1223</v>
      </c>
      <c r="L5874" s="29">
        <v>0</v>
      </c>
      <c r="M5874" s="30">
        <f>IFERROR(VLOOKUP($A5874,HeadJournal!$A$1:$J$890,COLUMN(HeadJournal!I$1),0)*($K5874+$L5874)/(SUMIF($A:$A,$A5874,$K:$K)+SUMIF($A:$A,$A5874,$L:$L)),0)</f>
        <v>0</v>
      </c>
      <c r="N5874" s="30">
        <f ca="1"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 ca="1">IFERROR(SUM(K5874:O5874)*VLOOKUP($A5874,HeadJournal!$A$1:$L$890,COLUMN(HeadJournal!H$1),0),0)</f>
        <v>1223</v>
      </c>
      <c r="Q5874" s="29"/>
      <c r="R5874" s="31"/>
      <c r="S5874" s="31"/>
      <c r="T5874" s="95" t="str">
        <f t="shared" si="420"/>
        <v/>
      </c>
      <c r="U5874" s="32">
        <f t="shared" ca="1" si="354"/>
        <v>-1223</v>
      </c>
      <c r="V5874" s="22" t="str">
        <f t="shared" si="355"/>
        <v/>
      </c>
      <c r="X5874" s="33"/>
      <c r="Y5874" s="33"/>
    </row>
    <row r="5875" spans="1:25" hidden="1" x14ac:dyDescent="0.2">
      <c r="A5875" s="93" t="s">
        <v>5740</v>
      </c>
      <c r="B5875" s="94">
        <f>IFERROR(VLOOKUP($A5875,HeadJournal!$A$1:$NTR$890,COLUMN(HeadJournal!B$1),0),"")</f>
        <v>0</v>
      </c>
      <c r="C5875" s="94" t="str">
        <f>IFERROR(VLOOKUP($A5875,HeadJournal!$A$1:$NTR$890,COLUMN(HeadJournal!C$1),0),"")</f>
        <v>Наташа KZ</v>
      </c>
      <c r="D5875" s="125" t="str">
        <f>IFERROR(VLOOKUP($A5875,HeadJournal!$A$1:$NTR$890,COLUMN(HeadJournal!D$1),0),"")</f>
        <v>Доставлен</v>
      </c>
      <c r="E5875" s="95">
        <f>IFERROR(VLOOKUP($A5875,HeadJournal!$A$1:$NTR$890,COLUMN(HeadJournal!G$1),0),"")</f>
        <v>46129</v>
      </c>
      <c r="F5875" s="95" t="str">
        <f t="shared" si="419"/>
        <v>2026 04</v>
      </c>
      <c r="G5875" s="97" t="s">
        <v>5</v>
      </c>
      <c r="H5875" s="161" t="s">
        <v>2051</v>
      </c>
      <c r="I5875" s="97" t="s">
        <v>2052</v>
      </c>
      <c r="J5875" s="97" t="s">
        <v>5583</v>
      </c>
      <c r="K5875" s="29">
        <v>1223</v>
      </c>
      <c r="L5875" s="29">
        <v>0</v>
      </c>
      <c r="M5875" s="30">
        <f>IFERROR(VLOOKUP($A5875,HeadJournal!$A$1:$J$890,COLUMN(HeadJournal!I$1),0)*($K5875+$L5875)/(SUMIF($A:$A,$A5875,$K:$K)+SUMIF($A:$A,$A5875,$L:$L)),0)</f>
        <v>0</v>
      </c>
      <c r="N5875" s="30">
        <f ca="1"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 ca="1">IFERROR(SUM(K5875:O5875)*VLOOKUP($A5875,HeadJournal!$A$1:$L$890,COLUMN(HeadJournal!H$1),0),0)</f>
        <v>1223</v>
      </c>
      <c r="Q5875" s="29"/>
      <c r="R5875" s="31"/>
      <c r="S5875" s="31"/>
      <c r="T5875" s="95" t="str">
        <f t="shared" si="420"/>
        <v/>
      </c>
      <c r="U5875" s="32">
        <f t="shared" ca="1" si="354"/>
        <v>-1223</v>
      </c>
      <c r="V5875" s="22" t="str">
        <f t="shared" si="355"/>
        <v/>
      </c>
      <c r="X5875" s="33"/>
      <c r="Y5875" s="33"/>
    </row>
    <row r="5876" spans="1:25" hidden="1" x14ac:dyDescent="0.2">
      <c r="A5876" s="93" t="s">
        <v>5740</v>
      </c>
      <c r="B5876" s="94">
        <f>IFERROR(VLOOKUP($A5876,HeadJournal!$A$1:$NTR$890,COLUMN(HeadJournal!B$1),0),"")</f>
        <v>0</v>
      </c>
      <c r="C5876" s="94" t="str">
        <f>IFERROR(VLOOKUP($A5876,HeadJournal!$A$1:$NTR$890,COLUMN(HeadJournal!C$1),0),"")</f>
        <v>Наташа KZ</v>
      </c>
      <c r="D5876" s="125" t="str">
        <f>IFERROR(VLOOKUP($A5876,HeadJournal!$A$1:$NTR$890,COLUMN(HeadJournal!D$1),0),"")</f>
        <v>Доставлен</v>
      </c>
      <c r="E5876" s="95">
        <f>IFERROR(VLOOKUP($A5876,HeadJournal!$A$1:$NTR$890,COLUMN(HeadJournal!G$1),0),"")</f>
        <v>46129</v>
      </c>
      <c r="F5876" s="95" t="str">
        <f t="shared" si="419"/>
        <v>2026 04</v>
      </c>
      <c r="G5876" s="97" t="s">
        <v>5</v>
      </c>
      <c r="H5876" s="161" t="s">
        <v>2051</v>
      </c>
      <c r="I5876" s="97" t="s">
        <v>2052</v>
      </c>
      <c r="J5876" s="97" t="s">
        <v>5583</v>
      </c>
      <c r="K5876" s="29">
        <v>1223</v>
      </c>
      <c r="L5876" s="29">
        <v>0</v>
      </c>
      <c r="M5876" s="30">
        <f>IFERROR(VLOOKUP($A5876,HeadJournal!$A$1:$J$890,COLUMN(HeadJournal!I$1),0)*($K5876+$L5876)/(SUMIF($A:$A,$A5876,$K:$K)+SUMIF($A:$A,$A5876,$L:$L)),0)</f>
        <v>0</v>
      </c>
      <c r="N5876" s="30">
        <f ca="1"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 ca="1">IFERROR(SUM(K5876:O5876)*VLOOKUP($A5876,HeadJournal!$A$1:$L$890,COLUMN(HeadJournal!H$1),0),0)</f>
        <v>1223</v>
      </c>
      <c r="Q5876" s="29"/>
      <c r="R5876" s="31"/>
      <c r="S5876" s="31"/>
      <c r="T5876" s="95" t="str">
        <f t="shared" si="420"/>
        <v/>
      </c>
      <c r="U5876" s="32">
        <f t="shared" ca="1" si="354"/>
        <v>-1223</v>
      </c>
      <c r="V5876" s="22" t="str">
        <f t="shared" si="355"/>
        <v/>
      </c>
      <c r="X5876" s="33"/>
      <c r="Y5876" s="33"/>
    </row>
    <row r="5877" spans="1:25" hidden="1" x14ac:dyDescent="0.2">
      <c r="A5877" s="93" t="s">
        <v>5741</v>
      </c>
      <c r="B5877" s="94">
        <f>IFERROR(VLOOKUP($A5877,HeadJournal!$A$1:$NTR$890,COLUMN(HeadJournal!B$1),0),"")</f>
        <v>0</v>
      </c>
      <c r="C5877" s="94" t="str">
        <f>IFERROR(VLOOKUP($A5877,HeadJournal!$A$1:$NTR$890,COLUMN(HeadJournal!C$1),0),"")</f>
        <v>OZON_OA</v>
      </c>
      <c r="D5877" s="125" t="str">
        <f>IFERROR(VLOOKUP($A5877,HeadJournal!$A$1:$NTR$890,COLUMN(HeadJournal!D$1),0),"")</f>
        <v>Доставлен</v>
      </c>
      <c r="E5877" s="95">
        <f>IFERROR(VLOOKUP($A5877,HeadJournal!$A$1:$NTR$890,COLUMN(HeadJournal!G$1),0),"")</f>
        <v>46160</v>
      </c>
      <c r="F5877" s="95" t="str">
        <f t="shared" si="419"/>
        <v>2026 05</v>
      </c>
      <c r="G5877" s="97" t="s">
        <v>5</v>
      </c>
      <c r="H5877" s="161" t="s">
        <v>2089</v>
      </c>
      <c r="I5877" s="97" t="s">
        <v>2005</v>
      </c>
      <c r="J5877" s="97" t="s">
        <v>3781</v>
      </c>
      <c r="K5877" s="29">
        <v>2643</v>
      </c>
      <c r="L5877" s="29">
        <v>0</v>
      </c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 ca="1">IFERROR(SUM(K5877:O5877)*VLOOKUP($A5877,HeadJournal!$A$1:$L$890,COLUMN(HeadJournal!H$1),0),0)</f>
        <v>2643</v>
      </c>
      <c r="Q5877" s="29">
        <v>3000</v>
      </c>
      <c r="R5877" s="31">
        <v>46167</v>
      </c>
      <c r="S5877" s="31" t="s">
        <v>3493</v>
      </c>
      <c r="T5877" s="95" t="str">
        <f t="shared" si="420"/>
        <v>2026 05</v>
      </c>
      <c r="U5877" s="32">
        <f t="shared" ca="1" si="354"/>
        <v>357</v>
      </c>
      <c r="V5877" s="22">
        <f t="shared" ca="1" si="355"/>
        <v>0.13507377979568672</v>
      </c>
      <c r="X5877" s="33"/>
      <c r="Y5877" s="33"/>
    </row>
    <row r="5878" spans="1:25" hidden="1" x14ac:dyDescent="0.2">
      <c r="A5878" s="93" t="s">
        <v>5742</v>
      </c>
      <c r="B5878" s="94">
        <f>IFERROR(VLOOKUP($A5878,HeadJournal!$A$1:$NTR$890,COLUMN(HeadJournal!B$1),0),"")</f>
        <v>0</v>
      </c>
      <c r="C5878" s="94" t="str">
        <f>IFERROR(VLOOKUP($A5878,HeadJournal!$A$1:$NTR$890,COLUMN(HeadJournal!C$1),0),"")</f>
        <v>OZON_OA</v>
      </c>
      <c r="D5878" s="125" t="str">
        <f>IFERROR(VLOOKUP($A5878,HeadJournal!$A$1:$NTR$890,COLUMN(HeadJournal!D$1),0),"")</f>
        <v>Доставлен</v>
      </c>
      <c r="E5878" s="95">
        <f>IFERROR(VLOOKUP($A5878,HeadJournal!$A$1:$NTR$890,COLUMN(HeadJournal!G$1),0),"")</f>
        <v>46160</v>
      </c>
      <c r="F5878" s="95" t="str">
        <f t="shared" si="419"/>
        <v>2026 05</v>
      </c>
      <c r="G5878" s="97" t="s">
        <v>6</v>
      </c>
      <c r="H5878" s="161" t="s">
        <v>2280</v>
      </c>
      <c r="I5878" s="97" t="s">
        <v>2281</v>
      </c>
      <c r="J5878" s="97" t="s">
        <v>737</v>
      </c>
      <c r="K5878" s="29">
        <v>894</v>
      </c>
      <c r="L5878" s="29">
        <v>0</v>
      </c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 ca="1">IFERROR(SUM(K5878:O5878)*VLOOKUP($A5878,HeadJournal!$A$1:$L$890,COLUMN(HeadJournal!H$1),0),0)</f>
        <v>894</v>
      </c>
      <c r="Q5878" s="29">
        <v>2000</v>
      </c>
      <c r="R5878" s="31">
        <v>46167</v>
      </c>
      <c r="S5878" s="31"/>
      <c r="T5878" s="95" t="str">
        <f t="shared" si="420"/>
        <v>2026 05</v>
      </c>
      <c r="U5878" s="32">
        <f t="shared" ca="1" si="354"/>
        <v>1106</v>
      </c>
      <c r="V5878" s="22">
        <f t="shared" ca="1" si="355"/>
        <v>1.2371364653243848</v>
      </c>
      <c r="X5878" s="33"/>
      <c r="Y5878" s="33"/>
    </row>
    <row r="5879" spans="1:25" hidden="1" x14ac:dyDescent="0.2">
      <c r="A5879" s="93" t="s">
        <v>5743</v>
      </c>
      <c r="B5879" s="94">
        <f>IFERROR(VLOOKUP($A5879,HeadJournal!$A$1:$NTR$890,COLUMN(HeadJournal!B$1),0),"")</f>
        <v>0</v>
      </c>
      <c r="C5879" s="94" t="str">
        <f>IFERROR(VLOOKUP($A5879,HeadJournal!$A$1:$NTR$890,COLUMN(HeadJournal!C$1),0),"")</f>
        <v>OZON_OA</v>
      </c>
      <c r="D5879" s="125" t="str">
        <f>IFERROR(VLOOKUP($A5879,HeadJournal!$A$1:$NTR$890,COLUMN(HeadJournal!D$1),0),"")</f>
        <v>Доставлен</v>
      </c>
      <c r="E5879" s="95">
        <f>IFERROR(VLOOKUP($A5879,HeadJournal!$A$1:$NTR$890,COLUMN(HeadJournal!G$1),0),"")</f>
        <v>46160</v>
      </c>
      <c r="F5879" s="95" t="str">
        <f t="shared" ref="F5879:F5886" si="439">IFERROR(TEXT(E5879, "ГГГГ ММ"),"")</f>
        <v>2026 05</v>
      </c>
      <c r="G5879" s="97" t="s">
        <v>6</v>
      </c>
      <c r="H5879" s="161" t="s">
        <v>2280</v>
      </c>
      <c r="I5879" s="97" t="s">
        <v>2281</v>
      </c>
      <c r="J5879" s="97" t="s">
        <v>737</v>
      </c>
      <c r="K5879" s="29">
        <v>649</v>
      </c>
      <c r="L5879" s="29">
        <v>0</v>
      </c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 ca="1">IFERROR(SUM(K5879:O5879)*VLOOKUP($A5879,HeadJournal!$A$1:$L$890,COLUMN(HeadJournal!H$1),0),0)</f>
        <v>649</v>
      </c>
      <c r="Q5879" s="29">
        <v>2000</v>
      </c>
      <c r="R5879" s="31">
        <v>46167</v>
      </c>
      <c r="S5879" s="31" t="s">
        <v>3493</v>
      </c>
      <c r="T5879" s="95" t="str">
        <f t="shared" ref="T5879:T5886" si="440">IF(R5879="","",TEXT(R5879,"ГГГГ ММ"))</f>
        <v>2026 05</v>
      </c>
      <c r="U5879" s="32">
        <f t="shared" ref="U5879:U5886" ca="1" si="441">Q5879-P5879</f>
        <v>1351</v>
      </c>
      <c r="V5879" s="22">
        <f t="shared" ref="V5879:V5886" ca="1" si="442">IF(Q5879&lt;&gt;0,IFERROR(U5879/P5879,""),"")</f>
        <v>2.0816640986132513</v>
      </c>
      <c r="X5879" s="33"/>
      <c r="Y5879" s="33"/>
    </row>
    <row r="5880" spans="1:25" hidden="1" x14ac:dyDescent="0.2">
      <c r="A5880" s="93" t="s">
        <v>5744</v>
      </c>
      <c r="B5880" s="94">
        <f>IFERROR(VLOOKUP($A5880,HeadJournal!$A$1:$NTR$890,COLUMN(HeadJournal!B$1),0),"")</f>
        <v>0</v>
      </c>
      <c r="C5880" s="94" t="str">
        <f>IFERROR(VLOOKUP($A5880,HeadJournal!$A$1:$NTR$890,COLUMN(HeadJournal!C$1),0),"")</f>
        <v>OZON_OA</v>
      </c>
      <c r="D5880" s="125" t="str">
        <f>IFERROR(VLOOKUP($A5880,HeadJournal!$A$1:$NTR$890,COLUMN(HeadJournal!D$1),0),"")</f>
        <v>Доставлен</v>
      </c>
      <c r="E5880" s="95">
        <f>IFERROR(VLOOKUP($A5880,HeadJournal!$A$1:$NTR$890,COLUMN(HeadJournal!G$1),0),"")</f>
        <v>46160</v>
      </c>
      <c r="F5880" s="95" t="str">
        <f t="shared" si="439"/>
        <v>2026 05</v>
      </c>
      <c r="G5880" s="97" t="s">
        <v>6</v>
      </c>
      <c r="H5880" s="161" t="s">
        <v>2280</v>
      </c>
      <c r="I5880" s="97" t="s">
        <v>2281</v>
      </c>
      <c r="J5880" s="97" t="s">
        <v>737</v>
      </c>
      <c r="K5880" s="29">
        <v>649</v>
      </c>
      <c r="L5880" s="29">
        <v>0</v>
      </c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 ca="1">IFERROR(SUM(K5880:O5880)*VLOOKUP($A5880,HeadJournal!$A$1:$L$890,COLUMN(HeadJournal!H$1),0),0)</f>
        <v>649</v>
      </c>
      <c r="Q5880" s="29">
        <v>2000</v>
      </c>
      <c r="R5880" s="31">
        <v>46174</v>
      </c>
      <c r="S5880" s="31" t="s">
        <v>4911</v>
      </c>
      <c r="T5880" s="95" t="str">
        <f t="shared" si="440"/>
        <v>2026 06</v>
      </c>
      <c r="U5880" s="32">
        <f t="shared" ca="1" si="441"/>
        <v>1351</v>
      </c>
      <c r="V5880" s="22">
        <f t="shared" ca="1" si="442"/>
        <v>2.0816640986132513</v>
      </c>
      <c r="X5880" s="33"/>
      <c r="Y5880" s="33"/>
    </row>
    <row r="5881" spans="1:25" hidden="1" x14ac:dyDescent="0.2">
      <c r="A5881" s="93" t="s">
        <v>5745</v>
      </c>
      <c r="B5881" s="94">
        <f>IFERROR(VLOOKUP($A5881,HeadJournal!$A$1:$NTR$890,COLUMN(HeadJournal!B$1),0),"")</f>
        <v>0</v>
      </c>
      <c r="C5881" s="94" t="str">
        <f>IFERROR(VLOOKUP($A5881,HeadJournal!$A$1:$NTR$890,COLUMN(HeadJournal!C$1),0),"")</f>
        <v>OZON_OA</v>
      </c>
      <c r="D5881" s="125" t="str">
        <f>IFERROR(VLOOKUP($A5881,HeadJournal!$A$1:$NTR$890,COLUMN(HeadJournal!D$1),0),"")</f>
        <v>Доставлен</v>
      </c>
      <c r="E5881" s="95">
        <f>IFERROR(VLOOKUP($A5881,HeadJournal!$A$1:$NTR$890,COLUMN(HeadJournal!G$1),0),"")</f>
        <v>46166</v>
      </c>
      <c r="F5881" s="95" t="str">
        <f t="shared" si="439"/>
        <v>2026 05</v>
      </c>
      <c r="G5881" s="97" t="s">
        <v>6</v>
      </c>
      <c r="H5881" s="161" t="s">
        <v>2280</v>
      </c>
      <c r="I5881" s="97" t="s">
        <v>2281</v>
      </c>
      <c r="J5881" s="97" t="s">
        <v>737</v>
      </c>
      <c r="K5881" s="29">
        <v>749</v>
      </c>
      <c r="L5881" s="29">
        <v>0</v>
      </c>
      <c r="M5881" s="30">
        <f>IFERROR(VLOOKUP($A5881,HeadJournal!$A$1:$J$890,COLUMN(HeadJournal!I$1),0)*($K5881+$L5881)/(SUMIF($A:$A,$A5881,$K:$K)+SUMIF($A:$A,$A5881,$L:$L)),0)</f>
        <v>0</v>
      </c>
      <c r="N5881" s="30">
        <f ca="1"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 ca="1">IFERROR(SUM(K5881:O5881)*VLOOKUP($A5881,HeadJournal!$A$1:$L$890,COLUMN(HeadJournal!H$1),0),0)</f>
        <v>749</v>
      </c>
      <c r="Q5881" s="29">
        <v>2000</v>
      </c>
      <c r="R5881" s="31">
        <v>46174</v>
      </c>
      <c r="S5881" s="31" t="s">
        <v>4911</v>
      </c>
      <c r="T5881" s="95" t="str">
        <f t="shared" si="440"/>
        <v>2026 06</v>
      </c>
      <c r="U5881" s="32">
        <f t="shared" ca="1" si="441"/>
        <v>1251</v>
      </c>
      <c r="V5881" s="22">
        <f t="shared" ca="1" si="442"/>
        <v>1.6702269692923899</v>
      </c>
      <c r="X5881" s="33"/>
      <c r="Y5881" s="33"/>
    </row>
    <row r="5882" spans="1:25" hidden="1" x14ac:dyDescent="0.2">
      <c r="A5882" s="93" t="s">
        <v>5745</v>
      </c>
      <c r="B5882" s="94">
        <f>IFERROR(VLOOKUP($A5882,HeadJournal!$A$1:$NTR$890,COLUMN(HeadJournal!B$1),0),"")</f>
        <v>0</v>
      </c>
      <c r="C5882" s="94" t="str">
        <f>IFERROR(VLOOKUP($A5882,HeadJournal!$A$1:$NTR$890,COLUMN(HeadJournal!C$1),0),"")</f>
        <v>OZON_OA</v>
      </c>
      <c r="D5882" s="125" t="str">
        <f>IFERROR(VLOOKUP($A5882,HeadJournal!$A$1:$NTR$890,COLUMN(HeadJournal!D$1),0),"")</f>
        <v>Доставлен</v>
      </c>
      <c r="E5882" s="95">
        <f>IFERROR(VLOOKUP($A5882,HeadJournal!$A$1:$NTR$890,COLUMN(HeadJournal!G$1),0),"")</f>
        <v>46166</v>
      </c>
      <c r="F5882" s="95" t="str">
        <f t="shared" si="439"/>
        <v>2026 05</v>
      </c>
      <c r="G5882" s="97" t="s">
        <v>6</v>
      </c>
      <c r="H5882" s="161" t="s">
        <v>2280</v>
      </c>
      <c r="I5882" s="97" t="s">
        <v>2281</v>
      </c>
      <c r="J5882" s="97" t="s">
        <v>737</v>
      </c>
      <c r="K5882" s="29">
        <v>866</v>
      </c>
      <c r="L5882" s="29">
        <v>0</v>
      </c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 ca="1">IFERROR(SUM(K5882:O5882)*VLOOKUP($A5882,HeadJournal!$A$1:$L$890,COLUMN(HeadJournal!H$1),0),0)</f>
        <v>866</v>
      </c>
      <c r="Q5882" s="29">
        <v>2000</v>
      </c>
      <c r="R5882" s="31">
        <v>46174</v>
      </c>
      <c r="S5882" s="31" t="s">
        <v>4911</v>
      </c>
      <c r="T5882" s="95" t="str">
        <f t="shared" si="440"/>
        <v>2026 06</v>
      </c>
      <c r="U5882" s="32">
        <f t="shared" ca="1" si="441"/>
        <v>1134</v>
      </c>
      <c r="V5882" s="22">
        <f t="shared" ca="1" si="442"/>
        <v>1.3094688221709008</v>
      </c>
      <c r="X5882" s="33"/>
      <c r="Y5882" s="33"/>
    </row>
    <row r="5883" spans="1:25" hidden="1" x14ac:dyDescent="0.2">
      <c r="A5883" s="93" t="s">
        <v>5755</v>
      </c>
      <c r="B5883" s="94">
        <f>IFERROR(VLOOKUP($A5883,HeadJournal!$A$1:$NTR$890,COLUMN(HeadJournal!B$1),0),"")</f>
        <v>0</v>
      </c>
      <c r="C5883" s="94" t="str">
        <f>IFERROR(VLOOKUP($A5883,HeadJournal!$A$1:$NTR$890,COLUMN(HeadJournal!C$1),0),"")</f>
        <v>iHerb_VP DFD1605</v>
      </c>
      <c r="D5883" s="125" t="str">
        <f>IFERROR(VLOOKUP($A5883,HeadJournal!$A$1:$NTR$890,COLUMN(HeadJournal!D$1),0),"")</f>
        <v>Доставлен</v>
      </c>
      <c r="E5883" s="95">
        <f>IFERROR(VLOOKUP($A5883,HeadJournal!$A$1:$NTR$890,COLUMN(HeadJournal!G$1),0),"")</f>
        <v>46161</v>
      </c>
      <c r="F5883" s="95" t="str">
        <f t="shared" si="439"/>
        <v>2026 05</v>
      </c>
      <c r="G5883" s="97" t="s">
        <v>5</v>
      </c>
      <c r="H5883" s="161" t="s">
        <v>2190</v>
      </c>
      <c r="I5883" s="97" t="s">
        <v>2005</v>
      </c>
      <c r="J5883" s="97" t="s">
        <v>2191</v>
      </c>
      <c r="K5883" s="29">
        <v>15.16</v>
      </c>
      <c r="L5883" s="29">
        <v>-3.03</v>
      </c>
      <c r="M5883" s="30">
        <f>IFERROR(VLOOKUP($A5883,HeadJournal!$A$1:$J$890,COLUMN(HeadJournal!I$1),0)*($K5883+$L5883)/(SUMIF($A:$A,$A5883,$K:$K)+SUMIF($A:$A,$A5883,$L:$L)),0)</f>
        <v>-0.60525589743589736</v>
      </c>
      <c r="N5883" s="30">
        <f ca="1">IFERROR((VLOOKUP($A5883,HeadJournal!$A$1:$K$890,COLUMN(HeadJournal!K$1),0)-VLOOKUP($A5883,HeadJournal!$A$1:$K$890,COLUMN(HeadJournal!J$1),0))*($K5883+$L5883)/(SUMIF($A:$A,$A5883,$K:$K)+SUMIF($A:$A,$A5883,$L:$L)),0)</f>
        <v>-3.5359521578543644E-15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0.51728359214867548</v>
      </c>
      <c r="P5883" s="30">
        <f ca="1">IFERROR(SUM(K5883:O5883)*VLOOKUP($A5883,HeadJournal!$A$1:$L$890,COLUMN(HeadJournal!H$1),0),0)</f>
        <v>1008.2362692307689</v>
      </c>
      <c r="Q5883" s="29"/>
      <c r="R5883" s="31"/>
      <c r="S5883" s="31"/>
      <c r="T5883" s="95" t="str">
        <f t="shared" si="440"/>
        <v/>
      </c>
      <c r="U5883" s="32">
        <f t="shared" ca="1" si="441"/>
        <v>-1008.2362692307689</v>
      </c>
      <c r="V5883" s="22" t="str">
        <f t="shared" si="442"/>
        <v/>
      </c>
      <c r="X5883" s="33"/>
      <c r="Y5883" s="33"/>
    </row>
    <row r="5884" spans="1:25" hidden="1" x14ac:dyDescent="0.2">
      <c r="A5884" s="93" t="s">
        <v>5755</v>
      </c>
      <c r="B5884" s="94">
        <f>IFERROR(VLOOKUP($A5884,HeadJournal!$A$1:$NTR$890,COLUMN(HeadJournal!B$1),0),"")</f>
        <v>0</v>
      </c>
      <c r="C5884" s="94" t="str">
        <f>IFERROR(VLOOKUP($A5884,HeadJournal!$A$1:$NTR$890,COLUMN(HeadJournal!C$1),0),"")</f>
        <v>iHerb_VP DFD1605</v>
      </c>
      <c r="D5884" s="125" t="str">
        <f>IFERROR(VLOOKUP($A5884,HeadJournal!$A$1:$NTR$890,COLUMN(HeadJournal!D$1),0),"")</f>
        <v>Доставлен</v>
      </c>
      <c r="E5884" s="95">
        <f>IFERROR(VLOOKUP($A5884,HeadJournal!$A$1:$NTR$890,COLUMN(HeadJournal!G$1),0),"")</f>
        <v>46161</v>
      </c>
      <c r="F5884" s="95" t="str">
        <f t="shared" si="439"/>
        <v>2026 05</v>
      </c>
      <c r="G5884" s="97" t="s">
        <v>5</v>
      </c>
      <c r="H5884" s="161" t="s">
        <v>2680</v>
      </c>
      <c r="I5884" s="97" t="s">
        <v>2681</v>
      </c>
      <c r="J5884" s="97" t="s">
        <v>3853</v>
      </c>
      <c r="K5884" s="29">
        <v>7.79</v>
      </c>
      <c r="L5884" s="29">
        <v>-1.56</v>
      </c>
      <c r="M5884" s="30">
        <f>IFERROR(VLOOKUP($A5884,HeadJournal!$A$1:$J$890,COLUMN(HeadJournal!I$1),0)*($K5884+$L5884)/(SUMIF($A:$A,$A5884,$K:$K)+SUMIF($A:$A,$A5884,$L:$L)),0)</f>
        <v>-0.31086102564102558</v>
      </c>
      <c r="N5884" s="30">
        <f ca="1">IFERROR((VLOOKUP($A5884,HeadJournal!$A$1:$K$890,COLUMN(HeadJournal!K$1),0)-VLOOKUP($A5884,HeadJournal!$A$1:$K$890,COLUMN(HeadJournal!J$1),0))*($K5884+$L5884)/(SUMIF($A:$A,$A5884,$K:$K)+SUMIF($A:$A,$A5884,$L:$L)),0)</f>
        <v>-1.8160743564247888E-15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0.26567821756687954</v>
      </c>
      <c r="P5884" s="30">
        <f ca="1">IFERROR(SUM(K5884:O5884)*VLOOKUP($A5884,HeadJournal!$A$1:$L$890,COLUMN(HeadJournal!H$1),0),0)</f>
        <v>517.8328076923076</v>
      </c>
      <c r="Q5884" s="29"/>
      <c r="R5884" s="31"/>
      <c r="S5884" s="31"/>
      <c r="T5884" s="95" t="str">
        <f t="shared" si="440"/>
        <v/>
      </c>
      <c r="U5884" s="32">
        <f t="shared" ca="1" si="441"/>
        <v>-517.8328076923076</v>
      </c>
      <c r="V5884" s="22" t="str">
        <f t="shared" si="442"/>
        <v/>
      </c>
      <c r="X5884" s="33"/>
      <c r="Y5884" s="33"/>
    </row>
    <row r="5885" spans="1:25" hidden="1" x14ac:dyDescent="0.2">
      <c r="A5885" s="93" t="s">
        <v>5755</v>
      </c>
      <c r="B5885" s="94">
        <f>IFERROR(VLOOKUP($A5885,HeadJournal!$A$1:$NTR$890,COLUMN(HeadJournal!B$1),0),"")</f>
        <v>0</v>
      </c>
      <c r="C5885" s="94" t="str">
        <f>IFERROR(VLOOKUP($A5885,HeadJournal!$A$1:$NTR$890,COLUMN(HeadJournal!C$1),0),"")</f>
        <v>iHerb_VP DFD1605</v>
      </c>
      <c r="D5885" s="125" t="str">
        <f>IFERROR(VLOOKUP($A5885,HeadJournal!$A$1:$NTR$890,COLUMN(HeadJournal!D$1),0),"")</f>
        <v>Доставлен</v>
      </c>
      <c r="E5885" s="95">
        <f>IFERROR(VLOOKUP($A5885,HeadJournal!$A$1:$NTR$890,COLUMN(HeadJournal!G$1),0),"")</f>
        <v>46161</v>
      </c>
      <c r="F5885" s="95" t="str">
        <f t="shared" si="439"/>
        <v>2026 05</v>
      </c>
      <c r="G5885" s="97" t="s">
        <v>5</v>
      </c>
      <c r="H5885" s="161" t="s">
        <v>2089</v>
      </c>
      <c r="I5885" s="97" t="s">
        <v>2005</v>
      </c>
      <c r="J5885" s="97" t="s">
        <v>3781</v>
      </c>
      <c r="K5885" s="29">
        <v>25.77</v>
      </c>
      <c r="L5885" s="29">
        <v>-5.15</v>
      </c>
      <c r="M5885" s="30">
        <f>IFERROR(VLOOKUP($A5885,HeadJournal!$A$1:$J$890,COLUMN(HeadJournal!I$1),0)*($K5885+$L5885)/(SUMIF($A:$A,$A5885,$K:$K)+SUMIF($A:$A,$A5885,$L:$L)),0)</f>
        <v>-1.0288851282051279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-6.0108271636403119E-15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0.87933946167400545</v>
      </c>
      <c r="P5885" s="30">
        <f ca="1">IFERROR(SUM(K5885:O5885)*VLOOKUP($A5885,HeadJournal!$A$1:$L$890,COLUMN(HeadJournal!H$1),0),0)</f>
        <v>1713.9185384615373</v>
      </c>
      <c r="Q5885" s="29">
        <v>3000</v>
      </c>
      <c r="R5885" s="31">
        <v>46178</v>
      </c>
      <c r="S5885" s="31"/>
      <c r="T5885" s="95" t="str">
        <f t="shared" si="440"/>
        <v>2026 06</v>
      </c>
      <c r="U5885" s="32">
        <f t="shared" ca="1" si="441"/>
        <v>1286.0814615384627</v>
      </c>
      <c r="V5885" s="22">
        <f t="shared" ca="1" si="442"/>
        <v>0.75037490562001063</v>
      </c>
      <c r="X5885" s="33"/>
      <c r="Y5885" s="33"/>
    </row>
    <row r="5886" spans="1:25" hidden="1" x14ac:dyDescent="0.2">
      <c r="A5886" s="93" t="s">
        <v>5755</v>
      </c>
      <c r="B5886" s="94">
        <f>IFERROR(VLOOKUP($A5886,HeadJournal!$A$1:$NTR$890,COLUMN(HeadJournal!B$1),0),"")</f>
        <v>0</v>
      </c>
      <c r="C5886" s="94" t="str">
        <f>IFERROR(VLOOKUP($A5886,HeadJournal!$A$1:$NTR$890,COLUMN(HeadJournal!C$1),0),"")</f>
        <v>iHerb_VP DFD1605</v>
      </c>
      <c r="D5886" s="125" t="str">
        <f>IFERROR(VLOOKUP($A5886,HeadJournal!$A$1:$NTR$890,COLUMN(HeadJournal!D$1),0),"")</f>
        <v>Доставлен</v>
      </c>
      <c r="E5886" s="95">
        <f>IFERROR(VLOOKUP($A5886,HeadJournal!$A$1:$NTR$890,COLUMN(HeadJournal!G$1),0),"")</f>
        <v>46161</v>
      </c>
      <c r="F5886" s="95" t="str">
        <f t="shared" si="439"/>
        <v>2026 05</v>
      </c>
      <c r="G5886" s="97" t="s">
        <v>7</v>
      </c>
      <c r="H5886" s="161" t="s">
        <v>5746</v>
      </c>
      <c r="I5886" s="97" t="s">
        <v>5747</v>
      </c>
      <c r="J5886" s="97" t="s">
        <v>5748</v>
      </c>
      <c r="K5886" s="29">
        <v>32.520000000000003</v>
      </c>
      <c r="L5886" s="29">
        <v>0</v>
      </c>
      <c r="M5886" s="30">
        <f>IFERROR(VLOOKUP($A5886,HeadJournal!$A$1:$J$890,COLUMN(HeadJournal!I$1),0)*($K5886+$L5886)/(SUMIF($A:$A,$A5886,$K:$K)+SUMIF($A:$A,$A5886,$L:$L)),0)</f>
        <v>-1.6226646153846151</v>
      </c>
      <c r="N5886" s="30">
        <f ca="1">IFERROR((VLOOKUP($A5886,HeadJournal!$A$1:$K$890,COLUMN(HeadJournal!K$1),0)-VLOOKUP($A5886,HeadJournal!$A$1:$K$890,COLUMN(HeadJournal!J$1),0))*($K5886+$L5886)/(SUMIF($A:$A,$A5886,$K:$K)+SUMIF($A:$A,$A5886,$L:$L)),0)</f>
        <v>-9.4797332377101341E-15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1.3868147087118656</v>
      </c>
      <c r="P5886" s="30">
        <f ca="1">IFERROR(SUM(K5886:O5886)*VLOOKUP($A5886,HeadJournal!$A$1:$L$890,COLUMN(HeadJournal!H$1),0),0)</f>
        <v>2703.0373846153839</v>
      </c>
      <c r="Q5886" s="29"/>
      <c r="R5886" s="31"/>
      <c r="S5886" s="31"/>
      <c r="T5886" s="95" t="str">
        <f t="shared" si="440"/>
        <v/>
      </c>
      <c r="U5886" s="32">
        <f t="shared" ca="1" si="441"/>
        <v>-2703.0373846153839</v>
      </c>
      <c r="V5886" s="22" t="str">
        <f t="shared" si="442"/>
        <v/>
      </c>
      <c r="X5886" s="33"/>
      <c r="Y5886" s="33"/>
    </row>
    <row r="5887" spans="1:25" x14ac:dyDescent="0.2">
      <c r="A5887" s="93" t="s">
        <v>5755</v>
      </c>
      <c r="B5887" s="94">
        <f>IFERROR(VLOOKUP($A5887,HeadJournal!$A$1:$NTR$890,COLUMN(HeadJournal!B$1),0),"")</f>
        <v>0</v>
      </c>
      <c r="C5887" s="94" t="str">
        <f>IFERROR(VLOOKUP($A5887,HeadJournal!$A$1:$NTR$890,COLUMN(HeadJournal!C$1),0),"")</f>
        <v>iHerb_VP DFD1605</v>
      </c>
      <c r="D5887" s="125" t="str">
        <f>IFERROR(VLOOKUP($A5887,HeadJournal!$A$1:$NTR$890,COLUMN(HeadJournal!D$1),0),"")</f>
        <v>Доставлен</v>
      </c>
      <c r="E5887" s="95">
        <f>IFERROR(VLOOKUP($A5887,HeadJournal!$A$1:$NTR$890,COLUMN(HeadJournal!G$1),0),"")</f>
        <v>46161</v>
      </c>
      <c r="F5887" s="95" t="str">
        <f t="shared" ref="F5887:F5894" si="443">IFERROR(TEXT(E5887, "ГГГГ ММ"),"")</f>
        <v>2026 05</v>
      </c>
      <c r="G5887" s="97" t="s">
        <v>5</v>
      </c>
      <c r="H5887" s="161" t="s">
        <v>5749</v>
      </c>
      <c r="I5887" s="97" t="s">
        <v>2207</v>
      </c>
      <c r="J5887" s="97" t="s">
        <v>5750</v>
      </c>
      <c r="K5887" s="29">
        <v>20.74</v>
      </c>
      <c r="L5887" s="29">
        <v>-16.59</v>
      </c>
      <c r="M5887" s="30">
        <f>IFERROR(VLOOKUP($A5887,HeadJournal!$A$1:$J$890,COLUMN(HeadJournal!I$1),0)*($K5887+$L5887)/(SUMIF($A:$A,$A5887,$K:$K)+SUMIF($A:$A,$A5887,$L:$L)),0)</f>
        <v>-0.20707435897435883</v>
      </c>
      <c r="N5887" s="30">
        <f ca="1">IFERROR((VLOOKUP($A5887,HeadJournal!$A$1:$K$890,COLUMN(HeadJournal!K$1),0)-VLOOKUP($A5887,HeadJournal!$A$1:$K$890,COLUMN(HeadJournal!J$1),0))*($K5887+$L5887)/(SUMIF($A:$A,$A5887,$K:$K)+SUMIF($A:$A,$A5887,$L:$L)),0)</f>
        <v>-1.2097445552428364E-15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0.17697666178211069</v>
      </c>
      <c r="P5887" s="30">
        <f ca="1">IFERROR(SUM(K5887:O5887)*VLOOKUP($A5887,HeadJournal!$A$1:$L$890,COLUMN(HeadJournal!H$1),0),0)</f>
        <v>344.94480769230745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ca="1" si="445">Q5887-P5887</f>
        <v>-344.94480769230745</v>
      </c>
      <c r="V5887" s="22" t="str">
        <f t="shared" ref="V5887:V5894" si="446">IF(Q5887&lt;&gt;0,IFERROR(U5887/P5887,""),"")</f>
        <v/>
      </c>
      <c r="X5887" s="33"/>
      <c r="Y5887" s="33"/>
    </row>
    <row r="5888" spans="1:25" hidden="1" x14ac:dyDescent="0.2">
      <c r="A5888" s="93" t="s">
        <v>5755</v>
      </c>
      <c r="B5888" s="94">
        <f>IFERROR(VLOOKUP($A5888,HeadJournal!$A$1:$NTR$890,COLUMN(HeadJournal!B$1),0),"")</f>
        <v>0</v>
      </c>
      <c r="C5888" s="94" t="str">
        <f>IFERROR(VLOOKUP($A5888,HeadJournal!$A$1:$NTR$890,COLUMN(HeadJournal!C$1),0),"")</f>
        <v>iHerb_VP DFD1605</v>
      </c>
      <c r="D5888" s="125" t="str">
        <f>IFERROR(VLOOKUP($A5888,HeadJournal!$A$1:$NTR$890,COLUMN(HeadJournal!D$1),0),"")</f>
        <v>Доставлен</v>
      </c>
      <c r="E5888" s="95">
        <f>IFERROR(VLOOKUP($A5888,HeadJournal!$A$1:$NTR$890,COLUMN(HeadJournal!G$1),0),"")</f>
        <v>46161</v>
      </c>
      <c r="F5888" s="95" t="str">
        <f t="shared" si="443"/>
        <v>2026 05</v>
      </c>
      <c r="G5888" s="97" t="s">
        <v>5</v>
      </c>
      <c r="H5888" s="161" t="s">
        <v>2755</v>
      </c>
      <c r="I5888" s="97" t="s">
        <v>2005</v>
      </c>
      <c r="J5888" s="97" t="s">
        <v>2756</v>
      </c>
      <c r="K5888" s="29">
        <v>19.559999999999999</v>
      </c>
      <c r="L5888" s="29">
        <v>-3.91</v>
      </c>
      <c r="M5888" s="30">
        <f>IFERROR(VLOOKUP($A5888,HeadJournal!$A$1:$J$890,COLUMN(HeadJournal!I$1),0)*($K5888+$L5888)/(SUMIF($A:$A,$A5888,$K:$K)+SUMIF($A:$A,$A5888,$L:$L)),0)</f>
        <v>-0.78089487179487149</v>
      </c>
      <c r="N5888" s="30">
        <f ca="1">IFERROR((VLOOKUP($A5888,HeadJournal!$A$1:$K$890,COLUMN(HeadJournal!K$1),0)-VLOOKUP($A5888,HeadJournal!$A$1:$K$890,COLUMN(HeadJournal!J$1),0))*($K5888+$L5888)/(SUMIF($A:$A,$A5888,$K:$K)+SUMIF($A:$A,$A5888,$L:$L)),0)</f>
        <v>-4.5620487444699749E-15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0.66739391732289943</v>
      </c>
      <c r="P5888" s="30">
        <f ca="1">IFERROR(SUM(K5888:O5888)*VLOOKUP($A5888,HeadJournal!$A$1:$L$890,COLUMN(HeadJournal!H$1),0),0)</f>
        <v>1300.8159615384609</v>
      </c>
      <c r="Q5888" s="29"/>
      <c r="R5888" s="31"/>
      <c r="S5888" s="31"/>
      <c r="T5888" s="95" t="str">
        <f t="shared" si="444"/>
        <v/>
      </c>
      <c r="U5888" s="32">
        <f t="shared" ca="1" si="445"/>
        <v>-1300.8159615384609</v>
      </c>
      <c r="V5888" s="22" t="str">
        <f t="shared" si="446"/>
        <v/>
      </c>
      <c r="X5888" s="33"/>
      <c r="Y5888" s="33"/>
    </row>
    <row r="5889" spans="1:25" hidden="1" x14ac:dyDescent="0.2">
      <c r="A5889" s="93" t="s">
        <v>5755</v>
      </c>
      <c r="B5889" s="94">
        <f>IFERROR(VLOOKUP($A5889,HeadJournal!$A$1:$NTR$890,COLUMN(HeadJournal!B$1),0),"")</f>
        <v>0</v>
      </c>
      <c r="C5889" s="94" t="str">
        <f>IFERROR(VLOOKUP($A5889,HeadJournal!$A$1:$NTR$890,COLUMN(HeadJournal!C$1),0),"")</f>
        <v>iHerb_VP DFD1605</v>
      </c>
      <c r="D5889" s="125" t="str">
        <f>IFERROR(VLOOKUP($A5889,HeadJournal!$A$1:$NTR$890,COLUMN(HeadJournal!D$1),0),"")</f>
        <v>Доставлен</v>
      </c>
      <c r="E5889" s="95">
        <f>IFERROR(VLOOKUP($A5889,HeadJournal!$A$1:$NTR$890,COLUMN(HeadJournal!G$1),0),"")</f>
        <v>46161</v>
      </c>
      <c r="F5889" s="95" t="str">
        <f t="shared" si="443"/>
        <v>2026 05</v>
      </c>
      <c r="G5889" s="97" t="s">
        <v>5</v>
      </c>
      <c r="H5889" s="161" t="s">
        <v>3570</v>
      </c>
      <c r="I5889" s="97" t="s">
        <v>2102</v>
      </c>
      <c r="J5889" s="97" t="s">
        <v>3991</v>
      </c>
      <c r="K5889" s="29">
        <v>13.41</v>
      </c>
      <c r="L5889" s="29">
        <v>-2.68</v>
      </c>
      <c r="M5889" s="30">
        <f>IFERROR(VLOOKUP($A5889,HeadJournal!$A$1:$J$890,COLUMN(HeadJournal!I$1),0)*($K5889+$L5889)/(SUMIF($A:$A,$A5889,$K:$K)+SUMIF($A:$A,$A5889,$L:$L)),0)</f>
        <v>-0.53539948717948704</v>
      </c>
      <c r="N5889" s="30">
        <f ca="1">IFERROR((VLOOKUP($A5889,HeadJournal!$A$1:$K$890,COLUMN(HeadJournal!K$1),0)-VLOOKUP($A5889,HeadJournal!$A$1:$K$890,COLUMN(HeadJournal!J$1),0))*($K5889+$L5889)/(SUMIF($A:$A,$A5889,$K:$K)+SUMIF($A:$A,$A5889,$L:$L)),0)</f>
        <v>-3.1278455609049735E-15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0.45758062190892734</v>
      </c>
      <c r="P5889" s="30">
        <f ca="1">IFERROR(SUM(K5889:O5889)*VLOOKUP($A5889,HeadJournal!$A$1:$L$890,COLUMN(HeadJournal!H$1),0),0)</f>
        <v>891.86934615384587</v>
      </c>
      <c r="Q5889" s="29"/>
      <c r="R5889" s="31"/>
      <c r="S5889" s="31"/>
      <c r="T5889" s="95" t="str">
        <f t="shared" si="444"/>
        <v/>
      </c>
      <c r="U5889" s="32">
        <f t="shared" ca="1" si="445"/>
        <v>-891.86934615384587</v>
      </c>
      <c r="V5889" s="22" t="str">
        <f t="shared" si="446"/>
        <v/>
      </c>
      <c r="X5889" s="33"/>
      <c r="Y5889" s="33"/>
    </row>
    <row r="5890" spans="1:25" hidden="1" x14ac:dyDescent="0.2">
      <c r="A5890" s="93" t="s">
        <v>5755</v>
      </c>
      <c r="B5890" s="94">
        <f>IFERROR(VLOOKUP($A5890,HeadJournal!$A$1:$NTR$890,COLUMN(HeadJournal!B$1),0),"")</f>
        <v>0</v>
      </c>
      <c r="C5890" s="94" t="str">
        <f>IFERROR(VLOOKUP($A5890,HeadJournal!$A$1:$NTR$890,COLUMN(HeadJournal!C$1),0),"")</f>
        <v>iHerb_VP DFD1605</v>
      </c>
      <c r="D5890" s="125" t="str">
        <f>IFERROR(VLOOKUP($A5890,HeadJournal!$A$1:$NTR$890,COLUMN(HeadJournal!D$1),0),"")</f>
        <v>Доставлен</v>
      </c>
      <c r="E5890" s="95">
        <f>IFERROR(VLOOKUP($A5890,HeadJournal!$A$1:$NTR$890,COLUMN(HeadJournal!G$1),0),"")</f>
        <v>46161</v>
      </c>
      <c r="F5890" s="95" t="str">
        <f t="shared" si="443"/>
        <v>2026 05</v>
      </c>
      <c r="G5890" s="97" t="s">
        <v>5</v>
      </c>
      <c r="H5890" s="161" t="s">
        <v>2800</v>
      </c>
      <c r="I5890" s="97" t="s">
        <v>2207</v>
      </c>
      <c r="J5890" s="97" t="s">
        <v>2801</v>
      </c>
      <c r="K5890" s="29">
        <v>31.74</v>
      </c>
      <c r="L5890" s="29">
        <v>-6.35</v>
      </c>
      <c r="M5890" s="30">
        <f>IFERROR(VLOOKUP($A5890,HeadJournal!$A$1:$J$890,COLUMN(HeadJournal!I$1),0)*($K5890+$L5890)/(SUMIF($A:$A,$A5890,$K:$K)+SUMIF($A:$A,$A5890,$L:$L)),0)</f>
        <v>-1.266895897435897</v>
      </c>
      <c r="N5890" s="30">
        <f ca="1">IFERROR((VLOOKUP($A5890,HeadJournal!$A$1:$K$890,COLUMN(HeadJournal!K$1),0)-VLOOKUP($A5890,HeadJournal!$A$1:$K$890,COLUMN(HeadJournal!J$1),0))*($K5890+$L5890)/(SUMIF($A:$A,$A5890,$K:$K)+SUMIF($A:$A,$A5890,$L:$L)),0)</f>
        <v>-7.4013046403893081E-15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1.0827560102765763</v>
      </c>
      <c r="P5890" s="30">
        <f ca="1">IFERROR(SUM(K5890:O5890)*VLOOKUP($A5890,HeadJournal!$A$1:$L$890,COLUMN(HeadJournal!H$1),0),0)</f>
        <v>2110.3972692307684</v>
      </c>
      <c r="Q5890" s="29"/>
      <c r="R5890" s="31"/>
      <c r="S5890" s="31"/>
      <c r="T5890" s="95" t="str">
        <f t="shared" si="444"/>
        <v/>
      </c>
      <c r="U5890" s="32">
        <f t="shared" ca="1" si="445"/>
        <v>-2110.3972692307684</v>
      </c>
      <c r="V5890" s="22" t="str">
        <f t="shared" si="446"/>
        <v/>
      </c>
      <c r="X5890" s="33"/>
      <c r="Y5890" s="33"/>
    </row>
    <row r="5891" spans="1:25" hidden="1" x14ac:dyDescent="0.2">
      <c r="A5891" s="93" t="s">
        <v>5755</v>
      </c>
      <c r="B5891" s="94">
        <f>IFERROR(VLOOKUP($A5891,HeadJournal!$A$1:$NTR$890,COLUMN(HeadJournal!B$1),0),"")</f>
        <v>0</v>
      </c>
      <c r="C5891" s="94" t="str">
        <f>IFERROR(VLOOKUP($A5891,HeadJournal!$A$1:$NTR$890,COLUMN(HeadJournal!C$1),0),"")</f>
        <v>iHerb_VP DFD1605</v>
      </c>
      <c r="D5891" s="125" t="str">
        <f>IFERROR(VLOOKUP($A5891,HeadJournal!$A$1:$NTR$890,COLUMN(HeadJournal!D$1),0),"")</f>
        <v>Доставлен</v>
      </c>
      <c r="E5891" s="95">
        <f>IFERROR(VLOOKUP($A5891,HeadJournal!$A$1:$NTR$890,COLUMN(HeadJournal!G$1),0),"")</f>
        <v>46161</v>
      </c>
      <c r="F5891" s="95" t="str">
        <f t="shared" si="443"/>
        <v>2026 05</v>
      </c>
      <c r="G5891" s="97" t="s">
        <v>5</v>
      </c>
      <c r="H5891" s="161" t="s">
        <v>2051</v>
      </c>
      <c r="I5891" s="97" t="s">
        <v>2052</v>
      </c>
      <c r="J5891" s="97" t="s">
        <v>5583</v>
      </c>
      <c r="K5891" s="29">
        <v>20.25</v>
      </c>
      <c r="L5891" s="29">
        <v>-4.05</v>
      </c>
      <c r="M5891" s="30">
        <f>IFERROR(VLOOKUP($A5891,HeadJournal!$A$1:$J$890,COLUMN(HeadJournal!I$1),0)*($K5891+$L5891)/(SUMIF($A:$A,$A5891,$K:$K)+SUMIF($A:$A,$A5891,$L:$L)),0)</f>
        <v>-0.80833846153846134</v>
      </c>
      <c r="N5891" s="30">
        <f ca="1">IFERROR((VLOOKUP($A5891,HeadJournal!$A$1:$K$890,COLUMN(HeadJournal!K$1),0)-VLOOKUP($A5891,HeadJournal!$A$1:$K$890,COLUMN(HeadJournal!J$1),0))*($K5891+$L5891)/(SUMIF($A:$A,$A5891,$K:$K)+SUMIF($A:$A,$A5891,$L:$L)),0)</f>
        <v>-4.7223763361286642E-15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0.6908486556313721</v>
      </c>
      <c r="P5891" s="30">
        <f ca="1">IFERROR(SUM(K5891:O5891)*VLOOKUP($A5891,HeadJournal!$A$1:$L$890,COLUMN(HeadJournal!H$1),0),0)</f>
        <v>1346.5315384615378</v>
      </c>
      <c r="Q5891" s="29"/>
      <c r="R5891" s="31"/>
      <c r="S5891" s="31"/>
      <c r="T5891" s="95" t="str">
        <f t="shared" si="444"/>
        <v/>
      </c>
      <c r="U5891" s="32">
        <f t="shared" ca="1" si="445"/>
        <v>-1346.5315384615378</v>
      </c>
      <c r="V5891" s="22" t="str">
        <f t="shared" si="446"/>
        <v/>
      </c>
      <c r="X5891" s="33"/>
      <c r="Y5891" s="33"/>
    </row>
    <row r="5892" spans="1:25" hidden="1" x14ac:dyDescent="0.2">
      <c r="A5892" s="93" t="s">
        <v>5755</v>
      </c>
      <c r="B5892" s="94">
        <f>IFERROR(VLOOKUP($A5892,HeadJournal!$A$1:$NTR$890,COLUMN(HeadJournal!B$1),0),"")</f>
        <v>0</v>
      </c>
      <c r="C5892" s="94" t="str">
        <f>IFERROR(VLOOKUP($A5892,HeadJournal!$A$1:$NTR$890,COLUMN(HeadJournal!C$1),0),"")</f>
        <v>iHerb_VP DFD1605</v>
      </c>
      <c r="D5892" s="125" t="str">
        <f>IFERROR(VLOOKUP($A5892,HeadJournal!$A$1:$NTR$890,COLUMN(HeadJournal!D$1),0),"")</f>
        <v>Доставлен</v>
      </c>
      <c r="E5892" s="95">
        <f>IFERROR(VLOOKUP($A5892,HeadJournal!$A$1:$NTR$890,COLUMN(HeadJournal!G$1),0),"")</f>
        <v>46161</v>
      </c>
      <c r="F5892" s="95" t="str">
        <f t="shared" si="443"/>
        <v>2026 05</v>
      </c>
      <c r="G5892" s="97" t="s">
        <v>5</v>
      </c>
      <c r="H5892" s="161" t="s">
        <v>5751</v>
      </c>
      <c r="I5892" s="97" t="s">
        <v>5752</v>
      </c>
      <c r="J5892" s="97" t="s">
        <v>5753</v>
      </c>
      <c r="K5892" s="29">
        <v>10.72</v>
      </c>
      <c r="L5892" s="29">
        <v>-2.14</v>
      </c>
      <c r="M5892" s="30">
        <f>IFERROR(VLOOKUP($A5892,HeadJournal!$A$1:$J$890,COLUMN(HeadJournal!I$1),0)*($K5892+$L5892)/(SUMIF($A:$A,$A5892,$K:$K)+SUMIF($A:$A,$A5892,$L:$L)),0)</f>
        <v>-0.42811999999999989</v>
      </c>
      <c r="N5892" s="30">
        <f ca="1">IFERROR((VLOOKUP($A5892,HeadJournal!$A$1:$K$890,COLUMN(HeadJournal!K$1),0)-VLOOKUP($A5892,HeadJournal!$A$1:$K$890,COLUMN(HeadJournal!J$1),0))*($K5892+$L5892)/(SUMIF($A:$A,$A5892,$K:$K)+SUMIF($A:$A,$A5892,$L:$L)),0)</f>
        <v>-2.5011104298755521E-15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0.3658939176121711</v>
      </c>
      <c r="P5892" s="30">
        <f ca="1">IFERROR(SUM(K5892:O5892)*VLOOKUP($A5892,HeadJournal!$A$1:$L$890,COLUMN(HeadJournal!H$1),0),0)</f>
        <v>713.16299999999978</v>
      </c>
      <c r="Q5892" s="29"/>
      <c r="R5892" s="31"/>
      <c r="S5892" s="31"/>
      <c r="T5892" s="95" t="str">
        <f t="shared" si="444"/>
        <v/>
      </c>
      <c r="U5892" s="32">
        <f t="shared" ca="1" si="445"/>
        <v>-713.16299999999978</v>
      </c>
      <c r="V5892" s="22" t="str">
        <f t="shared" si="446"/>
        <v/>
      </c>
      <c r="X5892" s="33"/>
      <c r="Y5892" s="33"/>
    </row>
    <row r="5893" spans="1:25" hidden="1" x14ac:dyDescent="0.2">
      <c r="A5893" s="93" t="s">
        <v>5755</v>
      </c>
      <c r="B5893" s="94">
        <f>IFERROR(VLOOKUP($A5893,HeadJournal!$A$1:$NTR$890,COLUMN(HeadJournal!B$1),0),"")</f>
        <v>0</v>
      </c>
      <c r="C5893" s="94" t="str">
        <f>IFERROR(VLOOKUP($A5893,HeadJournal!$A$1:$NTR$890,COLUMN(HeadJournal!C$1),0),"")</f>
        <v>iHerb_VP DFD1605</v>
      </c>
      <c r="D5893" s="125" t="str">
        <f>IFERROR(VLOOKUP($A5893,HeadJournal!$A$1:$NTR$890,COLUMN(HeadJournal!D$1),0),"")</f>
        <v>Доставлен</v>
      </c>
      <c r="E5893" s="95">
        <f>IFERROR(VLOOKUP($A5893,HeadJournal!$A$1:$NTR$890,COLUMN(HeadJournal!G$1),0),"")</f>
        <v>46161</v>
      </c>
      <c r="F5893" s="95" t="str">
        <f t="shared" si="443"/>
        <v>2026 05</v>
      </c>
      <c r="G5893" s="97" t="s">
        <v>5</v>
      </c>
      <c r="H5893" s="161" t="s">
        <v>3798</v>
      </c>
      <c r="I5893" s="97" t="s">
        <v>2102</v>
      </c>
      <c r="J5893" s="97" t="s">
        <v>5376</v>
      </c>
      <c r="K5893" s="29">
        <v>20.46</v>
      </c>
      <c r="L5893" s="29">
        <v>-4.09</v>
      </c>
      <c r="M5893" s="30">
        <f>IFERROR(VLOOKUP($A5893,HeadJournal!$A$1:$J$890,COLUMN(HeadJournal!I$1),0)*($K5893+$L5893)/(SUMIF($A:$A,$A5893,$K:$K)+SUMIF($A:$A,$A5893,$L:$L)),0)</f>
        <v>-0.81682102564102543</v>
      </c>
      <c r="N5893" s="30">
        <f ca="1">IFERROR((VLOOKUP($A5893,HeadJournal!$A$1:$K$890,COLUMN(HeadJournal!K$1),0)-VLOOKUP($A5893,HeadJournal!$A$1:$K$890,COLUMN(HeadJournal!J$1),0))*($K5893+$L5893)/(SUMIF($A:$A,$A5893,$K:$K)+SUMIF($A:$A,$A5893,$L:$L)),0)</f>
        <v>-4.7719321371868051E-15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0.69809830201762724</v>
      </c>
      <c r="P5893" s="30">
        <f ca="1">IFERROR(SUM(K5893:O5893)*VLOOKUP($A5893,HeadJournal!$A$1:$L$890,COLUMN(HeadJournal!H$1),0),0)</f>
        <v>1360.6618076923073</v>
      </c>
      <c r="Q5893" s="29"/>
      <c r="R5893" s="31"/>
      <c r="S5893" s="31"/>
      <c r="T5893" s="95" t="str">
        <f t="shared" si="444"/>
        <v/>
      </c>
      <c r="U5893" s="32">
        <f t="shared" ca="1" si="445"/>
        <v>-1360.6618076923073</v>
      </c>
      <c r="V5893" s="22" t="str">
        <f t="shared" si="446"/>
        <v/>
      </c>
      <c r="X5893" s="33"/>
      <c r="Y5893" s="33"/>
    </row>
    <row r="5894" spans="1:25" hidden="1" x14ac:dyDescent="0.2">
      <c r="A5894" s="93" t="s">
        <v>5755</v>
      </c>
      <c r="B5894" s="94">
        <f>IFERROR(VLOOKUP($A5894,HeadJournal!$A$1:$NTR$890,COLUMN(HeadJournal!B$1),0),"")</f>
        <v>0</v>
      </c>
      <c r="C5894" s="94" t="str">
        <f>IFERROR(VLOOKUP($A5894,HeadJournal!$A$1:$NTR$890,COLUMN(HeadJournal!C$1),0),"")</f>
        <v>iHerb_VP DFD1605</v>
      </c>
      <c r="D5894" s="125" t="str">
        <f>IFERROR(VLOOKUP($A5894,HeadJournal!$A$1:$NTR$890,COLUMN(HeadJournal!D$1),0),"")</f>
        <v>Доставлен</v>
      </c>
      <c r="E5894" s="95">
        <f>IFERROR(VLOOKUP($A5894,HeadJournal!$A$1:$NTR$890,COLUMN(HeadJournal!G$1),0),"")</f>
        <v>46161</v>
      </c>
      <c r="F5894" s="95" t="str">
        <f t="shared" si="443"/>
        <v>2026 05</v>
      </c>
      <c r="G5894" s="97" t="s">
        <v>7</v>
      </c>
      <c r="H5894" s="161" t="s">
        <v>5450</v>
      </c>
      <c r="I5894" s="97" t="s">
        <v>2229</v>
      </c>
      <c r="J5894" s="97" t="s">
        <v>5754</v>
      </c>
      <c r="K5894" s="29">
        <v>16.52</v>
      </c>
      <c r="L5894" s="29">
        <v>-3.3050000000000002</v>
      </c>
      <c r="M5894" s="30">
        <f>IFERROR(VLOOKUP($A5894,HeadJournal!$A$1:$J$890,COLUMN(HeadJournal!I$1),0)*($K5894+$L5894)/(SUMIF($A:$A,$A5894,$K:$K)+SUMIF($A:$A,$A5894,$L:$L)),0)</f>
        <v>-0.65939461538461519</v>
      </c>
      <c r="N5894" s="30">
        <f ca="1">IFERROR((VLOOKUP($A5894,HeadJournal!$A$1:$K$890,COLUMN(HeadJournal!K$1),0)-VLOOKUP($A5894,HeadJournal!$A$1:$K$890,COLUMN(HeadJournal!J$1),0))*($K5894+$L5894)/(SUMIF($A:$A,$A5894,$K:$K)+SUMIF($A:$A,$A5894,$L:$L)),0)</f>
        <v>-3.852234770490142E-15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0.56355339408448035</v>
      </c>
      <c r="P5894" s="30">
        <f ca="1">IFERROR(SUM(K5894:O5894)*VLOOKUP($A5894,HeadJournal!$A$1:$L$890,COLUMN(HeadJournal!H$1),0),0)</f>
        <v>1098.4206346153844</v>
      </c>
      <c r="Q5894" s="29"/>
      <c r="R5894" s="31"/>
      <c r="S5894" s="31"/>
      <c r="T5894" s="95" t="str">
        <f t="shared" si="444"/>
        <v/>
      </c>
      <c r="U5894" s="32">
        <f t="shared" ca="1" si="445"/>
        <v>-1098.4206346153844</v>
      </c>
      <c r="V5894" s="22" t="str">
        <f t="shared" si="446"/>
        <v/>
      </c>
      <c r="X5894" s="33"/>
      <c r="Y5894" s="33"/>
    </row>
    <row r="5895" spans="1:25" hidden="1" x14ac:dyDescent="0.2">
      <c r="A5895" s="93" t="s">
        <v>5755</v>
      </c>
      <c r="B5895" s="94">
        <f>IFERROR(VLOOKUP($A5895,HeadJournal!$A$1:$NTR$890,COLUMN(HeadJournal!B$1),0),"")</f>
        <v>0</v>
      </c>
      <c r="C5895" s="94" t="str">
        <f>IFERROR(VLOOKUP($A5895,HeadJournal!$A$1:$NTR$890,COLUMN(HeadJournal!C$1),0),"")</f>
        <v>iHerb_VP DFD1605</v>
      </c>
      <c r="D5895" s="125" t="str">
        <f>IFERROR(VLOOKUP($A5895,HeadJournal!$A$1:$NTR$890,COLUMN(HeadJournal!D$1),0),"")</f>
        <v>Доставлен</v>
      </c>
      <c r="E5895" s="95">
        <f>IFERROR(VLOOKUP($A5895,HeadJournal!$A$1:$NTR$890,COLUMN(HeadJournal!G$1),0),"")</f>
        <v>46161</v>
      </c>
      <c r="F5895" s="95" t="str">
        <f t="shared" si="419"/>
        <v>2026 05</v>
      </c>
      <c r="G5895" s="97" t="s">
        <v>7</v>
      </c>
      <c r="H5895" s="161" t="s">
        <v>5450</v>
      </c>
      <c r="I5895" s="97" t="s">
        <v>2229</v>
      </c>
      <c r="J5895" s="97" t="s">
        <v>5754</v>
      </c>
      <c r="K5895" s="29">
        <v>16.52</v>
      </c>
      <c r="L5895" s="29">
        <v>-3.3050000000000002</v>
      </c>
      <c r="M5895" s="30">
        <f>IFERROR(VLOOKUP($A5895,HeadJournal!$A$1:$J$890,COLUMN(HeadJournal!I$1),0)*($K5895+$L5895)/(SUMIF($A:$A,$A5895,$K:$K)+SUMIF($A:$A,$A5895,$L:$L)),0)</f>
        <v>-0.65939461538461519</v>
      </c>
      <c r="N5895" s="30">
        <f ca="1">IFERROR((VLOOKUP($A5895,HeadJournal!$A$1:$K$890,COLUMN(HeadJournal!K$1),0)-VLOOKUP($A5895,HeadJournal!$A$1:$K$890,COLUMN(HeadJournal!J$1),0))*($K5895+$L5895)/(SUMIF($A:$A,$A5895,$K:$K)+SUMIF($A:$A,$A5895,$L:$L)),0)</f>
        <v>-3.852234770490142E-15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0.56355339408448035</v>
      </c>
      <c r="P5895" s="30">
        <f ca="1">IFERROR(SUM(K5895:O5895)*VLOOKUP($A5895,HeadJournal!$A$1:$L$890,COLUMN(HeadJournal!H$1),0),0)</f>
        <v>1098.4206346153844</v>
      </c>
      <c r="Q5895" s="29"/>
      <c r="R5895" s="31"/>
      <c r="S5895" s="31"/>
      <c r="T5895" s="95" t="str">
        <f t="shared" si="420"/>
        <v/>
      </c>
      <c r="U5895" s="32">
        <f t="shared" ca="1" si="354"/>
        <v>-1098.4206346153844</v>
      </c>
      <c r="V5895" s="22" t="str">
        <f t="shared" si="355"/>
        <v/>
      </c>
      <c r="X5895" s="33"/>
      <c r="Y5895" s="33"/>
    </row>
    <row r="5896" spans="1:25" hidden="1" x14ac:dyDescent="0.2">
      <c r="A5896" s="93" t="s">
        <v>5756</v>
      </c>
      <c r="B5896" s="94">
        <f>IFERROR(VLOOKUP($A5896,HeadJournal!$A$1:$NTR$890,COLUMN(HeadJournal!B$1),0),"")</f>
        <v>0</v>
      </c>
      <c r="C5896" s="94" t="str">
        <f>IFERROR(VLOOKUP($A5896,HeadJournal!$A$1:$NTR$890,COLUMN(HeadJournal!C$1),0),"")</f>
        <v>iHerb_OA CZN6870</v>
      </c>
      <c r="D5896" s="125" t="str">
        <f>IFERROR(VLOOKUP($A5896,HeadJournal!$A$1:$NTR$890,COLUMN(HeadJournal!D$1),0),"")</f>
        <v>Доставлен</v>
      </c>
      <c r="E5896" s="95">
        <f>IFERROR(VLOOKUP($A5896,HeadJournal!$A$1:$NTR$890,COLUMN(HeadJournal!G$1),0),"")</f>
        <v>46159</v>
      </c>
      <c r="F5896" s="95" t="str">
        <f t="shared" si="419"/>
        <v>2026 05</v>
      </c>
      <c r="G5896" s="97" t="s">
        <v>5</v>
      </c>
      <c r="H5896" s="161" t="s">
        <v>2089</v>
      </c>
      <c r="I5896" s="97" t="s">
        <v>2005</v>
      </c>
      <c r="J5896" s="97" t="s">
        <v>3781</v>
      </c>
      <c r="K5896" s="29">
        <v>25.77</v>
      </c>
      <c r="L5896" s="29">
        <v>-5.1550000000000002</v>
      </c>
      <c r="M5896" s="30">
        <f>IFERROR(VLOOKUP($A5896,HeadJournal!$A$1:$J$890,COLUMN(HeadJournal!I$1),0)*($K5896+$L5896)/(SUMIF($A:$A,$A5896,$K:$K)+SUMIF($A:$A,$A5896,$L:$L)),0)</f>
        <v>-1.0637254901960784</v>
      </c>
      <c r="N5896" s="30">
        <f ca="1">IFERROR((VLOOKUP($A5896,HeadJournal!$A$1:$K$890,COLUMN(HeadJournal!K$1),0)-VLOOKUP($A5896,HeadJournal!$A$1:$K$890,COLUMN(HeadJournal!J$1),0))*($K5896+$L5896)/(SUMIF($A:$A,$A5896,$K:$K)+SUMIF($A:$A,$A5896,$L:$L)),0)</f>
        <v>3.0232896796067007E-15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1.1002002183515172</v>
      </c>
      <c r="P5896" s="30">
        <f ca="1">IFERROR(SUM(K5896:O5896)*VLOOKUP($A5896,HeadJournal!$A$1:$L$890,COLUMN(HeadJournal!H$1),0),0)</f>
        <v>1739.6092205882355</v>
      </c>
      <c r="Q5896" s="29">
        <v>3000</v>
      </c>
      <c r="R5896" s="31">
        <v>46185</v>
      </c>
      <c r="S5896" s="31" t="s">
        <v>4483</v>
      </c>
      <c r="T5896" s="95" t="str">
        <f t="shared" si="420"/>
        <v>2026 06</v>
      </c>
      <c r="U5896" s="32">
        <f t="shared" ca="1" si="354"/>
        <v>1260.3907794117645</v>
      </c>
      <c r="V5896" s="22">
        <f t="shared" ca="1" si="355"/>
        <v>0.72452523503271216</v>
      </c>
      <c r="X5896" s="33"/>
      <c r="Y5896" s="33"/>
    </row>
    <row r="5897" spans="1:25" hidden="1" x14ac:dyDescent="0.2">
      <c r="A5897" s="93" t="s">
        <v>5756</v>
      </c>
      <c r="B5897" s="94">
        <f>IFERROR(VLOOKUP($A5897,HeadJournal!$A$1:$NTR$890,COLUMN(HeadJournal!B$1),0),"")</f>
        <v>0</v>
      </c>
      <c r="C5897" s="94" t="str">
        <f>IFERROR(VLOOKUP($A5897,HeadJournal!$A$1:$NTR$890,COLUMN(HeadJournal!C$1),0),"")</f>
        <v>iHerb_OA CZN6870</v>
      </c>
      <c r="D5897" s="125" t="str">
        <f>IFERROR(VLOOKUP($A5897,HeadJournal!$A$1:$NTR$890,COLUMN(HeadJournal!D$1),0),"")</f>
        <v>Доставлен</v>
      </c>
      <c r="E5897" s="95">
        <f>IFERROR(VLOOKUP($A5897,HeadJournal!$A$1:$NTR$890,COLUMN(HeadJournal!G$1),0),"")</f>
        <v>46159</v>
      </c>
      <c r="F5897" s="95" t="str">
        <f t="shared" si="419"/>
        <v>2026 05</v>
      </c>
      <c r="G5897" s="97" t="s">
        <v>5</v>
      </c>
      <c r="H5897" s="161" t="s">
        <v>2089</v>
      </c>
      <c r="I5897" s="97" t="s">
        <v>2005</v>
      </c>
      <c r="J5897" s="97" t="s">
        <v>3781</v>
      </c>
      <c r="K5897" s="29">
        <v>25.77</v>
      </c>
      <c r="L5897" s="29">
        <v>-5.1550000000000002</v>
      </c>
      <c r="M5897" s="30">
        <f>IFERROR(VLOOKUP($A5897,HeadJournal!$A$1:$J$890,COLUMN(HeadJournal!I$1),0)*($K5897+$L5897)/(SUMIF($A:$A,$A5897,$K:$K)+SUMIF($A:$A,$A5897,$L:$L)),0)</f>
        <v>-1.0637254901960784</v>
      </c>
      <c r="N5897" s="30">
        <f ca="1">IFERROR((VLOOKUP($A5897,HeadJournal!$A$1:$K$890,COLUMN(HeadJournal!K$1),0)-VLOOKUP($A5897,HeadJournal!$A$1:$K$890,COLUMN(HeadJournal!J$1),0))*($K5897+$L5897)/(SUMIF($A:$A,$A5897,$K:$K)+SUMIF($A:$A,$A5897,$L:$L)),0)</f>
        <v>3.0232896796067007E-15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1.1002002183515172</v>
      </c>
      <c r="P5897" s="30">
        <f ca="1">IFERROR(SUM(K5897:O5897)*VLOOKUP($A5897,HeadJournal!$A$1:$L$890,COLUMN(HeadJournal!H$1),0),0)</f>
        <v>1739.6092205882355</v>
      </c>
      <c r="Q5897" s="29"/>
      <c r="R5897" s="31"/>
      <c r="S5897" s="31"/>
      <c r="T5897" s="95" t="str">
        <f t="shared" si="420"/>
        <v/>
      </c>
      <c r="U5897" s="32">
        <f t="shared" ca="1" si="354"/>
        <v>-1739.6092205882355</v>
      </c>
      <c r="V5897" s="22" t="str">
        <f t="shared" si="355"/>
        <v/>
      </c>
      <c r="X5897" s="33"/>
      <c r="Y5897" s="33"/>
    </row>
    <row r="5898" spans="1:25" hidden="1" x14ac:dyDescent="0.2">
      <c r="A5898" s="93" t="s">
        <v>5756</v>
      </c>
      <c r="B5898" s="94">
        <f>IFERROR(VLOOKUP($A5898,HeadJournal!$A$1:$NTR$890,COLUMN(HeadJournal!B$1),0),"")</f>
        <v>0</v>
      </c>
      <c r="C5898" s="94" t="str">
        <f>IFERROR(VLOOKUP($A5898,HeadJournal!$A$1:$NTR$890,COLUMN(HeadJournal!C$1),0),"")</f>
        <v>iHerb_OA CZN6870</v>
      </c>
      <c r="D5898" s="125" t="str">
        <f>IFERROR(VLOOKUP($A5898,HeadJournal!$A$1:$NTR$890,COLUMN(HeadJournal!D$1),0),"")</f>
        <v>Доставлен</v>
      </c>
      <c r="E5898" s="95">
        <f>IFERROR(VLOOKUP($A5898,HeadJournal!$A$1:$NTR$890,COLUMN(HeadJournal!G$1),0),"")</f>
        <v>46159</v>
      </c>
      <c r="F5898" s="95" t="str">
        <f t="shared" si="419"/>
        <v>2026 05</v>
      </c>
      <c r="G5898" s="97" t="s">
        <v>5</v>
      </c>
      <c r="H5898" s="161" t="s">
        <v>2497</v>
      </c>
      <c r="I5898" s="97" t="s">
        <v>2498</v>
      </c>
      <c r="J5898" s="97" t="s">
        <v>2499</v>
      </c>
      <c r="K5898" s="29">
        <v>29.28</v>
      </c>
      <c r="L5898" s="29">
        <v>-5.8550000000000004</v>
      </c>
      <c r="M5898" s="30">
        <f>IFERROR(VLOOKUP($A5898,HeadJournal!$A$1:$J$890,COLUMN(HeadJournal!I$1),0)*($K5898+$L5898)/(SUMIF($A:$A,$A5898,$K:$K)+SUMIF($A:$A,$A5898,$L:$L)),0)</f>
        <v>-1.2087203302373581</v>
      </c>
      <c r="N5898" s="30">
        <f ca="1">IFERROR((VLOOKUP($A5898,HeadJournal!$A$1:$K$890,COLUMN(HeadJournal!K$1),0)-VLOOKUP($A5898,HeadJournal!$A$1:$K$890,COLUMN(HeadJournal!J$1),0))*($K5898+$L5898)/(SUMIF($A:$A,$A5898,$K:$K)+SUMIF($A:$A,$A5898,$L:$L)),0)</f>
        <v>3.435389800862817E-15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1.2501668743577148</v>
      </c>
      <c r="P5898" s="30">
        <f ca="1">IFERROR(SUM(K5898:O5898)*VLOOKUP($A5898,HeadJournal!$A$1:$L$890,COLUMN(HeadJournal!H$1),0),0)</f>
        <v>1976.7327670278639</v>
      </c>
      <c r="Q5898" s="29">
        <v>3100</v>
      </c>
      <c r="R5898" s="31">
        <v>46178</v>
      </c>
      <c r="S5898" s="31" t="s">
        <v>3252</v>
      </c>
      <c r="T5898" s="95" t="str">
        <f t="shared" si="420"/>
        <v>2026 06</v>
      </c>
      <c r="U5898" s="32">
        <f t="shared" ca="1" si="354"/>
        <v>1123.2672329721361</v>
      </c>
      <c r="V5898" s="22">
        <f t="shared" ca="1" si="355"/>
        <v>0.56824435336347234</v>
      </c>
      <c r="X5898" s="33"/>
      <c r="Y5898" s="33"/>
    </row>
    <row r="5899" spans="1:25" hidden="1" x14ac:dyDescent="0.2">
      <c r="A5899" s="93" t="s">
        <v>5756</v>
      </c>
      <c r="B5899" s="94">
        <f>IFERROR(VLOOKUP($A5899,HeadJournal!$A$1:$NTR$890,COLUMN(HeadJournal!B$1),0),"")</f>
        <v>0</v>
      </c>
      <c r="C5899" s="94" t="str">
        <f>IFERROR(VLOOKUP($A5899,HeadJournal!$A$1:$NTR$890,COLUMN(HeadJournal!C$1),0),"")</f>
        <v>iHerb_OA CZN6870</v>
      </c>
      <c r="D5899" s="125" t="str">
        <f>IFERROR(VLOOKUP($A5899,HeadJournal!$A$1:$NTR$890,COLUMN(HeadJournal!D$1),0),"")</f>
        <v>Доставлен</v>
      </c>
      <c r="E5899" s="95">
        <f>IFERROR(VLOOKUP($A5899,HeadJournal!$A$1:$NTR$890,COLUMN(HeadJournal!G$1),0),"")</f>
        <v>46159</v>
      </c>
      <c r="F5899" s="95" t="str">
        <f t="shared" si="419"/>
        <v>2026 05</v>
      </c>
      <c r="G5899" s="97" t="s">
        <v>5</v>
      </c>
      <c r="H5899" s="161" t="s">
        <v>2497</v>
      </c>
      <c r="I5899" s="97" t="s">
        <v>2498</v>
      </c>
      <c r="J5899" s="97" t="s">
        <v>2499</v>
      </c>
      <c r="K5899" s="29">
        <v>29.28</v>
      </c>
      <c r="L5899" s="29">
        <v>-5.8550000000000004</v>
      </c>
      <c r="M5899" s="30">
        <f>IFERROR(VLOOKUP($A5899,HeadJournal!$A$1:$J$890,COLUMN(HeadJournal!I$1),0)*($K5899+$L5899)/(SUMIF($A:$A,$A5899,$K:$K)+SUMIF($A:$A,$A5899,$L:$L)),0)</f>
        <v>-1.2087203302373581</v>
      </c>
      <c r="N5899" s="30">
        <f ca="1">IFERROR((VLOOKUP($A5899,HeadJournal!$A$1:$K$890,COLUMN(HeadJournal!K$1),0)-VLOOKUP($A5899,HeadJournal!$A$1:$K$890,COLUMN(HeadJournal!J$1),0))*($K5899+$L5899)/(SUMIF($A:$A,$A5899,$K:$K)+SUMIF($A:$A,$A5899,$L:$L)),0)</f>
        <v>3.435389800862817E-15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1.2501668743577148</v>
      </c>
      <c r="P5899" s="30">
        <f ca="1">IFERROR(SUM(K5899:O5899)*VLOOKUP($A5899,HeadJournal!$A$1:$L$890,COLUMN(HeadJournal!H$1),0),0)</f>
        <v>1976.7327670278639</v>
      </c>
      <c r="Q5899" s="29"/>
      <c r="R5899" s="31"/>
      <c r="S5899" s="31"/>
      <c r="T5899" s="95" t="str">
        <f t="shared" si="420"/>
        <v/>
      </c>
      <c r="U5899" s="32">
        <f t="shared" ca="1" si="354"/>
        <v>-1976.7327670278639</v>
      </c>
      <c r="V5899" s="22" t="str">
        <f t="shared" si="355"/>
        <v/>
      </c>
      <c r="X5899" s="33"/>
      <c r="Y5899" s="33"/>
    </row>
    <row r="5900" spans="1:25" hidden="1" x14ac:dyDescent="0.2">
      <c r="A5900" s="93" t="s">
        <v>5756</v>
      </c>
      <c r="B5900" s="94">
        <f>IFERROR(VLOOKUP($A5900,HeadJournal!$A$1:$NTR$890,COLUMN(HeadJournal!B$1),0),"")</f>
        <v>0</v>
      </c>
      <c r="C5900" s="94" t="str">
        <f>IFERROR(VLOOKUP($A5900,HeadJournal!$A$1:$NTR$890,COLUMN(HeadJournal!C$1),0),"")</f>
        <v>iHerb_OA CZN6870</v>
      </c>
      <c r="D5900" s="125" t="str">
        <f>IFERROR(VLOOKUP($A5900,HeadJournal!$A$1:$NTR$890,COLUMN(HeadJournal!D$1),0),"")</f>
        <v>Доставлен</v>
      </c>
      <c r="E5900" s="95">
        <f>IFERROR(VLOOKUP($A5900,HeadJournal!$A$1:$NTR$890,COLUMN(HeadJournal!G$1),0),"")</f>
        <v>46159</v>
      </c>
      <c r="F5900" s="95" t="str">
        <f t="shared" si="419"/>
        <v>2026 05</v>
      </c>
      <c r="G5900" s="97" t="s">
        <v>5</v>
      </c>
      <c r="H5900" s="161" t="s">
        <v>2804</v>
      </c>
      <c r="I5900" s="97" t="s">
        <v>2005</v>
      </c>
      <c r="J5900" s="97" t="s">
        <v>2805</v>
      </c>
      <c r="K5900" s="29">
        <v>11.04</v>
      </c>
      <c r="L5900" s="29">
        <v>-2.21</v>
      </c>
      <c r="M5900" s="30">
        <f>IFERROR(VLOOKUP($A5900,HeadJournal!$A$1:$J$890,COLUMN(HeadJournal!I$1),0)*($K5900+$L5900)/(SUMIF($A:$A,$A5900,$K:$K)+SUMIF($A:$A,$A5900,$L:$L)),0)</f>
        <v>-0.45562435500515991</v>
      </c>
      <c r="N5900" s="30">
        <f ca="1">IFERROR((VLOOKUP($A5900,HeadJournal!$A$1:$K$890,COLUMN(HeadJournal!K$1),0)-VLOOKUP($A5900,HeadJournal!$A$1:$K$890,COLUMN(HeadJournal!J$1),0))*($K5900+$L5900)/(SUMIF($A:$A,$A5900,$K:$K)+SUMIF($A:$A,$A5900,$L:$L)),0)</f>
        <v>1.2949623027371896E-15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0.47124753470986641</v>
      </c>
      <c r="P5900" s="30">
        <f ca="1">IFERROR(SUM(K5900:O5900)*VLOOKUP($A5900,HeadJournal!$A$1:$L$890,COLUMN(HeadJournal!H$1),0),0)</f>
        <v>745.12488080495348</v>
      </c>
      <c r="Q5900" s="29"/>
      <c r="R5900" s="31"/>
      <c r="S5900" s="31"/>
      <c r="T5900" s="95" t="str">
        <f t="shared" si="420"/>
        <v/>
      </c>
      <c r="U5900" s="32">
        <f t="shared" ca="1" si="354"/>
        <v>-745.12488080495348</v>
      </c>
      <c r="V5900" s="22" t="str">
        <f t="shared" si="355"/>
        <v/>
      </c>
      <c r="X5900" s="33"/>
      <c r="Y5900" s="33"/>
    </row>
    <row r="5901" spans="1:25" hidden="1" x14ac:dyDescent="0.2">
      <c r="A5901" s="93" t="s">
        <v>5756</v>
      </c>
      <c r="B5901" s="94">
        <f>IFERROR(VLOOKUP($A5901,HeadJournal!$A$1:$NTR$890,COLUMN(HeadJournal!B$1),0),"")</f>
        <v>0</v>
      </c>
      <c r="C5901" s="94" t="str">
        <f>IFERROR(VLOOKUP($A5901,HeadJournal!$A$1:$NTR$890,COLUMN(HeadJournal!C$1),0),"")</f>
        <v>iHerb_OA CZN6870</v>
      </c>
      <c r="D5901" s="125" t="str">
        <f>IFERROR(VLOOKUP($A5901,HeadJournal!$A$1:$NTR$890,COLUMN(HeadJournal!D$1),0),"")</f>
        <v>Доставлен</v>
      </c>
      <c r="E5901" s="95">
        <f>IFERROR(VLOOKUP($A5901,HeadJournal!$A$1:$NTR$890,COLUMN(HeadJournal!G$1),0),"")</f>
        <v>46159</v>
      </c>
      <c r="F5901" s="95" t="str">
        <f t="shared" si="419"/>
        <v>2026 05</v>
      </c>
      <c r="G5901" s="97" t="s">
        <v>5</v>
      </c>
      <c r="H5901" s="161" t="s">
        <v>5426</v>
      </c>
      <c r="I5901" s="97" t="s">
        <v>2005</v>
      </c>
      <c r="J5901" s="97" t="s">
        <v>5427</v>
      </c>
      <c r="K5901" s="29">
        <v>12.13</v>
      </c>
      <c r="L5901" s="29">
        <v>-2.4300000000000002</v>
      </c>
      <c r="M5901" s="30">
        <f>IFERROR(VLOOKUP($A5901,HeadJournal!$A$1:$J$890,COLUMN(HeadJournal!I$1),0)*($K5901+$L5901)/(SUMIF($A:$A,$A5901,$K:$K)+SUMIF($A:$A,$A5901,$L:$L)),0)</f>
        <v>-0.5005159958720331</v>
      </c>
      <c r="N5901" s="30">
        <f ca="1">IFERROR((VLOOKUP($A5901,HeadJournal!$A$1:$K$890,COLUMN(HeadJournal!K$1),0)-VLOOKUP($A5901,HeadJournal!$A$1:$K$890,COLUMN(HeadJournal!J$1),0))*($K5901+$L5901)/(SUMIF($A:$A,$A5901,$K:$K)+SUMIF($A:$A,$A5901,$L:$L)),0)</f>
        <v>1.4225520199944216E-15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0.5176784922633868</v>
      </c>
      <c r="P5901" s="30">
        <f ca="1">IFERROR(SUM(K5901:O5901)*VLOOKUP($A5901,HeadJournal!$A$1:$L$890,COLUMN(HeadJournal!H$1),0),0)</f>
        <v>818.54035603715192</v>
      </c>
      <c r="Q5901" s="29">
        <v>1900</v>
      </c>
      <c r="R5901" s="31">
        <v>46178</v>
      </c>
      <c r="S5901" s="31" t="s">
        <v>3252</v>
      </c>
      <c r="T5901" s="95" t="str">
        <f t="shared" si="420"/>
        <v>2026 06</v>
      </c>
      <c r="U5901" s="32">
        <f t="shared" ca="1" si="354"/>
        <v>1081.4596439628481</v>
      </c>
      <c r="V5901" s="22">
        <f t="shared" ca="1" si="355"/>
        <v>1.3212050401504734</v>
      </c>
      <c r="X5901" s="33"/>
      <c r="Y5901" s="33"/>
    </row>
    <row r="5902" spans="1:25" hidden="1" x14ac:dyDescent="0.2">
      <c r="A5902" s="93" t="s">
        <v>5756</v>
      </c>
      <c r="B5902" s="94">
        <f>IFERROR(VLOOKUP($A5902,HeadJournal!$A$1:$NTR$890,COLUMN(HeadJournal!B$1),0),"")</f>
        <v>0</v>
      </c>
      <c r="C5902" s="94" t="str">
        <f>IFERROR(VLOOKUP($A5902,HeadJournal!$A$1:$NTR$890,COLUMN(HeadJournal!C$1),0),"")</f>
        <v>iHerb_OA CZN6870</v>
      </c>
      <c r="D5902" s="125" t="str">
        <f>IFERROR(VLOOKUP($A5902,HeadJournal!$A$1:$NTR$890,COLUMN(HeadJournal!D$1),0),"")</f>
        <v>Доставлен</v>
      </c>
      <c r="E5902" s="95">
        <f>IFERROR(VLOOKUP($A5902,HeadJournal!$A$1:$NTR$890,COLUMN(HeadJournal!G$1),0),"")</f>
        <v>46159</v>
      </c>
      <c r="F5902" s="95" t="str">
        <f t="shared" si="419"/>
        <v>2026 05</v>
      </c>
      <c r="G5902" s="97" t="s">
        <v>5</v>
      </c>
      <c r="H5902" s="161" t="s">
        <v>2504</v>
      </c>
      <c r="I5902" s="97" t="s">
        <v>2036</v>
      </c>
      <c r="J5902" s="97" t="s">
        <v>3739</v>
      </c>
      <c r="K5902" s="29">
        <v>17.53</v>
      </c>
      <c r="L5902" s="29">
        <v>-3.51</v>
      </c>
      <c r="M5902" s="30">
        <f>IFERROR(VLOOKUP($A5902,HeadJournal!$A$1:$J$890,COLUMN(HeadJournal!I$1),0)*($K5902+$L5902)/(SUMIF($A:$A,$A5902,$K:$K)+SUMIF($A:$A,$A5902,$L:$L)),0)</f>
        <v>-0.72342621259029938</v>
      </c>
      <c r="N5902" s="30">
        <f ca="1">IFERROR((VLOOKUP($A5902,HeadJournal!$A$1:$K$890,COLUMN(HeadJournal!K$1),0)-VLOOKUP($A5902,HeadJournal!$A$1:$K$890,COLUMN(HeadJournal!J$1),0))*($K5902+$L5902)/(SUMIF($A:$A,$A5902,$K:$K)+SUMIF($A:$A,$A5902,$L:$L)),0)</f>
        <v>2.0561009608579168E-15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0.74823221252914252</v>
      </c>
      <c r="P5902" s="30">
        <f ca="1">IFERROR(SUM(K5902:O5902)*VLOOKUP($A5902,HeadJournal!$A$1:$L$890,COLUMN(HeadJournal!H$1),0),0)</f>
        <v>1183.0861640866876</v>
      </c>
      <c r="Q5902" s="29">
        <v>2000</v>
      </c>
      <c r="R5902" s="31">
        <v>46188</v>
      </c>
      <c r="S5902" s="31" t="s">
        <v>4627</v>
      </c>
      <c r="T5902" s="95" t="str">
        <f t="shared" si="420"/>
        <v>2026 06</v>
      </c>
      <c r="U5902" s="32">
        <f t="shared" ca="1" si="354"/>
        <v>816.91383591331237</v>
      </c>
      <c r="V5902" s="22">
        <f t="shared" ca="1" si="355"/>
        <v>0.69049394770325034</v>
      </c>
      <c r="X5902" s="33"/>
      <c r="Y5902" s="33"/>
    </row>
    <row r="5903" spans="1:25" hidden="1" x14ac:dyDescent="0.2">
      <c r="A5903" s="93" t="s">
        <v>5756</v>
      </c>
      <c r="B5903" s="94">
        <f>IFERROR(VLOOKUP($A5903,HeadJournal!$A$1:$NTR$890,COLUMN(HeadJournal!B$1),0),"")</f>
        <v>0</v>
      </c>
      <c r="C5903" s="94" t="str">
        <f>IFERROR(VLOOKUP($A5903,HeadJournal!$A$1:$NTR$890,COLUMN(HeadJournal!C$1),0),"")</f>
        <v>iHerb_OA CZN6870</v>
      </c>
      <c r="D5903" s="125" t="str">
        <f>IFERROR(VLOOKUP($A5903,HeadJournal!$A$1:$NTR$890,COLUMN(HeadJournal!D$1),0),"")</f>
        <v>Доставлен</v>
      </c>
      <c r="E5903" s="95">
        <f>IFERROR(VLOOKUP($A5903,HeadJournal!$A$1:$NTR$890,COLUMN(HeadJournal!G$1),0),"")</f>
        <v>46159</v>
      </c>
      <c r="F5903" s="95" t="str">
        <f t="shared" si="419"/>
        <v>2026 05</v>
      </c>
      <c r="G5903" s="97" t="s">
        <v>5</v>
      </c>
      <c r="H5903" s="161" t="s">
        <v>4016</v>
      </c>
      <c r="I5903" s="97" t="s">
        <v>2207</v>
      </c>
      <c r="J5903" s="97" t="s">
        <v>4017</v>
      </c>
      <c r="K5903" s="29">
        <v>64.14</v>
      </c>
      <c r="L5903" s="29">
        <v>-12.83</v>
      </c>
      <c r="M5903" s="30">
        <f>IFERROR(VLOOKUP($A5903,HeadJournal!$A$1:$J$890,COLUMN(HeadJournal!I$1),0)*($K5903+$L5903)/(SUMIF($A:$A,$A5903,$K:$K)+SUMIF($A:$A,$A5903,$L:$L)),0)</f>
        <v>-2.647574819401445</v>
      </c>
      <c r="N5903" s="30">
        <f ca="1">IFERROR((VLOOKUP($A5903,HeadJournal!$A$1:$K$890,COLUMN(HeadJournal!K$1),0)-VLOOKUP($A5903,HeadJournal!$A$1:$K$890,COLUMN(HeadJournal!J$1),0))*($K5903+$L5903)/(SUMIF($A:$A,$A5903,$K:$K)+SUMIF($A:$A,$A5903,$L:$L)),0)</f>
        <v>7.5248602212282246E-15</v>
      </c>
      <c r="O5903" s="30">
        <f>IFERROR((VLOOKUP($A5903,HeadJournal!$A$1:$L$890,COLUMN(HeadJournal!L$1),0)*($K5903+$L5903)/(SUMIF($A:$A,$A5903,$K:$K)+SUMIF($A:$A,$A5903,$L:$L)))/VLOOKUP($A5903,HeadJournal!$A$1:$L$890,COLUMN(HeadJournal!H$1),0),0)</f>
        <v>2.7383591173231312</v>
      </c>
      <c r="P5903" s="30">
        <f ca="1">IFERROR(SUM(K5903:O5903)*VLOOKUP($A5903,HeadJournal!$A$1:$L$890,COLUMN(HeadJournal!H$1),0),0)</f>
        <v>4329.8253266253878</v>
      </c>
      <c r="Q5903" s="29"/>
      <c r="R5903" s="31"/>
      <c r="S5903" s="31"/>
      <c r="T5903" s="95" t="str">
        <f t="shared" si="420"/>
        <v/>
      </c>
      <c r="U5903" s="32">
        <f t="shared" ca="1" si="354"/>
        <v>-4329.8253266253878</v>
      </c>
      <c r="V5903" s="22" t="str">
        <f t="shared" si="355"/>
        <v/>
      </c>
      <c r="X5903" s="33"/>
      <c r="Y5903" s="33"/>
    </row>
    <row r="5904" spans="1:25" hidden="1" x14ac:dyDescent="0.2">
      <c r="A5904" s="93" t="s">
        <v>5756</v>
      </c>
      <c r="B5904" s="94">
        <f>IFERROR(VLOOKUP($A5904,HeadJournal!$A$1:$NTR$890,COLUMN(HeadJournal!B$1),0),"")</f>
        <v>0</v>
      </c>
      <c r="C5904" s="94" t="str">
        <f>IFERROR(VLOOKUP($A5904,HeadJournal!$A$1:$NTR$890,COLUMN(HeadJournal!C$1),0),"")</f>
        <v>iHerb_OA CZN6870</v>
      </c>
      <c r="D5904" s="125" t="str">
        <f>IFERROR(VLOOKUP($A5904,HeadJournal!$A$1:$NTR$890,COLUMN(HeadJournal!D$1),0),"")</f>
        <v>Доставлен</v>
      </c>
      <c r="E5904" s="95">
        <f>IFERROR(VLOOKUP($A5904,HeadJournal!$A$1:$NTR$890,COLUMN(HeadJournal!G$1),0),"")</f>
        <v>46159</v>
      </c>
      <c r="F5904" s="95" t="str">
        <f t="shared" si="419"/>
        <v>2026 05</v>
      </c>
      <c r="G5904" s="97" t="s">
        <v>5</v>
      </c>
      <c r="H5904" s="161" t="s">
        <v>2806</v>
      </c>
      <c r="I5904" s="97" t="s">
        <v>2009</v>
      </c>
      <c r="J5904" s="97" t="s">
        <v>4398</v>
      </c>
      <c r="K5904" s="29">
        <v>27.33</v>
      </c>
      <c r="L5904" s="29">
        <v>-5.47</v>
      </c>
      <c r="M5904" s="30">
        <f>IFERROR(VLOOKUP($A5904,HeadJournal!$A$1:$J$890,COLUMN(HeadJournal!I$1),0)*($K5904+$L5904)/(SUMIF($A:$A,$A5904,$K:$K)+SUMIF($A:$A,$A5904,$L:$L)),0)</f>
        <v>-1.12796697626419</v>
      </c>
      <c r="N5904" s="30">
        <f ca="1">IFERROR((VLOOKUP($A5904,HeadJournal!$A$1:$K$890,COLUMN(HeadJournal!K$1),0)-VLOOKUP($A5904,HeadJournal!$A$1:$K$890,COLUMN(HeadJournal!J$1),0))*($K5904+$L5904)/(SUMIF($A:$A,$A5904,$K:$K)+SUMIF($A:$A,$A5904,$L:$L)),0)</f>
        <v>3.2058749646472223E-15</v>
      </c>
      <c r="O5904" s="30">
        <f>IFERROR((VLOOKUP($A5904,HeadJournal!$A$1:$L$890,COLUMN(HeadJournal!L$1),0)*($K5904+$L5904)/(SUMIF($A:$A,$A5904,$K:$K)+SUMIF($A:$A,$A5904,$L:$L)))/VLOOKUP($A5904,HeadJournal!$A$1:$L$890,COLUMN(HeadJournal!H$1),0),0)</f>
        <v>1.1666445196781066</v>
      </c>
      <c r="P5904" s="30">
        <f ca="1">IFERROR(SUM(K5904:O5904)*VLOOKUP($A5904,HeadJournal!$A$1:$L$890,COLUMN(HeadJournal!H$1),0),0)</f>
        <v>1844.6692972136223</v>
      </c>
      <c r="Q5904" s="29">
        <v>3000</v>
      </c>
      <c r="R5904" s="31">
        <v>46178</v>
      </c>
      <c r="S5904" s="31" t="s">
        <v>4610</v>
      </c>
      <c r="T5904" s="95" t="str">
        <f t="shared" si="420"/>
        <v>2026 06</v>
      </c>
      <c r="U5904" s="32">
        <f t="shared" ca="1" si="354"/>
        <v>1155.3307027863777</v>
      </c>
      <c r="V5904" s="22">
        <f t="shared" ca="1" si="355"/>
        <v>0.62630776396154464</v>
      </c>
      <c r="X5904" s="33"/>
      <c r="Y5904" s="33"/>
    </row>
    <row r="5905" spans="1:25" hidden="1" x14ac:dyDescent="0.2">
      <c r="A5905" s="93" t="s">
        <v>5765</v>
      </c>
      <c r="B5905" s="94">
        <f>IFERROR(VLOOKUP($A5905,HeadJournal!$A$1:$NTR$890,COLUMN(HeadJournal!B$1),0),"")</f>
        <v>0</v>
      </c>
      <c r="C5905" s="94" t="str">
        <f>IFERROR(VLOOKUP($A5905,HeadJournal!$A$1:$NTR$890,COLUMN(HeadJournal!C$1),0),"")</f>
        <v>iHerb_OA CZN6870</v>
      </c>
      <c r="D5905" s="125" t="str">
        <f>IFERROR(VLOOKUP($A5905,HeadJournal!$A$1:$NTR$890,COLUMN(HeadJournal!D$1),0),"")</f>
        <v>Доставлен</v>
      </c>
      <c r="E5905" s="95">
        <f>IFERROR(VLOOKUP($A5905,HeadJournal!$A$1:$NTR$890,COLUMN(HeadJournal!G$1),0),"")</f>
        <v>46167</v>
      </c>
      <c r="F5905" s="95" t="str">
        <f t="shared" si="419"/>
        <v>2026 05</v>
      </c>
      <c r="G5905" s="97" t="s">
        <v>5</v>
      </c>
      <c r="H5905" s="161" t="s">
        <v>5757</v>
      </c>
      <c r="I5905" s="97" t="s">
        <v>5380</v>
      </c>
      <c r="J5905" s="97" t="s">
        <v>5758</v>
      </c>
      <c r="K5905" s="29">
        <v>29.06</v>
      </c>
      <c r="L5905" s="29">
        <v>-2.91</v>
      </c>
      <c r="M5905" s="30">
        <f>IFERROR(VLOOKUP($A5905,HeadJournal!$A$1:$J$890,COLUMN(HeadJournal!I$1),0)*($K5905+$L5905)/(SUMIF($A:$A,$A5905,$K:$K)+SUMIF($A:$A,$A5905,$L:$L)),0)</f>
        <v>-1.2785036961509049</v>
      </c>
      <c r="N5905" s="30">
        <f ca="1">IFERROR((VLOOKUP($A5905,HeadJournal!$A$1:$K$890,COLUMN(HeadJournal!K$1),0)-VLOOKUP($A5905,HeadJournal!$A$1:$K$890,COLUMN(HeadJournal!J$1),0))*($K5905+$L5905)/(SUMIF($A:$A,$A5905,$K:$K)+SUMIF($A:$A,$A5905,$L:$L)),0)</f>
        <v>3.7890782646192444E-15</v>
      </c>
      <c r="O5905" s="30">
        <f>IFERROR((VLOOKUP($A5905,HeadJournal!$A$1:$L$890,COLUMN(HeadJournal!L$1),0)*($K5905+$L5905)/(SUMIF($A:$A,$A5905,$K:$K)+SUMIF($A:$A,$A5905,$L:$L)))/VLOOKUP($A5905,HeadJournal!$A$1:$L$890,COLUMN(HeadJournal!H$1),0),0)</f>
        <v>1.134182598164335</v>
      </c>
      <c r="P5905" s="30">
        <f ca="1">IFERROR(SUM(K5905:O5905)*VLOOKUP($A5905,HeadJournal!$A$1:$L$890,COLUMN(HeadJournal!H$1),0),0)</f>
        <v>2128.3047055824622</v>
      </c>
      <c r="Q5905" s="29"/>
      <c r="R5905" s="31"/>
      <c r="S5905" s="31"/>
      <c r="T5905" s="95" t="str">
        <f t="shared" si="420"/>
        <v/>
      </c>
      <c r="U5905" s="32">
        <f t="shared" ca="1" si="354"/>
        <v>-2128.3047055824622</v>
      </c>
      <c r="V5905" s="22" t="str">
        <f t="shared" si="355"/>
        <v/>
      </c>
      <c r="X5905" s="33"/>
      <c r="Y5905" s="33"/>
    </row>
    <row r="5906" spans="1:25" hidden="1" x14ac:dyDescent="0.2">
      <c r="A5906" s="93" t="s">
        <v>5765</v>
      </c>
      <c r="B5906" s="94">
        <f>IFERROR(VLOOKUP($A5906,HeadJournal!$A$1:$NTR$890,COLUMN(HeadJournal!B$1),0),"")</f>
        <v>0</v>
      </c>
      <c r="C5906" s="94" t="str">
        <f>IFERROR(VLOOKUP($A5906,HeadJournal!$A$1:$NTR$890,COLUMN(HeadJournal!C$1),0),"")</f>
        <v>iHerb_OA CZN6870</v>
      </c>
      <c r="D5906" s="125" t="str">
        <f>IFERROR(VLOOKUP($A5906,HeadJournal!$A$1:$NTR$890,COLUMN(HeadJournal!D$1),0),"")</f>
        <v>Доставлен</v>
      </c>
      <c r="E5906" s="95">
        <f>IFERROR(VLOOKUP($A5906,HeadJournal!$A$1:$NTR$890,COLUMN(HeadJournal!G$1),0),"")</f>
        <v>46167</v>
      </c>
      <c r="F5906" s="95" t="str">
        <f t="shared" si="419"/>
        <v>2026 05</v>
      </c>
      <c r="G5906" s="97" t="s">
        <v>5</v>
      </c>
      <c r="H5906" s="161" t="s">
        <v>5759</v>
      </c>
      <c r="I5906" s="97" t="s">
        <v>5380</v>
      </c>
      <c r="J5906" s="97" t="s">
        <v>5760</v>
      </c>
      <c r="K5906" s="29">
        <v>32.54</v>
      </c>
      <c r="L5906" s="29">
        <v>-3.25</v>
      </c>
      <c r="M5906" s="30">
        <f>IFERROR(VLOOKUP($A5906,HeadJournal!$A$1:$J$890,COLUMN(HeadJournal!I$1),0)*($K5906+$L5906)/(SUMIF($A:$A,$A5906,$K:$K)+SUMIF($A:$A,$A5906,$L:$L)),0)</f>
        <v>-1.4320219219984707</v>
      </c>
      <c r="N5906" s="30">
        <f ca="1">IFERROR((VLOOKUP($A5906,HeadJournal!$A$1:$K$890,COLUMN(HeadJournal!K$1),0)-VLOOKUP($A5906,HeadJournal!$A$1:$K$890,COLUMN(HeadJournal!J$1),0))*($K5906+$L5906)/(SUMIF($A:$A,$A5906,$K:$K)+SUMIF($A:$A,$A5906,$L:$L)),0)</f>
        <v>4.2440574520343282E-15</v>
      </c>
      <c r="O5906" s="30">
        <f>IFERROR((VLOOKUP($A5906,HeadJournal!$A$1:$L$890,COLUMN(HeadJournal!L$1),0)*($K5906+$L5906)/(SUMIF($A:$A,$A5906,$K:$K)+SUMIF($A:$A,$A5906,$L:$L)))/VLOOKUP($A5906,HeadJournal!$A$1:$L$890,COLUMN(HeadJournal!H$1),0),0)</f>
        <v>1.2703712543110275</v>
      </c>
      <c r="P5906" s="30">
        <f ca="1">IFERROR(SUM(K5906:O5906)*VLOOKUP($A5906,HeadJournal!$A$1:$L$890,COLUMN(HeadJournal!H$1),0),0)</f>
        <v>2383.8640469028805</v>
      </c>
      <c r="Q5906" s="29"/>
      <c r="R5906" s="31"/>
      <c r="S5906" s="31"/>
      <c r="T5906" s="95" t="str">
        <f t="shared" si="420"/>
        <v/>
      </c>
      <c r="U5906" s="32">
        <f t="shared" ca="1" si="354"/>
        <v>-2383.8640469028805</v>
      </c>
      <c r="V5906" s="22" t="str">
        <f t="shared" si="355"/>
        <v/>
      </c>
      <c r="X5906" s="33"/>
      <c r="Y5906" s="33"/>
    </row>
    <row r="5907" spans="1:25" hidden="1" x14ac:dyDescent="0.2">
      <c r="A5907" s="93" t="s">
        <v>5765</v>
      </c>
      <c r="B5907" s="94">
        <f>IFERROR(VLOOKUP($A5907,HeadJournal!$A$1:$NTR$890,COLUMN(HeadJournal!B$1),0),"")</f>
        <v>0</v>
      </c>
      <c r="C5907" s="94" t="str">
        <f>IFERROR(VLOOKUP($A5907,HeadJournal!$A$1:$NTR$890,COLUMN(HeadJournal!C$1),0),"")</f>
        <v>iHerb_OA CZN6870</v>
      </c>
      <c r="D5907" s="125" t="str">
        <f>IFERROR(VLOOKUP($A5907,HeadJournal!$A$1:$NTR$890,COLUMN(HeadJournal!D$1),0),"")</f>
        <v>Доставлен</v>
      </c>
      <c r="E5907" s="95">
        <f>IFERROR(VLOOKUP($A5907,HeadJournal!$A$1:$NTR$890,COLUMN(HeadJournal!G$1),0),"")</f>
        <v>46167</v>
      </c>
      <c r="F5907" s="95" t="str">
        <f t="shared" si="419"/>
        <v>2026 05</v>
      </c>
      <c r="G5907" s="97" t="s">
        <v>5</v>
      </c>
      <c r="H5907" s="161" t="s">
        <v>5761</v>
      </c>
      <c r="I5907" s="97" t="s">
        <v>5380</v>
      </c>
      <c r="J5907" s="97" t="s">
        <v>5762</v>
      </c>
      <c r="K5907" s="29">
        <v>27.12</v>
      </c>
      <c r="L5907" s="29">
        <v>-2.71</v>
      </c>
      <c r="M5907" s="30">
        <f>IFERROR(VLOOKUP($A5907,HeadJournal!$A$1:$J$890,COLUMN(HeadJournal!I$1),0)*($K5907+$L5907)/(SUMIF($A:$A,$A5907,$K:$K)+SUMIF($A:$A,$A5907,$L:$L)),0)</f>
        <v>-1.1934330869232732</v>
      </c>
      <c r="N5907" s="30">
        <f ca="1">IFERROR((VLOOKUP($A5907,HeadJournal!$A$1:$K$890,COLUMN(HeadJournal!K$1),0)-VLOOKUP($A5907,HeadJournal!$A$1:$K$890,COLUMN(HeadJournal!J$1),0))*($K5907+$L5907)/(SUMIF($A:$A,$A5907,$K:$K)+SUMIF($A:$A,$A5907,$L:$L)),0)</f>
        <v>3.5369560397459183E-15</v>
      </c>
      <c r="O5907" s="30">
        <f>IFERROR((VLOOKUP($A5907,HeadJournal!$A$1:$L$890,COLUMN(HeadJournal!L$1),0)*($K5907+$L5907)/(SUMIF($A:$A,$A5907,$K:$K)+SUMIF($A:$A,$A5907,$L:$L)))/VLOOKUP($A5907,HeadJournal!$A$1:$L$890,COLUMN(HeadJournal!H$1),0),0)</f>
        <v>1.0587149988983333</v>
      </c>
      <c r="P5907" s="30">
        <f ca="1">IFERROR(SUM(K5907:O5907)*VLOOKUP($A5907,HeadJournal!$A$1:$L$890,COLUMN(HeadJournal!H$1),0),0)</f>
        <v>1986.6890196278359</v>
      </c>
      <c r="Q5907" s="29"/>
      <c r="R5907" s="31"/>
      <c r="S5907" s="31"/>
      <c r="T5907" s="95" t="str">
        <f t="shared" si="420"/>
        <v/>
      </c>
      <c r="U5907" s="32">
        <f t="shared" ca="1" si="354"/>
        <v>-1986.6890196278359</v>
      </c>
      <c r="V5907" s="22" t="str">
        <f t="shared" si="355"/>
        <v/>
      </c>
      <c r="X5907" s="33"/>
      <c r="Y5907" s="33"/>
    </row>
    <row r="5908" spans="1:25" hidden="1" x14ac:dyDescent="0.2">
      <c r="A5908" s="93" t="s">
        <v>5765</v>
      </c>
      <c r="B5908" s="94">
        <f>IFERROR(VLOOKUP($A5908,HeadJournal!$A$1:$NTR$890,COLUMN(HeadJournal!B$1),0),"")</f>
        <v>0</v>
      </c>
      <c r="C5908" s="94" t="str">
        <f>IFERROR(VLOOKUP($A5908,HeadJournal!$A$1:$NTR$890,COLUMN(HeadJournal!C$1),0),"")</f>
        <v>iHerb_OA CZN6870</v>
      </c>
      <c r="D5908" s="125" t="str">
        <f>IFERROR(VLOOKUP($A5908,HeadJournal!$A$1:$NTR$890,COLUMN(HeadJournal!D$1),0),"")</f>
        <v>Доставлен</v>
      </c>
      <c r="E5908" s="95">
        <f>IFERROR(VLOOKUP($A5908,HeadJournal!$A$1:$NTR$890,COLUMN(HeadJournal!G$1),0),"")</f>
        <v>46167</v>
      </c>
      <c r="F5908" s="95" t="str">
        <f t="shared" si="419"/>
        <v>2026 05</v>
      </c>
      <c r="G5908" s="97" t="s">
        <v>5</v>
      </c>
      <c r="H5908" s="161" t="s">
        <v>2089</v>
      </c>
      <c r="I5908" s="97" t="s">
        <v>2005</v>
      </c>
      <c r="J5908" s="97" t="s">
        <v>3781</v>
      </c>
      <c r="K5908" s="29">
        <v>25.77</v>
      </c>
      <c r="L5908" s="29">
        <v>-2.58</v>
      </c>
      <c r="M5908" s="30">
        <f>IFERROR(VLOOKUP($A5908,HeadJournal!$A$1:$J$890,COLUMN(HeadJournal!I$1),0)*($K5908+$L5908)/(SUMIF($A:$A,$A5908,$K:$K)+SUMIF($A:$A,$A5908,$L:$L)),0)</f>
        <v>-1.1337858781544736</v>
      </c>
      <c r="N5908" s="30">
        <f ca="1">IFERROR((VLOOKUP($A5908,HeadJournal!$A$1:$K$890,COLUMN(HeadJournal!K$1),0)-VLOOKUP($A5908,HeadJournal!$A$1:$K$890,COLUMN(HeadJournal!J$1),0))*($K5908+$L5908)/(SUMIF($A:$A,$A5908,$K:$K)+SUMIF($A:$A,$A5908,$L:$L)),0)</f>
        <v>3.3601806866738157E-15</v>
      </c>
      <c r="O5908" s="30">
        <f>IFERROR((VLOOKUP($A5908,HeadJournal!$A$1:$L$890,COLUMN(HeadJournal!L$1),0)*($K5908+$L5908)/(SUMIF($A:$A,$A5908,$K:$K)+SUMIF($A:$A,$A5908,$L:$L)))/VLOOKUP($A5908,HeadJournal!$A$1:$L$890,COLUMN(HeadJournal!H$1),0),0)</f>
        <v>1.0058009350451595</v>
      </c>
      <c r="P5908" s="30">
        <f ca="1">IFERROR(SUM(K5908:O5908)*VLOOKUP($A5908,HeadJournal!$A$1:$L$890,COLUMN(HeadJournal!H$1),0),0)</f>
        <v>1887.3952628090744</v>
      </c>
      <c r="Q5908" s="29"/>
      <c r="R5908" s="31"/>
      <c r="S5908" s="31"/>
      <c r="T5908" s="95" t="str">
        <f t="shared" si="420"/>
        <v/>
      </c>
      <c r="U5908" s="32">
        <f t="shared" ca="1" si="354"/>
        <v>-1887.3952628090744</v>
      </c>
      <c r="V5908" s="22" t="str">
        <f t="shared" si="355"/>
        <v/>
      </c>
      <c r="X5908" s="33"/>
      <c r="Y5908" s="33"/>
    </row>
    <row r="5909" spans="1:25" hidden="1" x14ac:dyDescent="0.2">
      <c r="A5909" s="93" t="s">
        <v>5765</v>
      </c>
      <c r="B5909" s="94">
        <f>IFERROR(VLOOKUP($A5909,HeadJournal!$A$1:$NTR$890,COLUMN(HeadJournal!B$1),0),"")</f>
        <v>0</v>
      </c>
      <c r="C5909" s="94" t="str">
        <f>IFERROR(VLOOKUP($A5909,HeadJournal!$A$1:$NTR$890,COLUMN(HeadJournal!C$1),0),"")</f>
        <v>iHerb_OA CZN6870</v>
      </c>
      <c r="D5909" s="125" t="str">
        <f>IFERROR(VLOOKUP($A5909,HeadJournal!$A$1:$NTR$890,COLUMN(HeadJournal!D$1),0),"")</f>
        <v>Доставлен</v>
      </c>
      <c r="E5909" s="95">
        <f>IFERROR(VLOOKUP($A5909,HeadJournal!$A$1:$NTR$890,COLUMN(HeadJournal!G$1),0),"")</f>
        <v>46167</v>
      </c>
      <c r="F5909" s="95" t="str">
        <f t="shared" si="419"/>
        <v>2026 05</v>
      </c>
      <c r="G5909" s="97" t="s">
        <v>5</v>
      </c>
      <c r="H5909" s="161" t="s">
        <v>2661</v>
      </c>
      <c r="I5909" s="97" t="s">
        <v>2005</v>
      </c>
      <c r="J5909" s="97" t="s">
        <v>5498</v>
      </c>
      <c r="K5909" s="29">
        <v>12.13</v>
      </c>
      <c r="L5909" s="29">
        <v>-1.21</v>
      </c>
      <c r="M5909" s="30">
        <f>IFERROR(VLOOKUP($A5909,HeadJournal!$A$1:$J$890,COLUMN(HeadJournal!I$1),0)*($K5909+$L5909)/(SUMIF($A:$A,$A5909,$K:$K)+SUMIF($A:$A,$A5909,$L:$L)),0)</f>
        <v>-0.53389140963548321</v>
      </c>
      <c r="N5909" s="30">
        <f ca="1">IFERROR((VLOOKUP($A5909,HeadJournal!$A$1:$K$890,COLUMN(HeadJournal!K$1),0)-VLOOKUP($A5909,HeadJournal!$A$1:$K$890,COLUMN(HeadJournal!J$1),0))*($K5909+$L5909)/(SUMIF($A:$A,$A5909,$K:$K)+SUMIF($A:$A,$A5909,$L:$L)),0)</f>
        <v>1.5822843078257041E-15</v>
      </c>
      <c r="O5909" s="30">
        <f>IFERROR((VLOOKUP($A5909,HeadJournal!$A$1:$L$890,COLUMN(HeadJournal!L$1),0)*($K5909+$L5909)/(SUMIF($A:$A,$A5909,$K:$K)+SUMIF($A:$A,$A5909,$L:$L)))/VLOOKUP($A5909,HeadJournal!$A$1:$L$890,COLUMN(HeadJournal!H$1),0),0)</f>
        <v>0.47362424366938966</v>
      </c>
      <c r="P5909" s="30">
        <f ca="1">IFERROR(SUM(K5909:O5909)*VLOOKUP($A5909,HeadJournal!$A$1:$L$890,COLUMN(HeadJournal!H$1),0),0)</f>
        <v>888.76051185317374</v>
      </c>
      <c r="Q5909" s="29"/>
      <c r="R5909" s="31"/>
      <c r="S5909" s="31"/>
      <c r="T5909" s="95" t="str">
        <f t="shared" si="420"/>
        <v/>
      </c>
      <c r="U5909" s="32">
        <f t="shared" ca="1" si="354"/>
        <v>-888.76051185317374</v>
      </c>
      <c r="V5909" s="22" t="str">
        <f t="shared" si="355"/>
        <v/>
      </c>
      <c r="X5909" s="33"/>
      <c r="Y5909" s="33"/>
    </row>
    <row r="5910" spans="1:25" hidden="1" x14ac:dyDescent="0.2">
      <c r="A5910" s="93" t="s">
        <v>5765</v>
      </c>
      <c r="B5910" s="94">
        <f>IFERROR(VLOOKUP($A5910,HeadJournal!$A$1:$NTR$890,COLUMN(HeadJournal!B$1),0),"")</f>
        <v>0</v>
      </c>
      <c r="C5910" s="94" t="str">
        <f>IFERROR(VLOOKUP($A5910,HeadJournal!$A$1:$NTR$890,COLUMN(HeadJournal!C$1),0),"")</f>
        <v>iHerb_OA CZN6870</v>
      </c>
      <c r="D5910" s="125" t="str">
        <f>IFERROR(VLOOKUP($A5910,HeadJournal!$A$1:$NTR$890,COLUMN(HeadJournal!D$1),0),"")</f>
        <v>Доставлен</v>
      </c>
      <c r="E5910" s="95">
        <f>IFERROR(VLOOKUP($A5910,HeadJournal!$A$1:$NTR$890,COLUMN(HeadJournal!G$1),0),"")</f>
        <v>46167</v>
      </c>
      <c r="F5910" s="95" t="str">
        <f t="shared" si="419"/>
        <v>2026 05</v>
      </c>
      <c r="G5910" s="97" t="s">
        <v>5</v>
      </c>
      <c r="H5910" s="161" t="s">
        <v>2804</v>
      </c>
      <c r="I5910" s="97" t="s">
        <v>2005</v>
      </c>
      <c r="J5910" s="97" t="s">
        <v>2805</v>
      </c>
      <c r="K5910" s="29">
        <v>11.04</v>
      </c>
      <c r="L5910" s="29">
        <v>-1.1033333333333333</v>
      </c>
      <c r="M5910" s="30">
        <f>IFERROR(VLOOKUP($A5910,HeadJournal!$A$1:$J$890,COLUMN(HeadJournal!I$1),0)*($K5910+$L5910)/(SUMIF($A:$A,$A5910,$K:$K)+SUMIF($A:$A,$A5910,$L:$L)),0)</f>
        <v>-0.48581510748576773</v>
      </c>
      <c r="N5910" s="30">
        <f ca="1">IFERROR((VLOOKUP($A5910,HeadJournal!$A$1:$K$890,COLUMN(HeadJournal!K$1),0)-VLOOKUP($A5910,HeadJournal!$A$1:$K$890,COLUMN(HeadJournal!J$1),0))*($K5910+$L5910)/(SUMIF($A:$A,$A5910,$K:$K)+SUMIF($A:$A,$A5910,$L:$L)),0)</f>
        <v>1.4398014412785173E-15</v>
      </c>
      <c r="O5910" s="30">
        <f>IFERROR((VLOOKUP($A5910,HeadJournal!$A$1:$L$890,COLUMN(HeadJournal!L$1),0)*($K5910+$L5910)/(SUMIF($A:$A,$A5910,$K:$K)+SUMIF($A:$A,$A5910,$L:$L)))/VLOOKUP($A5910,HeadJournal!$A$1:$L$890,COLUMN(HeadJournal!H$1),0),0)</f>
        <v>0.43097492990795178</v>
      </c>
      <c r="P5910" s="30">
        <f ca="1">IFERROR(SUM(K5910:O5910)*VLOOKUP($A5910,HeadJournal!$A$1:$L$890,COLUMN(HeadJournal!H$1),0),0)</f>
        <v>808.72865867958194</v>
      </c>
      <c r="Q5910" s="29"/>
      <c r="R5910" s="31"/>
      <c r="S5910" s="31"/>
      <c r="T5910" s="95" t="str">
        <f t="shared" si="420"/>
        <v/>
      </c>
      <c r="U5910" s="32">
        <f t="shared" ca="1" si="354"/>
        <v>-808.72865867958194</v>
      </c>
      <c r="V5910" s="22" t="str">
        <f t="shared" si="355"/>
        <v/>
      </c>
      <c r="X5910" s="33"/>
      <c r="Y5910" s="33"/>
    </row>
    <row r="5911" spans="1:25" hidden="1" x14ac:dyDescent="0.2">
      <c r="A5911" s="93" t="s">
        <v>5765</v>
      </c>
      <c r="B5911" s="94">
        <f>IFERROR(VLOOKUP($A5911,HeadJournal!$A$1:$NTR$890,COLUMN(HeadJournal!B$1),0),"")</f>
        <v>0</v>
      </c>
      <c r="C5911" s="94" t="str">
        <f>IFERROR(VLOOKUP($A5911,HeadJournal!$A$1:$NTR$890,COLUMN(HeadJournal!C$1),0),"")</f>
        <v>iHerb_OA CZN6870</v>
      </c>
      <c r="D5911" s="125" t="str">
        <f>IFERROR(VLOOKUP($A5911,HeadJournal!$A$1:$NTR$890,COLUMN(HeadJournal!D$1),0),"")</f>
        <v>Доставлен</v>
      </c>
      <c r="E5911" s="95">
        <f>IFERROR(VLOOKUP($A5911,HeadJournal!$A$1:$NTR$890,COLUMN(HeadJournal!G$1),0),"")</f>
        <v>46167</v>
      </c>
      <c r="F5911" s="95" t="str">
        <f t="shared" si="419"/>
        <v>2026 05</v>
      </c>
      <c r="G5911" s="97" t="s">
        <v>5</v>
      </c>
      <c r="H5911" s="161" t="s">
        <v>2804</v>
      </c>
      <c r="I5911" s="97" t="s">
        <v>2005</v>
      </c>
      <c r="J5911" s="97" t="s">
        <v>2805</v>
      </c>
      <c r="K5911" s="29">
        <v>11.04</v>
      </c>
      <c r="L5911" s="29">
        <v>-1.1033333333333333</v>
      </c>
      <c r="M5911" s="30">
        <f>IFERROR(VLOOKUP($A5911,HeadJournal!$A$1:$J$890,COLUMN(HeadJournal!I$1),0)*($K5911+$L5911)/(SUMIF($A:$A,$A5911,$K:$K)+SUMIF($A:$A,$A5911,$L:$L)),0)</f>
        <v>-0.48581510748576773</v>
      </c>
      <c r="N5911" s="30">
        <f ca="1">IFERROR((VLOOKUP($A5911,HeadJournal!$A$1:$K$890,COLUMN(HeadJournal!K$1),0)-VLOOKUP($A5911,HeadJournal!$A$1:$K$890,COLUMN(HeadJournal!J$1),0))*($K5911+$L5911)/(SUMIF($A:$A,$A5911,$K:$K)+SUMIF($A:$A,$A5911,$L:$L)),0)</f>
        <v>1.4398014412785173E-15</v>
      </c>
      <c r="O5911" s="30">
        <f>IFERROR((VLOOKUP($A5911,HeadJournal!$A$1:$L$890,COLUMN(HeadJournal!L$1),0)*($K5911+$L5911)/(SUMIF($A:$A,$A5911,$K:$K)+SUMIF($A:$A,$A5911,$L:$L)))/VLOOKUP($A5911,HeadJournal!$A$1:$L$890,COLUMN(HeadJournal!H$1),0),0)</f>
        <v>0.43097492990795178</v>
      </c>
      <c r="P5911" s="30">
        <f ca="1">IFERROR(SUM(K5911:O5911)*VLOOKUP($A5911,HeadJournal!$A$1:$L$890,COLUMN(HeadJournal!H$1),0),0)</f>
        <v>808.72865867958194</v>
      </c>
      <c r="Q5911" s="29"/>
      <c r="R5911" s="31"/>
      <c r="S5911" s="31"/>
      <c r="T5911" s="95" t="str">
        <f t="shared" si="420"/>
        <v/>
      </c>
      <c r="U5911" s="32">
        <f t="shared" ca="1" si="354"/>
        <v>-808.72865867958194</v>
      </c>
      <c r="V5911" s="22" t="str">
        <f t="shared" si="355"/>
        <v/>
      </c>
      <c r="X5911" s="33"/>
      <c r="Y5911" s="33"/>
    </row>
    <row r="5912" spans="1:25" hidden="1" x14ac:dyDescent="0.2">
      <c r="A5912" s="93" t="s">
        <v>5765</v>
      </c>
      <c r="B5912" s="94">
        <f>IFERROR(VLOOKUP($A5912,HeadJournal!$A$1:$NTR$890,COLUMN(HeadJournal!B$1),0),"")</f>
        <v>0</v>
      </c>
      <c r="C5912" s="94" t="str">
        <f>IFERROR(VLOOKUP($A5912,HeadJournal!$A$1:$NTR$890,COLUMN(HeadJournal!C$1),0),"")</f>
        <v>iHerb_OA CZN6870</v>
      </c>
      <c r="D5912" s="125" t="str">
        <f>IFERROR(VLOOKUP($A5912,HeadJournal!$A$1:$NTR$890,COLUMN(HeadJournal!D$1),0),"")</f>
        <v>Доставлен</v>
      </c>
      <c r="E5912" s="95">
        <f>IFERROR(VLOOKUP($A5912,HeadJournal!$A$1:$NTR$890,COLUMN(HeadJournal!G$1),0),"")</f>
        <v>46167</v>
      </c>
      <c r="F5912" s="95" t="str">
        <f t="shared" si="419"/>
        <v>2026 05</v>
      </c>
      <c r="G5912" s="97" t="s">
        <v>5</v>
      </c>
      <c r="H5912" s="161" t="s">
        <v>2804</v>
      </c>
      <c r="I5912" s="97" t="s">
        <v>2005</v>
      </c>
      <c r="J5912" s="97" t="s">
        <v>2805</v>
      </c>
      <c r="K5912" s="29">
        <v>11.04</v>
      </c>
      <c r="L5912" s="29">
        <v>-1.1033333333333333</v>
      </c>
      <c r="M5912" s="30">
        <f>IFERROR(VLOOKUP($A5912,HeadJournal!$A$1:$J$890,COLUMN(HeadJournal!I$1),0)*($K5912+$L5912)/(SUMIF($A:$A,$A5912,$K:$K)+SUMIF($A:$A,$A5912,$L:$L)),0)</f>
        <v>-0.48581510748576773</v>
      </c>
      <c r="N5912" s="30">
        <f ca="1">IFERROR((VLOOKUP($A5912,HeadJournal!$A$1:$K$890,COLUMN(HeadJournal!K$1),0)-VLOOKUP($A5912,HeadJournal!$A$1:$K$890,COLUMN(HeadJournal!J$1),0))*($K5912+$L5912)/(SUMIF($A:$A,$A5912,$K:$K)+SUMIF($A:$A,$A5912,$L:$L)),0)</f>
        <v>1.4398014412785173E-15</v>
      </c>
      <c r="O5912" s="30">
        <f>IFERROR((VLOOKUP($A5912,HeadJournal!$A$1:$L$890,COLUMN(HeadJournal!L$1),0)*($K5912+$L5912)/(SUMIF($A:$A,$A5912,$K:$K)+SUMIF($A:$A,$A5912,$L:$L)))/VLOOKUP($A5912,HeadJournal!$A$1:$L$890,COLUMN(HeadJournal!H$1),0),0)</f>
        <v>0.43097492990795178</v>
      </c>
      <c r="P5912" s="30">
        <f ca="1">IFERROR(SUM(K5912:O5912)*VLOOKUP($A5912,HeadJournal!$A$1:$L$890,COLUMN(HeadJournal!H$1),0),0)</f>
        <v>808.72865867958194</v>
      </c>
      <c r="Q5912" s="29"/>
      <c r="R5912" s="31"/>
      <c r="S5912" s="31"/>
      <c r="T5912" s="95" t="str">
        <f t="shared" si="420"/>
        <v/>
      </c>
      <c r="U5912" s="32">
        <f t="shared" ca="1" si="354"/>
        <v>-808.72865867958194</v>
      </c>
      <c r="V5912" s="22" t="str">
        <f t="shared" si="355"/>
        <v/>
      </c>
      <c r="X5912" s="33"/>
      <c r="Y5912" s="33"/>
    </row>
    <row r="5913" spans="1:25" hidden="1" x14ac:dyDescent="0.2">
      <c r="A5913" s="93" t="s">
        <v>5765</v>
      </c>
      <c r="B5913" s="94">
        <f>IFERROR(VLOOKUP($A5913,HeadJournal!$A$1:$NTR$890,COLUMN(HeadJournal!B$1),0),"")</f>
        <v>0</v>
      </c>
      <c r="C5913" s="94" t="str">
        <f>IFERROR(VLOOKUP($A5913,HeadJournal!$A$1:$NTR$890,COLUMN(HeadJournal!C$1),0),"")</f>
        <v>iHerb_OA CZN6870</v>
      </c>
      <c r="D5913" s="125" t="str">
        <f>IFERROR(VLOOKUP($A5913,HeadJournal!$A$1:$NTR$890,COLUMN(HeadJournal!D$1),0),"")</f>
        <v>Доставлен</v>
      </c>
      <c r="E5913" s="95">
        <f>IFERROR(VLOOKUP($A5913,HeadJournal!$A$1:$NTR$890,COLUMN(HeadJournal!G$1),0),"")</f>
        <v>46167</v>
      </c>
      <c r="F5913" s="95" t="str">
        <f t="shared" si="419"/>
        <v>2026 05</v>
      </c>
      <c r="G5913" s="97" t="s">
        <v>5</v>
      </c>
      <c r="H5913" s="161" t="s">
        <v>5763</v>
      </c>
      <c r="I5913" s="97" t="s">
        <v>2750</v>
      </c>
      <c r="J5913" s="97" t="s">
        <v>5764</v>
      </c>
      <c r="K5913" s="29">
        <v>22.73</v>
      </c>
      <c r="L5913" s="29">
        <v>-2.27</v>
      </c>
      <c r="M5913" s="30">
        <f>IFERROR(VLOOKUP($A5913,HeadJournal!$A$1:$J$890,COLUMN(HeadJournal!I$1),0)*($K5913+$L5913)/(SUMIF($A:$A,$A5913,$K:$K)+SUMIF($A:$A,$A5913,$L:$L)),0)</f>
        <v>-1.000313025745603</v>
      </c>
      <c r="N5913" s="30">
        <f ca="1">IFERROR((VLOOKUP($A5913,HeadJournal!$A$1:$K$890,COLUMN(HeadJournal!K$1),0)-VLOOKUP($A5913,HeadJournal!$A$1:$K$890,COLUMN(HeadJournal!J$1),0))*($K5913+$L5913)/(SUMIF($A:$A,$A5913,$K:$K)+SUMIF($A:$A,$A5913,$L:$L)),0)</f>
        <v>2.9646096097173901E-15</v>
      </c>
      <c r="O5913" s="30">
        <f>IFERROR((VLOOKUP($A5913,HeadJournal!$A$1:$L$890,COLUMN(HeadJournal!L$1),0)*($K5913+$L5913)/(SUMIF($A:$A,$A5913,$K:$K)+SUMIF($A:$A,$A5913,$L:$L)))/VLOOKUP($A5913,HeadJournal!$A$1:$L$890,COLUMN(HeadJournal!H$1),0),0)</f>
        <v>0.88739487412781237</v>
      </c>
      <c r="P5913" s="30">
        <f ca="1">IFERROR(SUM(K5913:O5913)*VLOOKUP($A5913,HeadJournal!$A$1:$L$890,COLUMN(HeadJournal!H$1),0),0)</f>
        <v>1665.2051348457817</v>
      </c>
      <c r="Q5913" s="29"/>
      <c r="R5913" s="31"/>
      <c r="S5913" s="31"/>
      <c r="T5913" s="95" t="str">
        <f t="shared" si="420"/>
        <v/>
      </c>
      <c r="U5913" s="32">
        <f t="shared" ca="1" si="354"/>
        <v>-1665.2051348457817</v>
      </c>
      <c r="V5913" s="22" t="str">
        <f t="shared" si="355"/>
        <v/>
      </c>
      <c r="X5913" s="33"/>
      <c r="Y5913" s="33"/>
    </row>
    <row r="5914" spans="1:25" hidden="1" x14ac:dyDescent="0.2">
      <c r="A5914" s="93" t="s">
        <v>5765</v>
      </c>
      <c r="B5914" s="94">
        <f>IFERROR(VLOOKUP($A5914,HeadJournal!$A$1:$NTR$890,COLUMN(HeadJournal!B$1),0),"")</f>
        <v>0</v>
      </c>
      <c r="C5914" s="94" t="str">
        <f>IFERROR(VLOOKUP($A5914,HeadJournal!$A$1:$NTR$890,COLUMN(HeadJournal!C$1),0),"")</f>
        <v>iHerb_OA CZN6870</v>
      </c>
      <c r="D5914" s="125" t="str">
        <f>IFERROR(VLOOKUP($A5914,HeadJournal!$A$1:$NTR$890,COLUMN(HeadJournal!D$1),0),"")</f>
        <v>Доставлен</v>
      </c>
      <c r="E5914" s="95">
        <f>IFERROR(VLOOKUP($A5914,HeadJournal!$A$1:$NTR$890,COLUMN(HeadJournal!G$1),0),"")</f>
        <v>46167</v>
      </c>
      <c r="F5914" s="95" t="str">
        <f t="shared" si="419"/>
        <v>2026 05</v>
      </c>
      <c r="G5914" s="97" t="s">
        <v>5</v>
      </c>
      <c r="H5914" s="161" t="s">
        <v>5625</v>
      </c>
      <c r="I5914" s="97" t="s">
        <v>2451</v>
      </c>
      <c r="J5914" s="97" t="s">
        <v>5626</v>
      </c>
      <c r="K5914" s="29">
        <v>20.52</v>
      </c>
      <c r="L5914" s="29">
        <v>-2.0499999999999998</v>
      </c>
      <c r="M5914" s="30">
        <f>IFERROR(VLOOKUP($A5914,HeadJournal!$A$1:$J$890,COLUMN(HeadJournal!I$1),0)*($K5914+$L5914)/(SUMIF($A:$A,$A5914,$K:$K)+SUMIF($A:$A,$A5914,$L:$L)),0)</f>
        <v>-0.90301962783584</v>
      </c>
      <c r="N5914" s="30">
        <f ca="1">IFERROR((VLOOKUP($A5914,HeadJournal!$A$1:$K$890,COLUMN(HeadJournal!K$1),0)-VLOOKUP($A5914,HeadJournal!$A$1:$K$890,COLUMN(HeadJournal!J$1),0))*($K5914+$L5914)/(SUMIF($A:$A,$A5914,$K:$K)+SUMIF($A:$A,$A5914,$L:$L)),0)</f>
        <v>2.6762629272473212E-15</v>
      </c>
      <c r="O5914" s="30">
        <f>IFERROR((VLOOKUP($A5914,HeadJournal!$A$1:$L$890,COLUMN(HeadJournal!L$1),0)*($K5914+$L5914)/(SUMIF($A:$A,$A5914,$K:$K)+SUMIF($A:$A,$A5914,$L:$L)))/VLOOKUP($A5914,HeadJournal!$A$1:$L$890,COLUMN(HeadJournal!H$1),0),0)</f>
        <v>0.80108422899025866</v>
      </c>
      <c r="P5914" s="30">
        <f ca="1">IFERROR(SUM(K5914:O5914)*VLOOKUP($A5914,HeadJournal!$A$1:$L$890,COLUMN(HeadJournal!H$1),0),0)</f>
        <v>1503.242367575835</v>
      </c>
      <c r="Q5914" s="29"/>
      <c r="R5914" s="31"/>
      <c r="S5914" s="31"/>
      <c r="T5914" s="95" t="str">
        <f t="shared" si="420"/>
        <v/>
      </c>
      <c r="U5914" s="32">
        <f t="shared" ca="1" si="354"/>
        <v>-1503.242367575835</v>
      </c>
      <c r="V5914" s="22" t="str">
        <f t="shared" si="355"/>
        <v/>
      </c>
      <c r="X5914" s="33"/>
      <c r="Y5914" s="33"/>
    </row>
    <row r="5915" spans="1:25" hidden="1" x14ac:dyDescent="0.2">
      <c r="A5915" s="93" t="s">
        <v>5765</v>
      </c>
      <c r="B5915" s="94">
        <f>IFERROR(VLOOKUP($A5915,HeadJournal!$A$1:$NTR$890,COLUMN(HeadJournal!B$1),0),"")</f>
        <v>0</v>
      </c>
      <c r="C5915" s="94" t="str">
        <f>IFERROR(VLOOKUP($A5915,HeadJournal!$A$1:$NTR$890,COLUMN(HeadJournal!C$1),0),"")</f>
        <v>iHerb_OA CZN6870</v>
      </c>
      <c r="D5915" s="125" t="str">
        <f>IFERROR(VLOOKUP($A5915,HeadJournal!$A$1:$NTR$890,COLUMN(HeadJournal!D$1),0),"")</f>
        <v>Доставлен</v>
      </c>
      <c r="E5915" s="95">
        <f>IFERROR(VLOOKUP($A5915,HeadJournal!$A$1:$NTR$890,COLUMN(HeadJournal!G$1),0),"")</f>
        <v>46167</v>
      </c>
      <c r="F5915" s="95" t="str">
        <f t="shared" si="419"/>
        <v>2026 05</v>
      </c>
      <c r="G5915" s="97" t="s">
        <v>5</v>
      </c>
      <c r="H5915" s="161" t="s">
        <v>2773</v>
      </c>
      <c r="I5915" s="97" t="s">
        <v>2005</v>
      </c>
      <c r="J5915" s="97" t="s">
        <v>2774</v>
      </c>
      <c r="K5915" s="29">
        <v>14.95</v>
      </c>
      <c r="L5915" s="29">
        <v>-1.5</v>
      </c>
      <c r="M5915" s="30">
        <f>IFERROR(VLOOKUP($A5915,HeadJournal!$A$1:$J$890,COLUMN(HeadJournal!I$1),0)*($K5915+$L5915)/(SUMIF($A:$A,$A5915,$K:$K)+SUMIF($A:$A,$A5915,$L:$L)),0)</f>
        <v>-0.6575860310986491</v>
      </c>
      <c r="N5915" s="30">
        <f ca="1">IFERROR((VLOOKUP($A5915,HeadJournal!$A$1:$K$890,COLUMN(HeadJournal!K$1),0)-VLOOKUP($A5915,HeadJournal!$A$1:$K$890,COLUMN(HeadJournal!J$1),0))*($K5915+$L5915)/(SUMIF($A:$A,$A5915,$K:$K)+SUMIF($A:$A,$A5915,$L:$L)),0)</f>
        <v>1.9488758187047359E-15</v>
      </c>
      <c r="O5915" s="30">
        <f>IFERROR((VLOOKUP($A5915,HeadJournal!$A$1:$L$890,COLUMN(HeadJournal!L$1),0)*($K5915+$L5915)/(SUMIF($A:$A,$A5915,$K:$K)+SUMIF($A:$A,$A5915,$L:$L)))/VLOOKUP($A5915,HeadJournal!$A$1:$L$890,COLUMN(HeadJournal!H$1),0),0)</f>
        <v>0.58335586788949534</v>
      </c>
      <c r="P5915" s="30">
        <f ca="1">IFERROR(SUM(K5915:O5915)*VLOOKUP($A5915,HeadJournal!$A$1:$L$890,COLUMN(HeadJournal!H$1),0),0)</f>
        <v>1094.6729747642109</v>
      </c>
      <c r="Q5915" s="29"/>
      <c r="R5915" s="31"/>
      <c r="S5915" s="31"/>
      <c r="T5915" s="95" t="str">
        <f t="shared" si="420"/>
        <v/>
      </c>
      <c r="U5915" s="32">
        <f t="shared" ca="1" si="354"/>
        <v>-1094.6729747642109</v>
      </c>
      <c r="V5915" s="22" t="str">
        <f t="shared" si="355"/>
        <v/>
      </c>
      <c r="X5915" s="33"/>
      <c r="Y5915" s="33"/>
    </row>
    <row r="5916" spans="1:25" hidden="1" x14ac:dyDescent="0.2">
      <c r="A5916" s="93" t="s">
        <v>5770</v>
      </c>
      <c r="B5916" s="94">
        <f>IFERROR(VLOOKUP($A5916,HeadJournal!$A$1:$NTR$890,COLUMN(HeadJournal!B$1),0),"")</f>
        <v>0</v>
      </c>
      <c r="C5916" s="94" t="str">
        <f>IFERROR(VLOOKUP($A5916,HeadJournal!$A$1:$NTR$890,COLUMN(HeadJournal!C$1),0),"")</f>
        <v>iHerb_MH DLE7202</v>
      </c>
      <c r="D5916" s="125" t="str">
        <f>IFERROR(VLOOKUP($A5916,HeadJournal!$A$1:$NTR$890,COLUMN(HeadJournal!D$1),0),"")</f>
        <v>Доставлен</v>
      </c>
      <c r="E5916" s="95">
        <f>IFERROR(VLOOKUP($A5916,HeadJournal!$A$1:$NTR$890,COLUMN(HeadJournal!G$1),0),"")</f>
        <v>46170</v>
      </c>
      <c r="F5916" s="95" t="str">
        <f t="shared" si="419"/>
        <v>2026 05</v>
      </c>
      <c r="G5916" s="97" t="s">
        <v>5</v>
      </c>
      <c r="H5916" s="161" t="s">
        <v>5083</v>
      </c>
      <c r="I5916" s="97" t="s">
        <v>2052</v>
      </c>
      <c r="J5916" s="97" t="s">
        <v>5084</v>
      </c>
      <c r="K5916" s="29">
        <v>20.52</v>
      </c>
      <c r="L5916" s="29">
        <v>-6.16</v>
      </c>
      <c r="M5916" s="30">
        <f>IFERROR(VLOOKUP($A5916,HeadJournal!$A$1:$J$890,COLUMN(HeadJournal!I$1),0)*($K5916+$L5916)/(SUMIF($A:$A,$A5916,$K:$K)+SUMIF($A:$A,$A5916,$L:$L)),0)</f>
        <v>-0.71876854070034146</v>
      </c>
      <c r="N5916" s="30">
        <f ca="1">IFERROR((VLOOKUP($A5916,HeadJournal!$A$1:$K$890,COLUMN(HeadJournal!K$1),0)-VLOOKUP($A5916,HeadJournal!$A$1:$K$890,COLUMN(HeadJournal!J$1),0))*($K5916+$L5916)/(SUMIF($A:$A,$A5916,$K:$K)+SUMIF($A:$A,$A5916,$L:$L)),0)</f>
        <v>0</v>
      </c>
      <c r="O5916" s="30">
        <f>IFERROR((VLOOKUP($A5916,HeadJournal!$A$1:$L$890,COLUMN(HeadJournal!L$1),0)*($K5916+$L5916)/(SUMIF($A:$A,$A5916,$K:$K)+SUMIF($A:$A,$A5916,$L:$L)))/VLOOKUP($A5916,HeadJournal!$A$1:$L$890,COLUMN(HeadJournal!H$1),0),0)</f>
        <v>0.62265309022174997</v>
      </c>
      <c r="P5916" s="30">
        <f ca="1">IFERROR(SUM(K5916:O5916)*VLOOKUP($A5916,HeadJournal!$A$1:$L$890,COLUMN(HeadJournal!H$1),0),0)</f>
        <v>1167.4396737856157</v>
      </c>
      <c r="Q5916" s="29"/>
      <c r="R5916" s="31"/>
      <c r="S5916" s="31"/>
      <c r="T5916" s="95" t="str">
        <f t="shared" si="420"/>
        <v/>
      </c>
      <c r="U5916" s="32">
        <f t="shared" ca="1" si="354"/>
        <v>-1167.4396737856157</v>
      </c>
      <c r="V5916" s="22" t="str">
        <f t="shared" si="355"/>
        <v/>
      </c>
      <c r="X5916" s="33"/>
      <c r="Y5916" s="33"/>
    </row>
    <row r="5917" spans="1:25" hidden="1" x14ac:dyDescent="0.2">
      <c r="A5917" s="93" t="s">
        <v>5770</v>
      </c>
      <c r="B5917" s="94">
        <f>IFERROR(VLOOKUP($A5917,HeadJournal!$A$1:$NTR$890,COLUMN(HeadJournal!B$1),0),"")</f>
        <v>0</v>
      </c>
      <c r="C5917" s="94" t="str">
        <f>IFERROR(VLOOKUP($A5917,HeadJournal!$A$1:$NTR$890,COLUMN(HeadJournal!C$1),0),"")</f>
        <v>iHerb_MH DLE7202</v>
      </c>
      <c r="D5917" s="125" t="str">
        <f>IFERROR(VLOOKUP($A5917,HeadJournal!$A$1:$NTR$890,COLUMN(HeadJournal!D$1),0),"")</f>
        <v>Доставлен</v>
      </c>
      <c r="E5917" s="95">
        <f>IFERROR(VLOOKUP($A5917,HeadJournal!$A$1:$NTR$890,COLUMN(HeadJournal!G$1),0),"")</f>
        <v>46170</v>
      </c>
      <c r="F5917" s="95" t="str">
        <f t="shared" si="419"/>
        <v>2026 05</v>
      </c>
      <c r="G5917" s="97" t="s">
        <v>5</v>
      </c>
      <c r="H5917" s="161" t="s">
        <v>2073</v>
      </c>
      <c r="I5917" s="97" t="s">
        <v>2005</v>
      </c>
      <c r="J5917" s="97" t="s">
        <v>2074</v>
      </c>
      <c r="K5917" s="29">
        <v>19.72</v>
      </c>
      <c r="L5917" s="29">
        <v>-1.97</v>
      </c>
      <c r="M5917" s="30">
        <f>IFERROR(VLOOKUP($A5917,HeadJournal!$A$1:$J$890,COLUMN(HeadJournal!I$1),0)*($K5917+$L5917)/(SUMIF($A:$A,$A5917,$K:$K)+SUMIF($A:$A,$A5917,$L:$L)),0)</f>
        <v>-0.88844997196595143</v>
      </c>
      <c r="N5917" s="30">
        <f ca="1">IFERROR((VLOOKUP($A5917,HeadJournal!$A$1:$K$890,COLUMN(HeadJournal!K$1),0)-VLOOKUP($A5917,HeadJournal!$A$1:$K$890,COLUMN(HeadJournal!J$1),0))*($K5917+$L5917)/(SUMIF($A:$A,$A5917,$K:$K)+SUMIF($A:$A,$A5917,$L:$L)),0)</f>
        <v>0</v>
      </c>
      <c r="O5917" s="30">
        <f>IFERROR((VLOOKUP($A5917,HeadJournal!$A$1:$L$890,COLUMN(HeadJournal!L$1),0)*($K5917+$L5917)/(SUMIF($A:$A,$A5917,$K:$K)+SUMIF($A:$A,$A5917,$L:$L)))/VLOOKUP($A5917,HeadJournal!$A$1:$L$890,COLUMN(HeadJournal!H$1),0),0)</f>
        <v>0.76964431416685664</v>
      </c>
      <c r="P5917" s="30">
        <f ca="1">IFERROR(SUM(K5917:O5917)*VLOOKUP($A5917,HeadJournal!$A$1:$L$890,COLUMN(HeadJournal!H$1),0),0)</f>
        <v>1443.0399867475408</v>
      </c>
      <c r="Q5917" s="29"/>
      <c r="R5917" s="31"/>
      <c r="S5917" s="31"/>
      <c r="T5917" s="95" t="str">
        <f t="shared" si="420"/>
        <v/>
      </c>
      <c r="U5917" s="32">
        <f t="shared" ca="1" si="354"/>
        <v>-1443.0399867475408</v>
      </c>
      <c r="V5917" s="22" t="str">
        <f t="shared" si="355"/>
        <v/>
      </c>
      <c r="X5917" s="33"/>
      <c r="Y5917" s="33"/>
    </row>
    <row r="5918" spans="1:25" hidden="1" x14ac:dyDescent="0.2">
      <c r="A5918" s="93" t="s">
        <v>5770</v>
      </c>
      <c r="B5918" s="94">
        <f>IFERROR(VLOOKUP($A5918,HeadJournal!$A$1:$NTR$890,COLUMN(HeadJournal!B$1),0),"")</f>
        <v>0</v>
      </c>
      <c r="C5918" s="94" t="str">
        <f>IFERROR(VLOOKUP($A5918,HeadJournal!$A$1:$NTR$890,COLUMN(HeadJournal!C$1),0),"")</f>
        <v>iHerb_MH DLE7202</v>
      </c>
      <c r="D5918" s="125" t="str">
        <f>IFERROR(VLOOKUP($A5918,HeadJournal!$A$1:$NTR$890,COLUMN(HeadJournal!D$1),0),"")</f>
        <v>Доставлен</v>
      </c>
      <c r="E5918" s="95">
        <f>IFERROR(VLOOKUP($A5918,HeadJournal!$A$1:$NTR$890,COLUMN(HeadJournal!G$1),0),"")</f>
        <v>46170</v>
      </c>
      <c r="F5918" s="95" t="str">
        <f t="shared" si="419"/>
        <v>2026 05</v>
      </c>
      <c r="G5918" s="97" t="s">
        <v>5</v>
      </c>
      <c r="H5918" s="161" t="s">
        <v>5448</v>
      </c>
      <c r="I5918" s="97" t="s">
        <v>2666</v>
      </c>
      <c r="J5918" s="97" t="s">
        <v>5610</v>
      </c>
      <c r="K5918" s="29">
        <v>13.41</v>
      </c>
      <c r="L5918" s="29">
        <v>-1.34</v>
      </c>
      <c r="M5918" s="30">
        <f>IFERROR(VLOOKUP($A5918,HeadJournal!$A$1:$J$890,COLUMN(HeadJournal!I$1),0)*($K5918+$L5918)/(SUMIF($A:$A,$A5918,$K:$K)+SUMIF($A:$A,$A5918,$L:$L)),0)</f>
        <v>-0.6041459809368469</v>
      </c>
      <c r="N5918" s="30">
        <f ca="1">IFERROR((VLOOKUP($A5918,HeadJournal!$A$1:$K$890,COLUMN(HeadJournal!K$1),0)-VLOOKUP($A5918,HeadJournal!$A$1:$K$890,COLUMN(HeadJournal!J$1),0))*($K5918+$L5918)/(SUMIF($A:$A,$A5918,$K:$K)+SUMIF($A:$A,$A5918,$L:$L)),0)</f>
        <v>0</v>
      </c>
      <c r="O5918" s="30">
        <f>IFERROR((VLOOKUP($A5918,HeadJournal!$A$1:$L$890,COLUMN(HeadJournal!L$1),0)*($K5918+$L5918)/(SUMIF($A:$A,$A5918,$K:$K)+SUMIF($A:$A,$A5918,$L:$L)))/VLOOKUP($A5918,HeadJournal!$A$1:$L$890,COLUMN(HeadJournal!H$1),0),0)</f>
        <v>0.52335813363346262</v>
      </c>
      <c r="P5918" s="30">
        <f ca="1">IFERROR(SUM(K5918:O5918)*VLOOKUP($A5918,HeadJournal!$A$1:$L$890,COLUMN(HeadJournal!H$1),0),0)</f>
        <v>981.26719098832768</v>
      </c>
      <c r="Q5918" s="29"/>
      <c r="R5918" s="31"/>
      <c r="S5918" s="31"/>
      <c r="T5918" s="95" t="str">
        <f t="shared" si="420"/>
        <v/>
      </c>
      <c r="U5918" s="32">
        <f t="shared" ref="U5918:U6029" ca="1" si="447">Q5918-P5918</f>
        <v>-981.26719098832768</v>
      </c>
      <c r="V5918" s="22" t="str">
        <f t="shared" ref="V5918:V6029" si="448">IF(Q5918&lt;&gt;0,IFERROR(U5918/P5918,""),"")</f>
        <v/>
      </c>
      <c r="X5918" s="33"/>
      <c r="Y5918" s="33"/>
    </row>
    <row r="5919" spans="1:25" hidden="1" x14ac:dyDescent="0.2">
      <c r="A5919" s="93" t="s">
        <v>5770</v>
      </c>
      <c r="B5919" s="94">
        <f>IFERROR(VLOOKUP($A5919,HeadJournal!$A$1:$NTR$890,COLUMN(HeadJournal!B$1),0),"")</f>
        <v>0</v>
      </c>
      <c r="C5919" s="94" t="str">
        <f>IFERROR(VLOOKUP($A5919,HeadJournal!$A$1:$NTR$890,COLUMN(HeadJournal!C$1),0),"")</f>
        <v>iHerb_MH DLE7202</v>
      </c>
      <c r="D5919" s="125" t="str">
        <f>IFERROR(VLOOKUP($A5919,HeadJournal!$A$1:$NTR$890,COLUMN(HeadJournal!D$1),0),"")</f>
        <v>Доставлен</v>
      </c>
      <c r="E5919" s="95">
        <f>IFERROR(VLOOKUP($A5919,HeadJournal!$A$1:$NTR$890,COLUMN(HeadJournal!G$1),0),"")</f>
        <v>46170</v>
      </c>
      <c r="F5919" s="95" t="str">
        <f t="shared" si="419"/>
        <v>2026 05</v>
      </c>
      <c r="G5919" s="97" t="s">
        <v>5</v>
      </c>
      <c r="H5919" s="161" t="s">
        <v>2804</v>
      </c>
      <c r="I5919" s="97" t="s">
        <v>2005</v>
      </c>
      <c r="J5919" s="97" t="s">
        <v>2805</v>
      </c>
      <c r="K5919" s="29">
        <v>11.04</v>
      </c>
      <c r="L5919" s="29">
        <v>-1.105</v>
      </c>
      <c r="M5919" s="30">
        <f>IFERROR(VLOOKUP($A5919,HeadJournal!$A$1:$J$890,COLUMN(HeadJournal!I$1),0)*($K5919+$L5919)/(SUMIF($A:$A,$A5919,$K:$K)+SUMIF($A:$A,$A5919,$L:$L)),0)</f>
        <v>-0.49728171670319582</v>
      </c>
      <c r="N5919" s="30">
        <f ca="1">IFERROR((VLOOKUP($A5919,HeadJournal!$A$1:$K$890,COLUMN(HeadJournal!K$1),0)-VLOOKUP($A5919,HeadJournal!$A$1:$K$890,COLUMN(HeadJournal!J$1),0))*($K5919+$L5919)/(SUMIF($A:$A,$A5919,$K:$K)+SUMIF($A:$A,$A5919,$L:$L)),0)</f>
        <v>0</v>
      </c>
      <c r="O5919" s="30">
        <f>IFERROR((VLOOKUP($A5919,HeadJournal!$A$1:$L$890,COLUMN(HeadJournal!L$1),0)*($K5919+$L5919)/(SUMIF($A:$A,$A5919,$K:$K)+SUMIF($A:$A,$A5919,$L:$L)))/VLOOKUP($A5919,HeadJournal!$A$1:$L$890,COLUMN(HeadJournal!H$1),0),0)</f>
        <v>0.4307840147181814</v>
      </c>
      <c r="P5919" s="30">
        <f ca="1">IFERROR(SUM(K5919:O5919)*VLOOKUP($A5919,HeadJournal!$A$1:$L$890,COLUMN(HeadJournal!H$1),0),0)</f>
        <v>807.69590244151061</v>
      </c>
      <c r="Q5919" s="29"/>
      <c r="R5919" s="31"/>
      <c r="S5919" s="31"/>
      <c r="T5919" s="95" t="str">
        <f t="shared" si="420"/>
        <v/>
      </c>
      <c r="U5919" s="32">
        <f t="shared" ca="1" si="447"/>
        <v>-807.69590244151061</v>
      </c>
      <c r="V5919" s="22" t="str">
        <f t="shared" si="448"/>
        <v/>
      </c>
      <c r="X5919" s="33"/>
      <c r="Y5919" s="33"/>
    </row>
    <row r="5920" spans="1:25" hidden="1" x14ac:dyDescent="0.2">
      <c r="A5920" s="93" t="s">
        <v>5770</v>
      </c>
      <c r="B5920" s="94">
        <f>IFERROR(VLOOKUP($A5920,HeadJournal!$A$1:$NTR$890,COLUMN(HeadJournal!B$1),0),"")</f>
        <v>0</v>
      </c>
      <c r="C5920" s="94" t="str">
        <f>IFERROR(VLOOKUP($A5920,HeadJournal!$A$1:$NTR$890,COLUMN(HeadJournal!C$1),0),"")</f>
        <v>iHerb_MH DLE7202</v>
      </c>
      <c r="D5920" s="125" t="str">
        <f>IFERROR(VLOOKUP($A5920,HeadJournal!$A$1:$NTR$890,COLUMN(HeadJournal!D$1),0),"")</f>
        <v>Доставлен</v>
      </c>
      <c r="E5920" s="95">
        <f>IFERROR(VLOOKUP($A5920,HeadJournal!$A$1:$NTR$890,COLUMN(HeadJournal!G$1),0),"")</f>
        <v>46170</v>
      </c>
      <c r="F5920" s="95" t="str">
        <f t="shared" si="419"/>
        <v>2026 05</v>
      </c>
      <c r="G5920" s="97" t="s">
        <v>5</v>
      </c>
      <c r="H5920" s="161" t="s">
        <v>2804</v>
      </c>
      <c r="I5920" s="97" t="s">
        <v>2005</v>
      </c>
      <c r="J5920" s="97" t="s">
        <v>2805</v>
      </c>
      <c r="K5920" s="29">
        <v>11.04</v>
      </c>
      <c r="L5920" s="29">
        <v>-1.105</v>
      </c>
      <c r="M5920" s="30">
        <f>IFERROR(VLOOKUP($A5920,HeadJournal!$A$1:$J$890,COLUMN(HeadJournal!I$1),0)*($K5920+$L5920)/(SUMIF($A:$A,$A5920,$K:$K)+SUMIF($A:$A,$A5920,$L:$L)),0)</f>
        <v>-0.49728171670319582</v>
      </c>
      <c r="N5920" s="30">
        <f ca="1">IFERROR((VLOOKUP($A5920,HeadJournal!$A$1:$K$890,COLUMN(HeadJournal!K$1),0)-VLOOKUP($A5920,HeadJournal!$A$1:$K$890,COLUMN(HeadJournal!J$1),0))*($K5920+$L5920)/(SUMIF($A:$A,$A5920,$K:$K)+SUMIF($A:$A,$A5920,$L:$L)),0)</f>
        <v>0</v>
      </c>
      <c r="O5920" s="30">
        <f>IFERROR((VLOOKUP($A5920,HeadJournal!$A$1:$L$890,COLUMN(HeadJournal!L$1),0)*($K5920+$L5920)/(SUMIF($A:$A,$A5920,$K:$K)+SUMIF($A:$A,$A5920,$L:$L)))/VLOOKUP($A5920,HeadJournal!$A$1:$L$890,COLUMN(HeadJournal!H$1),0),0)</f>
        <v>0.4307840147181814</v>
      </c>
      <c r="P5920" s="30">
        <f ca="1">IFERROR(SUM(K5920:O5920)*VLOOKUP($A5920,HeadJournal!$A$1:$L$890,COLUMN(HeadJournal!H$1),0),0)</f>
        <v>807.69590244151061</v>
      </c>
      <c r="Q5920" s="29"/>
      <c r="R5920" s="31"/>
      <c r="S5920" s="31"/>
      <c r="T5920" s="95" t="str">
        <f t="shared" si="420"/>
        <v/>
      </c>
      <c r="U5920" s="32">
        <f t="shared" ca="1" si="447"/>
        <v>-807.69590244151061</v>
      </c>
      <c r="V5920" s="22" t="str">
        <f t="shared" si="448"/>
        <v/>
      </c>
      <c r="X5920" s="33"/>
      <c r="Y5920" s="33"/>
    </row>
    <row r="5921" spans="1:25" hidden="1" x14ac:dyDescent="0.2">
      <c r="A5921" s="93" t="s">
        <v>5770</v>
      </c>
      <c r="B5921" s="94">
        <f>IFERROR(VLOOKUP($A5921,HeadJournal!$A$1:$NTR$890,COLUMN(HeadJournal!B$1),0),"")</f>
        <v>0</v>
      </c>
      <c r="C5921" s="94" t="str">
        <f>IFERROR(VLOOKUP($A5921,HeadJournal!$A$1:$NTR$890,COLUMN(HeadJournal!C$1),0),"")</f>
        <v>iHerb_MH DLE7202</v>
      </c>
      <c r="D5921" s="125" t="str">
        <f>IFERROR(VLOOKUP($A5921,HeadJournal!$A$1:$NTR$890,COLUMN(HeadJournal!D$1),0),"")</f>
        <v>Доставлен</v>
      </c>
      <c r="E5921" s="95">
        <f>IFERROR(VLOOKUP($A5921,HeadJournal!$A$1:$NTR$890,COLUMN(HeadJournal!G$1),0),"")</f>
        <v>46170</v>
      </c>
      <c r="F5921" s="95" t="str">
        <f t="shared" si="419"/>
        <v>2026 05</v>
      </c>
      <c r="G5921" s="97" t="s">
        <v>5</v>
      </c>
      <c r="H5921" s="161" t="s">
        <v>2027</v>
      </c>
      <c r="I5921" s="97" t="s">
        <v>2005</v>
      </c>
      <c r="J5921" s="97" t="s">
        <v>5191</v>
      </c>
      <c r="K5921" s="29">
        <v>8.44</v>
      </c>
      <c r="L5921" s="29">
        <v>-0.84499999999999997</v>
      </c>
      <c r="M5921" s="30">
        <f>IFERROR(VLOOKUP($A5921,HeadJournal!$A$1:$J$890,COLUMN(HeadJournal!I$1),0)*($K5921+$L5921)/(SUMIF($A:$A,$A5921,$K:$K)+SUMIF($A:$A,$A5921,$L:$L)),0)</f>
        <v>-0.3801564809623324</v>
      </c>
      <c r="N5921" s="30">
        <f ca="1">IFERROR((VLOOKUP($A5921,HeadJournal!$A$1:$K$890,COLUMN(HeadJournal!K$1),0)-VLOOKUP($A5921,HeadJournal!$A$1:$K$890,COLUMN(HeadJournal!J$1),0))*($K5921+$L5921)/(SUMIF($A:$A,$A5921,$K:$K)+SUMIF($A:$A,$A5921,$L:$L)),0)</f>
        <v>0</v>
      </c>
      <c r="O5921" s="30">
        <f>IFERROR((VLOOKUP($A5921,HeadJournal!$A$1:$L$890,COLUMN(HeadJournal!L$1),0)*($K5921+$L5921)/(SUMIF($A:$A,$A5921,$K:$K)+SUMIF($A:$A,$A5921,$L:$L)))/VLOOKUP($A5921,HeadJournal!$A$1:$L$890,COLUMN(HeadJournal!H$1),0),0)</f>
        <v>0.32932104597731138</v>
      </c>
      <c r="P5921" s="30">
        <f ca="1">IFERROR(SUM(K5921:O5921)*VLOOKUP($A5921,HeadJournal!$A$1:$L$890,COLUMN(HeadJournal!H$1),0),0)</f>
        <v>617.45851827310253</v>
      </c>
      <c r="Q5921" s="29"/>
      <c r="R5921" s="31"/>
      <c r="S5921" s="31"/>
      <c r="T5921" s="95" t="str">
        <f t="shared" si="420"/>
        <v/>
      </c>
      <c r="U5921" s="32">
        <f t="shared" ca="1" si="447"/>
        <v>-617.45851827310253</v>
      </c>
      <c r="V5921" s="22" t="str">
        <f t="shared" si="448"/>
        <v/>
      </c>
      <c r="X5921" s="33"/>
      <c r="Y5921" s="33"/>
    </row>
    <row r="5922" spans="1:25" hidden="1" x14ac:dyDescent="0.2">
      <c r="A5922" s="93" t="s">
        <v>5770</v>
      </c>
      <c r="B5922" s="94">
        <f>IFERROR(VLOOKUP($A5922,HeadJournal!$A$1:$NTR$890,COLUMN(HeadJournal!B$1),0),"")</f>
        <v>0</v>
      </c>
      <c r="C5922" s="94" t="str">
        <f>IFERROR(VLOOKUP($A5922,HeadJournal!$A$1:$NTR$890,COLUMN(HeadJournal!C$1),0),"")</f>
        <v>iHerb_MH DLE7202</v>
      </c>
      <c r="D5922" s="125" t="str">
        <f>IFERROR(VLOOKUP($A5922,HeadJournal!$A$1:$NTR$890,COLUMN(HeadJournal!D$1),0),"")</f>
        <v>Доставлен</v>
      </c>
      <c r="E5922" s="95">
        <f>IFERROR(VLOOKUP($A5922,HeadJournal!$A$1:$NTR$890,COLUMN(HeadJournal!G$1),0),"")</f>
        <v>46170</v>
      </c>
      <c r="F5922" s="95" t="str">
        <f t="shared" si="419"/>
        <v>2026 05</v>
      </c>
      <c r="G5922" s="97" t="s">
        <v>5</v>
      </c>
      <c r="H5922" s="161" t="s">
        <v>2027</v>
      </c>
      <c r="I5922" s="97" t="s">
        <v>2005</v>
      </c>
      <c r="J5922" s="97" t="s">
        <v>5191</v>
      </c>
      <c r="K5922" s="29">
        <v>8.44</v>
      </c>
      <c r="L5922" s="29">
        <v>-0.84499999999999997</v>
      </c>
      <c r="M5922" s="30">
        <f>IFERROR(VLOOKUP($A5922,HeadJournal!$A$1:$J$890,COLUMN(HeadJournal!I$1),0)*($K5922+$L5922)/(SUMIF($A:$A,$A5922,$K:$K)+SUMIF($A:$A,$A5922,$L:$L)),0)</f>
        <v>-0.3801564809623324</v>
      </c>
      <c r="N5922" s="30">
        <f ca="1">IFERROR((VLOOKUP($A5922,HeadJournal!$A$1:$K$890,COLUMN(HeadJournal!K$1),0)-VLOOKUP($A5922,HeadJournal!$A$1:$K$890,COLUMN(HeadJournal!J$1),0))*($K5922+$L5922)/(SUMIF($A:$A,$A5922,$K:$K)+SUMIF($A:$A,$A5922,$L:$L)),0)</f>
        <v>0</v>
      </c>
      <c r="O5922" s="30">
        <f>IFERROR((VLOOKUP($A5922,HeadJournal!$A$1:$L$890,COLUMN(HeadJournal!L$1),0)*($K5922+$L5922)/(SUMIF($A:$A,$A5922,$K:$K)+SUMIF($A:$A,$A5922,$L:$L)))/VLOOKUP($A5922,HeadJournal!$A$1:$L$890,COLUMN(HeadJournal!H$1),0),0)</f>
        <v>0.32932104597731138</v>
      </c>
      <c r="P5922" s="30">
        <f ca="1">IFERROR(SUM(K5922:O5922)*VLOOKUP($A5922,HeadJournal!$A$1:$L$890,COLUMN(HeadJournal!H$1),0),0)</f>
        <v>617.45851827310253</v>
      </c>
      <c r="Q5922" s="29"/>
      <c r="R5922" s="31"/>
      <c r="S5922" s="31"/>
      <c r="T5922" s="95" t="str">
        <f t="shared" si="420"/>
        <v/>
      </c>
      <c r="U5922" s="32">
        <f t="shared" ca="1" si="447"/>
        <v>-617.45851827310253</v>
      </c>
      <c r="V5922" s="22" t="str">
        <f t="shared" si="448"/>
        <v/>
      </c>
      <c r="X5922" s="33"/>
      <c r="Y5922" s="33"/>
    </row>
    <row r="5923" spans="1:25" hidden="1" x14ac:dyDescent="0.2">
      <c r="A5923" s="93" t="s">
        <v>5770</v>
      </c>
      <c r="B5923" s="94">
        <f>IFERROR(VLOOKUP($A5923,HeadJournal!$A$1:$NTR$890,COLUMN(HeadJournal!B$1),0),"")</f>
        <v>0</v>
      </c>
      <c r="C5923" s="94" t="str">
        <f>IFERROR(VLOOKUP($A5923,HeadJournal!$A$1:$NTR$890,COLUMN(HeadJournal!C$1),0),"")</f>
        <v>iHerb_MH DLE7202</v>
      </c>
      <c r="D5923" s="125" t="str">
        <f>IFERROR(VLOOKUP($A5923,HeadJournal!$A$1:$NTR$890,COLUMN(HeadJournal!D$1),0),"")</f>
        <v>Доставлен</v>
      </c>
      <c r="E5923" s="95">
        <f>IFERROR(VLOOKUP($A5923,HeadJournal!$A$1:$NTR$890,COLUMN(HeadJournal!G$1),0),"")</f>
        <v>46170</v>
      </c>
      <c r="F5923" s="95" t="str">
        <f t="shared" si="419"/>
        <v>2026 05</v>
      </c>
      <c r="G5923" s="97" t="s">
        <v>5</v>
      </c>
      <c r="H5923" s="161" t="s">
        <v>2076</v>
      </c>
      <c r="I5923" s="97" t="s">
        <v>2005</v>
      </c>
      <c r="J5923" s="97" t="s">
        <v>5515</v>
      </c>
      <c r="K5923" s="29">
        <v>22.75</v>
      </c>
      <c r="L5923" s="29">
        <v>-2.2799999999999998</v>
      </c>
      <c r="M5923" s="30">
        <f>IFERROR(VLOOKUP($A5923,HeadJournal!$A$1:$J$890,COLUMN(HeadJournal!I$1),0)*($K5923+$L5923)/(SUMIF($A:$A,$A5923,$K:$K)+SUMIF($A:$A,$A5923,$L:$L)),0)</f>
        <v>-1.0245955451348183</v>
      </c>
      <c r="N5923" s="30">
        <f ca="1">IFERROR((VLOOKUP($A5923,HeadJournal!$A$1:$K$890,COLUMN(HeadJournal!K$1),0)-VLOOKUP($A5923,HeadJournal!$A$1:$K$890,COLUMN(HeadJournal!J$1),0))*($K5923+$L5923)/(SUMIF($A:$A,$A5923,$K:$K)+SUMIF($A:$A,$A5923,$L:$L)),0)</f>
        <v>0</v>
      </c>
      <c r="O5923" s="30">
        <f>IFERROR((VLOOKUP($A5923,HeadJournal!$A$1:$L$890,COLUMN(HeadJournal!L$1),0)*($K5923+$L5923)/(SUMIF($A:$A,$A5923,$K:$K)+SUMIF($A:$A,$A5923,$L:$L)))/VLOOKUP($A5923,HeadJournal!$A$1:$L$890,COLUMN(HeadJournal!H$1),0),0)</f>
        <v>0.88758417526735522</v>
      </c>
      <c r="P5923" s="30">
        <f ca="1">IFERROR(SUM(K5923:O5923)*VLOOKUP($A5923,HeadJournal!$A$1:$L$890,COLUMN(HeadJournal!H$1),0),0)</f>
        <v>1664.1706213364594</v>
      </c>
      <c r="Q5923" s="29"/>
      <c r="R5923" s="31"/>
      <c r="S5923" s="31"/>
      <c r="T5923" s="95" t="str">
        <f t="shared" si="420"/>
        <v/>
      </c>
      <c r="U5923" s="32">
        <f t="shared" ca="1" si="447"/>
        <v>-1664.1706213364594</v>
      </c>
      <c r="V5923" s="22" t="str">
        <f t="shared" si="448"/>
        <v/>
      </c>
      <c r="X5923" s="33"/>
      <c r="Y5923" s="33"/>
    </row>
    <row r="5924" spans="1:25" hidden="1" x14ac:dyDescent="0.2">
      <c r="A5924" s="93" t="s">
        <v>5770</v>
      </c>
      <c r="B5924" s="94">
        <f>IFERROR(VLOOKUP($A5924,HeadJournal!$A$1:$NTR$890,COLUMN(HeadJournal!B$1),0),"")</f>
        <v>0</v>
      </c>
      <c r="C5924" s="94" t="str">
        <f>IFERROR(VLOOKUP($A5924,HeadJournal!$A$1:$NTR$890,COLUMN(HeadJournal!C$1),0),"")</f>
        <v>iHerb_MH DLE7202</v>
      </c>
      <c r="D5924" s="125" t="str">
        <f>IFERROR(VLOOKUP($A5924,HeadJournal!$A$1:$NTR$890,COLUMN(HeadJournal!D$1),0),"")</f>
        <v>Доставлен</v>
      </c>
      <c r="E5924" s="95">
        <f>IFERROR(VLOOKUP($A5924,HeadJournal!$A$1:$NTR$890,COLUMN(HeadJournal!G$1),0),"")</f>
        <v>46170</v>
      </c>
      <c r="F5924" s="95" t="str">
        <f t="shared" si="419"/>
        <v>2026 05</v>
      </c>
      <c r="G5924" s="97" t="s">
        <v>5</v>
      </c>
      <c r="H5924" s="161" t="s">
        <v>2238</v>
      </c>
      <c r="I5924" s="97" t="s">
        <v>2239</v>
      </c>
      <c r="J5924" s="97" t="s">
        <v>5766</v>
      </c>
      <c r="K5924" s="29">
        <v>19.309999999999999</v>
      </c>
      <c r="L5924" s="29">
        <v>-1.93</v>
      </c>
      <c r="M5924" s="30">
        <f>IFERROR(VLOOKUP($A5924,HeadJournal!$A$1:$J$890,COLUMN(HeadJournal!I$1),0)*($K5924+$L5924)/(SUMIF($A:$A,$A5924,$K:$K)+SUMIF($A:$A,$A5924,$L:$L)),0)</f>
        <v>-0.86993016973342163</v>
      </c>
      <c r="N5924" s="30">
        <f ca="1">IFERROR((VLOOKUP($A5924,HeadJournal!$A$1:$K$890,COLUMN(HeadJournal!K$1),0)-VLOOKUP($A5924,HeadJournal!$A$1:$K$890,COLUMN(HeadJournal!J$1),0))*($K5924+$L5924)/(SUMIF($A:$A,$A5924,$K:$K)+SUMIF($A:$A,$A5924,$L:$L)),0)</f>
        <v>0</v>
      </c>
      <c r="O5924" s="30">
        <f>IFERROR((VLOOKUP($A5924,HeadJournal!$A$1:$L$890,COLUMN(HeadJournal!L$1),0)*($K5924+$L5924)/(SUMIF($A:$A,$A5924,$K:$K)+SUMIF($A:$A,$A5924,$L:$L)))/VLOOKUP($A5924,HeadJournal!$A$1:$L$890,COLUMN(HeadJournal!H$1),0),0)</f>
        <v>0.75360102423774467</v>
      </c>
      <c r="P5924" s="30">
        <f ca="1">IFERROR(SUM(K5924:O5924)*VLOOKUP($A5924,HeadJournal!$A$1:$L$890,COLUMN(HeadJournal!H$1),0),0)</f>
        <v>1412.9597166012538</v>
      </c>
      <c r="Q5924" s="29"/>
      <c r="R5924" s="31"/>
      <c r="S5924" s="31"/>
      <c r="T5924" s="95" t="str">
        <f t="shared" si="420"/>
        <v/>
      </c>
      <c r="U5924" s="32">
        <f t="shared" ca="1" si="447"/>
        <v>-1412.9597166012538</v>
      </c>
      <c r="V5924" s="22" t="str">
        <f t="shared" si="448"/>
        <v/>
      </c>
      <c r="X5924" s="33"/>
      <c r="Y5924" s="33"/>
    </row>
    <row r="5925" spans="1:25" hidden="1" x14ac:dyDescent="0.2">
      <c r="A5925" s="93" t="s">
        <v>5770</v>
      </c>
      <c r="B5925" s="94">
        <f>IFERROR(VLOOKUP($A5925,HeadJournal!$A$1:$NTR$890,COLUMN(HeadJournal!B$1),0),"")</f>
        <v>0</v>
      </c>
      <c r="C5925" s="94" t="str">
        <f>IFERROR(VLOOKUP($A5925,HeadJournal!$A$1:$NTR$890,COLUMN(HeadJournal!C$1),0),"")</f>
        <v>iHerb_MH DLE7202</v>
      </c>
      <c r="D5925" s="125" t="str">
        <f>IFERROR(VLOOKUP($A5925,HeadJournal!$A$1:$NTR$890,COLUMN(HeadJournal!D$1),0),"")</f>
        <v>Доставлен</v>
      </c>
      <c r="E5925" s="95">
        <f>IFERROR(VLOOKUP($A5925,HeadJournal!$A$1:$NTR$890,COLUMN(HeadJournal!G$1),0),"")</f>
        <v>46170</v>
      </c>
      <c r="F5925" s="95" t="str">
        <f t="shared" si="419"/>
        <v>2026 05</v>
      </c>
      <c r="G5925" s="97" t="s">
        <v>5</v>
      </c>
      <c r="H5925" s="161" t="s">
        <v>2238</v>
      </c>
      <c r="I5925" s="97" t="s">
        <v>2239</v>
      </c>
      <c r="J5925" s="97" t="s">
        <v>5766</v>
      </c>
      <c r="K5925" s="29">
        <v>19.309999999999999</v>
      </c>
      <c r="L5925" s="29">
        <v>-1.93</v>
      </c>
      <c r="M5925" s="30">
        <f>IFERROR(VLOOKUP($A5925,HeadJournal!$A$1:$J$890,COLUMN(HeadJournal!I$1),0)*($K5925+$L5925)/(SUMIF($A:$A,$A5925,$K:$K)+SUMIF($A:$A,$A5925,$L:$L)),0)</f>
        <v>-0.86993016973342163</v>
      </c>
      <c r="N5925" s="30">
        <f ca="1">IFERROR((VLOOKUP($A5925,HeadJournal!$A$1:$K$890,COLUMN(HeadJournal!K$1),0)-VLOOKUP($A5925,HeadJournal!$A$1:$K$890,COLUMN(HeadJournal!J$1),0))*($K5925+$L5925)/(SUMIF($A:$A,$A5925,$K:$K)+SUMIF($A:$A,$A5925,$L:$L)),0)</f>
        <v>0</v>
      </c>
      <c r="O5925" s="30">
        <f>IFERROR((VLOOKUP($A5925,HeadJournal!$A$1:$L$890,COLUMN(HeadJournal!L$1),0)*($K5925+$L5925)/(SUMIF($A:$A,$A5925,$K:$K)+SUMIF($A:$A,$A5925,$L:$L)))/VLOOKUP($A5925,HeadJournal!$A$1:$L$890,COLUMN(HeadJournal!H$1),0),0)</f>
        <v>0.75360102423774467</v>
      </c>
      <c r="P5925" s="30">
        <f ca="1">IFERROR(SUM(K5925:O5925)*VLOOKUP($A5925,HeadJournal!$A$1:$L$890,COLUMN(HeadJournal!H$1),0),0)</f>
        <v>1412.9597166012538</v>
      </c>
      <c r="Q5925" s="29"/>
      <c r="R5925" s="31"/>
      <c r="S5925" s="31"/>
      <c r="T5925" s="95" t="str">
        <f t="shared" si="420"/>
        <v/>
      </c>
      <c r="U5925" s="32">
        <f t="shared" ca="1" si="447"/>
        <v>-1412.9597166012538</v>
      </c>
      <c r="V5925" s="22" t="str">
        <f t="shared" si="448"/>
        <v/>
      </c>
      <c r="X5925" s="33"/>
      <c r="Y5925" s="33"/>
    </row>
    <row r="5926" spans="1:25" hidden="1" x14ac:dyDescent="0.2">
      <c r="A5926" s="93" t="s">
        <v>5770</v>
      </c>
      <c r="B5926" s="94">
        <f>IFERROR(VLOOKUP($A5926,HeadJournal!$A$1:$NTR$890,COLUMN(HeadJournal!B$1),0),"")</f>
        <v>0</v>
      </c>
      <c r="C5926" s="94" t="str">
        <f>IFERROR(VLOOKUP($A5926,HeadJournal!$A$1:$NTR$890,COLUMN(HeadJournal!C$1),0),"")</f>
        <v>iHerb_MH DLE7202</v>
      </c>
      <c r="D5926" s="125" t="str">
        <f>IFERROR(VLOOKUP($A5926,HeadJournal!$A$1:$NTR$890,COLUMN(HeadJournal!D$1),0),"")</f>
        <v>Доставлен</v>
      </c>
      <c r="E5926" s="95">
        <f>IFERROR(VLOOKUP($A5926,HeadJournal!$A$1:$NTR$890,COLUMN(HeadJournal!G$1),0),"")</f>
        <v>46170</v>
      </c>
      <c r="F5926" s="95" t="str">
        <f t="shared" si="419"/>
        <v>2026 05</v>
      </c>
      <c r="G5926" s="97" t="s">
        <v>5</v>
      </c>
      <c r="H5926" s="161" t="s">
        <v>5767</v>
      </c>
      <c r="I5926" s="97" t="s">
        <v>5768</v>
      </c>
      <c r="J5926" s="97" t="s">
        <v>5769</v>
      </c>
      <c r="K5926" s="29">
        <v>47.33</v>
      </c>
      <c r="L5926" s="29">
        <v>-4.7300000000000004</v>
      </c>
      <c r="M5926" s="30">
        <f>IFERROR(VLOOKUP($A5926,HeadJournal!$A$1:$J$890,COLUMN(HeadJournal!I$1),0)*($K5926+$L5926)/(SUMIF($A:$A,$A5926,$K:$K)+SUMIF($A:$A,$A5926,$L:$L)),0)</f>
        <v>-2.1322799327182831</v>
      </c>
      <c r="N5926" s="30">
        <f ca="1">IFERROR((VLOOKUP($A5926,HeadJournal!$A$1:$K$890,COLUMN(HeadJournal!K$1),0)-VLOOKUP($A5926,HeadJournal!$A$1:$K$890,COLUMN(HeadJournal!J$1),0))*($K5926+$L5926)/(SUMIF($A:$A,$A5926,$K:$K)+SUMIF($A:$A,$A5926,$L:$L)),0)</f>
        <v>0</v>
      </c>
      <c r="O5926" s="30">
        <f>IFERROR((VLOOKUP($A5926,HeadJournal!$A$1:$L$890,COLUMN(HeadJournal!L$1),0)*($K5926+$L5926)/(SUMIF($A:$A,$A5926,$K:$K)+SUMIF($A:$A,$A5926,$L:$L)))/VLOOKUP($A5926,HeadJournal!$A$1:$L$890,COLUMN(HeadJournal!H$1),0),0)</f>
        <v>1.8471463540004558</v>
      </c>
      <c r="P5926" s="30">
        <f ca="1">IFERROR(SUM(K5926:O5926)*VLOOKUP($A5926,HeadJournal!$A$1:$L$890,COLUMN(HeadJournal!H$1),0),0)</f>
        <v>3463.295968194097</v>
      </c>
      <c r="Q5926" s="29"/>
      <c r="R5926" s="31"/>
      <c r="S5926" s="31"/>
      <c r="T5926" s="95" t="str">
        <f t="shared" si="420"/>
        <v/>
      </c>
      <c r="U5926" s="32">
        <f t="shared" ca="1" si="447"/>
        <v>-3463.295968194097</v>
      </c>
      <c r="V5926" s="22" t="str">
        <f t="shared" si="448"/>
        <v/>
      </c>
      <c r="X5926" s="33"/>
      <c r="Y5926" s="33"/>
    </row>
    <row r="5927" spans="1:25" hidden="1" x14ac:dyDescent="0.2">
      <c r="A5927" s="93" t="s">
        <v>5770</v>
      </c>
      <c r="B5927" s="94">
        <f>IFERROR(VLOOKUP($A5927,HeadJournal!$A$1:$NTR$890,COLUMN(HeadJournal!B$1),0),"")</f>
        <v>0</v>
      </c>
      <c r="C5927" s="94" t="str">
        <f>IFERROR(VLOOKUP($A5927,HeadJournal!$A$1:$NTR$890,COLUMN(HeadJournal!C$1),0),"")</f>
        <v>iHerb_MH DLE7202</v>
      </c>
      <c r="D5927" s="125" t="str">
        <f>IFERROR(VLOOKUP($A5927,HeadJournal!$A$1:$NTR$890,COLUMN(HeadJournal!D$1),0),"")</f>
        <v>Доставлен</v>
      </c>
      <c r="E5927" s="95">
        <f>IFERROR(VLOOKUP($A5927,HeadJournal!$A$1:$NTR$890,COLUMN(HeadJournal!G$1),0),"")</f>
        <v>46170</v>
      </c>
      <c r="F5927" s="95" t="str">
        <f t="shared" si="419"/>
        <v>2026 05</v>
      </c>
      <c r="G5927" s="97" t="s">
        <v>5</v>
      </c>
      <c r="H5927" s="161" t="s">
        <v>2488</v>
      </c>
      <c r="I5927" s="97" t="s">
        <v>2005</v>
      </c>
      <c r="J5927" s="97" t="s">
        <v>2489</v>
      </c>
      <c r="K5927" s="29">
        <v>21.24</v>
      </c>
      <c r="L5927" s="29">
        <v>-2.12</v>
      </c>
      <c r="M5927" s="30">
        <f>IFERROR(VLOOKUP($A5927,HeadJournal!$A$1:$J$890,COLUMN(HeadJournal!I$1),0)*($K5927+$L5927)/(SUMIF($A:$A,$A5927,$K:$K)+SUMIF($A:$A,$A5927,$L:$L)),0)</f>
        <v>-0.95702329374585848</v>
      </c>
      <c r="N5927" s="30">
        <f ca="1">IFERROR((VLOOKUP($A5927,HeadJournal!$A$1:$K$890,COLUMN(HeadJournal!K$1),0)-VLOOKUP($A5927,HeadJournal!$A$1:$K$890,COLUMN(HeadJournal!J$1),0))*($K5927+$L5927)/(SUMIF($A:$A,$A5927,$K:$K)+SUMIF($A:$A,$A5927,$L:$L)),0)</f>
        <v>0</v>
      </c>
      <c r="O5927" s="30">
        <f>IFERROR((VLOOKUP($A5927,HeadJournal!$A$1:$L$890,COLUMN(HeadJournal!L$1),0)*($K5927+$L5927)/(SUMIF($A:$A,$A5927,$K:$K)+SUMIF($A:$A,$A5927,$L:$L)))/VLOOKUP($A5927,HeadJournal!$A$1:$L$890,COLUMN(HeadJournal!H$1),0),0)</f>
        <v>0.82904784714762236</v>
      </c>
      <c r="P5927" s="30">
        <f ca="1">IFERROR(SUM(K5927:O5927)*VLOOKUP($A5927,HeadJournal!$A$1:$L$890,COLUMN(HeadJournal!H$1),0),0)</f>
        <v>1554.4182843162239</v>
      </c>
      <c r="Q5927" s="29"/>
      <c r="R5927" s="31"/>
      <c r="S5927" s="31"/>
      <c r="T5927" s="95" t="str">
        <f t="shared" si="420"/>
        <v/>
      </c>
      <c r="U5927" s="32">
        <f t="shared" ca="1" si="447"/>
        <v>-1554.4182843162239</v>
      </c>
      <c r="V5927" s="22" t="str">
        <f t="shared" si="448"/>
        <v/>
      </c>
      <c r="X5927" s="33"/>
      <c r="Y5927" s="33"/>
    </row>
    <row r="5928" spans="1:25" hidden="1" x14ac:dyDescent="0.2">
      <c r="A5928" s="93" t="s">
        <v>5776</v>
      </c>
      <c r="B5928" s="94">
        <f>IFERROR(VLOOKUP($A5928,HeadJournal!$A$1:$NTR$890,COLUMN(HeadJournal!B$1),0),"")</f>
        <v>0</v>
      </c>
      <c r="C5928" s="94" t="str">
        <f>IFERROR(VLOOKUP($A5928,HeadJournal!$A$1:$NTR$890,COLUMN(HeadJournal!C$1),0),"")</f>
        <v>iHerb_AV CYG0792</v>
      </c>
      <c r="D5928" s="125" t="str">
        <f>IFERROR(VLOOKUP($A5928,HeadJournal!$A$1:$NTR$890,COLUMN(HeadJournal!D$1),0),"")</f>
        <v>Доставлен</v>
      </c>
      <c r="E5928" s="95">
        <f>IFERROR(VLOOKUP($A5928,HeadJournal!$A$1:$NTR$890,COLUMN(HeadJournal!G$1),0),"")</f>
        <v>46171</v>
      </c>
      <c r="F5928" s="95" t="str">
        <f t="shared" si="419"/>
        <v>2026 05</v>
      </c>
      <c r="G5928" s="97" t="s">
        <v>5</v>
      </c>
      <c r="H5928" s="161" t="s">
        <v>2488</v>
      </c>
      <c r="I5928" s="97" t="s">
        <v>2005</v>
      </c>
      <c r="J5928" s="97" t="s">
        <v>2489</v>
      </c>
      <c r="K5928" s="29">
        <v>21.24</v>
      </c>
      <c r="L5928" s="29">
        <v>-3.19</v>
      </c>
      <c r="M5928" s="30">
        <f>IFERROR(VLOOKUP($A5928,HeadJournal!$A$1:$J$890,COLUMN(HeadJournal!I$1),0)*($K5928+$L5928)/(SUMIF($A:$A,$A5928,$K:$K)+SUMIF($A:$A,$A5928,$L:$L)),0)</f>
        <v>-0.94959531416400389</v>
      </c>
      <c r="N5928" s="30">
        <f ca="1">IFERROR((VLOOKUP($A5928,HeadJournal!$A$1:$K$890,COLUMN(HeadJournal!K$1),0)-VLOOKUP($A5928,HeadJournal!$A$1:$K$890,COLUMN(HeadJournal!J$1),0))*($K5928+$L5928)/(SUMIF($A:$A,$A5928,$K:$K)+SUMIF($A:$A,$A5928,$L:$L)),0)</f>
        <v>-5.4633850396037504E-15</v>
      </c>
      <c r="O5928" s="30">
        <f>IFERROR((VLOOKUP($A5928,HeadJournal!$A$1:$L$890,COLUMN(HeadJournal!L$1),0)*($K5928+$L5928)/(SUMIF($A:$A,$A5928,$K:$K)+SUMIF($A:$A,$A5928,$L:$L)))/VLOOKUP($A5928,HeadJournal!$A$1:$L$890,COLUMN(HeadJournal!H$1),0),0)</f>
        <v>0.81736172362562398</v>
      </c>
      <c r="P5928" s="30">
        <f ca="1">IFERROR(SUM(K5928:O5928)*VLOOKUP($A5928,HeadJournal!$A$1:$L$890,COLUMN(HeadJournal!H$1),0),0)</f>
        <v>1466.9536794462188</v>
      </c>
      <c r="Q5928" s="29"/>
      <c r="R5928" s="31"/>
      <c r="S5928" s="31"/>
      <c r="T5928" s="95" t="str">
        <f t="shared" si="420"/>
        <v/>
      </c>
      <c r="U5928" s="32">
        <f t="shared" ca="1" si="447"/>
        <v>-1466.9536794462188</v>
      </c>
      <c r="V5928" s="22" t="str">
        <f t="shared" si="448"/>
        <v/>
      </c>
      <c r="X5928" s="33"/>
      <c r="Y5928" s="33"/>
    </row>
    <row r="5929" spans="1:25" hidden="1" x14ac:dyDescent="0.2">
      <c r="A5929" s="93" t="s">
        <v>5776</v>
      </c>
      <c r="B5929" s="94">
        <f>IFERROR(VLOOKUP($A5929,HeadJournal!$A$1:$NTR$890,COLUMN(HeadJournal!B$1),0),"")</f>
        <v>0</v>
      </c>
      <c r="C5929" s="94" t="str">
        <f>IFERROR(VLOOKUP($A5929,HeadJournal!$A$1:$NTR$890,COLUMN(HeadJournal!C$1),0),"")</f>
        <v>iHerb_AV CYG0792</v>
      </c>
      <c r="D5929" s="125" t="str">
        <f>IFERROR(VLOOKUP($A5929,HeadJournal!$A$1:$NTR$890,COLUMN(HeadJournal!D$1),0),"")</f>
        <v>Доставлен</v>
      </c>
      <c r="E5929" s="95">
        <f>IFERROR(VLOOKUP($A5929,HeadJournal!$A$1:$NTR$890,COLUMN(HeadJournal!G$1),0),"")</f>
        <v>46171</v>
      </c>
      <c r="F5929" s="95" t="str">
        <f t="shared" si="419"/>
        <v>2026 05</v>
      </c>
      <c r="G5929" s="97" t="s">
        <v>5</v>
      </c>
      <c r="H5929" s="161" t="s">
        <v>2016</v>
      </c>
      <c r="I5929" s="97" t="s">
        <v>2005</v>
      </c>
      <c r="J5929" s="97" t="s">
        <v>2017</v>
      </c>
      <c r="K5929" s="29">
        <v>41.96</v>
      </c>
      <c r="L5929" s="29">
        <v>-6.293333333333333</v>
      </c>
      <c r="M5929" s="30">
        <f>IFERROR(VLOOKUP($A5929,HeadJournal!$A$1:$J$890,COLUMN(HeadJournal!I$1),0)*($K5929+$L5929)/(SUMIF($A:$A,$A5929,$K:$K)+SUMIF($A:$A,$A5929,$L:$L)),0)</f>
        <v>-1.8763933262335819</v>
      </c>
      <c r="N5929" s="30">
        <f ca="1">IFERROR((VLOOKUP($A5929,HeadJournal!$A$1:$K$890,COLUMN(HeadJournal!K$1),0)-VLOOKUP($A5929,HeadJournal!$A$1:$K$890,COLUMN(HeadJournal!J$1),0))*($K5929+$L5929)/(SUMIF($A:$A,$A5929,$K:$K)+SUMIF($A:$A,$A5929,$L:$L)),0)</f>
        <v>-1.0795608480842132E-14</v>
      </c>
      <c r="O5929" s="30">
        <f>IFERROR((VLOOKUP($A5929,HeadJournal!$A$1:$L$890,COLUMN(HeadJournal!L$1),0)*($K5929+$L5929)/(SUMIF($A:$A,$A5929,$K:$K)+SUMIF($A:$A,$A5929,$L:$L)))/VLOOKUP($A5929,HeadJournal!$A$1:$L$890,COLUMN(HeadJournal!H$1),0),0)</f>
        <v>1.6151007281245024</v>
      </c>
      <c r="P5929" s="30">
        <f ca="1">IFERROR(SUM(K5929:O5929)*VLOOKUP($A5929,HeadJournal!$A$1:$L$890,COLUMN(HeadJournal!H$1),0),0)</f>
        <v>2898.6896343627968</v>
      </c>
      <c r="Q5929" s="29"/>
      <c r="R5929" s="31"/>
      <c r="S5929" s="31"/>
      <c r="T5929" s="95" t="str">
        <f t="shared" si="420"/>
        <v/>
      </c>
      <c r="U5929" s="32">
        <f t="shared" ca="1" si="447"/>
        <v>-2898.6896343627968</v>
      </c>
      <c r="V5929" s="22" t="str">
        <f t="shared" si="448"/>
        <v/>
      </c>
      <c r="X5929" s="33"/>
      <c r="Y5929" s="33"/>
    </row>
    <row r="5930" spans="1:25" hidden="1" x14ac:dyDescent="0.2">
      <c r="A5930" s="93" t="s">
        <v>5776</v>
      </c>
      <c r="B5930" s="94">
        <f>IFERROR(VLOOKUP($A5930,HeadJournal!$A$1:$NTR$890,COLUMN(HeadJournal!B$1),0),"")</f>
        <v>0</v>
      </c>
      <c r="C5930" s="94" t="str">
        <f>IFERROR(VLOOKUP($A5930,HeadJournal!$A$1:$NTR$890,COLUMN(HeadJournal!C$1),0),"")</f>
        <v>iHerb_AV CYG0792</v>
      </c>
      <c r="D5930" s="125" t="str">
        <f>IFERROR(VLOOKUP($A5930,HeadJournal!$A$1:$NTR$890,COLUMN(HeadJournal!D$1),0),"")</f>
        <v>Доставлен</v>
      </c>
      <c r="E5930" s="95">
        <f>IFERROR(VLOOKUP($A5930,HeadJournal!$A$1:$NTR$890,COLUMN(HeadJournal!G$1),0),"")</f>
        <v>46171</v>
      </c>
      <c r="F5930" s="95" t="str">
        <f t="shared" si="419"/>
        <v>2026 05</v>
      </c>
      <c r="G5930" s="97" t="s">
        <v>5</v>
      </c>
      <c r="H5930" s="161" t="s">
        <v>2016</v>
      </c>
      <c r="I5930" s="97" t="s">
        <v>2005</v>
      </c>
      <c r="J5930" s="97" t="s">
        <v>2017</v>
      </c>
      <c r="K5930" s="29">
        <v>41.96</v>
      </c>
      <c r="L5930" s="29">
        <v>-6.293333333333333</v>
      </c>
      <c r="M5930" s="30">
        <f>IFERROR(VLOOKUP($A5930,HeadJournal!$A$1:$J$890,COLUMN(HeadJournal!I$1),0)*($K5930+$L5930)/(SUMIF($A:$A,$A5930,$K:$K)+SUMIF($A:$A,$A5930,$L:$L)),0)</f>
        <v>-1.8763933262335819</v>
      </c>
      <c r="N5930" s="30">
        <f ca="1">IFERROR((VLOOKUP($A5930,HeadJournal!$A$1:$K$890,COLUMN(HeadJournal!K$1),0)-VLOOKUP($A5930,HeadJournal!$A$1:$K$890,COLUMN(HeadJournal!J$1),0))*($K5930+$L5930)/(SUMIF($A:$A,$A5930,$K:$K)+SUMIF($A:$A,$A5930,$L:$L)),0)</f>
        <v>-1.0795608480842132E-14</v>
      </c>
      <c r="O5930" s="30">
        <f>IFERROR((VLOOKUP($A5930,HeadJournal!$A$1:$L$890,COLUMN(HeadJournal!L$1),0)*($K5930+$L5930)/(SUMIF($A:$A,$A5930,$K:$K)+SUMIF($A:$A,$A5930,$L:$L)))/VLOOKUP($A5930,HeadJournal!$A$1:$L$890,COLUMN(HeadJournal!H$1),0),0)</f>
        <v>1.6151007281245024</v>
      </c>
      <c r="P5930" s="30">
        <f ca="1">IFERROR(SUM(K5930:O5930)*VLOOKUP($A5930,HeadJournal!$A$1:$L$890,COLUMN(HeadJournal!H$1),0),0)</f>
        <v>2898.6896343627968</v>
      </c>
      <c r="Q5930" s="29"/>
      <c r="R5930" s="31"/>
      <c r="S5930" s="31"/>
      <c r="T5930" s="95" t="str">
        <f t="shared" si="420"/>
        <v/>
      </c>
      <c r="U5930" s="32">
        <f t="shared" ca="1" si="447"/>
        <v>-2898.6896343627968</v>
      </c>
      <c r="V5930" s="22" t="str">
        <f t="shared" si="448"/>
        <v/>
      </c>
      <c r="X5930" s="33"/>
      <c r="Y5930" s="33"/>
    </row>
    <row r="5931" spans="1:25" hidden="1" x14ac:dyDescent="0.2">
      <c r="A5931" s="93" t="s">
        <v>5776</v>
      </c>
      <c r="B5931" s="94">
        <f>IFERROR(VLOOKUP($A5931,HeadJournal!$A$1:$NTR$890,COLUMN(HeadJournal!B$1),0),"")</f>
        <v>0</v>
      </c>
      <c r="C5931" s="94" t="str">
        <f>IFERROR(VLOOKUP($A5931,HeadJournal!$A$1:$NTR$890,COLUMN(HeadJournal!C$1),0),"")</f>
        <v>iHerb_AV CYG0792</v>
      </c>
      <c r="D5931" s="125" t="str">
        <f>IFERROR(VLOOKUP($A5931,HeadJournal!$A$1:$NTR$890,COLUMN(HeadJournal!D$1),0),"")</f>
        <v>Доставлен</v>
      </c>
      <c r="E5931" s="95">
        <f>IFERROR(VLOOKUP($A5931,HeadJournal!$A$1:$NTR$890,COLUMN(HeadJournal!G$1),0),"")</f>
        <v>46171</v>
      </c>
      <c r="F5931" s="95" t="str">
        <f t="shared" si="419"/>
        <v>2026 05</v>
      </c>
      <c r="G5931" s="97" t="s">
        <v>5</v>
      </c>
      <c r="H5931" s="161" t="s">
        <v>2016</v>
      </c>
      <c r="I5931" s="97" t="s">
        <v>2005</v>
      </c>
      <c r="J5931" s="97" t="s">
        <v>2017</v>
      </c>
      <c r="K5931" s="29">
        <v>41.96</v>
      </c>
      <c r="L5931" s="29">
        <v>-6.293333333333333</v>
      </c>
      <c r="M5931" s="30">
        <f>IFERROR(VLOOKUP($A5931,HeadJournal!$A$1:$J$890,COLUMN(HeadJournal!I$1),0)*($K5931+$L5931)/(SUMIF($A:$A,$A5931,$K:$K)+SUMIF($A:$A,$A5931,$L:$L)),0)</f>
        <v>-1.8763933262335819</v>
      </c>
      <c r="N5931" s="30">
        <f ca="1">IFERROR((VLOOKUP($A5931,HeadJournal!$A$1:$K$890,COLUMN(HeadJournal!K$1),0)-VLOOKUP($A5931,HeadJournal!$A$1:$K$890,COLUMN(HeadJournal!J$1),0))*($K5931+$L5931)/(SUMIF($A:$A,$A5931,$K:$K)+SUMIF($A:$A,$A5931,$L:$L)),0)</f>
        <v>-1.0795608480842132E-14</v>
      </c>
      <c r="O5931" s="30">
        <f>IFERROR((VLOOKUP($A5931,HeadJournal!$A$1:$L$890,COLUMN(HeadJournal!L$1),0)*($K5931+$L5931)/(SUMIF($A:$A,$A5931,$K:$K)+SUMIF($A:$A,$A5931,$L:$L)))/VLOOKUP($A5931,HeadJournal!$A$1:$L$890,COLUMN(HeadJournal!H$1),0),0)</f>
        <v>1.6151007281245024</v>
      </c>
      <c r="P5931" s="30">
        <f ca="1">IFERROR(SUM(K5931:O5931)*VLOOKUP($A5931,HeadJournal!$A$1:$L$890,COLUMN(HeadJournal!H$1),0),0)</f>
        <v>2898.6896343627968</v>
      </c>
      <c r="Q5931" s="29"/>
      <c r="R5931" s="31"/>
      <c r="S5931" s="31"/>
      <c r="T5931" s="95" t="str">
        <f t="shared" si="420"/>
        <v/>
      </c>
      <c r="U5931" s="32">
        <f t="shared" ca="1" si="447"/>
        <v>-2898.6896343627968</v>
      </c>
      <c r="V5931" s="22" t="str">
        <f t="shared" si="448"/>
        <v/>
      </c>
      <c r="X5931" s="33"/>
      <c r="Y5931" s="33"/>
    </row>
    <row r="5932" spans="1:25" hidden="1" x14ac:dyDescent="0.2">
      <c r="A5932" s="93" t="s">
        <v>5776</v>
      </c>
      <c r="B5932" s="94">
        <f>IFERROR(VLOOKUP($A5932,HeadJournal!$A$1:$NTR$890,COLUMN(HeadJournal!B$1),0),"")</f>
        <v>0</v>
      </c>
      <c r="C5932" s="94" t="str">
        <f>IFERROR(VLOOKUP($A5932,HeadJournal!$A$1:$NTR$890,COLUMN(HeadJournal!C$1),0),"")</f>
        <v>iHerb_AV CYG0792</v>
      </c>
      <c r="D5932" s="125" t="str">
        <f>IFERROR(VLOOKUP($A5932,HeadJournal!$A$1:$NTR$890,COLUMN(HeadJournal!D$1),0),"")</f>
        <v>Доставлен</v>
      </c>
      <c r="E5932" s="95">
        <f>IFERROR(VLOOKUP($A5932,HeadJournal!$A$1:$NTR$890,COLUMN(HeadJournal!G$1),0),"")</f>
        <v>46171</v>
      </c>
      <c r="F5932" s="95" t="str">
        <f t="shared" si="419"/>
        <v>2026 05</v>
      </c>
      <c r="G5932" s="97" t="s">
        <v>5</v>
      </c>
      <c r="H5932" s="161" t="s">
        <v>5083</v>
      </c>
      <c r="I5932" s="97" t="s">
        <v>2052</v>
      </c>
      <c r="J5932" s="97" t="s">
        <v>5084</v>
      </c>
      <c r="K5932" s="29">
        <v>20.52</v>
      </c>
      <c r="L5932" s="29">
        <v>-6.16</v>
      </c>
      <c r="M5932" s="30">
        <f>IFERROR(VLOOKUP($A5932,HeadJournal!$A$1:$J$890,COLUMN(HeadJournal!I$1),0)*($K5932+$L5932)/(SUMIF($A:$A,$A5932,$K:$K)+SUMIF($A:$A,$A5932,$L:$L)),0)</f>
        <v>-0.75546751863684758</v>
      </c>
      <c r="N5932" s="30">
        <f ca="1">IFERROR((VLOOKUP($A5932,HeadJournal!$A$1:$K$890,COLUMN(HeadJournal!K$1),0)-VLOOKUP($A5932,HeadJournal!$A$1:$K$890,COLUMN(HeadJournal!J$1),0))*($K5932+$L5932)/(SUMIF($A:$A,$A5932,$K:$K)+SUMIF($A:$A,$A5932,$L:$L)),0)</f>
        <v>-4.3464935827540092E-15</v>
      </c>
      <c r="O5932" s="30">
        <f>IFERROR((VLOOKUP($A5932,HeadJournal!$A$1:$L$890,COLUMN(HeadJournal!L$1),0)*($K5932+$L5932)/(SUMIF($A:$A,$A5932,$K:$K)+SUMIF($A:$A,$A5932,$L:$L)))/VLOOKUP($A5932,HeadJournal!$A$1:$L$890,COLUMN(HeadJournal!H$1),0),0)</f>
        <v>0.65026672306171529</v>
      </c>
      <c r="P5932" s="30">
        <f ca="1">IFERROR(SUM(K5932:O5932)*VLOOKUP($A5932,HeadJournal!$A$1:$L$890,COLUMN(HeadJournal!H$1),0),0)</f>
        <v>1167.0612097976568</v>
      </c>
      <c r="Q5932" s="29"/>
      <c r="R5932" s="31"/>
      <c r="S5932" s="31"/>
      <c r="T5932" s="95" t="str">
        <f t="shared" si="420"/>
        <v/>
      </c>
      <c r="U5932" s="32">
        <f t="shared" ca="1" si="447"/>
        <v>-1167.0612097976568</v>
      </c>
      <c r="V5932" s="22" t="str">
        <f t="shared" si="448"/>
        <v/>
      </c>
      <c r="X5932" s="33"/>
      <c r="Y5932" s="33"/>
    </row>
    <row r="5933" spans="1:25" hidden="1" x14ac:dyDescent="0.2">
      <c r="A5933" s="93" t="s">
        <v>5776</v>
      </c>
      <c r="B5933" s="94">
        <f>IFERROR(VLOOKUP($A5933,HeadJournal!$A$1:$NTR$890,COLUMN(HeadJournal!B$1),0),"")</f>
        <v>0</v>
      </c>
      <c r="C5933" s="94" t="str">
        <f>IFERROR(VLOOKUP($A5933,HeadJournal!$A$1:$NTR$890,COLUMN(HeadJournal!C$1),0),"")</f>
        <v>iHerb_AV CYG0792</v>
      </c>
      <c r="D5933" s="125" t="str">
        <f>IFERROR(VLOOKUP($A5933,HeadJournal!$A$1:$NTR$890,COLUMN(HeadJournal!D$1),0),"")</f>
        <v>Доставлен</v>
      </c>
      <c r="E5933" s="95">
        <f>IFERROR(VLOOKUP($A5933,HeadJournal!$A$1:$NTR$890,COLUMN(HeadJournal!G$1),0),"")</f>
        <v>46171</v>
      </c>
      <c r="F5933" s="95" t="str">
        <f t="shared" si="419"/>
        <v>2026 05</v>
      </c>
      <c r="G5933" s="97" t="s">
        <v>5</v>
      </c>
      <c r="H5933" s="161" t="s">
        <v>5771</v>
      </c>
      <c r="I5933" s="97" t="s">
        <v>5772</v>
      </c>
      <c r="J5933" s="97" t="s">
        <v>5773</v>
      </c>
      <c r="K5933" s="29">
        <v>22.15</v>
      </c>
      <c r="L5933" s="29">
        <v>-17.72</v>
      </c>
      <c r="M5933" s="30">
        <f>IFERROR(VLOOKUP($A5933,HeadJournal!$A$1:$J$890,COLUMN(HeadJournal!I$1),0)*($K5933+$L5933)/(SUMIF($A:$A,$A5933,$K:$K)+SUMIF($A:$A,$A5933,$L:$L)),0)</f>
        <v>-0.2330585729499467</v>
      </c>
      <c r="N5933" s="30">
        <f ca="1">IFERROR((VLOOKUP($A5933,HeadJournal!$A$1:$K$890,COLUMN(HeadJournal!K$1),0)-VLOOKUP($A5933,HeadJournal!$A$1:$K$890,COLUMN(HeadJournal!J$1),0))*($K5933+$L5933)/(SUMIF($A:$A,$A5933,$K:$K)+SUMIF($A:$A,$A5933,$L:$L)),0)</f>
        <v>-1.340875109442915E-15</v>
      </c>
      <c r="O5933" s="30">
        <f>IFERROR((VLOOKUP($A5933,HeadJournal!$A$1:$L$890,COLUMN(HeadJournal!L$1),0)*($K5933+$L5933)/(SUMIF($A:$A,$A5933,$K:$K)+SUMIF($A:$A,$A5933,$L:$L)))/VLOOKUP($A5933,HeadJournal!$A$1:$L$890,COLUMN(HeadJournal!H$1),0),0)</f>
        <v>0.20060456707266011</v>
      </c>
      <c r="P5933" s="30">
        <f ca="1">IFERROR(SUM(K5933:O5933)*VLOOKUP($A5933,HeadJournal!$A$1:$L$890,COLUMN(HeadJournal!H$1),0),0)</f>
        <v>360.03350692225757</v>
      </c>
      <c r="Q5933" s="29"/>
      <c r="R5933" s="31"/>
      <c r="S5933" s="31"/>
      <c r="T5933" s="95" t="str">
        <f t="shared" si="420"/>
        <v/>
      </c>
      <c r="U5933" s="32">
        <f t="shared" ca="1" si="447"/>
        <v>-360.03350692225757</v>
      </c>
      <c r="V5933" s="22" t="str">
        <f t="shared" si="448"/>
        <v/>
      </c>
      <c r="X5933" s="33"/>
      <c r="Y5933" s="33"/>
    </row>
    <row r="5934" spans="1:25" hidden="1" x14ac:dyDescent="0.2">
      <c r="A5934" s="93" t="s">
        <v>5776</v>
      </c>
      <c r="B5934" s="94">
        <f>IFERROR(VLOOKUP($A5934,HeadJournal!$A$1:$NTR$890,COLUMN(HeadJournal!B$1),0),"")</f>
        <v>0</v>
      </c>
      <c r="C5934" s="94" t="str">
        <f>IFERROR(VLOOKUP($A5934,HeadJournal!$A$1:$NTR$890,COLUMN(HeadJournal!C$1),0),"")</f>
        <v>iHerb_AV CYG0792</v>
      </c>
      <c r="D5934" s="125" t="str">
        <f>IFERROR(VLOOKUP($A5934,HeadJournal!$A$1:$NTR$890,COLUMN(HeadJournal!D$1),0),"")</f>
        <v>Доставлен</v>
      </c>
      <c r="E5934" s="95">
        <f>IFERROR(VLOOKUP($A5934,HeadJournal!$A$1:$NTR$890,COLUMN(HeadJournal!G$1),0),"")</f>
        <v>46171</v>
      </c>
      <c r="F5934" s="95" t="str">
        <f t="shared" si="419"/>
        <v>2026 05</v>
      </c>
      <c r="G5934" s="97" t="s">
        <v>5</v>
      </c>
      <c r="H5934" s="161" t="s">
        <v>5774</v>
      </c>
      <c r="I5934" s="97" t="s">
        <v>2581</v>
      </c>
      <c r="J5934" s="97" t="s">
        <v>5775</v>
      </c>
      <c r="K5934" s="29">
        <v>22.67</v>
      </c>
      <c r="L5934" s="29">
        <v>0</v>
      </c>
      <c r="M5934" s="30">
        <f>IFERROR(VLOOKUP($A5934,HeadJournal!$A$1:$J$890,COLUMN(HeadJournal!I$1),0)*($K5934+$L5934)/(SUMIF($A:$A,$A5934,$K:$K)+SUMIF($A:$A,$A5934,$L:$L)),0)</f>
        <v>-1.1926496272630458</v>
      </c>
      <c r="N5934" s="30">
        <f ca="1">IFERROR((VLOOKUP($A5934,HeadJournal!$A$1:$K$890,COLUMN(HeadJournal!K$1),0)-VLOOKUP($A5934,HeadJournal!$A$1:$K$890,COLUMN(HeadJournal!J$1),0))*($K5934+$L5934)/(SUMIF($A:$A,$A5934,$K:$K)+SUMIF($A:$A,$A5934,$L:$L)),0)</f>
        <v>-6.861769465253022E-15</v>
      </c>
      <c r="O5934" s="30">
        <f>IFERROR((VLOOKUP($A5934,HeadJournal!$A$1:$L$890,COLUMN(HeadJournal!L$1),0)*($K5934+$L5934)/(SUMIF($A:$A,$A5934,$K:$K)+SUMIF($A:$A,$A5934,$L:$L)))/VLOOKUP($A5934,HeadJournal!$A$1:$L$890,COLUMN(HeadJournal!H$1),0),0)</f>
        <v>1.0265700983153963</v>
      </c>
      <c r="P5934" s="30">
        <f ca="1">IFERROR(SUM(K5934:O5934)*VLOOKUP($A5934,HeadJournal!$A$1:$L$890,COLUMN(HeadJournal!H$1),0),0)</f>
        <v>1842.4288040468582</v>
      </c>
      <c r="Q5934" s="29"/>
      <c r="R5934" s="31"/>
      <c r="S5934" s="31"/>
      <c r="T5934" s="95" t="str">
        <f t="shared" si="420"/>
        <v/>
      </c>
      <c r="U5934" s="32">
        <f t="shared" ca="1" si="447"/>
        <v>-1842.4288040468582</v>
      </c>
      <c r="V5934" s="22" t="str">
        <f t="shared" si="448"/>
        <v/>
      </c>
      <c r="X5934" s="33"/>
      <c r="Y5934" s="33"/>
    </row>
    <row r="5935" spans="1:25" hidden="1" x14ac:dyDescent="0.2">
      <c r="A5935" s="93" t="s">
        <v>5776</v>
      </c>
      <c r="B5935" s="94">
        <f>IFERROR(VLOOKUP($A5935,HeadJournal!$A$1:$NTR$890,COLUMN(HeadJournal!B$1),0),"")</f>
        <v>0</v>
      </c>
      <c r="C5935" s="94" t="str">
        <f>IFERROR(VLOOKUP($A5935,HeadJournal!$A$1:$NTR$890,COLUMN(HeadJournal!C$1),0),"")</f>
        <v>iHerb_AV CYG0792</v>
      </c>
      <c r="D5935" s="125" t="str">
        <f>IFERROR(VLOOKUP($A5935,HeadJournal!$A$1:$NTR$890,COLUMN(HeadJournal!D$1),0),"")</f>
        <v>Доставлен</v>
      </c>
      <c r="E5935" s="95">
        <f>IFERROR(VLOOKUP($A5935,HeadJournal!$A$1:$NTR$890,COLUMN(HeadJournal!G$1),0),"")</f>
        <v>46171</v>
      </c>
      <c r="F5935" s="95" t="str">
        <f t="shared" si="419"/>
        <v>2026 05</v>
      </c>
      <c r="G5935" s="97" t="s">
        <v>5</v>
      </c>
      <c r="H5935" s="161" t="s">
        <v>2624</v>
      </c>
      <c r="I5935" s="97" t="s">
        <v>2005</v>
      </c>
      <c r="J5935" s="97" t="s">
        <v>5611</v>
      </c>
      <c r="K5935" s="29">
        <v>25.05</v>
      </c>
      <c r="L5935" s="29">
        <v>-3.76</v>
      </c>
      <c r="M5935" s="30">
        <f>IFERROR(VLOOKUP($A5935,HeadJournal!$A$1:$J$890,COLUMN(HeadJournal!I$1),0)*($K5935+$L5935)/(SUMIF($A:$A,$A5935,$K:$K)+SUMIF($A:$A,$A5935,$L:$L)),0)</f>
        <v>-1.1200489882854099</v>
      </c>
      <c r="N5935" s="30">
        <f ca="1">IFERROR((VLOOKUP($A5935,HeadJournal!$A$1:$K$890,COLUMN(HeadJournal!K$1),0)-VLOOKUP($A5935,HeadJournal!$A$1:$K$890,COLUMN(HeadJournal!J$1),0))*($K5935+$L5935)/(SUMIF($A:$A,$A5935,$K:$K)+SUMIF($A:$A,$A5935,$L:$L)),0)</f>
        <v>-6.4440702212279146E-15</v>
      </c>
      <c r="O5935" s="30">
        <f>IFERROR((VLOOKUP($A5935,HeadJournal!$A$1:$L$890,COLUMN(HeadJournal!L$1),0)*($K5935+$L5935)/(SUMIF($A:$A,$A5935,$K:$K)+SUMIF($A:$A,$A5935,$L:$L)))/VLOOKUP($A5935,HeadJournal!$A$1:$L$890,COLUMN(HeadJournal!H$1),0),0)</f>
        <v>0.96407928509637331</v>
      </c>
      <c r="P5935" s="30">
        <f ca="1">IFERROR(SUM(K5935:O5935)*VLOOKUP($A5935,HeadJournal!$A$1:$L$890,COLUMN(HeadJournal!H$1),0),0)</f>
        <v>1730.2738966986151</v>
      </c>
      <c r="Q5935" s="29"/>
      <c r="R5935" s="31"/>
      <c r="S5935" s="31"/>
      <c r="T5935" s="95" t="str">
        <f t="shared" si="420"/>
        <v/>
      </c>
      <c r="U5935" s="32">
        <f t="shared" ca="1" si="447"/>
        <v>-1730.2738966986151</v>
      </c>
      <c r="V5935" s="22" t="str">
        <f t="shared" si="448"/>
        <v/>
      </c>
      <c r="X5935" s="33"/>
      <c r="Y5935" s="33"/>
    </row>
    <row r="5936" spans="1:25" hidden="1" x14ac:dyDescent="0.2">
      <c r="A5936" s="93" t="s">
        <v>5777</v>
      </c>
      <c r="B5936" s="94">
        <f>IFERROR(VLOOKUP($A5936,HeadJournal!$A$1:$NTR$890,COLUMN(HeadJournal!B$1),0),"")</f>
        <v>0</v>
      </c>
      <c r="C5936" s="94" t="str">
        <f>IFERROR(VLOOKUP($A5936,HeadJournal!$A$1:$NTR$890,COLUMN(HeadJournal!C$1),0),"")</f>
        <v>OZON_OA</v>
      </c>
      <c r="D5936" s="125" t="str">
        <f>IFERROR(VLOOKUP($A5936,HeadJournal!$A$1:$NTR$890,COLUMN(HeadJournal!D$1),0),"")</f>
        <v>Доставлен</v>
      </c>
      <c r="E5936" s="95">
        <f>IFERROR(VLOOKUP($A5936,HeadJournal!$A$1:$NTR$890,COLUMN(HeadJournal!G$1),0),"")</f>
        <v>46174</v>
      </c>
      <c r="F5936" s="95" t="str">
        <f t="shared" si="419"/>
        <v>2026 06</v>
      </c>
      <c r="G5936" s="97" t="s">
        <v>6</v>
      </c>
      <c r="H5936" s="161" t="s">
        <v>2280</v>
      </c>
      <c r="I5936" s="97" t="s">
        <v>2281</v>
      </c>
      <c r="J5936" s="97" t="s">
        <v>737</v>
      </c>
      <c r="K5936" s="29">
        <v>742.05</v>
      </c>
      <c r="L5936" s="29">
        <v>0</v>
      </c>
      <c r="M5936" s="30">
        <f>IFERROR(VLOOKUP($A5936,HeadJournal!$A$1:$J$890,COLUMN(HeadJournal!I$1),0)*($K5936+$L5936)/(SUMIF($A:$A,$A5936,$K:$K)+SUMIF($A:$A,$A5936,$L:$L)),0)</f>
        <v>0</v>
      </c>
      <c r="N5936" s="30">
        <f>IFERROR((VLOOKUP($A5936,HeadJournal!$A$1:$K$890,COLUMN(HeadJournal!K$1),0)-VLOOKUP($A5936,HeadJournal!$A$1:$K$890,COLUMN(HeadJournal!J$1),0))*($K5936+$L5936)/(SUMIF($A:$A,$A5936,$K:$K)+SUMIF($A:$A,$A5936,$L:$L)),0)</f>
        <v>0</v>
      </c>
      <c r="O5936" s="30">
        <f>IFERROR((VLOOKUP($A5936,HeadJournal!$A$1:$L$890,COLUMN(HeadJournal!L$1),0)*($K5936+$L5936)/(SUMIF($A:$A,$A5936,$K:$K)+SUMIF($A:$A,$A5936,$L:$L)))/VLOOKUP($A5936,HeadJournal!$A$1:$L$890,COLUMN(HeadJournal!H$1),0),0)</f>
        <v>0</v>
      </c>
      <c r="P5936" s="30">
        <f>IFERROR(SUM(K5936:O5936)*VLOOKUP($A5936,HeadJournal!$A$1:$L$890,COLUMN(HeadJournal!H$1),0),0)</f>
        <v>742.05</v>
      </c>
      <c r="Q5936" s="29">
        <v>2000</v>
      </c>
      <c r="R5936" s="31">
        <v>46185</v>
      </c>
      <c r="S5936" s="31" t="s">
        <v>4911</v>
      </c>
      <c r="T5936" s="95" t="str">
        <f t="shared" si="420"/>
        <v>2026 06</v>
      </c>
      <c r="U5936" s="32">
        <f t="shared" si="447"/>
        <v>1257.95</v>
      </c>
      <c r="V5936" s="22">
        <f t="shared" si="448"/>
        <v>1.6952361700694025</v>
      </c>
      <c r="X5936" s="33"/>
      <c r="Y5936" s="33"/>
    </row>
    <row r="5937" spans="1:25" hidden="1" x14ac:dyDescent="0.2">
      <c r="A5937" s="93" t="s">
        <v>5778</v>
      </c>
      <c r="B5937" s="94">
        <f>IFERROR(VLOOKUP($A5937,HeadJournal!$A$1:$NTR$890,COLUMN(HeadJournal!B$1),0),"")</f>
        <v>0</v>
      </c>
      <c r="C5937" s="94" t="str">
        <f>IFERROR(VLOOKUP($A5937,HeadJournal!$A$1:$NTR$890,COLUMN(HeadJournal!C$1),0),"")</f>
        <v>OZON_OA</v>
      </c>
      <c r="D5937" s="125" t="str">
        <f>IFERROR(VLOOKUP($A5937,HeadJournal!$A$1:$NTR$890,COLUMN(HeadJournal!D$1),0),"")</f>
        <v>Доставлен</v>
      </c>
      <c r="E5937" s="95">
        <f>IFERROR(VLOOKUP($A5937,HeadJournal!$A$1:$NTR$890,COLUMN(HeadJournal!G$1),0),"")</f>
        <v>46180</v>
      </c>
      <c r="F5937" s="95" t="str">
        <f t="shared" si="419"/>
        <v>2026 06</v>
      </c>
      <c r="G5937" s="97" t="s">
        <v>6</v>
      </c>
      <c r="H5937" s="161" t="s">
        <v>2280</v>
      </c>
      <c r="I5937" s="97" t="s">
        <v>2281</v>
      </c>
      <c r="J5937" s="97" t="s">
        <v>737</v>
      </c>
      <c r="K5937" s="29">
        <v>772</v>
      </c>
      <c r="L5937" s="29">
        <v>0</v>
      </c>
      <c r="M5937" s="30">
        <f>IFERROR(VLOOKUP($A5937,HeadJournal!$A$1:$J$890,COLUMN(HeadJournal!I$1),0)*($K5937+$L5937)/(SUMIF($A:$A,$A5937,$K:$K)+SUMIF($A:$A,$A5937,$L:$L)),0)</f>
        <v>0</v>
      </c>
      <c r="N5937" s="30">
        <f>IFERROR((VLOOKUP($A5937,HeadJournal!$A$1:$K$890,COLUMN(HeadJournal!K$1),0)-VLOOKUP($A5937,HeadJournal!$A$1:$K$890,COLUMN(HeadJournal!J$1),0))*($K5937+$L5937)/(SUMIF($A:$A,$A5937,$K:$K)+SUMIF($A:$A,$A5937,$L:$L)),0)</f>
        <v>0</v>
      </c>
      <c r="O5937" s="30">
        <f>IFERROR((VLOOKUP($A5937,HeadJournal!$A$1:$L$890,COLUMN(HeadJournal!L$1),0)*($K5937+$L5937)/(SUMIF($A:$A,$A5937,$K:$K)+SUMIF($A:$A,$A5937,$L:$L)))/VLOOKUP($A5937,HeadJournal!$A$1:$L$890,COLUMN(HeadJournal!H$1),0),0)</f>
        <v>0</v>
      </c>
      <c r="P5937" s="30">
        <f>IFERROR(SUM(K5937:O5937)*VLOOKUP($A5937,HeadJournal!$A$1:$L$890,COLUMN(HeadJournal!H$1),0),0)</f>
        <v>772</v>
      </c>
      <c r="Q5937" s="29">
        <v>2000</v>
      </c>
      <c r="R5937" s="31">
        <v>46185</v>
      </c>
      <c r="S5937" s="31"/>
      <c r="T5937" s="95" t="str">
        <f t="shared" si="420"/>
        <v>2026 06</v>
      </c>
      <c r="U5937" s="32">
        <f t="shared" si="447"/>
        <v>1228</v>
      </c>
      <c r="V5937" s="22">
        <f t="shared" si="448"/>
        <v>1.5906735751295338</v>
      </c>
      <c r="X5937" s="33"/>
      <c r="Y5937" s="33"/>
    </row>
    <row r="5938" spans="1:25" hidden="1" x14ac:dyDescent="0.2">
      <c r="A5938" s="93" t="s">
        <v>5781</v>
      </c>
      <c r="B5938" s="94" t="str">
        <f>IFERROR(VLOOKUP($A5938,HeadJournal!$A$1:$NTR$890,COLUMN(HeadJournal!B$1),0),"")</f>
        <v>722500725030</v>
      </c>
      <c r="C5938" s="94" t="str">
        <f>IFERROR(VLOOKUP($A5938,HeadJournal!$A$1:$NTR$890,COLUMN(HeadJournal!C$1),0),"")</f>
        <v>iHerb_AV CYG0792</v>
      </c>
      <c r="D5938" s="125" t="str">
        <f>IFERROR(VLOOKUP($A5938,HeadJournal!$A$1:$NTR$890,COLUMN(HeadJournal!D$1),0),"")</f>
        <v>В пути</v>
      </c>
      <c r="E5938" s="95">
        <f>IFERROR(VLOOKUP($A5938,HeadJournal!$A$1:$NTR$890,COLUMN(HeadJournal!G$1),0),"")</f>
        <v>46180</v>
      </c>
      <c r="F5938" s="95" t="str">
        <f t="shared" si="419"/>
        <v>2026 06</v>
      </c>
      <c r="G5938" s="97" t="s">
        <v>5</v>
      </c>
      <c r="H5938" s="161" t="s">
        <v>2727</v>
      </c>
      <c r="I5938" s="97" t="s">
        <v>2221</v>
      </c>
      <c r="J5938" s="97" t="s">
        <v>5483</v>
      </c>
      <c r="K5938" s="29">
        <v>17.850000000000001</v>
      </c>
      <c r="L5938" s="29">
        <v>-3.57</v>
      </c>
      <c r="M5938" s="30">
        <f>IFERROR(VLOOKUP($A5938,HeadJournal!$A$1:$J$890,COLUMN(HeadJournal!I$1),0)*($K5938+$L5938)/(SUMIF($A:$A,$A5938,$K:$K)+SUMIF($A:$A,$A5938,$L:$L)),0)</f>
        <v>-1.4788838883888389</v>
      </c>
      <c r="N5938" s="30">
        <f ca="1">IFERROR((VLOOKUP($A5938,HeadJournal!$A$1:$K$890,COLUMN(HeadJournal!K$1),0)-VLOOKUP($A5938,HeadJournal!$A$1:$K$890,COLUMN(HeadJournal!J$1),0))*($K5938+$L5938)/(SUMIF($A:$A,$A5938,$K:$K)+SUMIF($A:$A,$A5938,$L:$L)),0)</f>
        <v>0</v>
      </c>
      <c r="O5938" s="30">
        <f>IFERROR((VLOOKUP($A5938,HeadJournal!$A$1:$L$890,COLUMN(HeadJournal!L$1),0)*($K5938+$L5938)/(SUMIF($A:$A,$A5938,$K:$K)+SUMIF($A:$A,$A5938,$L:$L)))/VLOOKUP($A5938,HeadJournal!$A$1:$L$890,COLUMN(HeadJournal!H$1),0),0)</f>
        <v>0</v>
      </c>
      <c r="P5938" s="30">
        <f ca="1">IFERROR(SUM(K5938:O5938)*VLOOKUP($A5938,HeadJournal!$A$1:$L$890,COLUMN(HeadJournal!H$1),0),0)</f>
        <v>1050.1731413141315</v>
      </c>
      <c r="Q5938" s="29"/>
      <c r="R5938" s="31"/>
      <c r="S5938" s="31"/>
      <c r="T5938" s="95" t="str">
        <f t="shared" si="420"/>
        <v/>
      </c>
      <c r="U5938" s="32">
        <f t="shared" ca="1" si="447"/>
        <v>-1050.1731413141315</v>
      </c>
      <c r="V5938" s="22" t="str">
        <f t="shared" si="448"/>
        <v/>
      </c>
      <c r="X5938" s="33"/>
      <c r="Y5938" s="33"/>
    </row>
    <row r="5939" spans="1:25" hidden="1" x14ac:dyDescent="0.2">
      <c r="A5939" s="93" t="s">
        <v>5781</v>
      </c>
      <c r="B5939" s="94" t="str">
        <f>IFERROR(VLOOKUP($A5939,HeadJournal!$A$1:$NTR$890,COLUMN(HeadJournal!B$1),0),"")</f>
        <v>722500725030</v>
      </c>
      <c r="C5939" s="94" t="str">
        <f>IFERROR(VLOOKUP($A5939,HeadJournal!$A$1:$NTR$890,COLUMN(HeadJournal!C$1),0),"")</f>
        <v>iHerb_AV CYG0792</v>
      </c>
      <c r="D5939" s="125" t="str">
        <f>IFERROR(VLOOKUP($A5939,HeadJournal!$A$1:$NTR$890,COLUMN(HeadJournal!D$1),0),"")</f>
        <v>В пути</v>
      </c>
      <c r="E5939" s="95">
        <f>IFERROR(VLOOKUP($A5939,HeadJournal!$A$1:$NTR$890,COLUMN(HeadJournal!G$1),0),"")</f>
        <v>46180</v>
      </c>
      <c r="F5939" s="95" t="str">
        <f t="shared" si="419"/>
        <v>2026 06</v>
      </c>
      <c r="G5939" s="97" t="s">
        <v>5</v>
      </c>
      <c r="H5939" s="161" t="s">
        <v>2094</v>
      </c>
      <c r="I5939" s="97" t="s">
        <v>2042</v>
      </c>
      <c r="J5939" s="97" t="s">
        <v>5475</v>
      </c>
      <c r="K5939" s="29">
        <v>18.07</v>
      </c>
      <c r="L5939" s="29">
        <v>-3.61</v>
      </c>
      <c r="M5939" s="30">
        <f>IFERROR(VLOOKUP($A5939,HeadJournal!$A$1:$J$890,COLUMN(HeadJournal!I$1),0)*($K5939+$L5939)/(SUMIF($A:$A,$A5939,$K:$K)+SUMIF($A:$A,$A5939,$L:$L)),0)</f>
        <v>-1.4975252819399587</v>
      </c>
      <c r="N5939" s="30">
        <f ca="1">IFERROR((VLOOKUP($A5939,HeadJournal!$A$1:$K$890,COLUMN(HeadJournal!K$1),0)-VLOOKUP($A5939,HeadJournal!$A$1:$K$890,COLUMN(HeadJournal!J$1),0))*($K5939+$L5939)/(SUMIF($A:$A,$A5939,$K:$K)+SUMIF($A:$A,$A5939,$L:$L)),0)</f>
        <v>0</v>
      </c>
      <c r="O5939" s="30">
        <f>IFERROR((VLOOKUP($A5939,HeadJournal!$A$1:$L$890,COLUMN(HeadJournal!L$1),0)*($K5939+$L5939)/(SUMIF($A:$A,$A5939,$K:$K)+SUMIF($A:$A,$A5939,$L:$L)))/VLOOKUP($A5939,HeadJournal!$A$1:$L$890,COLUMN(HeadJournal!H$1),0),0)</f>
        <v>0</v>
      </c>
      <c r="P5939" s="30">
        <f ca="1">IFERROR(SUM(K5939:O5939)*VLOOKUP($A5939,HeadJournal!$A$1:$L$890,COLUMN(HeadJournal!H$1),0),0)</f>
        <v>1063.4106178853181</v>
      </c>
      <c r="Q5939" s="29"/>
      <c r="R5939" s="31"/>
      <c r="S5939" s="31"/>
      <c r="T5939" s="95" t="str">
        <f t="shared" si="420"/>
        <v/>
      </c>
      <c r="U5939" s="32">
        <f t="shared" ca="1" si="447"/>
        <v>-1063.4106178853181</v>
      </c>
      <c r="V5939" s="22" t="str">
        <f t="shared" si="448"/>
        <v/>
      </c>
      <c r="X5939" s="33"/>
      <c r="Y5939" s="33"/>
    </row>
    <row r="5940" spans="1:25" hidden="1" x14ac:dyDescent="0.2">
      <c r="A5940" s="93" t="s">
        <v>5781</v>
      </c>
      <c r="B5940" s="94" t="str">
        <f>IFERROR(VLOOKUP($A5940,HeadJournal!$A$1:$NTR$890,COLUMN(HeadJournal!B$1),0),"")</f>
        <v>722500725030</v>
      </c>
      <c r="C5940" s="94" t="str">
        <f>IFERROR(VLOOKUP($A5940,HeadJournal!$A$1:$NTR$890,COLUMN(HeadJournal!C$1),0),"")</f>
        <v>iHerb_AV CYG0792</v>
      </c>
      <c r="D5940" s="125" t="str">
        <f>IFERROR(VLOOKUP($A5940,HeadJournal!$A$1:$NTR$890,COLUMN(HeadJournal!D$1),0),"")</f>
        <v>В пути</v>
      </c>
      <c r="E5940" s="95">
        <f>IFERROR(VLOOKUP($A5940,HeadJournal!$A$1:$NTR$890,COLUMN(HeadJournal!G$1),0),"")</f>
        <v>46180</v>
      </c>
      <c r="F5940" s="95" t="str">
        <f t="shared" si="419"/>
        <v>2026 06</v>
      </c>
      <c r="G5940" s="97" t="s">
        <v>5</v>
      </c>
      <c r="H5940" s="161" t="s">
        <v>3796</v>
      </c>
      <c r="I5940" s="97" t="s">
        <v>2009</v>
      </c>
      <c r="J5940" s="97" t="s">
        <v>3797</v>
      </c>
      <c r="K5940" s="29">
        <v>25.29</v>
      </c>
      <c r="L5940" s="29">
        <v>-5.0599999999999996</v>
      </c>
      <c r="M5940" s="30">
        <f>IFERROR(VLOOKUP($A5940,HeadJournal!$A$1:$J$890,COLUMN(HeadJournal!I$1),0)*($K5940+$L5940)/(SUMIF($A:$A,$A5940,$K:$K)+SUMIF($A:$A,$A5940,$L:$L)),0)</f>
        <v>-2.0950855085508548</v>
      </c>
      <c r="N5940" s="30">
        <f ca="1">IFERROR((VLOOKUP($A5940,HeadJournal!$A$1:$K$890,COLUMN(HeadJournal!K$1),0)-VLOOKUP($A5940,HeadJournal!$A$1:$K$890,COLUMN(HeadJournal!J$1),0))*($K5940+$L5940)/(SUMIF($A:$A,$A5940,$K:$K)+SUMIF($A:$A,$A5940,$L:$L)),0)</f>
        <v>0</v>
      </c>
      <c r="O5940" s="30">
        <f>IFERROR((VLOOKUP($A5940,HeadJournal!$A$1:$L$890,COLUMN(HeadJournal!L$1),0)*($K5940+$L5940)/(SUMIF($A:$A,$A5940,$K:$K)+SUMIF($A:$A,$A5940,$L:$L)))/VLOOKUP($A5940,HeadJournal!$A$1:$L$890,COLUMN(HeadJournal!H$1),0),0)</f>
        <v>0</v>
      </c>
      <c r="P5940" s="30">
        <f ca="1">IFERROR(SUM(K5940:O5940)*VLOOKUP($A5940,HeadJournal!$A$1:$L$890,COLUMN(HeadJournal!H$1),0),0)</f>
        <v>1487.745283528353</v>
      </c>
      <c r="Q5940" s="29"/>
      <c r="R5940" s="31"/>
      <c r="S5940" s="31"/>
      <c r="T5940" s="95" t="str">
        <f t="shared" si="420"/>
        <v/>
      </c>
      <c r="U5940" s="32">
        <f t="shared" ca="1" si="447"/>
        <v>-1487.745283528353</v>
      </c>
      <c r="V5940" s="22" t="str">
        <f t="shared" si="448"/>
        <v/>
      </c>
      <c r="X5940" s="33"/>
      <c r="Y5940" s="33"/>
    </row>
    <row r="5941" spans="1:25" hidden="1" x14ac:dyDescent="0.2">
      <c r="A5941" s="93" t="s">
        <v>5781</v>
      </c>
      <c r="B5941" s="94" t="str">
        <f>IFERROR(VLOOKUP($A5941,HeadJournal!$A$1:$NTR$890,COLUMN(HeadJournal!B$1),0),"")</f>
        <v>722500725030</v>
      </c>
      <c r="C5941" s="94" t="str">
        <f>IFERROR(VLOOKUP($A5941,HeadJournal!$A$1:$NTR$890,COLUMN(HeadJournal!C$1),0),"")</f>
        <v>iHerb_AV CYG0792</v>
      </c>
      <c r="D5941" s="125" t="str">
        <f>IFERROR(VLOOKUP($A5941,HeadJournal!$A$1:$NTR$890,COLUMN(HeadJournal!D$1),0),"")</f>
        <v>В пути</v>
      </c>
      <c r="E5941" s="95">
        <f>IFERROR(VLOOKUP($A5941,HeadJournal!$A$1:$NTR$890,COLUMN(HeadJournal!G$1),0),"")</f>
        <v>46180</v>
      </c>
      <c r="F5941" s="95" t="str">
        <f t="shared" si="419"/>
        <v>2026 06</v>
      </c>
      <c r="G5941" s="97" t="s">
        <v>5</v>
      </c>
      <c r="H5941" s="161" t="s">
        <v>5648</v>
      </c>
      <c r="I5941" s="97" t="s">
        <v>2166</v>
      </c>
      <c r="J5941" s="97" t="s">
        <v>5649</v>
      </c>
      <c r="K5941" s="29">
        <v>21.24</v>
      </c>
      <c r="L5941" s="29">
        <v>-4.25</v>
      </c>
      <c r="M5941" s="30">
        <f>IFERROR(VLOOKUP($A5941,HeadJournal!$A$1:$J$890,COLUMN(HeadJournal!I$1),0)*($K5941+$L5941)/(SUMIF($A:$A,$A5941,$K:$K)+SUMIF($A:$A,$A5941,$L:$L)),0)</f>
        <v>-1.7595404246306983</v>
      </c>
      <c r="N5941" s="30">
        <f ca="1">IFERROR((VLOOKUP($A5941,HeadJournal!$A$1:$K$890,COLUMN(HeadJournal!K$1),0)-VLOOKUP($A5941,HeadJournal!$A$1:$K$890,COLUMN(HeadJournal!J$1),0))*($K5941+$L5941)/(SUMIF($A:$A,$A5941,$K:$K)+SUMIF($A:$A,$A5941,$L:$L)),0)</f>
        <v>0</v>
      </c>
      <c r="O5941" s="30">
        <f>IFERROR((VLOOKUP($A5941,HeadJournal!$A$1:$L$890,COLUMN(HeadJournal!L$1),0)*($K5941+$L5941)/(SUMIF($A:$A,$A5941,$K:$K)+SUMIF($A:$A,$A5941,$L:$L)))/VLOOKUP($A5941,HeadJournal!$A$1:$L$890,COLUMN(HeadJournal!H$1),0),0)</f>
        <v>0</v>
      </c>
      <c r="P5941" s="30">
        <f ca="1">IFERROR(SUM(K5941:O5941)*VLOOKUP($A5941,HeadJournal!$A$1:$L$890,COLUMN(HeadJournal!H$1),0),0)</f>
        <v>1249.4707052469953</v>
      </c>
      <c r="Q5941" s="29"/>
      <c r="R5941" s="31"/>
      <c r="S5941" s="31"/>
      <c r="T5941" s="95" t="str">
        <f t="shared" si="420"/>
        <v/>
      </c>
      <c r="U5941" s="32">
        <f t="shared" ca="1" si="447"/>
        <v>-1249.4707052469953</v>
      </c>
      <c r="V5941" s="22" t="str">
        <f t="shared" si="448"/>
        <v/>
      </c>
      <c r="X5941" s="33"/>
      <c r="Y5941" s="33"/>
    </row>
    <row r="5942" spans="1:25" hidden="1" x14ac:dyDescent="0.2">
      <c r="A5942" s="93" t="s">
        <v>5781</v>
      </c>
      <c r="B5942" s="94" t="str">
        <f>IFERROR(VLOOKUP($A5942,HeadJournal!$A$1:$NTR$890,COLUMN(HeadJournal!B$1),0),"")</f>
        <v>722500725030</v>
      </c>
      <c r="C5942" s="94" t="str">
        <f>IFERROR(VLOOKUP($A5942,HeadJournal!$A$1:$NTR$890,COLUMN(HeadJournal!C$1),0),"")</f>
        <v>iHerb_AV CYG0792</v>
      </c>
      <c r="D5942" s="125" t="str">
        <f>IFERROR(VLOOKUP($A5942,HeadJournal!$A$1:$NTR$890,COLUMN(HeadJournal!D$1),0),"")</f>
        <v>В пути</v>
      </c>
      <c r="E5942" s="95">
        <f>IFERROR(VLOOKUP($A5942,HeadJournal!$A$1:$NTR$890,COLUMN(HeadJournal!G$1),0),"")</f>
        <v>46180</v>
      </c>
      <c r="F5942" s="95" t="str">
        <f t="shared" si="419"/>
        <v>2026 06</v>
      </c>
      <c r="G5942" s="97" t="s">
        <v>5</v>
      </c>
      <c r="H5942" s="161" t="s">
        <v>4898</v>
      </c>
      <c r="I5942" s="97" t="s">
        <v>2008</v>
      </c>
      <c r="J5942" s="97" t="s">
        <v>5779</v>
      </c>
      <c r="K5942" s="29">
        <v>26.62</v>
      </c>
      <c r="L5942" s="29">
        <v>-5.32</v>
      </c>
      <c r="M5942" s="30">
        <f>IFERROR(VLOOKUP($A5942,HeadJournal!$A$1:$J$890,COLUMN(HeadJournal!I$1),0)*($K5942+$L5942)/(SUMIF($A:$A,$A5942,$K:$K)+SUMIF($A:$A,$A5942,$L:$L)),0)</f>
        <v>-2.2058982368825117</v>
      </c>
      <c r="N5942" s="30">
        <f ca="1">IFERROR((VLOOKUP($A5942,HeadJournal!$A$1:$K$890,COLUMN(HeadJournal!K$1),0)-VLOOKUP($A5942,HeadJournal!$A$1:$K$890,COLUMN(HeadJournal!J$1),0))*($K5942+$L5942)/(SUMIF($A:$A,$A5942,$K:$K)+SUMIF($A:$A,$A5942,$L:$L)),0)</f>
        <v>0</v>
      </c>
      <c r="O5942" s="30">
        <f>IFERROR((VLOOKUP($A5942,HeadJournal!$A$1:$L$890,COLUMN(HeadJournal!L$1),0)*($K5942+$L5942)/(SUMIF($A:$A,$A5942,$K:$K)+SUMIF($A:$A,$A5942,$L:$L)))/VLOOKUP($A5942,HeadJournal!$A$1:$L$890,COLUMN(HeadJournal!H$1),0),0)</f>
        <v>0</v>
      </c>
      <c r="P5942" s="30">
        <f ca="1">IFERROR(SUM(K5942:O5942)*VLOOKUP($A5942,HeadJournal!$A$1:$L$890,COLUMN(HeadJournal!H$1),0),0)</f>
        <v>1566.4347275904063</v>
      </c>
      <c r="Q5942" s="29"/>
      <c r="R5942" s="31"/>
      <c r="S5942" s="31"/>
      <c r="T5942" s="95" t="str">
        <f t="shared" si="420"/>
        <v/>
      </c>
      <c r="U5942" s="32">
        <f t="shared" ca="1" si="447"/>
        <v>-1566.4347275904063</v>
      </c>
      <c r="V5942" s="22" t="str">
        <f t="shared" si="448"/>
        <v/>
      </c>
      <c r="X5942" s="33"/>
      <c r="Y5942" s="33"/>
    </row>
    <row r="5943" spans="1:25" hidden="1" x14ac:dyDescent="0.2">
      <c r="A5943" s="93" t="s">
        <v>5781</v>
      </c>
      <c r="B5943" s="94" t="str">
        <f>IFERROR(VLOOKUP($A5943,HeadJournal!$A$1:$NTR$890,COLUMN(HeadJournal!B$1),0),"")</f>
        <v>722500725030</v>
      </c>
      <c r="C5943" s="94" t="str">
        <f>IFERROR(VLOOKUP($A5943,HeadJournal!$A$1:$NTR$890,COLUMN(HeadJournal!C$1),0),"")</f>
        <v>iHerb_AV CYG0792</v>
      </c>
      <c r="D5943" s="125" t="str">
        <f>IFERROR(VLOOKUP($A5943,HeadJournal!$A$1:$NTR$890,COLUMN(HeadJournal!D$1),0),"")</f>
        <v>В пути</v>
      </c>
      <c r="E5943" s="95">
        <f>IFERROR(VLOOKUP($A5943,HeadJournal!$A$1:$NTR$890,COLUMN(HeadJournal!G$1),0),"")</f>
        <v>46180</v>
      </c>
      <c r="F5943" s="95" t="str">
        <f t="shared" si="419"/>
        <v>2026 06</v>
      </c>
      <c r="G5943" s="97" t="s">
        <v>5</v>
      </c>
      <c r="H5943" s="161" t="s">
        <v>5527</v>
      </c>
      <c r="I5943" s="97" t="s">
        <v>4417</v>
      </c>
      <c r="J5943" s="97" t="s">
        <v>5528</v>
      </c>
      <c r="K5943" s="29">
        <v>57.92</v>
      </c>
      <c r="L5943" s="29">
        <v>-11.58</v>
      </c>
      <c r="M5943" s="30">
        <f>IFERROR(VLOOKUP($A5943,HeadJournal!$A$1:$J$890,COLUMN(HeadJournal!I$1),0)*($K5943+$L5943)/(SUMIF($A:$A,$A5943,$K:$K)+SUMIF($A:$A,$A5943,$L:$L)),0)</f>
        <v>-4.7991232064382903</v>
      </c>
      <c r="N5943" s="30">
        <f ca="1">IFERROR((VLOOKUP($A5943,HeadJournal!$A$1:$K$890,COLUMN(HeadJournal!K$1),0)-VLOOKUP($A5943,HeadJournal!$A$1:$K$890,COLUMN(HeadJournal!J$1),0))*($K5943+$L5943)/(SUMIF($A:$A,$A5943,$K:$K)+SUMIF($A:$A,$A5943,$L:$L)),0)</f>
        <v>0</v>
      </c>
      <c r="O5943" s="30">
        <f>IFERROR((VLOOKUP($A5943,HeadJournal!$A$1:$L$890,COLUMN(HeadJournal!L$1),0)*($K5943+$L5943)/(SUMIF($A:$A,$A5943,$K:$K)+SUMIF($A:$A,$A5943,$L:$L)))/VLOOKUP($A5943,HeadJournal!$A$1:$L$890,COLUMN(HeadJournal!H$1),0),0)</f>
        <v>0</v>
      </c>
      <c r="P5943" s="30">
        <f ca="1">IFERROR(SUM(K5943:O5943)*VLOOKUP($A5943,HeadJournal!$A$1:$L$890,COLUMN(HeadJournal!H$1),0),0)</f>
        <v>3407.9148017154662</v>
      </c>
      <c r="Q5943" s="29"/>
      <c r="R5943" s="31"/>
      <c r="S5943" s="31"/>
      <c r="T5943" s="95" t="str">
        <f t="shared" si="420"/>
        <v/>
      </c>
      <c r="U5943" s="32">
        <f t="shared" ca="1" si="447"/>
        <v>-3407.9148017154662</v>
      </c>
      <c r="V5943" s="22" t="str">
        <f t="shared" si="448"/>
        <v/>
      </c>
      <c r="X5943" s="33"/>
      <c r="Y5943" s="33"/>
    </row>
    <row r="5944" spans="1:25" x14ac:dyDescent="0.2">
      <c r="A5944" s="93" t="s">
        <v>5781</v>
      </c>
      <c r="B5944" s="94" t="str">
        <f>IFERROR(VLOOKUP($A5944,HeadJournal!$A$1:$NTR$890,COLUMN(HeadJournal!B$1),0),"")</f>
        <v>722500725030</v>
      </c>
      <c r="C5944" s="94" t="str">
        <f>IFERROR(VLOOKUP($A5944,HeadJournal!$A$1:$NTR$890,COLUMN(HeadJournal!C$1),0),"")</f>
        <v>iHerb_AV CYG0792</v>
      </c>
      <c r="D5944" s="125" t="str">
        <f>IFERROR(VLOOKUP($A5944,HeadJournal!$A$1:$NTR$890,COLUMN(HeadJournal!D$1),0),"")</f>
        <v>В пути</v>
      </c>
      <c r="E5944" s="95">
        <f>IFERROR(VLOOKUP($A5944,HeadJournal!$A$1:$NTR$890,COLUMN(HeadJournal!G$1),0),"")</f>
        <v>46180</v>
      </c>
      <c r="F5944" s="95" t="str">
        <f t="shared" si="419"/>
        <v>2026 06</v>
      </c>
      <c r="G5944" s="97" t="s">
        <v>5</v>
      </c>
      <c r="H5944" s="161" t="s">
        <v>2176</v>
      </c>
      <c r="I5944" s="97" t="s">
        <v>2005</v>
      </c>
      <c r="J5944" s="97" t="s">
        <v>4941</v>
      </c>
      <c r="K5944" s="29">
        <v>15.16</v>
      </c>
      <c r="L5944" s="29">
        <v>-3.03</v>
      </c>
      <c r="M5944" s="30">
        <f>IFERROR(VLOOKUP($A5944,HeadJournal!$A$1:$J$890,COLUMN(HeadJournal!I$1),0)*($K5944+$L5944)/(SUMIF($A:$A,$A5944,$K:$K)+SUMIF($A:$A,$A5944,$L:$L)),0)</f>
        <v>-1.2562227987504633</v>
      </c>
      <c r="N5944" s="30">
        <f ca="1">IFERROR((VLOOKUP($A5944,HeadJournal!$A$1:$K$890,COLUMN(HeadJournal!K$1),0)-VLOOKUP($A5944,HeadJournal!$A$1:$K$890,COLUMN(HeadJournal!J$1),0))*($K5944+$L5944)/(SUMIF($A:$A,$A5944,$K:$K)+SUMIF($A:$A,$A5944,$L:$L)),0)</f>
        <v>0</v>
      </c>
      <c r="O5944" s="30">
        <f>IFERROR((VLOOKUP($A5944,HeadJournal!$A$1:$L$890,COLUMN(HeadJournal!L$1),0)*($K5944+$L5944)/(SUMIF($A:$A,$A5944,$K:$K)+SUMIF($A:$A,$A5944,$L:$L)))/VLOOKUP($A5944,HeadJournal!$A$1:$L$890,COLUMN(HeadJournal!H$1),0),0)</f>
        <v>0</v>
      </c>
      <c r="P5944" s="30">
        <f ca="1">IFERROR(SUM(K5944:O5944)*VLOOKUP($A5944,HeadJournal!$A$1:$L$890,COLUMN(HeadJournal!H$1),0),0)</f>
        <v>892.05883782495914</v>
      </c>
      <c r="Q5944" s="29"/>
      <c r="R5944" s="31"/>
      <c r="S5944" s="31"/>
      <c r="T5944" s="95" t="str">
        <f t="shared" si="420"/>
        <v/>
      </c>
      <c r="U5944" s="32">
        <f t="shared" ca="1" si="447"/>
        <v>-892.05883782495914</v>
      </c>
      <c r="V5944" s="22" t="str">
        <f t="shared" si="448"/>
        <v/>
      </c>
      <c r="X5944" s="33"/>
      <c r="Y5944" s="33"/>
    </row>
    <row r="5945" spans="1:25" hidden="1" x14ac:dyDescent="0.2">
      <c r="A5945" s="93" t="s">
        <v>5781</v>
      </c>
      <c r="B5945" s="94" t="str">
        <f>IFERROR(VLOOKUP($A5945,HeadJournal!$A$1:$NTR$890,COLUMN(HeadJournal!B$1),0),"")</f>
        <v>722500725030</v>
      </c>
      <c r="C5945" s="94" t="str">
        <f>IFERROR(VLOOKUP($A5945,HeadJournal!$A$1:$NTR$890,COLUMN(HeadJournal!C$1),0),"")</f>
        <v>iHerb_AV CYG0792</v>
      </c>
      <c r="D5945" s="125" t="str">
        <f>IFERROR(VLOOKUP($A5945,HeadJournal!$A$1:$NTR$890,COLUMN(HeadJournal!D$1),0),"")</f>
        <v>В пути</v>
      </c>
      <c r="E5945" s="95">
        <f>IFERROR(VLOOKUP($A5945,HeadJournal!$A$1:$NTR$890,COLUMN(HeadJournal!G$1),0),"")</f>
        <v>46180</v>
      </c>
      <c r="F5945" s="95" t="str">
        <f t="shared" si="419"/>
        <v>2026 06</v>
      </c>
      <c r="G5945" s="97" t="s">
        <v>5</v>
      </c>
      <c r="H5945" s="161" t="s">
        <v>2034</v>
      </c>
      <c r="I5945" s="97" t="s">
        <v>2008</v>
      </c>
      <c r="J5945" s="97" t="s">
        <v>5780</v>
      </c>
      <c r="K5945" s="29">
        <v>25.93</v>
      </c>
      <c r="L5945" s="29">
        <v>-5.19</v>
      </c>
      <c r="M5945" s="30">
        <f>IFERROR(VLOOKUP($A5945,HeadJournal!$A$1:$J$890,COLUMN(HeadJournal!I$1),0)*($K5945+$L5945)/(SUMIF($A:$A,$A5945,$K:$K)+SUMIF($A:$A,$A5945,$L:$L)),0)</f>
        <v>-2.1479027902790273</v>
      </c>
      <c r="N5945" s="30">
        <f ca="1">IFERROR((VLOOKUP($A5945,HeadJournal!$A$1:$K$890,COLUMN(HeadJournal!K$1),0)-VLOOKUP($A5945,HeadJournal!$A$1:$K$890,COLUMN(HeadJournal!J$1),0))*($K5945+$L5945)/(SUMIF($A:$A,$A5945,$K:$K)+SUMIF($A:$A,$A5945,$L:$L)),0)</f>
        <v>0</v>
      </c>
      <c r="O5945" s="30">
        <f>IFERROR((VLOOKUP($A5945,HeadJournal!$A$1:$L$890,COLUMN(HeadJournal!L$1),0)*($K5945+$L5945)/(SUMIF($A:$A,$A5945,$K:$K)+SUMIF($A:$A,$A5945,$L:$L)))/VLOOKUP($A5945,HeadJournal!$A$1:$L$890,COLUMN(HeadJournal!H$1),0),0)</f>
        <v>0</v>
      </c>
      <c r="P5945" s="30">
        <f ca="1">IFERROR(SUM(K5945:O5945)*VLOOKUP($A5945,HeadJournal!$A$1:$L$890,COLUMN(HeadJournal!H$1),0),0)</f>
        <v>1525.2514671467147</v>
      </c>
      <c r="Q5945" s="29"/>
      <c r="R5945" s="31"/>
      <c r="S5945" s="31"/>
      <c r="T5945" s="95" t="str">
        <f t="shared" si="420"/>
        <v/>
      </c>
      <c r="U5945" s="32">
        <f t="shared" ca="1" si="447"/>
        <v>-1525.2514671467147</v>
      </c>
      <c r="V5945" s="22" t="str">
        <f t="shared" si="448"/>
        <v/>
      </c>
      <c r="X5945" s="33"/>
      <c r="Y5945" s="33"/>
    </row>
    <row r="5946" spans="1:25" hidden="1" x14ac:dyDescent="0.2">
      <c r="A5946" s="93" t="s">
        <v>5781</v>
      </c>
      <c r="B5946" s="94" t="str">
        <f>IFERROR(VLOOKUP($A5946,HeadJournal!$A$1:$NTR$890,COLUMN(HeadJournal!B$1),0),"")</f>
        <v>722500725030</v>
      </c>
      <c r="C5946" s="94" t="str">
        <f>IFERROR(VLOOKUP($A5946,HeadJournal!$A$1:$NTR$890,COLUMN(HeadJournal!C$1),0),"")</f>
        <v>iHerb_AV CYG0792</v>
      </c>
      <c r="D5946" s="125" t="str">
        <f>IFERROR(VLOOKUP($A5946,HeadJournal!$A$1:$NTR$890,COLUMN(HeadJournal!D$1),0),"")</f>
        <v>В пути</v>
      </c>
      <c r="E5946" s="95">
        <f>IFERROR(VLOOKUP($A5946,HeadJournal!$A$1:$NTR$890,COLUMN(HeadJournal!G$1),0),"")</f>
        <v>46180</v>
      </c>
      <c r="F5946" s="95" t="str">
        <f t="shared" si="419"/>
        <v>2026 06</v>
      </c>
      <c r="G5946" s="97" t="s">
        <v>5</v>
      </c>
      <c r="H5946" s="161" t="s">
        <v>2504</v>
      </c>
      <c r="I5946" s="97" t="s">
        <v>2036</v>
      </c>
      <c r="J5946" s="97" t="s">
        <v>3739</v>
      </c>
      <c r="K5946" s="29">
        <v>17.53</v>
      </c>
      <c r="L5946" s="29">
        <v>-3.51</v>
      </c>
      <c r="M5946" s="30">
        <f>IFERROR(VLOOKUP($A5946,HeadJournal!$A$1:$J$890,COLUMN(HeadJournal!I$1),0)*($K5946+$L5946)/(SUMIF($A:$A,$A5946,$K:$K)+SUMIF($A:$A,$A5946,$L:$L)),0)</f>
        <v>-1.4519574310372214</v>
      </c>
      <c r="N5946" s="30">
        <f ca="1">IFERROR((VLOOKUP($A5946,HeadJournal!$A$1:$K$890,COLUMN(HeadJournal!K$1),0)-VLOOKUP($A5946,HeadJournal!$A$1:$K$890,COLUMN(HeadJournal!J$1),0))*($K5946+$L5946)/(SUMIF($A:$A,$A5946,$K:$K)+SUMIF($A:$A,$A5946,$L:$L)),0)</f>
        <v>0</v>
      </c>
      <c r="O5946" s="30">
        <f>IFERROR((VLOOKUP($A5946,HeadJournal!$A$1:$L$890,COLUMN(HeadJournal!L$1),0)*($K5946+$L5946)/(SUMIF($A:$A,$A5946,$K:$K)+SUMIF($A:$A,$A5946,$L:$L)))/VLOOKUP($A5946,HeadJournal!$A$1:$L$890,COLUMN(HeadJournal!H$1),0),0)</f>
        <v>0</v>
      </c>
      <c r="P5946" s="30">
        <f ca="1">IFERROR(SUM(K5946:O5946)*VLOOKUP($A5946,HeadJournal!$A$1:$L$890,COLUMN(HeadJournal!H$1),0),0)</f>
        <v>1031.0523418224177</v>
      </c>
      <c r="Q5946" s="29"/>
      <c r="R5946" s="31"/>
      <c r="S5946" s="31"/>
      <c r="T5946" s="95" t="str">
        <f t="shared" si="420"/>
        <v/>
      </c>
      <c r="U5946" s="32">
        <f t="shared" ca="1" si="447"/>
        <v>-1031.0523418224177</v>
      </c>
      <c r="V5946" s="22" t="str">
        <f t="shared" si="448"/>
        <v/>
      </c>
      <c r="X5946" s="33"/>
      <c r="Y5946" s="33"/>
    </row>
    <row r="5947" spans="1:25" hidden="1" x14ac:dyDescent="0.2">
      <c r="A5947" s="93" t="s">
        <v>5781</v>
      </c>
      <c r="B5947" s="94" t="str">
        <f>IFERROR(VLOOKUP($A5947,HeadJournal!$A$1:$NTR$890,COLUMN(HeadJournal!B$1),0),"")</f>
        <v>722500725030</v>
      </c>
      <c r="C5947" s="94" t="str">
        <f>IFERROR(VLOOKUP($A5947,HeadJournal!$A$1:$NTR$890,COLUMN(HeadJournal!C$1),0),"")</f>
        <v>iHerb_AV CYG0792</v>
      </c>
      <c r="D5947" s="125" t="str">
        <f>IFERROR(VLOOKUP($A5947,HeadJournal!$A$1:$NTR$890,COLUMN(HeadJournal!D$1),0),"")</f>
        <v>В пути</v>
      </c>
      <c r="E5947" s="95">
        <f>IFERROR(VLOOKUP($A5947,HeadJournal!$A$1:$NTR$890,COLUMN(HeadJournal!G$1),0),"")</f>
        <v>46180</v>
      </c>
      <c r="F5947" s="95" t="str">
        <f t="shared" si="419"/>
        <v>2026 06</v>
      </c>
      <c r="G5947" s="97" t="s">
        <v>5</v>
      </c>
      <c r="H5947" s="161" t="s">
        <v>2546</v>
      </c>
      <c r="I5947" s="97" t="s">
        <v>2039</v>
      </c>
      <c r="J5947" s="97" t="s">
        <v>2547</v>
      </c>
      <c r="K5947" s="29">
        <v>10.47</v>
      </c>
      <c r="L5947" s="29">
        <v>-2.09</v>
      </c>
      <c r="M5947" s="30">
        <f>IFERROR(VLOOKUP($A5947,HeadJournal!$A$1:$J$890,COLUMN(HeadJournal!I$1),0)*($K5947+$L5947)/(SUMIF($A:$A,$A5947,$K:$K)+SUMIF($A:$A,$A5947,$L:$L)),0)</f>
        <v>-0.86786043310213379</v>
      </c>
      <c r="N5947" s="30">
        <f ca="1">IFERROR((VLOOKUP($A5947,HeadJournal!$A$1:$K$890,COLUMN(HeadJournal!K$1),0)-VLOOKUP($A5947,HeadJournal!$A$1:$K$890,COLUMN(HeadJournal!J$1),0))*($K5947+$L5947)/(SUMIF($A:$A,$A5947,$K:$K)+SUMIF($A:$A,$A5947,$L:$L)),0)</f>
        <v>0</v>
      </c>
      <c r="O5947" s="30">
        <f>IFERROR((VLOOKUP($A5947,HeadJournal!$A$1:$L$890,COLUMN(HeadJournal!L$1),0)*($K5947+$L5947)/(SUMIF($A:$A,$A5947,$K:$K)+SUMIF($A:$A,$A5947,$L:$L)))/VLOOKUP($A5947,HeadJournal!$A$1:$L$890,COLUMN(HeadJournal!H$1),0),0)</f>
        <v>0</v>
      </c>
      <c r="P5947" s="30">
        <f ca="1">IFERROR(SUM(K5947:O5947)*VLOOKUP($A5947,HeadJournal!$A$1:$L$890,COLUMN(HeadJournal!H$1),0),0)</f>
        <v>616.2780759252397</v>
      </c>
      <c r="Q5947" s="29"/>
      <c r="R5947" s="31"/>
      <c r="S5947" s="31"/>
      <c r="T5947" s="95" t="str">
        <f t="shared" si="420"/>
        <v/>
      </c>
      <c r="U5947" s="32">
        <f t="shared" ca="1" si="447"/>
        <v>-616.2780759252397</v>
      </c>
      <c r="V5947" s="22" t="str">
        <f t="shared" si="448"/>
        <v/>
      </c>
      <c r="X5947" s="33"/>
      <c r="Y5947" s="33"/>
    </row>
    <row r="5948" spans="1:25" hidden="1" x14ac:dyDescent="0.2">
      <c r="A5948" s="93" t="s">
        <v>5791</v>
      </c>
      <c r="B5948" s="94" t="str">
        <f>IFERROR(VLOOKUP($A5948,HeadJournal!$A$1:$NTR$890,COLUMN(HeadJournal!B$1),0),"")</f>
        <v>722500721573</v>
      </c>
      <c r="C5948" s="94" t="str">
        <f>IFERROR(VLOOKUP($A5948,HeadJournal!$A$1:$NTR$890,COLUMN(HeadJournal!C$1),0),"")</f>
        <v>iHerb_OA CZN6870</v>
      </c>
      <c r="D5948" s="125" t="str">
        <f>IFERROR(VLOOKUP($A5948,HeadJournal!$A$1:$NTR$890,COLUMN(HeadJournal!D$1),0),"")</f>
        <v>В пути</v>
      </c>
      <c r="E5948" s="95">
        <f>IFERROR(VLOOKUP($A5948,HeadJournal!$A$1:$NTR$890,COLUMN(HeadJournal!G$1),0),"")</f>
        <v>46175</v>
      </c>
      <c r="F5948" s="95" t="str">
        <f t="shared" si="419"/>
        <v>2026 06</v>
      </c>
      <c r="G5948" s="97" t="s">
        <v>5</v>
      </c>
      <c r="H5948" s="161" t="s">
        <v>5783</v>
      </c>
      <c r="I5948" s="97" t="s">
        <v>3759</v>
      </c>
      <c r="J5948" s="97" t="s">
        <v>5784</v>
      </c>
      <c r="K5948" s="29">
        <v>47.18</v>
      </c>
      <c r="L5948" s="29">
        <v>-9.44</v>
      </c>
      <c r="M5948" s="30">
        <f>IFERROR(VLOOKUP($A5948,HeadJournal!$A$1:$J$890,COLUMN(HeadJournal!I$1),0)*($K5948+$L5948)/(SUMIF($A:$A,$A5948,$K:$K)+SUMIF($A:$A,$A5948,$L:$L)),0)</f>
        <v>-11.267057617387737</v>
      </c>
      <c r="N5948" s="30">
        <f ca="1">IFERROR((VLOOKUP($A5948,HeadJournal!$A$1:$K$890,COLUMN(HeadJournal!K$1),0)-VLOOKUP($A5948,HeadJournal!$A$1:$K$890,COLUMN(HeadJournal!J$1),0))*($K5948+$L5948)/(SUMIF($A:$A,$A5948,$K:$K)+SUMIF($A:$A,$A5948,$L:$L)),0)</f>
        <v>-1.0996876295913954E-14</v>
      </c>
      <c r="O5948" s="30">
        <f>IFERROR((VLOOKUP($A5948,HeadJournal!$A$1:$L$890,COLUMN(HeadJournal!L$1),0)*($K5948+$L5948)/(SUMIF($A:$A,$A5948,$K:$K)+SUMIF($A:$A,$A5948,$L:$L)))/VLOOKUP($A5948,HeadJournal!$A$1:$L$890,COLUMN(HeadJournal!H$1),0),0)</f>
        <v>0</v>
      </c>
      <c r="P5948" s="30">
        <f ca="1">IFERROR(SUM(K5948:O5948)*VLOOKUP($A5948,HeadJournal!$A$1:$L$890,COLUMN(HeadJournal!H$1),0),0)</f>
        <v>2230.3492649169571</v>
      </c>
      <c r="Q5948" s="29"/>
      <c r="R5948" s="31"/>
      <c r="S5948" s="31"/>
      <c r="T5948" s="95" t="str">
        <f t="shared" si="420"/>
        <v/>
      </c>
      <c r="U5948" s="32">
        <f t="shared" ca="1" si="447"/>
        <v>-2230.3492649169571</v>
      </c>
      <c r="V5948" s="22" t="str">
        <f t="shared" si="448"/>
        <v/>
      </c>
      <c r="X5948" s="33"/>
      <c r="Y5948" s="33"/>
    </row>
    <row r="5949" spans="1:25" hidden="1" x14ac:dyDescent="0.2">
      <c r="A5949" s="93" t="s">
        <v>5791</v>
      </c>
      <c r="B5949" s="94" t="str">
        <f>IFERROR(VLOOKUP($A5949,HeadJournal!$A$1:$NTR$890,COLUMN(HeadJournal!B$1),0),"")</f>
        <v>722500721573</v>
      </c>
      <c r="C5949" s="94" t="str">
        <f>IFERROR(VLOOKUP($A5949,HeadJournal!$A$1:$NTR$890,COLUMN(HeadJournal!C$1),0),"")</f>
        <v>iHerb_OA CZN6870</v>
      </c>
      <c r="D5949" s="125" t="str">
        <f>IFERROR(VLOOKUP($A5949,HeadJournal!$A$1:$NTR$890,COLUMN(HeadJournal!D$1),0),"")</f>
        <v>В пути</v>
      </c>
      <c r="E5949" s="95">
        <f>IFERROR(VLOOKUP($A5949,HeadJournal!$A$1:$NTR$890,COLUMN(HeadJournal!G$1),0),"")</f>
        <v>46175</v>
      </c>
      <c r="F5949" s="95" t="str">
        <f t="shared" si="419"/>
        <v>2026 06</v>
      </c>
      <c r="G5949" s="97" t="s">
        <v>5</v>
      </c>
      <c r="H5949" s="161" t="s">
        <v>5785</v>
      </c>
      <c r="I5949" s="97" t="s">
        <v>5786</v>
      </c>
      <c r="J5949" s="97" t="s">
        <v>5787</v>
      </c>
      <c r="K5949" s="29">
        <v>25.59</v>
      </c>
      <c r="L5949" s="29">
        <v>-5.12</v>
      </c>
      <c r="M5949" s="30">
        <f>IFERROR(VLOOKUP($A5949,HeadJournal!$A$1:$J$890,COLUMN(HeadJournal!I$1),0)*($K5949+$L5949)/(SUMIF($A:$A,$A5949,$K:$K)+SUMIF($A:$A,$A5949,$L:$L)),0)</f>
        <v>-6.1111995078941961</v>
      </c>
      <c r="N5949" s="30">
        <f ca="1">IFERROR((VLOOKUP($A5949,HeadJournal!$A$1:$K$890,COLUMN(HeadJournal!K$1),0)-VLOOKUP($A5949,HeadJournal!$A$1:$K$890,COLUMN(HeadJournal!J$1),0))*($K5949+$L5949)/(SUMIF($A:$A,$A5949,$K:$K)+SUMIF($A:$A,$A5949,$L:$L)),0)</f>
        <v>-5.9646544191139005E-15</v>
      </c>
      <c r="O5949" s="30">
        <f>IFERROR((VLOOKUP($A5949,HeadJournal!$A$1:$L$890,COLUMN(HeadJournal!L$1),0)*($K5949+$L5949)/(SUMIF($A:$A,$A5949,$K:$K)+SUMIF($A:$A,$A5949,$L:$L)))/VLOOKUP($A5949,HeadJournal!$A$1:$L$890,COLUMN(HeadJournal!H$1),0),0)</f>
        <v>0</v>
      </c>
      <c r="P5949" s="30">
        <f ca="1">IFERROR(SUM(K5949:O5949)*VLOOKUP($A5949,HeadJournal!$A$1:$L$890,COLUMN(HeadJournal!H$1),0),0)</f>
        <v>1209.7310400861181</v>
      </c>
      <c r="Q5949" s="29"/>
      <c r="R5949" s="31"/>
      <c r="S5949" s="31"/>
      <c r="T5949" s="95" t="str">
        <f t="shared" si="420"/>
        <v/>
      </c>
      <c r="U5949" s="32">
        <f t="shared" ca="1" si="447"/>
        <v>-1209.7310400861181</v>
      </c>
      <c r="V5949" s="22" t="str">
        <f t="shared" si="448"/>
        <v/>
      </c>
      <c r="X5949" s="33"/>
      <c r="Y5949" s="33"/>
    </row>
    <row r="5950" spans="1:25" hidden="1" x14ac:dyDescent="0.2">
      <c r="A5950" s="93" t="s">
        <v>5791</v>
      </c>
      <c r="B5950" s="94" t="str">
        <f>IFERROR(VLOOKUP($A5950,HeadJournal!$A$1:$NTR$890,COLUMN(HeadJournal!B$1),0),"")</f>
        <v>722500721573</v>
      </c>
      <c r="C5950" s="94" t="str">
        <f>IFERROR(VLOOKUP($A5950,HeadJournal!$A$1:$NTR$890,COLUMN(HeadJournal!C$1),0),"")</f>
        <v>iHerb_OA CZN6870</v>
      </c>
      <c r="D5950" s="125" t="str">
        <f>IFERROR(VLOOKUP($A5950,HeadJournal!$A$1:$NTR$890,COLUMN(HeadJournal!D$1),0),"")</f>
        <v>В пути</v>
      </c>
      <c r="E5950" s="95">
        <f>IFERROR(VLOOKUP($A5950,HeadJournal!$A$1:$NTR$890,COLUMN(HeadJournal!G$1),0),"")</f>
        <v>46175</v>
      </c>
      <c r="F5950" s="95" t="str">
        <f t="shared" si="419"/>
        <v>2026 06</v>
      </c>
      <c r="G5950" s="97" t="s">
        <v>5</v>
      </c>
      <c r="H5950" s="161" t="s">
        <v>4200</v>
      </c>
      <c r="I5950" s="97" t="s">
        <v>2460</v>
      </c>
      <c r="J5950" s="97" t="s">
        <v>4201</v>
      </c>
      <c r="K5950" s="29">
        <v>46.06</v>
      </c>
      <c r="L5950" s="29">
        <v>-9.2100000000000009</v>
      </c>
      <c r="M5950" s="30">
        <f>IFERROR(VLOOKUP($A5950,HeadJournal!$A$1:$J$890,COLUMN(HeadJournal!I$1),0)*($K5950+$L5950)/(SUMIF($A:$A,$A5950,$K:$K)+SUMIF($A:$A,$A5950,$L:$L)),0)</f>
        <v>-11.001353290957555</v>
      </c>
      <c r="N5950" s="30">
        <f ca="1">IFERROR((VLOOKUP($A5950,HeadJournal!$A$1:$K$890,COLUMN(HeadJournal!K$1),0)-VLOOKUP($A5950,HeadJournal!$A$1:$K$890,COLUMN(HeadJournal!J$1),0))*($K5950+$L5950)/(SUMIF($A:$A,$A5950,$K:$K)+SUMIF($A:$A,$A5950,$L:$L)),0)</f>
        <v>-1.0737543495082914E-14</v>
      </c>
      <c r="O5950" s="30">
        <f>IFERROR((VLOOKUP($A5950,HeadJournal!$A$1:$L$890,COLUMN(HeadJournal!L$1),0)*($K5950+$L5950)/(SUMIF($A:$A,$A5950,$K:$K)+SUMIF($A:$A,$A5950,$L:$L)))/VLOOKUP($A5950,HeadJournal!$A$1:$L$890,COLUMN(HeadJournal!H$1),0),0)</f>
        <v>0</v>
      </c>
      <c r="P5950" s="30">
        <f ca="1">IFERROR(SUM(K5950:O5950)*VLOOKUP($A5950,HeadJournal!$A$1:$L$890,COLUMN(HeadJournal!H$1),0),0)</f>
        <v>2177.7522631740821</v>
      </c>
      <c r="Q5950" s="29"/>
      <c r="R5950" s="31"/>
      <c r="S5950" s="31"/>
      <c r="T5950" s="95" t="str">
        <f t="shared" si="420"/>
        <v/>
      </c>
      <c r="U5950" s="32">
        <f t="shared" ca="1" si="447"/>
        <v>-2177.7522631740821</v>
      </c>
      <c r="V5950" s="22" t="str">
        <f t="shared" si="448"/>
        <v/>
      </c>
      <c r="X5950" s="33"/>
      <c r="Y5950" s="33"/>
    </row>
    <row r="5951" spans="1:25" hidden="1" x14ac:dyDescent="0.2">
      <c r="A5951" s="93" t="s">
        <v>5791</v>
      </c>
      <c r="B5951" s="94" t="str">
        <f>IFERROR(VLOOKUP($A5951,HeadJournal!$A$1:$NTR$890,COLUMN(HeadJournal!B$1),0),"")</f>
        <v>722500721573</v>
      </c>
      <c r="C5951" s="94" t="str">
        <f>IFERROR(VLOOKUP($A5951,HeadJournal!$A$1:$NTR$890,COLUMN(HeadJournal!C$1),0),"")</f>
        <v>iHerb_OA CZN6870</v>
      </c>
      <c r="D5951" s="125" t="str">
        <f>IFERROR(VLOOKUP($A5951,HeadJournal!$A$1:$NTR$890,COLUMN(HeadJournal!D$1),0),"")</f>
        <v>В пути</v>
      </c>
      <c r="E5951" s="95">
        <f>IFERROR(VLOOKUP($A5951,HeadJournal!$A$1:$NTR$890,COLUMN(HeadJournal!G$1),0),"")</f>
        <v>46175</v>
      </c>
      <c r="F5951" s="95" t="str">
        <f t="shared" si="419"/>
        <v>2026 06</v>
      </c>
      <c r="G5951" s="97" t="s">
        <v>5</v>
      </c>
      <c r="H5951" s="161" t="s">
        <v>3570</v>
      </c>
      <c r="I5951" s="97" t="s">
        <v>2102</v>
      </c>
      <c r="J5951" s="97" t="s">
        <v>3991</v>
      </c>
      <c r="K5951" s="29">
        <v>13.41</v>
      </c>
      <c r="L5951" s="29">
        <v>-2.68</v>
      </c>
      <c r="M5951" s="30">
        <f>IFERROR(VLOOKUP($A5951,HeadJournal!$A$1:$J$890,COLUMN(HeadJournal!I$1),0)*($K5951+$L5951)/(SUMIF($A:$A,$A5951,$K:$K)+SUMIF($A:$A,$A5951,$L:$L)),0)</f>
        <v>-3.2033791265121998</v>
      </c>
      <c r="N5951" s="30">
        <f ca="1">IFERROR((VLOOKUP($A5951,HeadJournal!$A$1:$K$890,COLUMN(HeadJournal!K$1),0)-VLOOKUP($A5951,HeadJournal!$A$1:$K$890,COLUMN(HeadJournal!J$1),0))*($K5951+$L5951)/(SUMIF($A:$A,$A5951,$K:$K)+SUMIF($A:$A,$A5951,$L:$L)),0)</f>
        <v>-3.1265628684461242E-15</v>
      </c>
      <c r="O5951" s="30">
        <f>IFERROR((VLOOKUP($A5951,HeadJournal!$A$1:$L$890,COLUMN(HeadJournal!L$1),0)*($K5951+$L5951)/(SUMIF($A:$A,$A5951,$K:$K)+SUMIF($A:$A,$A5951,$L:$L)))/VLOOKUP($A5951,HeadJournal!$A$1:$L$890,COLUMN(HeadJournal!H$1),0),0)</f>
        <v>0</v>
      </c>
      <c r="P5951" s="30">
        <f ca="1">IFERROR(SUM(K5951:O5951)*VLOOKUP($A5951,HeadJournal!$A$1:$L$890,COLUMN(HeadJournal!H$1),0),0)</f>
        <v>634.11890865286023</v>
      </c>
      <c r="Q5951" s="29"/>
      <c r="R5951" s="31"/>
      <c r="S5951" s="31"/>
      <c r="T5951" s="95" t="str">
        <f t="shared" si="420"/>
        <v/>
      </c>
      <c r="U5951" s="32">
        <f t="shared" ca="1" si="447"/>
        <v>-634.11890865286023</v>
      </c>
      <c r="V5951" s="22" t="str">
        <f t="shared" si="448"/>
        <v/>
      </c>
      <c r="X5951" s="33"/>
      <c r="Y5951" s="33"/>
    </row>
    <row r="5952" spans="1:25" x14ac:dyDescent="0.2">
      <c r="A5952" s="93" t="s">
        <v>5791</v>
      </c>
      <c r="B5952" s="94" t="str">
        <f>IFERROR(VLOOKUP($A5952,HeadJournal!$A$1:$NTR$890,COLUMN(HeadJournal!B$1),0),"")</f>
        <v>722500721573</v>
      </c>
      <c r="C5952" s="94" t="str">
        <f>IFERROR(VLOOKUP($A5952,HeadJournal!$A$1:$NTR$890,COLUMN(HeadJournal!C$1),0),"")</f>
        <v>iHerb_OA CZN6870</v>
      </c>
      <c r="D5952" s="125" t="str">
        <f>IFERROR(VLOOKUP($A5952,HeadJournal!$A$1:$NTR$890,COLUMN(HeadJournal!D$1),0),"")</f>
        <v>В пути</v>
      </c>
      <c r="E5952" s="95">
        <f>IFERROR(VLOOKUP($A5952,HeadJournal!$A$1:$NTR$890,COLUMN(HeadJournal!G$1),0),"")</f>
        <v>46175</v>
      </c>
      <c r="F5952" s="95" t="str">
        <f t="shared" si="419"/>
        <v>2026 06</v>
      </c>
      <c r="G5952" s="97" t="s">
        <v>5</v>
      </c>
      <c r="H5952" s="161" t="s">
        <v>2176</v>
      </c>
      <c r="I5952" s="97" t="s">
        <v>2005</v>
      </c>
      <c r="J5952" s="97" t="s">
        <v>4941</v>
      </c>
      <c r="K5952" s="29">
        <v>15.16</v>
      </c>
      <c r="L5952" s="29">
        <v>-3.03</v>
      </c>
      <c r="M5952" s="30">
        <f>IFERROR(VLOOKUP($A5952,HeadJournal!$A$1:$J$890,COLUMN(HeadJournal!I$1),0)*($K5952+$L5952)/(SUMIF($A:$A,$A5952,$K:$K)+SUMIF($A:$A,$A5952,$L:$L)),0)</f>
        <v>-3.621340988312487</v>
      </c>
      <c r="N5952" s="30">
        <f ca="1">IFERROR((VLOOKUP($A5952,HeadJournal!$A$1:$K$890,COLUMN(HeadJournal!K$1),0)-VLOOKUP($A5952,HeadJournal!$A$1:$K$890,COLUMN(HeadJournal!J$1),0))*($K5952+$L5952)/(SUMIF($A:$A,$A5952,$K:$K)+SUMIF($A:$A,$A5952,$L:$L)),0)</f>
        <v>-3.5345021057084331E-15</v>
      </c>
      <c r="O5952" s="30">
        <f>IFERROR((VLOOKUP($A5952,HeadJournal!$A$1:$L$890,COLUMN(HeadJournal!L$1),0)*($K5952+$L5952)/(SUMIF($A:$A,$A5952,$K:$K)+SUMIF($A:$A,$A5952,$L:$L)))/VLOOKUP($A5952,HeadJournal!$A$1:$L$890,COLUMN(HeadJournal!H$1),0),0)</f>
        <v>0</v>
      </c>
      <c r="P5952" s="30">
        <f ca="1">IFERROR(SUM(K5952:O5952)*VLOOKUP($A5952,HeadJournal!$A$1:$L$890,COLUMN(HeadJournal!H$1),0),0)</f>
        <v>716.85576532704511</v>
      </c>
      <c r="Q5952" s="29"/>
      <c r="R5952" s="31"/>
      <c r="S5952" s="31"/>
      <c r="T5952" s="95" t="str">
        <f t="shared" si="420"/>
        <v/>
      </c>
      <c r="U5952" s="32">
        <f t="shared" ca="1" si="447"/>
        <v>-716.85576532704511</v>
      </c>
      <c r="V5952" s="22" t="str">
        <f t="shared" si="448"/>
        <v/>
      </c>
      <c r="X5952" s="33"/>
      <c r="Y5952" s="33"/>
    </row>
    <row r="5953" spans="1:25" hidden="1" x14ac:dyDescent="0.2">
      <c r="A5953" s="93" t="s">
        <v>5791</v>
      </c>
      <c r="B5953" s="94" t="str">
        <f>IFERROR(VLOOKUP($A5953,HeadJournal!$A$1:$NTR$890,COLUMN(HeadJournal!B$1),0),"")</f>
        <v>722500721573</v>
      </c>
      <c r="C5953" s="94" t="str">
        <f>IFERROR(VLOOKUP($A5953,HeadJournal!$A$1:$NTR$890,COLUMN(HeadJournal!C$1),0),"")</f>
        <v>iHerb_OA CZN6870</v>
      </c>
      <c r="D5953" s="125" t="str">
        <f>IFERROR(VLOOKUP($A5953,HeadJournal!$A$1:$NTR$890,COLUMN(HeadJournal!D$1),0),"")</f>
        <v>В пути</v>
      </c>
      <c r="E5953" s="95">
        <f>IFERROR(VLOOKUP($A5953,HeadJournal!$A$1:$NTR$890,COLUMN(HeadJournal!G$1),0),"")</f>
        <v>46175</v>
      </c>
      <c r="F5953" s="95" t="str">
        <f t="shared" si="419"/>
        <v>2026 06</v>
      </c>
      <c r="G5953" s="97" t="s">
        <v>5</v>
      </c>
      <c r="H5953" s="161" t="s">
        <v>2089</v>
      </c>
      <c r="I5953" s="97" t="s">
        <v>2005</v>
      </c>
      <c r="J5953" s="97" t="s">
        <v>3781</v>
      </c>
      <c r="K5953" s="29">
        <v>25.77</v>
      </c>
      <c r="L5953" s="29">
        <v>-5.15</v>
      </c>
      <c r="M5953" s="30">
        <f>IFERROR(VLOOKUP($A5953,HeadJournal!$A$1:$J$890,COLUMN(HeadJournal!I$1),0)*($K5953+$L5953)/(SUMIF($A:$A,$A5953,$K:$K)+SUMIF($A:$A,$A5953,$L:$L)),0)</f>
        <v>-6.1559811359442262</v>
      </c>
      <c r="N5953" s="30">
        <f ca="1">IFERROR((VLOOKUP($A5953,HeadJournal!$A$1:$K$890,COLUMN(HeadJournal!K$1),0)-VLOOKUP($A5953,HeadJournal!$A$1:$K$890,COLUMN(HeadJournal!J$1),0))*($K5953+$L5953)/(SUMIF($A:$A,$A5953,$K:$K)+SUMIF($A:$A,$A5953,$L:$L)),0)</f>
        <v>-6.0083621945348617E-15</v>
      </c>
      <c r="O5953" s="30">
        <f>IFERROR((VLOOKUP($A5953,HeadJournal!$A$1:$L$890,COLUMN(HeadJournal!L$1),0)*($K5953+$L5953)/(SUMIF($A:$A,$A5953,$K:$K)+SUMIF($A:$A,$A5953,$L:$L)))/VLOOKUP($A5953,HeadJournal!$A$1:$L$890,COLUMN(HeadJournal!H$1),0),0)</f>
        <v>0</v>
      </c>
      <c r="P5953" s="30">
        <f ca="1">IFERROR(SUM(K5953:O5953)*VLOOKUP($A5953,HeadJournal!$A$1:$L$890,COLUMN(HeadJournal!H$1),0),0)</f>
        <v>1218.5957033012091</v>
      </c>
      <c r="Q5953" s="29"/>
      <c r="R5953" s="31"/>
      <c r="S5953" s="31"/>
      <c r="T5953" s="95" t="str">
        <f t="shared" si="420"/>
        <v/>
      </c>
      <c r="U5953" s="32">
        <f t="shared" ca="1" si="447"/>
        <v>-1218.5957033012091</v>
      </c>
      <c r="V5953" s="22" t="str">
        <f t="shared" si="448"/>
        <v/>
      </c>
      <c r="X5953" s="33"/>
      <c r="Y5953" s="33"/>
    </row>
    <row r="5954" spans="1:25" hidden="1" x14ac:dyDescent="0.2">
      <c r="A5954" s="93" t="s">
        <v>5791</v>
      </c>
      <c r="B5954" s="94" t="str">
        <f>IFERROR(VLOOKUP($A5954,HeadJournal!$A$1:$NTR$890,COLUMN(HeadJournal!B$1),0),"")</f>
        <v>722500721573</v>
      </c>
      <c r="C5954" s="94" t="str">
        <f>IFERROR(VLOOKUP($A5954,HeadJournal!$A$1:$NTR$890,COLUMN(HeadJournal!C$1),0),"")</f>
        <v>iHerb_OA CZN6870</v>
      </c>
      <c r="D5954" s="125" t="str">
        <f>IFERROR(VLOOKUP($A5954,HeadJournal!$A$1:$NTR$890,COLUMN(HeadJournal!D$1),0),"")</f>
        <v>В пути</v>
      </c>
      <c r="E5954" s="95">
        <f>IFERROR(VLOOKUP($A5954,HeadJournal!$A$1:$NTR$890,COLUMN(HeadJournal!G$1),0),"")</f>
        <v>46175</v>
      </c>
      <c r="F5954" s="95" t="str">
        <f t="shared" si="419"/>
        <v>2026 06</v>
      </c>
      <c r="G5954" s="97" t="s">
        <v>5</v>
      </c>
      <c r="H5954" s="161" t="s">
        <v>2027</v>
      </c>
      <c r="I5954" s="97" t="s">
        <v>2005</v>
      </c>
      <c r="J5954" s="97" t="s">
        <v>5191</v>
      </c>
      <c r="K5954" s="29">
        <v>8.44</v>
      </c>
      <c r="L5954" s="29">
        <v>-1.69</v>
      </c>
      <c r="M5954" s="30">
        <f>IFERROR(VLOOKUP($A5954,HeadJournal!$A$1:$J$890,COLUMN(HeadJournal!I$1),0)*($K5954+$L5954)/(SUMIF($A:$A,$A5954,$K:$K)+SUMIF($A:$A,$A5954,$L:$L)),0)</f>
        <v>-2.0151732622513836</v>
      </c>
      <c r="N5954" s="30">
        <f ca="1">IFERROR((VLOOKUP($A5954,HeadJournal!$A$1:$K$890,COLUMN(HeadJournal!K$1),0)-VLOOKUP($A5954,HeadJournal!$A$1:$K$890,COLUMN(HeadJournal!J$1),0))*($K5954+$L5954)/(SUMIF($A:$A,$A5954,$K:$K)+SUMIF($A:$A,$A5954,$L:$L)),0)</f>
        <v>-1.9668498939432747E-15</v>
      </c>
      <c r="O5954" s="30">
        <f>IFERROR((VLOOKUP($A5954,HeadJournal!$A$1:$L$890,COLUMN(HeadJournal!L$1),0)*($K5954+$L5954)/(SUMIF($A:$A,$A5954,$K:$K)+SUMIF($A:$A,$A5954,$L:$L)))/VLOOKUP($A5954,HeadJournal!$A$1:$L$890,COLUMN(HeadJournal!H$1),0),0)</f>
        <v>0</v>
      </c>
      <c r="P5954" s="30">
        <f ca="1">IFERROR(SUM(K5954:O5954)*VLOOKUP($A5954,HeadJournal!$A$1:$L$890,COLUMN(HeadJournal!H$1),0),0)</f>
        <v>398.9098446791059</v>
      </c>
      <c r="Q5954" s="29"/>
      <c r="R5954" s="31"/>
      <c r="S5954" s="31"/>
      <c r="T5954" s="95" t="str">
        <f t="shared" si="420"/>
        <v/>
      </c>
      <c r="U5954" s="32">
        <f t="shared" ca="1" si="447"/>
        <v>-398.9098446791059</v>
      </c>
      <c r="V5954" s="22" t="str">
        <f t="shared" si="448"/>
        <v/>
      </c>
      <c r="X5954" s="33"/>
      <c r="Y5954" s="33"/>
    </row>
    <row r="5955" spans="1:25" hidden="1" x14ac:dyDescent="0.2">
      <c r="A5955" s="93" t="s">
        <v>5791</v>
      </c>
      <c r="B5955" s="94" t="str">
        <f>IFERROR(VLOOKUP($A5955,HeadJournal!$A$1:$NTR$890,COLUMN(HeadJournal!B$1),0),"")</f>
        <v>722500721573</v>
      </c>
      <c r="C5955" s="94" t="str">
        <f>IFERROR(VLOOKUP($A5955,HeadJournal!$A$1:$NTR$890,COLUMN(HeadJournal!C$1),0),"")</f>
        <v>iHerb_OA CZN6870</v>
      </c>
      <c r="D5955" s="125" t="str">
        <f>IFERROR(VLOOKUP($A5955,HeadJournal!$A$1:$NTR$890,COLUMN(HeadJournal!D$1),0),"")</f>
        <v>В пути</v>
      </c>
      <c r="E5955" s="95">
        <f>IFERROR(VLOOKUP($A5955,HeadJournal!$A$1:$NTR$890,COLUMN(HeadJournal!G$1),0),"")</f>
        <v>46175</v>
      </c>
      <c r="F5955" s="95" t="str">
        <f t="shared" si="419"/>
        <v>2026 06</v>
      </c>
      <c r="G5955" s="97" t="s">
        <v>5</v>
      </c>
      <c r="H5955" s="161" t="s">
        <v>2027</v>
      </c>
      <c r="I5955" s="97" t="s">
        <v>2005</v>
      </c>
      <c r="J5955" s="97" t="s">
        <v>5191</v>
      </c>
      <c r="K5955" s="29">
        <v>8.44</v>
      </c>
      <c r="L5955" s="29">
        <v>-1.69</v>
      </c>
      <c r="M5955" s="30">
        <f>IFERROR(VLOOKUP($A5955,HeadJournal!$A$1:$J$890,COLUMN(HeadJournal!I$1),0)*($K5955+$L5955)/(SUMIF($A:$A,$A5955,$K:$K)+SUMIF($A:$A,$A5955,$L:$L)),0)</f>
        <v>-2.0151732622513836</v>
      </c>
      <c r="N5955" s="30">
        <f ca="1">IFERROR((VLOOKUP($A5955,HeadJournal!$A$1:$K$890,COLUMN(HeadJournal!K$1),0)-VLOOKUP($A5955,HeadJournal!$A$1:$K$890,COLUMN(HeadJournal!J$1),0))*($K5955+$L5955)/(SUMIF($A:$A,$A5955,$K:$K)+SUMIF($A:$A,$A5955,$L:$L)),0)</f>
        <v>-1.9668498939432747E-15</v>
      </c>
      <c r="O5955" s="30">
        <f>IFERROR((VLOOKUP($A5955,HeadJournal!$A$1:$L$890,COLUMN(HeadJournal!L$1),0)*($K5955+$L5955)/(SUMIF($A:$A,$A5955,$K:$K)+SUMIF($A:$A,$A5955,$L:$L)))/VLOOKUP($A5955,HeadJournal!$A$1:$L$890,COLUMN(HeadJournal!H$1),0),0)</f>
        <v>0</v>
      </c>
      <c r="P5955" s="30">
        <f ca="1">IFERROR(SUM(K5955:O5955)*VLOOKUP($A5955,HeadJournal!$A$1:$L$890,COLUMN(HeadJournal!H$1),0),0)</f>
        <v>398.9098446791059</v>
      </c>
      <c r="Q5955" s="29"/>
      <c r="R5955" s="31"/>
      <c r="S5955" s="31"/>
      <c r="T5955" s="95" t="str">
        <f t="shared" si="420"/>
        <v/>
      </c>
      <c r="U5955" s="32">
        <f t="shared" ca="1" si="447"/>
        <v>-398.9098446791059</v>
      </c>
      <c r="V5955" s="22" t="str">
        <f t="shared" si="448"/>
        <v/>
      </c>
      <c r="X5955" s="33"/>
      <c r="Y5955" s="33"/>
    </row>
    <row r="5956" spans="1:25" hidden="1" x14ac:dyDescent="0.2">
      <c r="A5956" s="93" t="s">
        <v>5791</v>
      </c>
      <c r="B5956" s="94" t="str">
        <f>IFERROR(VLOOKUP($A5956,HeadJournal!$A$1:$NTR$890,COLUMN(HeadJournal!B$1),0),"")</f>
        <v>722500721573</v>
      </c>
      <c r="C5956" s="94" t="str">
        <f>IFERROR(VLOOKUP($A5956,HeadJournal!$A$1:$NTR$890,COLUMN(HeadJournal!C$1),0),"")</f>
        <v>iHerb_OA CZN6870</v>
      </c>
      <c r="D5956" s="125" t="str">
        <f>IFERROR(VLOOKUP($A5956,HeadJournal!$A$1:$NTR$890,COLUMN(HeadJournal!D$1),0),"")</f>
        <v>В пути</v>
      </c>
      <c r="E5956" s="95">
        <f>IFERROR(VLOOKUP($A5956,HeadJournal!$A$1:$NTR$890,COLUMN(HeadJournal!G$1),0),"")</f>
        <v>46175</v>
      </c>
      <c r="F5956" s="95" t="str">
        <f t="shared" si="419"/>
        <v>2026 06</v>
      </c>
      <c r="G5956" s="97" t="s">
        <v>5</v>
      </c>
      <c r="H5956" s="161" t="s">
        <v>5788</v>
      </c>
      <c r="I5956" s="97" t="s">
        <v>2005</v>
      </c>
      <c r="J5956" s="97" t="s">
        <v>5789</v>
      </c>
      <c r="K5956" s="29">
        <v>22.75</v>
      </c>
      <c r="L5956" s="29">
        <v>-4.55</v>
      </c>
      <c r="M5956" s="30">
        <f>IFERROR(VLOOKUP($A5956,HeadJournal!$A$1:$J$890,COLUMN(HeadJournal!I$1),0)*($K5956+$L5956)/(SUMIF($A:$A,$A5956,$K:$K)+SUMIF($A:$A,$A5956,$L:$L)),0)</f>
        <v>-5.4335042034037313</v>
      </c>
      <c r="N5956" s="30">
        <f ca="1">IFERROR((VLOOKUP($A5956,HeadJournal!$A$1:$K$890,COLUMN(HeadJournal!K$1),0)-VLOOKUP($A5956,HeadJournal!$A$1:$K$890,COLUMN(HeadJournal!J$1),0))*($K5956+$L5956)/(SUMIF($A:$A,$A5956,$K:$K)+SUMIF($A:$A,$A5956,$L:$L)),0)</f>
        <v>-5.3032100844100145E-15</v>
      </c>
      <c r="O5956" s="30">
        <f>IFERROR((VLOOKUP($A5956,HeadJournal!$A$1:$L$890,COLUMN(HeadJournal!L$1),0)*($K5956+$L5956)/(SUMIF($A:$A,$A5956,$K:$K)+SUMIF($A:$A,$A5956,$L:$L)))/VLOOKUP($A5956,HeadJournal!$A$1:$L$890,COLUMN(HeadJournal!H$1),0),0)</f>
        <v>0</v>
      </c>
      <c r="P5956" s="30">
        <f ca="1">IFERROR(SUM(K5956:O5956)*VLOOKUP($A5956,HeadJournal!$A$1:$L$890,COLUMN(HeadJournal!H$1),0),0)</f>
        <v>1075.579136764404</v>
      </c>
      <c r="Q5956" s="29"/>
      <c r="R5956" s="31"/>
      <c r="S5956" s="31"/>
      <c r="T5956" s="95" t="str">
        <f t="shared" si="420"/>
        <v/>
      </c>
      <c r="U5956" s="32">
        <f t="shared" ca="1" si="447"/>
        <v>-1075.579136764404</v>
      </c>
      <c r="V5956" s="22" t="str">
        <f t="shared" si="448"/>
        <v/>
      </c>
      <c r="X5956" s="33"/>
      <c r="Y5956" s="33"/>
    </row>
    <row r="5957" spans="1:25" hidden="1" x14ac:dyDescent="0.2">
      <c r="A5957" s="93" t="s">
        <v>5791</v>
      </c>
      <c r="B5957" s="94" t="str">
        <f>IFERROR(VLOOKUP($A5957,HeadJournal!$A$1:$NTR$890,COLUMN(HeadJournal!B$1),0),"")</f>
        <v>722500721573</v>
      </c>
      <c r="C5957" s="94" t="str">
        <f>IFERROR(VLOOKUP($A5957,HeadJournal!$A$1:$NTR$890,COLUMN(HeadJournal!C$1),0),"")</f>
        <v>iHerb_OA CZN6870</v>
      </c>
      <c r="D5957" s="125" t="str">
        <f>IFERROR(VLOOKUP($A5957,HeadJournal!$A$1:$NTR$890,COLUMN(HeadJournal!D$1),0),"")</f>
        <v>В пути</v>
      </c>
      <c r="E5957" s="95">
        <f>IFERROR(VLOOKUP($A5957,HeadJournal!$A$1:$NTR$890,COLUMN(HeadJournal!G$1),0),"")</f>
        <v>46175</v>
      </c>
      <c r="F5957" s="95" t="str">
        <f t="shared" si="419"/>
        <v>2026 06</v>
      </c>
      <c r="G5957" s="97" t="s">
        <v>5</v>
      </c>
      <c r="H5957" s="161" t="s">
        <v>3992</v>
      </c>
      <c r="I5957" s="97" t="s">
        <v>2666</v>
      </c>
      <c r="J5957" s="97" t="s">
        <v>5790</v>
      </c>
      <c r="K5957" s="29">
        <v>31.05</v>
      </c>
      <c r="L5957" s="29">
        <v>-6.21</v>
      </c>
      <c r="M5957" s="30">
        <f>IFERROR(VLOOKUP($A5957,HeadJournal!$A$1:$J$890,COLUMN(HeadJournal!I$1),0)*($K5957+$L5957)/(SUMIF($A:$A,$A5957,$K:$K)+SUMIF($A:$A,$A5957,$L:$L)),0)</f>
        <v>-7.415837605085092</v>
      </c>
      <c r="N5957" s="30">
        <f ca="1">IFERROR((VLOOKUP($A5957,HeadJournal!$A$1:$K$890,COLUMN(HeadJournal!K$1),0)-VLOOKUP($A5957,HeadJournal!$A$1:$K$890,COLUMN(HeadJournal!J$1),0))*($K5957+$L5957)/(SUMIF($A:$A,$A5957,$K:$K)+SUMIF($A:$A,$A5957,$L:$L)),0)</f>
        <v>-7.23800760971125E-15</v>
      </c>
      <c r="O5957" s="30">
        <f>IFERROR((VLOOKUP($A5957,HeadJournal!$A$1:$L$890,COLUMN(HeadJournal!L$1),0)*($K5957+$L5957)/(SUMIF($A:$A,$A5957,$K:$K)+SUMIF($A:$A,$A5957,$L:$L)))/VLOOKUP($A5957,HeadJournal!$A$1:$L$890,COLUMN(HeadJournal!H$1),0),0)</f>
        <v>0</v>
      </c>
      <c r="P5957" s="30">
        <f ca="1">IFERROR(SUM(K5957:O5957)*VLOOKUP($A5957,HeadJournal!$A$1:$L$890,COLUMN(HeadJournal!H$1),0),0)</f>
        <v>1467.9882284191099</v>
      </c>
      <c r="Q5957" s="29"/>
      <c r="R5957" s="31"/>
      <c r="S5957" s="31"/>
      <c r="T5957" s="95" t="str">
        <f t="shared" si="420"/>
        <v/>
      </c>
      <c r="U5957" s="32">
        <f t="shared" ca="1" si="447"/>
        <v>-1467.9882284191099</v>
      </c>
      <c r="V5957" s="22" t="str">
        <f t="shared" si="448"/>
        <v/>
      </c>
      <c r="X5957" s="33"/>
      <c r="Y5957" s="33"/>
    </row>
    <row r="5958" spans="1:25" hidden="1" x14ac:dyDescent="0.2">
      <c r="A5958" s="93" t="s">
        <v>5800</v>
      </c>
      <c r="B5958" s="94" t="str">
        <f>IFERROR(VLOOKUP($A5958,HeadJournal!$A$1:$NTR$890,COLUMN(HeadJournal!B$1),0),"")</f>
        <v>722500727174</v>
      </c>
      <c r="C5958" s="94" t="str">
        <f>IFERROR(VLOOKUP($A5958,HeadJournal!$A$1:$NTR$890,COLUMN(HeadJournal!C$1),0),"")</f>
        <v>iHerb_OA CZN6870</v>
      </c>
      <c r="D5958" s="125" t="str">
        <f>IFERROR(VLOOKUP($A5958,HeadJournal!$A$1:$NTR$890,COLUMN(HeadJournal!D$1),0),"")</f>
        <v>В пути</v>
      </c>
      <c r="E5958" s="95">
        <f>IFERROR(VLOOKUP($A5958,HeadJournal!$A$1:$NTR$890,COLUMN(HeadJournal!G$1),0),"")</f>
        <v>46182</v>
      </c>
      <c r="F5958" s="95" t="str">
        <f t="shared" si="419"/>
        <v>2026 06</v>
      </c>
      <c r="G5958" s="97" t="s">
        <v>5</v>
      </c>
      <c r="H5958" s="161" t="s">
        <v>2466</v>
      </c>
      <c r="I5958" s="97" t="s">
        <v>2102</v>
      </c>
      <c r="J5958" s="97" t="s">
        <v>4935</v>
      </c>
      <c r="K5958" s="29">
        <v>35.25</v>
      </c>
      <c r="L5958" s="29">
        <v>-7.05</v>
      </c>
      <c r="M5958" s="30">
        <f>IFERROR(VLOOKUP($A5958,HeadJournal!$A$1:$J$890,COLUMN(HeadJournal!I$1),0)*($K5958+$L5958)/(SUMIF($A:$A,$A5958,$K:$K)+SUMIF($A:$A,$A5958,$L:$L)),0)</f>
        <v>0</v>
      </c>
      <c r="N5958" s="30">
        <f ca="1">IFERROR((VLOOKUP($A5958,HeadJournal!$A$1:$K$890,COLUMN(HeadJournal!K$1),0)-VLOOKUP($A5958,HeadJournal!$A$1:$K$890,COLUMN(HeadJournal!J$1),0))*($K5958+$L5958)/(SUMIF($A:$A,$A5958,$K:$K)+SUMIF($A:$A,$A5958,$L:$L)),0)</f>
        <v>-4.0703479048163776E-15</v>
      </c>
      <c r="O5958" s="30">
        <f>IFERROR((VLOOKUP($A5958,HeadJournal!$A$1:$L$890,COLUMN(HeadJournal!L$1),0)*($K5958+$L5958)/(SUMIF($A:$A,$A5958,$K:$K)+SUMIF($A:$A,$A5958,$L:$L)))/VLOOKUP($A5958,HeadJournal!$A$1:$L$890,COLUMN(HeadJournal!H$1),0),0)</f>
        <v>0</v>
      </c>
      <c r="P5958" s="30">
        <f ca="1">IFERROR(SUM(K5958:O5958)*VLOOKUP($A5958,HeadJournal!$A$1:$L$890,COLUMN(HeadJournal!H$1),0),0)</f>
        <v>2289.3370372251279</v>
      </c>
      <c r="Q5958" s="29"/>
      <c r="R5958" s="31"/>
      <c r="S5958" s="31"/>
      <c r="T5958" s="95" t="str">
        <f t="shared" si="420"/>
        <v/>
      </c>
      <c r="U5958" s="32">
        <f t="shared" ca="1" si="447"/>
        <v>-2289.3370372251279</v>
      </c>
      <c r="V5958" s="22" t="str">
        <f t="shared" si="448"/>
        <v/>
      </c>
      <c r="X5958" s="33"/>
      <c r="Y5958" s="33"/>
    </row>
    <row r="5959" spans="1:25" hidden="1" x14ac:dyDescent="0.2">
      <c r="A5959" s="93" t="s">
        <v>5800</v>
      </c>
      <c r="B5959" s="94" t="str">
        <f>IFERROR(VLOOKUP($A5959,HeadJournal!$A$1:$NTR$890,COLUMN(HeadJournal!B$1),0),"")</f>
        <v>722500727174</v>
      </c>
      <c r="C5959" s="94" t="str">
        <f>IFERROR(VLOOKUP($A5959,HeadJournal!$A$1:$NTR$890,COLUMN(HeadJournal!C$1),0),"")</f>
        <v>iHerb_OA CZN6870</v>
      </c>
      <c r="D5959" s="125" t="str">
        <f>IFERROR(VLOOKUP($A5959,HeadJournal!$A$1:$NTR$890,COLUMN(HeadJournal!D$1),0),"")</f>
        <v>В пути</v>
      </c>
      <c r="E5959" s="95">
        <f>IFERROR(VLOOKUP($A5959,HeadJournal!$A$1:$NTR$890,COLUMN(HeadJournal!G$1),0),"")</f>
        <v>46182</v>
      </c>
      <c r="F5959" s="95" t="str">
        <f t="shared" si="419"/>
        <v>2026 06</v>
      </c>
      <c r="G5959" s="97" t="s">
        <v>5</v>
      </c>
      <c r="H5959" s="161" t="s">
        <v>5793</v>
      </c>
      <c r="I5959" s="97" t="s">
        <v>2498</v>
      </c>
      <c r="J5959" s="97" t="s">
        <v>5794</v>
      </c>
      <c r="K5959" s="29">
        <v>27.12</v>
      </c>
      <c r="L5959" s="29">
        <v>-5.4249999999999998</v>
      </c>
      <c r="M5959" s="30">
        <f>IFERROR(VLOOKUP($A5959,HeadJournal!$A$1:$J$890,COLUMN(HeadJournal!I$1),0)*($K5959+$L5959)/(SUMIF($A:$A,$A5959,$K:$K)+SUMIF($A:$A,$A5959,$L:$L)),0)</f>
        <v>0</v>
      </c>
      <c r="N5959" s="30">
        <f ca="1">IFERROR((VLOOKUP($A5959,HeadJournal!$A$1:$K$890,COLUMN(HeadJournal!K$1),0)-VLOOKUP($A5959,HeadJournal!$A$1:$K$890,COLUMN(HeadJournal!J$1),0))*($K5959+$L5959)/(SUMIF($A:$A,$A5959,$K:$K)+SUMIF($A:$A,$A5959,$L:$L)),0)</f>
        <v>-3.1314254537230962E-15</v>
      </c>
      <c r="O5959" s="30">
        <f>IFERROR((VLOOKUP($A5959,HeadJournal!$A$1:$L$890,COLUMN(HeadJournal!L$1),0)*($K5959+$L5959)/(SUMIF($A:$A,$A5959,$K:$K)+SUMIF($A:$A,$A5959,$L:$L)))/VLOOKUP($A5959,HeadJournal!$A$1:$L$890,COLUMN(HeadJournal!H$1),0),0)</f>
        <v>0</v>
      </c>
      <c r="P5959" s="30">
        <f ca="1">IFERROR(SUM(K5959:O5959)*VLOOKUP($A5959,HeadJournal!$A$1:$L$890,COLUMN(HeadJournal!H$1),0),0)</f>
        <v>1761.2470575389768</v>
      </c>
      <c r="Q5959" s="29"/>
      <c r="R5959" s="31"/>
      <c r="S5959" s="31"/>
      <c r="T5959" s="95" t="str">
        <f t="shared" si="420"/>
        <v/>
      </c>
      <c r="U5959" s="32">
        <f t="shared" ca="1" si="447"/>
        <v>-1761.2470575389768</v>
      </c>
      <c r="V5959" s="22" t="str">
        <f t="shared" si="448"/>
        <v/>
      </c>
      <c r="X5959" s="33"/>
      <c r="Y5959" s="33"/>
    </row>
    <row r="5960" spans="1:25" hidden="1" x14ac:dyDescent="0.2">
      <c r="A5960" s="93" t="s">
        <v>5800</v>
      </c>
      <c r="B5960" s="94" t="str">
        <f>IFERROR(VLOOKUP($A5960,HeadJournal!$A$1:$NTR$890,COLUMN(HeadJournal!B$1),0),"")</f>
        <v>722500727174</v>
      </c>
      <c r="C5960" s="94" t="str">
        <f>IFERROR(VLOOKUP($A5960,HeadJournal!$A$1:$NTR$890,COLUMN(HeadJournal!C$1),0),"")</f>
        <v>iHerb_OA CZN6870</v>
      </c>
      <c r="D5960" s="125" t="str">
        <f>IFERROR(VLOOKUP($A5960,HeadJournal!$A$1:$NTR$890,COLUMN(HeadJournal!D$1),0),"")</f>
        <v>В пути</v>
      </c>
      <c r="E5960" s="95">
        <f>IFERROR(VLOOKUP($A5960,HeadJournal!$A$1:$NTR$890,COLUMN(HeadJournal!G$1),0),"")</f>
        <v>46182</v>
      </c>
      <c r="F5960" s="95" t="str">
        <f t="shared" si="419"/>
        <v>2026 06</v>
      </c>
      <c r="G5960" s="97" t="s">
        <v>5</v>
      </c>
      <c r="H5960" s="161" t="s">
        <v>5793</v>
      </c>
      <c r="I5960" s="97" t="s">
        <v>2498</v>
      </c>
      <c r="J5960" s="97" t="s">
        <v>5794</v>
      </c>
      <c r="K5960" s="29">
        <v>27.12</v>
      </c>
      <c r="L5960" s="29">
        <v>-5.4249999999999998</v>
      </c>
      <c r="M5960" s="30">
        <f>IFERROR(VLOOKUP($A5960,HeadJournal!$A$1:$J$890,COLUMN(HeadJournal!I$1),0)*($K5960+$L5960)/(SUMIF($A:$A,$A5960,$K:$K)+SUMIF($A:$A,$A5960,$L:$L)),0)</f>
        <v>0</v>
      </c>
      <c r="N5960" s="30">
        <f ca="1">IFERROR((VLOOKUP($A5960,HeadJournal!$A$1:$K$890,COLUMN(HeadJournal!K$1),0)-VLOOKUP($A5960,HeadJournal!$A$1:$K$890,COLUMN(HeadJournal!J$1),0))*($K5960+$L5960)/(SUMIF($A:$A,$A5960,$K:$K)+SUMIF($A:$A,$A5960,$L:$L)),0)</f>
        <v>-3.1314254537230962E-15</v>
      </c>
      <c r="O5960" s="30">
        <f>IFERROR((VLOOKUP($A5960,HeadJournal!$A$1:$L$890,COLUMN(HeadJournal!L$1),0)*($K5960+$L5960)/(SUMIF($A:$A,$A5960,$K:$K)+SUMIF($A:$A,$A5960,$L:$L)))/VLOOKUP($A5960,HeadJournal!$A$1:$L$890,COLUMN(HeadJournal!H$1),0),0)</f>
        <v>0</v>
      </c>
      <c r="P5960" s="30">
        <f ca="1">IFERROR(SUM(K5960:O5960)*VLOOKUP($A5960,HeadJournal!$A$1:$L$890,COLUMN(HeadJournal!H$1),0),0)</f>
        <v>1761.2470575389768</v>
      </c>
      <c r="Q5960" s="29"/>
      <c r="R5960" s="31"/>
      <c r="S5960" s="31"/>
      <c r="T5960" s="95" t="str">
        <f t="shared" si="420"/>
        <v/>
      </c>
      <c r="U5960" s="32">
        <f t="shared" ca="1" si="447"/>
        <v>-1761.2470575389768</v>
      </c>
      <c r="V5960" s="22" t="str">
        <f t="shared" si="448"/>
        <v/>
      </c>
      <c r="X5960" s="33"/>
      <c r="Y5960" s="33"/>
    </row>
    <row r="5961" spans="1:25" hidden="1" x14ac:dyDescent="0.2">
      <c r="A5961" s="93" t="s">
        <v>5800</v>
      </c>
      <c r="B5961" s="94" t="str">
        <f>IFERROR(VLOOKUP($A5961,HeadJournal!$A$1:$NTR$890,COLUMN(HeadJournal!B$1),0),"")</f>
        <v>722500727174</v>
      </c>
      <c r="C5961" s="94" t="str">
        <f>IFERROR(VLOOKUP($A5961,HeadJournal!$A$1:$NTR$890,COLUMN(HeadJournal!C$1),0),"")</f>
        <v>iHerb_OA CZN6870</v>
      </c>
      <c r="D5961" s="125" t="str">
        <f>IFERROR(VLOOKUP($A5961,HeadJournal!$A$1:$NTR$890,COLUMN(HeadJournal!D$1),0),"")</f>
        <v>В пути</v>
      </c>
      <c r="E5961" s="95">
        <f>IFERROR(VLOOKUP($A5961,HeadJournal!$A$1:$NTR$890,COLUMN(HeadJournal!G$1),0),"")</f>
        <v>46182</v>
      </c>
      <c r="F5961" s="95" t="str">
        <f t="shared" si="419"/>
        <v>2026 06</v>
      </c>
      <c r="G5961" s="97" t="s">
        <v>5</v>
      </c>
      <c r="H5961" s="161" t="s">
        <v>5795</v>
      </c>
      <c r="I5961" s="97" t="s">
        <v>2005</v>
      </c>
      <c r="J5961" s="97" t="s">
        <v>5796</v>
      </c>
      <c r="K5961" s="29">
        <v>47.16</v>
      </c>
      <c r="L5961" s="29">
        <v>-9.43</v>
      </c>
      <c r="M5961" s="30">
        <f>IFERROR(VLOOKUP($A5961,HeadJournal!$A$1:$J$890,COLUMN(HeadJournal!I$1),0)*($K5961+$L5961)/(SUMIF($A:$A,$A5961,$K:$K)+SUMIF($A:$A,$A5961,$L:$L)),0)</f>
        <v>0</v>
      </c>
      <c r="N5961" s="30">
        <f ca="1">IFERROR((VLOOKUP($A5961,HeadJournal!$A$1:$K$890,COLUMN(HeadJournal!K$1),0)-VLOOKUP($A5961,HeadJournal!$A$1:$K$890,COLUMN(HeadJournal!J$1),0))*($K5961+$L5961)/(SUMIF($A:$A,$A5961,$K:$K)+SUMIF($A:$A,$A5961,$L:$L)),0)</f>
        <v>-5.4458945549192165E-15</v>
      </c>
      <c r="O5961" s="30">
        <f>IFERROR((VLOOKUP($A5961,HeadJournal!$A$1:$L$890,COLUMN(HeadJournal!L$1),0)*($K5961+$L5961)/(SUMIF($A:$A,$A5961,$K:$K)+SUMIF($A:$A,$A5961,$L:$L)))/VLOOKUP($A5961,HeadJournal!$A$1:$L$890,COLUMN(HeadJournal!H$1),0),0)</f>
        <v>0</v>
      </c>
      <c r="P5961" s="30">
        <f ca="1">IFERROR(SUM(K5961:O5961)*VLOOKUP($A5961,HeadJournal!$A$1:$L$890,COLUMN(HeadJournal!H$1),0),0)</f>
        <v>3063.0030643441155</v>
      </c>
      <c r="Q5961" s="29"/>
      <c r="R5961" s="31"/>
      <c r="S5961" s="31"/>
      <c r="T5961" s="95" t="str">
        <f t="shared" si="420"/>
        <v/>
      </c>
      <c r="U5961" s="32">
        <f t="shared" ca="1" si="447"/>
        <v>-3063.0030643441155</v>
      </c>
      <c r="V5961" s="22" t="str">
        <f t="shared" si="448"/>
        <v/>
      </c>
      <c r="X5961" s="33"/>
      <c r="Y5961" s="33"/>
    </row>
    <row r="5962" spans="1:25" hidden="1" x14ac:dyDescent="0.2">
      <c r="A5962" s="93" t="s">
        <v>5800</v>
      </c>
      <c r="B5962" s="94" t="str">
        <f>IFERROR(VLOOKUP($A5962,HeadJournal!$A$1:$NTR$890,COLUMN(HeadJournal!B$1),0),"")</f>
        <v>722500727174</v>
      </c>
      <c r="C5962" s="94" t="str">
        <f>IFERROR(VLOOKUP($A5962,HeadJournal!$A$1:$NTR$890,COLUMN(HeadJournal!C$1),0),"")</f>
        <v>iHerb_OA CZN6870</v>
      </c>
      <c r="D5962" s="125" t="str">
        <f>IFERROR(VLOOKUP($A5962,HeadJournal!$A$1:$NTR$890,COLUMN(HeadJournal!D$1),0),"")</f>
        <v>В пути</v>
      </c>
      <c r="E5962" s="95">
        <f>IFERROR(VLOOKUP($A5962,HeadJournal!$A$1:$NTR$890,COLUMN(HeadJournal!G$1),0),"")</f>
        <v>46182</v>
      </c>
      <c r="F5962" s="95" t="str">
        <f t="shared" si="419"/>
        <v>2026 06</v>
      </c>
      <c r="G5962" s="97" t="s">
        <v>5</v>
      </c>
      <c r="H5962" s="161" t="s">
        <v>5797</v>
      </c>
      <c r="I5962" s="97" t="s">
        <v>2009</v>
      </c>
      <c r="J5962" s="97" t="s">
        <v>5798</v>
      </c>
      <c r="K5962" s="29">
        <v>11.63</v>
      </c>
      <c r="L5962" s="29">
        <v>-2.33</v>
      </c>
      <c r="M5962" s="30">
        <f>IFERROR(VLOOKUP($A5962,HeadJournal!$A$1:$J$890,COLUMN(HeadJournal!I$1),0)*($K5962+$L5962)/(SUMIF($A:$A,$A5962,$K:$K)+SUMIF($A:$A,$A5962,$L:$L)),0)</f>
        <v>0</v>
      </c>
      <c r="N5962" s="30">
        <f ca="1">IFERROR((VLOOKUP($A5962,HeadJournal!$A$1:$K$890,COLUMN(HeadJournal!K$1),0)-VLOOKUP($A5962,HeadJournal!$A$1:$K$890,COLUMN(HeadJournal!J$1),0))*($K5962+$L5962)/(SUMIF($A:$A,$A5962,$K:$K)+SUMIF($A:$A,$A5962,$L:$L)),0)</f>
        <v>-1.3423487771202949E-15</v>
      </c>
      <c r="O5962" s="30">
        <f>IFERROR((VLOOKUP($A5962,HeadJournal!$A$1:$L$890,COLUMN(HeadJournal!L$1),0)*($K5962+$L5962)/(SUMIF($A:$A,$A5962,$K:$K)+SUMIF($A:$A,$A5962,$L:$L)))/VLOOKUP($A5962,HeadJournal!$A$1:$L$890,COLUMN(HeadJournal!H$1),0),0)</f>
        <v>0</v>
      </c>
      <c r="P5962" s="30">
        <f ca="1">IFERROR(SUM(K5962:O5962)*VLOOKUP($A5962,HeadJournal!$A$1:$L$890,COLUMN(HeadJournal!H$1),0),0)</f>
        <v>754.99412929764856</v>
      </c>
      <c r="Q5962" s="29"/>
      <c r="R5962" s="31"/>
      <c r="S5962" s="31"/>
      <c r="T5962" s="95" t="str">
        <f t="shared" si="420"/>
        <v/>
      </c>
      <c r="U5962" s="32">
        <f t="shared" ca="1" si="447"/>
        <v>-754.99412929764856</v>
      </c>
      <c r="V5962" s="22" t="str">
        <f t="shared" si="448"/>
        <v/>
      </c>
      <c r="X5962" s="33"/>
      <c r="Y5962" s="33"/>
    </row>
    <row r="5963" spans="1:25" hidden="1" x14ac:dyDescent="0.2">
      <c r="A5963" s="93" t="s">
        <v>5800</v>
      </c>
      <c r="B5963" s="94" t="str">
        <f>IFERROR(VLOOKUP($A5963,HeadJournal!$A$1:$NTR$890,COLUMN(HeadJournal!B$1),0),"")</f>
        <v>722500727174</v>
      </c>
      <c r="C5963" s="94" t="str">
        <f>IFERROR(VLOOKUP($A5963,HeadJournal!$A$1:$NTR$890,COLUMN(HeadJournal!C$1),0),"")</f>
        <v>iHerb_OA CZN6870</v>
      </c>
      <c r="D5963" s="125" t="str">
        <f>IFERROR(VLOOKUP($A5963,HeadJournal!$A$1:$NTR$890,COLUMN(HeadJournal!D$1),0),"")</f>
        <v>В пути</v>
      </c>
      <c r="E5963" s="95">
        <f>IFERROR(VLOOKUP($A5963,HeadJournal!$A$1:$NTR$890,COLUMN(HeadJournal!G$1),0),"")</f>
        <v>46182</v>
      </c>
      <c r="F5963" s="95" t="str">
        <f t="shared" si="419"/>
        <v>2026 06</v>
      </c>
      <c r="G5963" s="97" t="s">
        <v>5</v>
      </c>
      <c r="H5963" s="161" t="s">
        <v>5067</v>
      </c>
      <c r="I5963" s="97" t="s">
        <v>2052</v>
      </c>
      <c r="J5963" s="97" t="s">
        <v>5068</v>
      </c>
      <c r="K5963" s="29">
        <v>11.3</v>
      </c>
      <c r="L5963" s="29">
        <v>-2.2599999999999998</v>
      </c>
      <c r="M5963" s="30">
        <f>IFERROR(VLOOKUP($A5963,HeadJournal!$A$1:$J$890,COLUMN(HeadJournal!I$1),0)*($K5963+$L5963)/(SUMIF($A:$A,$A5963,$K:$K)+SUMIF($A:$A,$A5963,$L:$L)),0)</f>
        <v>0</v>
      </c>
      <c r="N5963" s="30">
        <f ca="1">IFERROR((VLOOKUP($A5963,HeadJournal!$A$1:$K$890,COLUMN(HeadJournal!K$1),0)-VLOOKUP($A5963,HeadJournal!$A$1:$K$890,COLUMN(HeadJournal!J$1),0))*($K5963+$L5963)/(SUMIF($A:$A,$A5963,$K:$K)+SUMIF($A:$A,$A5963,$L:$L)),0)</f>
        <v>-1.3048207467922007E-15</v>
      </c>
      <c r="O5963" s="30">
        <f>IFERROR((VLOOKUP($A5963,HeadJournal!$A$1:$L$890,COLUMN(HeadJournal!L$1),0)*($K5963+$L5963)/(SUMIF($A:$A,$A5963,$K:$K)+SUMIF($A:$A,$A5963,$L:$L)))/VLOOKUP($A5963,HeadJournal!$A$1:$L$890,COLUMN(HeadJournal!H$1),0),0)</f>
        <v>0</v>
      </c>
      <c r="P5963" s="30">
        <f ca="1">IFERROR(SUM(K5963:O5963)*VLOOKUP($A5963,HeadJournal!$A$1:$L$890,COLUMN(HeadJournal!H$1),0),0)</f>
        <v>733.88676654309063</v>
      </c>
      <c r="Q5963" s="29"/>
      <c r="R5963" s="31"/>
      <c r="S5963" s="31"/>
      <c r="T5963" s="95" t="str">
        <f t="shared" si="420"/>
        <v/>
      </c>
      <c r="U5963" s="32">
        <f t="shared" ca="1" si="447"/>
        <v>-733.88676654309063</v>
      </c>
      <c r="V5963" s="22" t="str">
        <f t="shared" si="448"/>
        <v/>
      </c>
      <c r="X5963" s="33"/>
      <c r="Y5963" s="33"/>
    </row>
    <row r="5964" spans="1:25" hidden="1" x14ac:dyDescent="0.2">
      <c r="A5964" s="93" t="s">
        <v>5800</v>
      </c>
      <c r="B5964" s="94" t="str">
        <f>IFERROR(VLOOKUP($A5964,HeadJournal!$A$1:$NTR$890,COLUMN(HeadJournal!B$1),0),"")</f>
        <v>722500727174</v>
      </c>
      <c r="C5964" s="94" t="str">
        <f>IFERROR(VLOOKUP($A5964,HeadJournal!$A$1:$NTR$890,COLUMN(HeadJournal!C$1),0),"")</f>
        <v>iHerb_OA CZN6870</v>
      </c>
      <c r="D5964" s="125" t="str">
        <f>IFERROR(VLOOKUP($A5964,HeadJournal!$A$1:$NTR$890,COLUMN(HeadJournal!D$1),0),"")</f>
        <v>В пути</v>
      </c>
      <c r="E5964" s="95">
        <f>IFERROR(VLOOKUP($A5964,HeadJournal!$A$1:$NTR$890,COLUMN(HeadJournal!G$1),0),"")</f>
        <v>46182</v>
      </c>
      <c r="F5964" s="95" t="str">
        <f t="shared" si="419"/>
        <v>2026 06</v>
      </c>
      <c r="G5964" s="97" t="s">
        <v>5</v>
      </c>
      <c r="H5964" s="161" t="s">
        <v>2546</v>
      </c>
      <c r="I5964" s="97" t="s">
        <v>2039</v>
      </c>
      <c r="J5964" s="97" t="s">
        <v>2547</v>
      </c>
      <c r="K5964" s="29">
        <v>10.47</v>
      </c>
      <c r="L5964" s="29">
        <v>-2.09</v>
      </c>
      <c r="M5964" s="30">
        <f>IFERROR(VLOOKUP($A5964,HeadJournal!$A$1:$J$890,COLUMN(HeadJournal!I$1),0)*($K5964+$L5964)/(SUMIF($A:$A,$A5964,$K:$K)+SUMIF($A:$A,$A5964,$L:$L)),0)</f>
        <v>0</v>
      </c>
      <c r="N5964" s="30">
        <f ca="1">IFERROR((VLOOKUP($A5964,HeadJournal!$A$1:$K$890,COLUMN(HeadJournal!K$1),0)-VLOOKUP($A5964,HeadJournal!$A$1:$K$890,COLUMN(HeadJournal!J$1),0))*($K5964+$L5964)/(SUMIF($A:$A,$A5964,$K:$K)+SUMIF($A:$A,$A5964,$L:$L)),0)</f>
        <v>-1.2095572851901151E-15</v>
      </c>
      <c r="O5964" s="30">
        <f>IFERROR((VLOOKUP($A5964,HeadJournal!$A$1:$L$890,COLUMN(HeadJournal!L$1),0)*($K5964+$L5964)/(SUMIF($A:$A,$A5964,$K:$K)+SUMIF($A:$A,$A5964,$L:$L)))/VLOOKUP($A5964,HeadJournal!$A$1:$L$890,COLUMN(HeadJournal!H$1),0),0)</f>
        <v>0</v>
      </c>
      <c r="P5964" s="30">
        <f ca="1">IFERROR(SUM(K5964:O5964)*VLOOKUP($A5964,HeadJournal!$A$1:$L$890,COLUMN(HeadJournal!H$1),0),0)</f>
        <v>680.30653801228982</v>
      </c>
      <c r="Q5964" s="29"/>
      <c r="R5964" s="31"/>
      <c r="S5964" s="31"/>
      <c r="T5964" s="95" t="str">
        <f t="shared" si="420"/>
        <v/>
      </c>
      <c r="U5964" s="32">
        <f t="shared" ca="1" si="447"/>
        <v>-680.30653801228982</v>
      </c>
      <c r="V5964" s="22" t="str">
        <f t="shared" si="448"/>
        <v/>
      </c>
      <c r="X5964" s="33"/>
      <c r="Y5964" s="33"/>
    </row>
    <row r="5965" spans="1:25" hidden="1" x14ac:dyDescent="0.2">
      <c r="A5965" s="93" t="s">
        <v>5800</v>
      </c>
      <c r="B5965" s="94" t="str">
        <f>IFERROR(VLOOKUP($A5965,HeadJournal!$A$1:$NTR$890,COLUMN(HeadJournal!B$1),0),"")</f>
        <v>722500727174</v>
      </c>
      <c r="C5965" s="94" t="str">
        <f>IFERROR(VLOOKUP($A5965,HeadJournal!$A$1:$NTR$890,COLUMN(HeadJournal!C$1),0),"")</f>
        <v>iHerb_OA CZN6870</v>
      </c>
      <c r="D5965" s="125" t="str">
        <f>IFERROR(VLOOKUP($A5965,HeadJournal!$A$1:$NTR$890,COLUMN(HeadJournal!D$1),0),"")</f>
        <v>В пути</v>
      </c>
      <c r="E5965" s="95">
        <f>IFERROR(VLOOKUP($A5965,HeadJournal!$A$1:$NTR$890,COLUMN(HeadJournal!G$1),0),"")</f>
        <v>46182</v>
      </c>
      <c r="F5965" s="95" t="str">
        <f t="shared" si="419"/>
        <v>2026 06</v>
      </c>
      <c r="G5965" s="97" t="s">
        <v>5</v>
      </c>
      <c r="H5965" s="161" t="s">
        <v>2439</v>
      </c>
      <c r="I5965" s="97" t="s">
        <v>2042</v>
      </c>
      <c r="J5965" s="97" t="s">
        <v>5799</v>
      </c>
      <c r="K5965" s="29">
        <v>42.15</v>
      </c>
      <c r="L5965" s="29">
        <v>-8.43</v>
      </c>
      <c r="M5965" s="30">
        <f>IFERROR(VLOOKUP($A5965,HeadJournal!$A$1:$J$890,COLUMN(HeadJournal!I$1),0)*($K5965+$L5965)/(SUMIF($A:$A,$A5965,$K:$K)+SUMIF($A:$A,$A5965,$L:$L)),0)</f>
        <v>0</v>
      </c>
      <c r="N5965" s="30">
        <f ca="1">IFERROR((VLOOKUP($A5965,HeadJournal!$A$1:$K$890,COLUMN(HeadJournal!K$1),0)-VLOOKUP($A5965,HeadJournal!$A$1:$K$890,COLUMN(HeadJournal!J$1),0))*($K5965+$L5965)/(SUMIF($A:$A,$A5965,$K:$K)+SUMIF($A:$A,$A5965,$L:$L)),0)</f>
        <v>-4.8670968563974556E-15</v>
      </c>
      <c r="O5965" s="30">
        <f>IFERROR((VLOOKUP($A5965,HeadJournal!$A$1:$L$890,COLUMN(HeadJournal!L$1),0)*($K5965+$L5965)/(SUMIF($A:$A,$A5965,$K:$K)+SUMIF($A:$A,$A5965,$L:$L)))/VLOOKUP($A5965,HeadJournal!$A$1:$L$890,COLUMN(HeadJournal!H$1),0),0)</f>
        <v>0</v>
      </c>
      <c r="P5965" s="30">
        <f ca="1">IFERROR(SUM(K5965:O5965)*VLOOKUP($A5965,HeadJournal!$A$1:$L$890,COLUMN(HeadJournal!H$1),0),0)</f>
        <v>2737.4625849372801</v>
      </c>
      <c r="Q5965" s="29"/>
      <c r="R5965" s="31"/>
      <c r="S5965" s="31"/>
      <c r="T5965" s="95" t="str">
        <f t="shared" si="420"/>
        <v/>
      </c>
      <c r="U5965" s="32">
        <f t="shared" ca="1" si="447"/>
        <v>-2737.4625849372801</v>
      </c>
      <c r="V5965" s="22" t="str">
        <f t="shared" si="448"/>
        <v/>
      </c>
      <c r="X5965" s="33"/>
      <c r="Y5965" s="33"/>
    </row>
    <row r="5966" spans="1:25" hidden="1" x14ac:dyDescent="0.2">
      <c r="A5966" s="93" t="s">
        <v>5800</v>
      </c>
      <c r="B5966" s="94" t="str">
        <f>IFERROR(VLOOKUP($A5966,HeadJournal!$A$1:$NTR$890,COLUMN(HeadJournal!B$1),0),"")</f>
        <v>722500727174</v>
      </c>
      <c r="C5966" s="94" t="str">
        <f>IFERROR(VLOOKUP($A5966,HeadJournal!$A$1:$NTR$890,COLUMN(HeadJournal!C$1),0),"")</f>
        <v>iHerb_OA CZN6870</v>
      </c>
      <c r="D5966" s="125" t="str">
        <f>IFERROR(VLOOKUP($A5966,HeadJournal!$A$1:$NTR$890,COLUMN(HeadJournal!D$1),0),"")</f>
        <v>В пути</v>
      </c>
      <c r="E5966" s="95">
        <f>IFERROR(VLOOKUP($A5966,HeadJournal!$A$1:$NTR$890,COLUMN(HeadJournal!G$1),0),"")</f>
        <v>46182</v>
      </c>
      <c r="F5966" s="95" t="str">
        <f t="shared" si="419"/>
        <v>2026 06</v>
      </c>
      <c r="G5966" s="97" t="s">
        <v>5</v>
      </c>
      <c r="H5966" s="161" t="s">
        <v>2997</v>
      </c>
      <c r="I5966" s="97" t="s">
        <v>2102</v>
      </c>
      <c r="J5966" s="97" t="s">
        <v>4952</v>
      </c>
      <c r="K5966" s="29">
        <v>33.94</v>
      </c>
      <c r="L5966" s="29">
        <v>-6.79</v>
      </c>
      <c r="M5966" s="30">
        <f>IFERROR(VLOOKUP($A5966,HeadJournal!$A$1:$J$890,COLUMN(HeadJournal!I$1),0)*($K5966+$L5966)/(SUMIF($A:$A,$A5966,$K:$K)+SUMIF($A:$A,$A5966,$L:$L)),0)</f>
        <v>0</v>
      </c>
      <c r="N5966" s="30">
        <f ca="1">IFERROR((VLOOKUP($A5966,HeadJournal!$A$1:$K$890,COLUMN(HeadJournal!K$1),0)-VLOOKUP($A5966,HeadJournal!$A$1:$K$890,COLUMN(HeadJournal!J$1),0))*($K5966+$L5966)/(SUMIF($A:$A,$A5966,$K:$K)+SUMIF($A:$A,$A5966,$L:$L)),0)</f>
        <v>-3.9187923977221502E-15</v>
      </c>
      <c r="O5966" s="30">
        <f>IFERROR((VLOOKUP($A5966,HeadJournal!$A$1:$L$890,COLUMN(HeadJournal!L$1),0)*($K5966+$L5966)/(SUMIF($A:$A,$A5966,$K:$K)+SUMIF($A:$A,$A5966,$L:$L)))/VLOOKUP($A5966,HeadJournal!$A$1:$L$890,COLUMN(HeadJournal!H$1),0),0)</f>
        <v>0</v>
      </c>
      <c r="P5966" s="30">
        <f ca="1">IFERROR(SUM(K5966:O5966)*VLOOKUP($A5966,HeadJournal!$A$1:$L$890,COLUMN(HeadJournal!H$1),0),0)</f>
        <v>2204.0957645624899</v>
      </c>
      <c r="Q5966" s="29"/>
      <c r="R5966" s="31"/>
      <c r="S5966" s="31"/>
      <c r="T5966" s="95" t="str">
        <f t="shared" si="420"/>
        <v/>
      </c>
      <c r="U5966" s="32">
        <f t="shared" ca="1" si="447"/>
        <v>-2204.0957645624899</v>
      </c>
      <c r="V5966" s="22" t="str">
        <f t="shared" si="448"/>
        <v/>
      </c>
      <c r="X5966" s="33"/>
      <c r="Y5966" s="33"/>
    </row>
    <row r="5967" spans="1:25" hidden="1" x14ac:dyDescent="0.2">
      <c r="A5967" s="93" t="s">
        <v>5810</v>
      </c>
      <c r="B5967" s="94" t="str">
        <f>IFERROR(VLOOKUP($A5967,HeadJournal!$A$1:$NTR$890,COLUMN(HeadJournal!B$1),0),"")</f>
        <v>722500731295</v>
      </c>
      <c r="C5967" s="94" t="str">
        <f>IFERROR(VLOOKUP($A5967,HeadJournal!$A$1:$NTR$890,COLUMN(HeadJournal!C$1),0),"")</f>
        <v>iHerb_VP DFD1605</v>
      </c>
      <c r="D5967" s="125" t="str">
        <f>IFERROR(VLOOKUP($A5967,HeadJournal!$A$1:$NTR$890,COLUMN(HeadJournal!D$1),0),"")</f>
        <v>В пути</v>
      </c>
      <c r="E5967" s="95">
        <f>IFERROR(VLOOKUP($A5967,HeadJournal!$A$1:$NTR$890,COLUMN(HeadJournal!G$1),0),"")</f>
        <v>46189</v>
      </c>
      <c r="F5967" s="95" t="str">
        <f t="shared" si="419"/>
        <v>2026 06</v>
      </c>
      <c r="G5967" s="97" t="s">
        <v>5</v>
      </c>
      <c r="H5967" s="161" t="s">
        <v>5802</v>
      </c>
      <c r="I5967" s="97" t="s">
        <v>2005</v>
      </c>
      <c r="J5967" s="97" t="s">
        <v>5803</v>
      </c>
      <c r="K5967" s="29">
        <v>28.38</v>
      </c>
      <c r="L5967" s="29">
        <v>-4.26</v>
      </c>
      <c r="M5967" s="30">
        <f>IFERROR(VLOOKUP($A5967,HeadJournal!$A$1:$J$890,COLUMN(HeadJournal!I$1),0)*($K5967+$L5967)/(SUMIF($A:$A,$A5967,$K:$K)+SUMIF($A:$A,$A5967,$L:$L)),0)</f>
        <v>0</v>
      </c>
      <c r="N5967" s="30">
        <f ca="1">IFERROR((VLOOKUP($A5967,HeadJournal!$A$1:$K$890,COLUMN(HeadJournal!K$1),0)-VLOOKUP($A5967,HeadJournal!$A$1:$K$890,COLUMN(HeadJournal!J$1),0))*($K5967+$L5967)/(SUMIF($A:$A,$A5967,$K:$K)+SUMIF($A:$A,$A5967,$L:$L)),0)</f>
        <v>-3.7662434428158686E-15</v>
      </c>
      <c r="O5967" s="30">
        <f>IFERROR((VLOOKUP($A5967,HeadJournal!$A$1:$L$890,COLUMN(HeadJournal!L$1),0)*($K5967+$L5967)/(SUMIF($A:$A,$A5967,$K:$K)+SUMIF($A:$A,$A5967,$L:$L)))/VLOOKUP($A5967,HeadJournal!$A$1:$L$890,COLUMN(HeadJournal!H$1),0),0)</f>
        <v>0</v>
      </c>
      <c r="P5967" s="30">
        <f ca="1">IFERROR(SUM(K5967:O5967)*VLOOKUP($A5967,HeadJournal!$A$1:$L$890,COLUMN(HeadJournal!H$1),0),0)</f>
        <v>1958.3102472255789</v>
      </c>
      <c r="Q5967" s="29"/>
      <c r="R5967" s="31"/>
      <c r="S5967" s="31"/>
      <c r="T5967" s="95" t="str">
        <f t="shared" si="420"/>
        <v/>
      </c>
      <c r="U5967" s="32">
        <f t="shared" ca="1" si="447"/>
        <v>-1958.3102472255789</v>
      </c>
      <c r="V5967" s="22" t="str">
        <f t="shared" si="448"/>
        <v/>
      </c>
      <c r="X5967" s="33"/>
      <c r="Y5967" s="33"/>
    </row>
    <row r="5968" spans="1:25" hidden="1" x14ac:dyDescent="0.2">
      <c r="A5968" s="93" t="s">
        <v>5810</v>
      </c>
      <c r="B5968" s="94" t="str">
        <f>IFERROR(VLOOKUP($A5968,HeadJournal!$A$1:$NTR$890,COLUMN(HeadJournal!B$1),0),"")</f>
        <v>722500731295</v>
      </c>
      <c r="C5968" s="94" t="str">
        <f>IFERROR(VLOOKUP($A5968,HeadJournal!$A$1:$NTR$890,COLUMN(HeadJournal!C$1),0),"")</f>
        <v>iHerb_VP DFD1605</v>
      </c>
      <c r="D5968" s="125" t="str">
        <f>IFERROR(VLOOKUP($A5968,HeadJournal!$A$1:$NTR$890,COLUMN(HeadJournal!D$1),0),"")</f>
        <v>В пути</v>
      </c>
      <c r="E5968" s="95">
        <f>IFERROR(VLOOKUP($A5968,HeadJournal!$A$1:$NTR$890,COLUMN(HeadJournal!G$1),0),"")</f>
        <v>46189</v>
      </c>
      <c r="F5968" s="95" t="str">
        <f t="shared" si="419"/>
        <v>2026 06</v>
      </c>
      <c r="G5968" s="97" t="s">
        <v>5</v>
      </c>
      <c r="H5968" s="161" t="s">
        <v>2986</v>
      </c>
      <c r="I5968" s="97" t="s">
        <v>2005</v>
      </c>
      <c r="J5968" s="97" t="s">
        <v>2987</v>
      </c>
      <c r="K5968" s="29">
        <v>9.85</v>
      </c>
      <c r="L5968" s="29">
        <v>-1.48</v>
      </c>
      <c r="M5968" s="30">
        <f>IFERROR(VLOOKUP($A5968,HeadJournal!$A$1:$J$890,COLUMN(HeadJournal!I$1),0)*($K5968+$L5968)/(SUMIF($A:$A,$A5968,$K:$K)+SUMIF($A:$A,$A5968,$L:$L)),0)</f>
        <v>0</v>
      </c>
      <c r="N5968" s="30">
        <f ca="1">IFERROR((VLOOKUP($A5968,HeadJournal!$A$1:$K$890,COLUMN(HeadJournal!K$1),0)-VLOOKUP($A5968,HeadJournal!$A$1:$K$890,COLUMN(HeadJournal!J$1),0))*($K5968+$L5968)/(SUMIF($A:$A,$A5968,$K:$K)+SUMIF($A:$A,$A5968,$L:$L)),0)</f>
        <v>-1.3069426872458052E-15</v>
      </c>
      <c r="O5968" s="30">
        <f>IFERROR((VLOOKUP($A5968,HeadJournal!$A$1:$L$890,COLUMN(HeadJournal!L$1),0)*($K5968+$L5968)/(SUMIF($A:$A,$A5968,$K:$K)+SUMIF($A:$A,$A5968,$L:$L)))/VLOOKUP($A5968,HeadJournal!$A$1:$L$890,COLUMN(HeadJournal!H$1),0),0)</f>
        <v>0</v>
      </c>
      <c r="P5968" s="30">
        <f ca="1">IFERROR(SUM(K5968:O5968)*VLOOKUP($A5968,HeadJournal!$A$1:$L$890,COLUMN(HeadJournal!H$1),0),0)</f>
        <v>679.56288429842846</v>
      </c>
      <c r="Q5968" s="29"/>
      <c r="R5968" s="31"/>
      <c r="S5968" s="31"/>
      <c r="T5968" s="95" t="str">
        <f t="shared" si="420"/>
        <v/>
      </c>
      <c r="U5968" s="32">
        <f t="shared" ca="1" si="447"/>
        <v>-679.56288429842846</v>
      </c>
      <c r="V5968" s="22" t="str">
        <f t="shared" si="448"/>
        <v/>
      </c>
      <c r="X5968" s="33"/>
      <c r="Y5968" s="33"/>
    </row>
    <row r="5969" spans="1:25" hidden="1" x14ac:dyDescent="0.2">
      <c r="A5969" s="93" t="s">
        <v>5810</v>
      </c>
      <c r="B5969" s="94" t="str">
        <f>IFERROR(VLOOKUP($A5969,HeadJournal!$A$1:$NTR$890,COLUMN(HeadJournal!B$1),0),"")</f>
        <v>722500731295</v>
      </c>
      <c r="C5969" s="94" t="str">
        <f>IFERROR(VLOOKUP($A5969,HeadJournal!$A$1:$NTR$890,COLUMN(HeadJournal!C$1),0),"")</f>
        <v>iHerb_VP DFD1605</v>
      </c>
      <c r="D5969" s="125" t="str">
        <f>IFERROR(VLOOKUP($A5969,HeadJournal!$A$1:$NTR$890,COLUMN(HeadJournal!D$1),0),"")</f>
        <v>В пути</v>
      </c>
      <c r="E5969" s="95">
        <f>IFERROR(VLOOKUP($A5969,HeadJournal!$A$1:$NTR$890,COLUMN(HeadJournal!G$1),0),"")</f>
        <v>46189</v>
      </c>
      <c r="F5969" s="95" t="str">
        <f t="shared" si="419"/>
        <v>2026 06</v>
      </c>
      <c r="G5969" s="97" t="s">
        <v>5</v>
      </c>
      <c r="H5969" s="161" t="s">
        <v>5804</v>
      </c>
      <c r="I5969" s="97" t="s">
        <v>5735</v>
      </c>
      <c r="J5969" s="97" t="s">
        <v>5805</v>
      </c>
      <c r="K5969" s="29">
        <v>27.17</v>
      </c>
      <c r="L5969" s="29">
        <v>-4.08</v>
      </c>
      <c r="M5969" s="30">
        <f>IFERROR(VLOOKUP($A5969,HeadJournal!$A$1:$J$890,COLUMN(HeadJournal!I$1),0)*($K5969+$L5969)/(SUMIF($A:$A,$A5969,$K:$K)+SUMIF($A:$A,$A5969,$L:$L)),0)</f>
        <v>0</v>
      </c>
      <c r="N5969" s="30">
        <f ca="1">IFERROR((VLOOKUP($A5969,HeadJournal!$A$1:$K$890,COLUMN(HeadJournal!K$1),0)-VLOOKUP($A5969,HeadJournal!$A$1:$K$890,COLUMN(HeadJournal!J$1),0))*($K5969+$L5969)/(SUMIF($A:$A,$A5969,$K:$K)+SUMIF($A:$A,$A5969,$L:$L)),0)</f>
        <v>-3.6054129807055736E-15</v>
      </c>
      <c r="O5969" s="30">
        <f>IFERROR((VLOOKUP($A5969,HeadJournal!$A$1:$L$890,COLUMN(HeadJournal!L$1),0)*($K5969+$L5969)/(SUMIF($A:$A,$A5969,$K:$K)+SUMIF($A:$A,$A5969,$L:$L)))/VLOOKUP($A5969,HeadJournal!$A$1:$L$890,COLUMN(HeadJournal!H$1),0),0)</f>
        <v>0</v>
      </c>
      <c r="P5969" s="30">
        <f ca="1">IFERROR(SUM(K5969:O5969)*VLOOKUP($A5969,HeadJournal!$A$1:$L$890,COLUMN(HeadJournal!H$1),0),0)</f>
        <v>1874.6842292055817</v>
      </c>
      <c r="Q5969" s="29"/>
      <c r="R5969" s="31"/>
      <c r="S5969" s="31"/>
      <c r="T5969" s="95" t="str">
        <f t="shared" si="420"/>
        <v/>
      </c>
      <c r="U5969" s="32">
        <f t="shared" ca="1" si="447"/>
        <v>-1874.6842292055817</v>
      </c>
      <c r="V5969" s="22" t="str">
        <f t="shared" si="448"/>
        <v/>
      </c>
      <c r="X5969" s="33"/>
      <c r="Y5969" s="33"/>
    </row>
    <row r="5970" spans="1:25" hidden="1" x14ac:dyDescent="0.2">
      <c r="A5970" s="93" t="s">
        <v>5810</v>
      </c>
      <c r="B5970" s="94" t="str">
        <f>IFERROR(VLOOKUP($A5970,HeadJournal!$A$1:$NTR$890,COLUMN(HeadJournal!B$1),0),"")</f>
        <v>722500731295</v>
      </c>
      <c r="C5970" s="94" t="str">
        <f>IFERROR(VLOOKUP($A5970,HeadJournal!$A$1:$NTR$890,COLUMN(HeadJournal!C$1),0),"")</f>
        <v>iHerb_VP DFD1605</v>
      </c>
      <c r="D5970" s="125" t="str">
        <f>IFERROR(VLOOKUP($A5970,HeadJournal!$A$1:$NTR$890,COLUMN(HeadJournal!D$1),0),"")</f>
        <v>В пути</v>
      </c>
      <c r="E5970" s="95">
        <f>IFERROR(VLOOKUP($A5970,HeadJournal!$A$1:$NTR$890,COLUMN(HeadJournal!G$1),0),"")</f>
        <v>46189</v>
      </c>
      <c r="F5970" s="95" t="str">
        <f t="shared" si="419"/>
        <v>2026 06</v>
      </c>
      <c r="G5970" s="97" t="s">
        <v>5</v>
      </c>
      <c r="H5970" s="161" t="s">
        <v>5806</v>
      </c>
      <c r="I5970" s="97" t="s">
        <v>2484</v>
      </c>
      <c r="J5970" s="97" t="s">
        <v>5807</v>
      </c>
      <c r="K5970" s="29">
        <v>57.11</v>
      </c>
      <c r="L5970" s="29">
        <v>-8.57</v>
      </c>
      <c r="M5970" s="30">
        <f>IFERROR(VLOOKUP($A5970,HeadJournal!$A$1:$J$890,COLUMN(HeadJournal!I$1),0)*($K5970+$L5970)/(SUMIF($A:$A,$A5970,$K:$K)+SUMIF($A:$A,$A5970,$L:$L)),0)</f>
        <v>0</v>
      </c>
      <c r="N5970" s="30">
        <f ca="1">IFERROR((VLOOKUP($A5970,HeadJournal!$A$1:$K$890,COLUMN(HeadJournal!K$1),0)-VLOOKUP($A5970,HeadJournal!$A$1:$K$890,COLUMN(HeadJournal!J$1),0))*($K5970+$L5970)/(SUMIF($A:$A,$A5970,$K:$K)+SUMIF($A:$A,$A5970,$L:$L)),0)</f>
        <v>-7.5793307095473578E-15</v>
      </c>
      <c r="O5970" s="30">
        <f>IFERROR((VLOOKUP($A5970,HeadJournal!$A$1:$L$890,COLUMN(HeadJournal!L$1),0)*($K5970+$L5970)/(SUMIF($A:$A,$A5970,$K:$K)+SUMIF($A:$A,$A5970,$L:$L)))/VLOOKUP($A5970,HeadJournal!$A$1:$L$890,COLUMN(HeadJournal!H$1),0),0)</f>
        <v>0</v>
      </c>
      <c r="P5970" s="30">
        <f ca="1">IFERROR(SUM(K5970:O5970)*VLOOKUP($A5970,HeadJournal!$A$1:$L$890,COLUMN(HeadJournal!H$1),0),0)</f>
        <v>3940.9775870783419</v>
      </c>
      <c r="Q5970" s="29"/>
      <c r="R5970" s="31"/>
      <c r="S5970" s="31"/>
      <c r="T5970" s="95" t="str">
        <f t="shared" si="420"/>
        <v/>
      </c>
      <c r="U5970" s="32">
        <f t="shared" ca="1" si="447"/>
        <v>-3940.9775870783419</v>
      </c>
      <c r="V5970" s="22" t="str">
        <f t="shared" si="448"/>
        <v/>
      </c>
      <c r="X5970" s="33"/>
      <c r="Y5970" s="33"/>
    </row>
    <row r="5971" spans="1:25" hidden="1" x14ac:dyDescent="0.2">
      <c r="A5971" s="93" t="s">
        <v>5810</v>
      </c>
      <c r="B5971" s="94" t="str">
        <f>IFERROR(VLOOKUP($A5971,HeadJournal!$A$1:$NTR$890,COLUMN(HeadJournal!B$1),0),"")</f>
        <v>722500731295</v>
      </c>
      <c r="C5971" s="94" t="str">
        <f>IFERROR(VLOOKUP($A5971,HeadJournal!$A$1:$NTR$890,COLUMN(HeadJournal!C$1),0),"")</f>
        <v>iHerb_VP DFD1605</v>
      </c>
      <c r="D5971" s="125" t="str">
        <f>IFERROR(VLOOKUP($A5971,HeadJournal!$A$1:$NTR$890,COLUMN(HeadJournal!D$1),0),"")</f>
        <v>В пути</v>
      </c>
      <c r="E5971" s="95">
        <f>IFERROR(VLOOKUP($A5971,HeadJournal!$A$1:$NTR$890,COLUMN(HeadJournal!G$1),0),"")</f>
        <v>46189</v>
      </c>
      <c r="F5971" s="95" t="str">
        <f t="shared" si="419"/>
        <v>2026 06</v>
      </c>
      <c r="G5971" s="97" t="s">
        <v>5</v>
      </c>
      <c r="H5971" s="161" t="s">
        <v>5808</v>
      </c>
      <c r="I5971" s="97" t="s">
        <v>2005</v>
      </c>
      <c r="J5971" s="97" t="s">
        <v>5809</v>
      </c>
      <c r="K5971" s="29">
        <v>15.16</v>
      </c>
      <c r="L5971" s="29">
        <v>-2.27</v>
      </c>
      <c r="M5971" s="30">
        <f>IFERROR(VLOOKUP($A5971,HeadJournal!$A$1:$J$890,COLUMN(HeadJournal!I$1),0)*($K5971+$L5971)/(SUMIF($A:$A,$A5971,$K:$K)+SUMIF($A:$A,$A5971,$L:$L)),0)</f>
        <v>0</v>
      </c>
      <c r="N5971" s="30">
        <f ca="1">IFERROR((VLOOKUP($A5971,HeadJournal!$A$1:$K$890,COLUMN(HeadJournal!K$1),0)-VLOOKUP($A5971,HeadJournal!$A$1:$K$890,COLUMN(HeadJournal!J$1),0))*($K5971+$L5971)/(SUMIF($A:$A,$A5971,$K:$K)+SUMIF($A:$A,$A5971,$L:$L)),0)</f>
        <v>-2.0127229675744842E-15</v>
      </c>
      <c r="O5971" s="30">
        <f>IFERROR((VLOOKUP($A5971,HeadJournal!$A$1:$L$890,COLUMN(HeadJournal!L$1),0)*($K5971+$L5971)/(SUMIF($A:$A,$A5971,$K:$K)+SUMIF($A:$A,$A5971,$L:$L)))/VLOOKUP($A5971,HeadJournal!$A$1:$L$890,COLUMN(HeadJournal!H$1),0),0)</f>
        <v>0</v>
      </c>
      <c r="P5971" s="30">
        <f ca="1">IFERROR(SUM(K5971:O5971)*VLOOKUP($A5971,HeadJournal!$A$1:$L$890,COLUMN(HeadJournal!H$1),0),0)</f>
        <v>1046.5430798813316</v>
      </c>
      <c r="Q5971" s="29"/>
      <c r="R5971" s="31"/>
      <c r="S5971" s="31"/>
      <c r="T5971" s="95" t="str">
        <f t="shared" si="420"/>
        <v/>
      </c>
      <c r="U5971" s="32">
        <f t="shared" ca="1" si="447"/>
        <v>-1046.5430798813316</v>
      </c>
      <c r="V5971" s="22" t="str">
        <f t="shared" si="448"/>
        <v/>
      </c>
      <c r="X5971" s="33"/>
      <c r="Y5971" s="33"/>
    </row>
    <row r="5972" spans="1:25" hidden="1" x14ac:dyDescent="0.2">
      <c r="A5972" s="93" t="s">
        <v>5810</v>
      </c>
      <c r="B5972" s="94" t="str">
        <f>IFERROR(VLOOKUP($A5972,HeadJournal!$A$1:$NTR$890,COLUMN(HeadJournal!B$1),0),"")</f>
        <v>722500731295</v>
      </c>
      <c r="C5972" s="94" t="str">
        <f>IFERROR(VLOOKUP($A5972,HeadJournal!$A$1:$NTR$890,COLUMN(HeadJournal!C$1),0),"")</f>
        <v>iHerb_VP DFD1605</v>
      </c>
      <c r="D5972" s="125" t="str">
        <f>IFERROR(VLOOKUP($A5972,HeadJournal!$A$1:$NTR$890,COLUMN(HeadJournal!D$1),0),"")</f>
        <v>В пути</v>
      </c>
      <c r="E5972" s="95">
        <f>IFERROR(VLOOKUP($A5972,HeadJournal!$A$1:$NTR$890,COLUMN(HeadJournal!G$1),0),"")</f>
        <v>46189</v>
      </c>
      <c r="F5972" s="95" t="str">
        <f t="shared" si="419"/>
        <v>2026 06</v>
      </c>
      <c r="G5972" s="97" t="s">
        <v>5</v>
      </c>
      <c r="H5972" s="161" t="s">
        <v>5627</v>
      </c>
      <c r="I5972" s="97" t="s">
        <v>5395</v>
      </c>
      <c r="J5972" s="97" t="s">
        <v>5628</v>
      </c>
      <c r="K5972" s="29">
        <v>76.48</v>
      </c>
      <c r="L5972" s="29">
        <v>-11.47</v>
      </c>
      <c r="M5972" s="30">
        <f>IFERROR(VLOOKUP($A5972,HeadJournal!$A$1:$J$890,COLUMN(HeadJournal!I$1),0)*($K5972+$L5972)/(SUMIF($A:$A,$A5972,$K:$K)+SUMIF($A:$A,$A5972,$L:$L)),0)</f>
        <v>0</v>
      </c>
      <c r="N5972" s="30">
        <f ca="1">IFERROR((VLOOKUP($A5972,HeadJournal!$A$1:$K$890,COLUMN(HeadJournal!K$1),0)-VLOOKUP($A5972,HeadJournal!$A$1:$K$890,COLUMN(HeadJournal!J$1),0))*($K5972+$L5972)/(SUMIF($A:$A,$A5972,$K:$K)+SUMIF($A:$A,$A5972,$L:$L)),0)</f>
        <v>-1.0151056642514913E-14</v>
      </c>
      <c r="O5972" s="30">
        <f>IFERROR((VLOOKUP($A5972,HeadJournal!$A$1:$L$890,COLUMN(HeadJournal!L$1),0)*($K5972+$L5972)/(SUMIF($A:$A,$A5972,$K:$K)+SUMIF($A:$A,$A5972,$L:$L)))/VLOOKUP($A5972,HeadJournal!$A$1:$L$890,COLUMN(HeadJournal!H$1),0),0)</f>
        <v>0</v>
      </c>
      <c r="P5972" s="30">
        <f ca="1">IFERROR(SUM(K5972:O5972)*VLOOKUP($A5972,HeadJournal!$A$1:$L$890,COLUMN(HeadJournal!H$1),0),0)</f>
        <v>5278.1819723107337</v>
      </c>
      <c r="Q5972" s="29"/>
      <c r="R5972" s="31"/>
      <c r="S5972" s="31"/>
      <c r="T5972" s="95" t="str">
        <f t="shared" si="420"/>
        <v/>
      </c>
      <c r="U5972" s="32">
        <f t="shared" ca="1" si="447"/>
        <v>-5278.1819723107337</v>
      </c>
      <c r="V5972" s="22" t="str">
        <f t="shared" si="448"/>
        <v/>
      </c>
      <c r="X5972" s="33"/>
      <c r="Y5972" s="33"/>
    </row>
    <row r="5973" spans="1:25" hidden="1" x14ac:dyDescent="0.2">
      <c r="A5973" s="93"/>
      <c r="B5973" s="94" t="str">
        <f>IFERROR(VLOOKUP($A5973,HeadJournal!$A$1:$NTR$890,COLUMN(HeadJournal!B$1),0),"")</f>
        <v/>
      </c>
      <c r="C5973" s="94" t="str">
        <f>IFERROR(VLOOKUP($A5973,HeadJournal!$A$1:$NTR$890,COLUMN(HeadJournal!C$1),0),"")</f>
        <v/>
      </c>
      <c r="D5973" s="125" t="str">
        <f>IFERROR(VLOOKUP($A5973,HeadJournal!$A$1:$NTR$890,COLUMN(HeadJournal!D$1),0),"")</f>
        <v/>
      </c>
      <c r="E5973" s="95" t="str">
        <f>IFERROR(VLOOKUP($A5973,HeadJournal!$A$1:$NTR$890,COLUMN(HeadJournal!G$1),0),"")</f>
        <v/>
      </c>
      <c r="F5973" s="95" t="str">
        <f t="shared" si="419"/>
        <v/>
      </c>
      <c r="G5973" s="97"/>
      <c r="H5973" s="161"/>
      <c r="I5973" s="97"/>
      <c r="J5973" s="97"/>
      <c r="K5973" s="29"/>
      <c r="L5973" s="29"/>
      <c r="M5973" s="30">
        <f>IFERROR(VLOOKUP($A5973,HeadJournal!$A$1:$J$890,COLUMN(HeadJournal!I$1),0)*($K5973+$L5973)/(SUMIF($A:$A,$A5973,$K:$K)+SUMIF($A:$A,$A5973,$L:$L)),0)</f>
        <v>0</v>
      </c>
      <c r="N5973" s="30">
        <f>IFERROR((VLOOKUP($A5973,HeadJournal!$A$1:$K$890,COLUMN(HeadJournal!K$1),0)-VLOOKUP($A5973,HeadJournal!$A$1:$K$890,COLUMN(HeadJournal!J$1),0))*($K5973+$L5973)/(SUMIF($A:$A,$A5973,$K:$K)+SUMIF($A:$A,$A5973,$L:$L)),0)</f>
        <v>0</v>
      </c>
      <c r="O5973" s="30">
        <f>IFERROR((VLOOKUP($A5973,HeadJournal!$A$1:$L$890,COLUMN(HeadJournal!L$1),0)*($K5973+$L5973)/(SUMIF($A:$A,$A5973,$K:$K)+SUMIF($A:$A,$A5973,$L:$L)))/VLOOKUP($A5973,HeadJournal!$A$1:$L$890,COLUMN(HeadJournal!H$1),0),0)</f>
        <v>0</v>
      </c>
      <c r="P5973" s="30">
        <f ca="1">IFERROR(SUM(K5973:O5973)*VLOOKUP($A5973,HeadJournal!$A$1:$L$890,COLUMN(HeadJournal!H$1),0),0)</f>
        <v>0</v>
      </c>
      <c r="Q5973" s="29"/>
      <c r="R5973" s="31"/>
      <c r="S5973" s="31"/>
      <c r="T5973" s="95" t="str">
        <f t="shared" si="420"/>
        <v/>
      </c>
      <c r="U5973" s="32">
        <f t="shared" ca="1" si="447"/>
        <v>0</v>
      </c>
      <c r="V5973" s="22" t="str">
        <f t="shared" si="448"/>
        <v/>
      </c>
      <c r="X5973" s="33"/>
      <c r="Y5973" s="33"/>
    </row>
    <row r="5974" spans="1:25" hidden="1" x14ac:dyDescent="0.2">
      <c r="A5974" s="93"/>
      <c r="B5974" s="94" t="str">
        <f>IFERROR(VLOOKUP($A5974,HeadJournal!$A$1:$NTR$890,COLUMN(HeadJournal!B$1),0),"")</f>
        <v/>
      </c>
      <c r="C5974" s="94" t="str">
        <f>IFERROR(VLOOKUP($A5974,HeadJournal!$A$1:$NTR$890,COLUMN(HeadJournal!C$1),0),"")</f>
        <v/>
      </c>
      <c r="D5974" s="125" t="str">
        <f>IFERROR(VLOOKUP($A5974,HeadJournal!$A$1:$NTR$890,COLUMN(HeadJournal!D$1),0),"")</f>
        <v/>
      </c>
      <c r="E5974" s="95" t="str">
        <f>IFERROR(VLOOKUP($A5974,HeadJournal!$A$1:$NTR$890,COLUMN(HeadJournal!G$1),0),"")</f>
        <v/>
      </c>
      <c r="F5974" s="95" t="str">
        <f t="shared" si="419"/>
        <v/>
      </c>
      <c r="G5974" s="97"/>
      <c r="H5974" s="161"/>
      <c r="I5974" s="97"/>
      <c r="J5974" s="97"/>
      <c r="K5974" s="29"/>
      <c r="L5974" s="29"/>
      <c r="M5974" s="30">
        <f>IFERROR(VLOOKUP($A5974,HeadJournal!$A$1:$J$890,COLUMN(HeadJournal!I$1),0)*($K5974+$L5974)/(SUMIF($A:$A,$A5974,$K:$K)+SUMIF($A:$A,$A5974,$L:$L)),0)</f>
        <v>0</v>
      </c>
      <c r="N5974" s="30">
        <f>IFERROR((VLOOKUP($A5974,HeadJournal!$A$1:$K$890,COLUMN(HeadJournal!K$1),0)-VLOOKUP($A5974,HeadJournal!$A$1:$K$890,COLUMN(HeadJournal!J$1),0))*($K5974+$L5974)/(SUMIF($A:$A,$A5974,$K:$K)+SUMIF($A:$A,$A5974,$L:$L)),0)</f>
        <v>0</v>
      </c>
      <c r="O5974" s="30">
        <f>IFERROR((VLOOKUP($A5974,HeadJournal!$A$1:$L$890,COLUMN(HeadJournal!L$1),0)*($K5974+$L5974)/(SUMIF($A:$A,$A5974,$K:$K)+SUMIF($A:$A,$A5974,$L:$L)))/VLOOKUP($A5974,HeadJournal!$A$1:$L$890,COLUMN(HeadJournal!H$1),0),0)</f>
        <v>0</v>
      </c>
      <c r="P5974" s="30">
        <f ca="1">IFERROR(SUM(K5974:O5974)*VLOOKUP($A5974,HeadJournal!$A$1:$L$890,COLUMN(HeadJournal!H$1),0),0)</f>
        <v>0</v>
      </c>
      <c r="Q5974" s="29"/>
      <c r="R5974" s="31"/>
      <c r="S5974" s="31"/>
      <c r="T5974" s="95" t="str">
        <f t="shared" si="420"/>
        <v/>
      </c>
      <c r="U5974" s="32">
        <f t="shared" ca="1" si="447"/>
        <v>0</v>
      </c>
      <c r="V5974" s="22" t="str">
        <f t="shared" si="448"/>
        <v/>
      </c>
      <c r="X5974" s="33"/>
      <c r="Y5974" s="33"/>
    </row>
    <row r="5975" spans="1:25" hidden="1" x14ac:dyDescent="0.2">
      <c r="A5975" s="93"/>
      <c r="B5975" s="94" t="str">
        <f>IFERROR(VLOOKUP($A5975,HeadJournal!$A$1:$NTR$890,COLUMN(HeadJournal!B$1),0),"")</f>
        <v/>
      </c>
      <c r="C5975" s="94" t="str">
        <f>IFERROR(VLOOKUP($A5975,HeadJournal!$A$1:$NTR$890,COLUMN(HeadJournal!C$1),0),"")</f>
        <v/>
      </c>
      <c r="D5975" s="125" t="str">
        <f>IFERROR(VLOOKUP($A5975,HeadJournal!$A$1:$NTR$890,COLUMN(HeadJournal!D$1),0),"")</f>
        <v/>
      </c>
      <c r="E5975" s="95" t="str">
        <f>IFERROR(VLOOKUP($A5975,HeadJournal!$A$1:$NTR$890,COLUMN(HeadJournal!G$1),0),"")</f>
        <v/>
      </c>
      <c r="F5975" s="95" t="str">
        <f t="shared" si="419"/>
        <v/>
      </c>
      <c r="G5975" s="97"/>
      <c r="H5975" s="161"/>
      <c r="I5975" s="97"/>
      <c r="J5975" s="97"/>
      <c r="K5975" s="29"/>
      <c r="L5975" s="29"/>
      <c r="M5975" s="30">
        <f>IFERROR(VLOOKUP($A5975,HeadJournal!$A$1:$J$890,COLUMN(HeadJournal!I$1),0)*($K5975+$L5975)/(SUMIF($A:$A,$A5975,$K:$K)+SUMIF($A:$A,$A5975,$L:$L)),0)</f>
        <v>0</v>
      </c>
      <c r="N5975" s="30">
        <f>IFERROR((VLOOKUP($A5975,HeadJournal!$A$1:$K$890,COLUMN(HeadJournal!K$1),0)-VLOOKUP($A5975,HeadJournal!$A$1:$K$890,COLUMN(HeadJournal!J$1),0))*($K5975+$L5975)/(SUMIF($A:$A,$A5975,$K:$K)+SUMIF($A:$A,$A5975,$L:$L)),0)</f>
        <v>0</v>
      </c>
      <c r="O5975" s="30">
        <f>IFERROR((VLOOKUP($A5975,HeadJournal!$A$1:$L$890,COLUMN(HeadJournal!L$1),0)*($K5975+$L5975)/(SUMIF($A:$A,$A5975,$K:$K)+SUMIF($A:$A,$A5975,$L:$L)))/VLOOKUP($A5975,HeadJournal!$A$1:$L$890,COLUMN(HeadJournal!H$1),0),0)</f>
        <v>0</v>
      </c>
      <c r="P5975" s="30">
        <f ca="1">IFERROR(SUM(K5975:O5975)*VLOOKUP($A5975,HeadJournal!$A$1:$L$890,COLUMN(HeadJournal!H$1),0),0)</f>
        <v>0</v>
      </c>
      <c r="Q5975" s="29"/>
      <c r="R5975" s="31"/>
      <c r="S5975" s="31"/>
      <c r="T5975" s="95" t="str">
        <f t="shared" si="420"/>
        <v/>
      </c>
      <c r="U5975" s="32">
        <f t="shared" ca="1" si="447"/>
        <v>0</v>
      </c>
      <c r="V5975" s="22" t="str">
        <f t="shared" si="448"/>
        <v/>
      </c>
      <c r="X5975" s="33"/>
      <c r="Y5975" s="33"/>
    </row>
    <row r="5976" spans="1:25" hidden="1" x14ac:dyDescent="0.2">
      <c r="A5976" s="93"/>
      <c r="B5976" s="94" t="str">
        <f>IFERROR(VLOOKUP($A5976,HeadJournal!$A$1:$NTR$890,COLUMN(HeadJournal!B$1),0),"")</f>
        <v/>
      </c>
      <c r="C5976" s="94" t="str">
        <f>IFERROR(VLOOKUP($A5976,HeadJournal!$A$1:$NTR$890,COLUMN(HeadJournal!C$1),0),"")</f>
        <v/>
      </c>
      <c r="D5976" s="125" t="str">
        <f>IFERROR(VLOOKUP($A5976,HeadJournal!$A$1:$NTR$890,COLUMN(HeadJournal!D$1),0),"")</f>
        <v/>
      </c>
      <c r="E5976" s="95" t="str">
        <f>IFERROR(VLOOKUP($A5976,HeadJournal!$A$1:$NTR$890,COLUMN(HeadJournal!G$1),0),"")</f>
        <v/>
      </c>
      <c r="F5976" s="95" t="str">
        <f t="shared" si="419"/>
        <v/>
      </c>
      <c r="G5976" s="97"/>
      <c r="H5976" s="161"/>
      <c r="I5976" s="97"/>
      <c r="J5976" s="97"/>
      <c r="K5976" s="29"/>
      <c r="L5976" s="29"/>
      <c r="M5976" s="30">
        <f>IFERROR(VLOOKUP($A5976,HeadJournal!$A$1:$J$890,COLUMN(HeadJournal!I$1),0)*($K5976+$L5976)/(SUMIF($A:$A,$A5976,$K:$K)+SUMIF($A:$A,$A5976,$L:$L)),0)</f>
        <v>0</v>
      </c>
      <c r="N5976" s="30">
        <f>IFERROR((VLOOKUP($A5976,HeadJournal!$A$1:$K$890,COLUMN(HeadJournal!K$1),0)-VLOOKUP($A5976,HeadJournal!$A$1:$K$890,COLUMN(HeadJournal!J$1),0))*($K5976+$L5976)/(SUMIF($A:$A,$A5976,$K:$K)+SUMIF($A:$A,$A5976,$L:$L)),0)</f>
        <v>0</v>
      </c>
      <c r="O5976" s="30">
        <f>IFERROR((VLOOKUP($A5976,HeadJournal!$A$1:$L$890,COLUMN(HeadJournal!L$1),0)*($K5976+$L5976)/(SUMIF($A:$A,$A5976,$K:$K)+SUMIF($A:$A,$A5976,$L:$L)))/VLOOKUP($A5976,HeadJournal!$A$1:$L$890,COLUMN(HeadJournal!H$1),0),0)</f>
        <v>0</v>
      </c>
      <c r="P5976" s="30">
        <f ca="1">IFERROR(SUM(K5976:O5976)*VLOOKUP($A5976,HeadJournal!$A$1:$L$890,COLUMN(HeadJournal!H$1),0),0)</f>
        <v>0</v>
      </c>
      <c r="Q5976" s="29"/>
      <c r="R5976" s="31"/>
      <c r="S5976" s="31"/>
      <c r="T5976" s="95" t="str">
        <f t="shared" si="420"/>
        <v/>
      </c>
      <c r="U5976" s="32">
        <f t="shared" ca="1" si="447"/>
        <v>0</v>
      </c>
      <c r="V5976" s="22" t="str">
        <f t="shared" si="448"/>
        <v/>
      </c>
      <c r="X5976" s="33"/>
      <c r="Y5976" s="33"/>
    </row>
    <row r="5977" spans="1:25" hidden="1" x14ac:dyDescent="0.2">
      <c r="A5977" s="93"/>
      <c r="B5977" s="94" t="str">
        <f>IFERROR(VLOOKUP($A5977,HeadJournal!$A$1:$NTR$890,COLUMN(HeadJournal!B$1),0),"")</f>
        <v/>
      </c>
      <c r="C5977" s="94" t="str">
        <f>IFERROR(VLOOKUP($A5977,HeadJournal!$A$1:$NTR$890,COLUMN(HeadJournal!C$1),0),"")</f>
        <v/>
      </c>
      <c r="D5977" s="125" t="str">
        <f>IFERROR(VLOOKUP($A5977,HeadJournal!$A$1:$NTR$890,COLUMN(HeadJournal!D$1),0),"")</f>
        <v/>
      </c>
      <c r="E5977" s="95" t="str">
        <f>IFERROR(VLOOKUP($A5977,HeadJournal!$A$1:$NTR$890,COLUMN(HeadJournal!G$1),0),"")</f>
        <v/>
      </c>
      <c r="F5977" s="95" t="str">
        <f t="shared" si="419"/>
        <v/>
      </c>
      <c r="G5977" s="97"/>
      <c r="H5977" s="161"/>
      <c r="I5977" s="97"/>
      <c r="J5977" s="97"/>
      <c r="K5977" s="29"/>
      <c r="L5977" s="29"/>
      <c r="M5977" s="30">
        <f>IFERROR(VLOOKUP($A5977,HeadJournal!$A$1:$J$890,COLUMN(HeadJournal!I$1),0)*($K5977+$L5977)/(SUMIF($A:$A,$A5977,$K:$K)+SUMIF($A:$A,$A5977,$L:$L)),0)</f>
        <v>0</v>
      </c>
      <c r="N5977" s="30">
        <f>IFERROR((VLOOKUP($A5977,HeadJournal!$A$1:$K$890,COLUMN(HeadJournal!K$1),0)-VLOOKUP($A5977,HeadJournal!$A$1:$K$890,COLUMN(HeadJournal!J$1),0))*($K5977+$L5977)/(SUMIF($A:$A,$A5977,$K:$K)+SUMIF($A:$A,$A5977,$L:$L)),0)</f>
        <v>0</v>
      </c>
      <c r="O5977" s="30">
        <f>IFERROR((VLOOKUP($A5977,HeadJournal!$A$1:$L$890,COLUMN(HeadJournal!L$1),0)*($K5977+$L5977)/(SUMIF($A:$A,$A5977,$K:$K)+SUMIF($A:$A,$A5977,$L:$L)))/VLOOKUP($A5977,HeadJournal!$A$1:$L$890,COLUMN(HeadJournal!H$1),0),0)</f>
        <v>0</v>
      </c>
      <c r="P5977" s="30">
        <f ca="1">IFERROR(SUM(K5977:O5977)*VLOOKUP($A5977,HeadJournal!$A$1:$L$890,COLUMN(HeadJournal!H$1),0),0)</f>
        <v>0</v>
      </c>
      <c r="Q5977" s="29"/>
      <c r="R5977" s="31"/>
      <c r="S5977" s="31"/>
      <c r="T5977" s="95" t="str">
        <f t="shared" si="420"/>
        <v/>
      </c>
      <c r="U5977" s="32">
        <f t="shared" ca="1" si="447"/>
        <v>0</v>
      </c>
      <c r="V5977" s="22" t="str">
        <f t="shared" si="448"/>
        <v/>
      </c>
      <c r="X5977" s="33"/>
      <c r="Y5977" s="33"/>
    </row>
    <row r="5978" spans="1:25" hidden="1" x14ac:dyDescent="0.2">
      <c r="A5978" s="93"/>
      <c r="B5978" s="94" t="str">
        <f>IFERROR(VLOOKUP($A5978,HeadJournal!$A$1:$NTR$890,COLUMN(HeadJournal!B$1),0),"")</f>
        <v/>
      </c>
      <c r="C5978" s="94" t="str">
        <f>IFERROR(VLOOKUP($A5978,HeadJournal!$A$1:$NTR$890,COLUMN(HeadJournal!C$1),0),"")</f>
        <v/>
      </c>
      <c r="D5978" s="125" t="str">
        <f>IFERROR(VLOOKUP($A5978,HeadJournal!$A$1:$NTR$890,COLUMN(HeadJournal!D$1),0),"")</f>
        <v/>
      </c>
      <c r="E5978" s="95" t="str">
        <f>IFERROR(VLOOKUP($A5978,HeadJournal!$A$1:$NTR$890,COLUMN(HeadJournal!G$1),0),"")</f>
        <v/>
      </c>
      <c r="F5978" s="95" t="str">
        <f t="shared" si="419"/>
        <v/>
      </c>
      <c r="G5978" s="97"/>
      <c r="H5978" s="161"/>
      <c r="I5978" s="97"/>
      <c r="J5978" s="97"/>
      <c r="K5978" s="29"/>
      <c r="L5978" s="29"/>
      <c r="M5978" s="30">
        <f>IFERROR(VLOOKUP($A5978,HeadJournal!$A$1:$J$890,COLUMN(HeadJournal!I$1),0)*($K5978+$L5978)/(SUMIF($A:$A,$A5978,$K:$K)+SUMIF($A:$A,$A5978,$L:$L)),0)</f>
        <v>0</v>
      </c>
      <c r="N5978" s="30">
        <f>IFERROR((VLOOKUP($A5978,HeadJournal!$A$1:$K$890,COLUMN(HeadJournal!K$1),0)-VLOOKUP($A5978,HeadJournal!$A$1:$K$890,COLUMN(HeadJournal!J$1),0))*($K5978+$L5978)/(SUMIF($A:$A,$A5978,$K:$K)+SUMIF($A:$A,$A5978,$L:$L)),0)</f>
        <v>0</v>
      </c>
      <c r="O5978" s="30">
        <f>IFERROR((VLOOKUP($A5978,HeadJournal!$A$1:$L$890,COLUMN(HeadJournal!L$1),0)*($K5978+$L5978)/(SUMIF($A:$A,$A5978,$K:$K)+SUMIF($A:$A,$A5978,$L:$L)))/VLOOKUP($A5978,HeadJournal!$A$1:$L$890,COLUMN(HeadJournal!H$1),0),0)</f>
        <v>0</v>
      </c>
      <c r="P5978" s="30">
        <f ca="1">IFERROR(SUM(K5978:O5978)*VLOOKUP($A5978,HeadJournal!$A$1:$L$890,COLUMN(HeadJournal!H$1),0),0)</f>
        <v>0</v>
      </c>
      <c r="Q5978" s="29"/>
      <c r="R5978" s="31"/>
      <c r="S5978" s="31"/>
      <c r="T5978" s="95" t="str">
        <f t="shared" si="420"/>
        <v/>
      </c>
      <c r="U5978" s="32">
        <f t="shared" ca="1" si="447"/>
        <v>0</v>
      </c>
      <c r="V5978" s="22" t="str">
        <f t="shared" si="448"/>
        <v/>
      </c>
      <c r="X5978" s="33"/>
      <c r="Y5978" s="33"/>
    </row>
    <row r="5979" spans="1:25" hidden="1" x14ac:dyDescent="0.2">
      <c r="A5979" s="93"/>
      <c r="B5979" s="94" t="str">
        <f>IFERROR(VLOOKUP($A5979,HeadJournal!$A$1:$NTR$890,COLUMN(HeadJournal!B$1),0),"")</f>
        <v/>
      </c>
      <c r="C5979" s="94" t="str">
        <f>IFERROR(VLOOKUP($A5979,HeadJournal!$A$1:$NTR$890,COLUMN(HeadJournal!C$1),0),"")</f>
        <v/>
      </c>
      <c r="D5979" s="125" t="str">
        <f>IFERROR(VLOOKUP($A5979,HeadJournal!$A$1:$NTR$890,COLUMN(HeadJournal!D$1),0),"")</f>
        <v/>
      </c>
      <c r="E5979" s="95" t="str">
        <f>IFERROR(VLOOKUP($A5979,HeadJournal!$A$1:$NTR$890,COLUMN(HeadJournal!G$1),0),"")</f>
        <v/>
      </c>
      <c r="F5979" s="95" t="str">
        <f t="shared" si="419"/>
        <v/>
      </c>
      <c r="G5979" s="97"/>
      <c r="H5979" s="161"/>
      <c r="I5979" s="97"/>
      <c r="J5979" s="97"/>
      <c r="K5979" s="29"/>
      <c r="L5979" s="29"/>
      <c r="M5979" s="30">
        <f>IFERROR(VLOOKUP($A5979,HeadJournal!$A$1:$J$890,COLUMN(HeadJournal!I$1),0)*($K5979+$L5979)/(SUMIF($A:$A,$A5979,$K:$K)+SUMIF($A:$A,$A5979,$L:$L)),0)</f>
        <v>0</v>
      </c>
      <c r="N5979" s="30">
        <f>IFERROR((VLOOKUP($A5979,HeadJournal!$A$1:$K$890,COLUMN(HeadJournal!K$1),0)-VLOOKUP($A5979,HeadJournal!$A$1:$K$890,COLUMN(HeadJournal!J$1),0))*($K5979+$L5979)/(SUMIF($A:$A,$A5979,$K:$K)+SUMIF($A:$A,$A5979,$L:$L)),0)</f>
        <v>0</v>
      </c>
      <c r="O5979" s="30">
        <f>IFERROR((VLOOKUP($A5979,HeadJournal!$A$1:$L$890,COLUMN(HeadJournal!L$1),0)*($K5979+$L5979)/(SUMIF($A:$A,$A5979,$K:$K)+SUMIF($A:$A,$A5979,$L:$L)))/VLOOKUP($A5979,HeadJournal!$A$1:$L$890,COLUMN(HeadJournal!H$1),0),0)</f>
        <v>0</v>
      </c>
      <c r="P5979" s="30">
        <f ca="1">IFERROR(SUM(K5979:O5979)*VLOOKUP($A5979,HeadJournal!$A$1:$L$890,COLUMN(HeadJournal!H$1),0),0)</f>
        <v>0</v>
      </c>
      <c r="Q5979" s="29"/>
      <c r="R5979" s="31"/>
      <c r="S5979" s="31"/>
      <c r="T5979" s="95" t="str">
        <f t="shared" si="420"/>
        <v/>
      </c>
      <c r="U5979" s="32">
        <f t="shared" ca="1" si="447"/>
        <v>0</v>
      </c>
      <c r="V5979" s="22" t="str">
        <f t="shared" si="448"/>
        <v/>
      </c>
      <c r="X5979" s="33"/>
      <c r="Y5979" s="33"/>
    </row>
    <row r="5980" spans="1:25" hidden="1" x14ac:dyDescent="0.2">
      <c r="A5980" s="93"/>
      <c r="B5980" s="94" t="str">
        <f>IFERROR(VLOOKUP($A5980,HeadJournal!$A$1:$NTR$890,COLUMN(HeadJournal!B$1),0),"")</f>
        <v/>
      </c>
      <c r="C5980" s="94" t="str">
        <f>IFERROR(VLOOKUP($A5980,HeadJournal!$A$1:$NTR$890,COLUMN(HeadJournal!C$1),0),"")</f>
        <v/>
      </c>
      <c r="D5980" s="125" t="str">
        <f>IFERROR(VLOOKUP($A5980,HeadJournal!$A$1:$NTR$890,COLUMN(HeadJournal!D$1),0),"")</f>
        <v/>
      </c>
      <c r="E5980" s="95" t="str">
        <f>IFERROR(VLOOKUP($A5980,HeadJournal!$A$1:$NTR$890,COLUMN(HeadJournal!G$1),0),"")</f>
        <v/>
      </c>
      <c r="F5980" s="95" t="str">
        <f t="shared" si="419"/>
        <v/>
      </c>
      <c r="G5980" s="97"/>
      <c r="H5980" s="161"/>
      <c r="I5980" s="97"/>
      <c r="J5980" s="97"/>
      <c r="K5980" s="29"/>
      <c r="L5980" s="29"/>
      <c r="M5980" s="30">
        <f>IFERROR(VLOOKUP($A5980,HeadJournal!$A$1:$J$890,COLUMN(HeadJournal!I$1),0)*($K5980+$L5980)/(SUMIF($A:$A,$A5980,$K:$K)+SUMIF($A:$A,$A5980,$L:$L)),0)</f>
        <v>0</v>
      </c>
      <c r="N5980" s="30">
        <f>IFERROR((VLOOKUP($A5980,HeadJournal!$A$1:$K$890,COLUMN(HeadJournal!K$1),0)-VLOOKUP($A5980,HeadJournal!$A$1:$K$890,COLUMN(HeadJournal!J$1),0))*($K5980+$L5980)/(SUMIF($A:$A,$A5980,$K:$K)+SUMIF($A:$A,$A5980,$L:$L)),0)</f>
        <v>0</v>
      </c>
      <c r="O5980" s="30">
        <f>IFERROR((VLOOKUP($A5980,HeadJournal!$A$1:$L$890,COLUMN(HeadJournal!L$1),0)*($K5980+$L5980)/(SUMIF($A:$A,$A5980,$K:$K)+SUMIF($A:$A,$A5980,$L:$L)))/VLOOKUP($A5980,HeadJournal!$A$1:$L$890,COLUMN(HeadJournal!H$1),0),0)</f>
        <v>0</v>
      </c>
      <c r="P5980" s="30">
        <f ca="1">IFERROR(SUM(K5980:O5980)*VLOOKUP($A5980,HeadJournal!$A$1:$L$890,COLUMN(HeadJournal!H$1),0),0)</f>
        <v>0</v>
      </c>
      <c r="Q5980" s="29"/>
      <c r="R5980" s="31"/>
      <c r="S5980" s="31"/>
      <c r="T5980" s="95" t="str">
        <f t="shared" si="420"/>
        <v/>
      </c>
      <c r="U5980" s="32">
        <f t="shared" ca="1" si="447"/>
        <v>0</v>
      </c>
      <c r="V5980" s="22" t="str">
        <f t="shared" si="448"/>
        <v/>
      </c>
      <c r="X5980" s="33"/>
      <c r="Y5980" s="33"/>
    </row>
    <row r="5981" spans="1:25" hidden="1" x14ac:dyDescent="0.2">
      <c r="A5981" s="93"/>
      <c r="B5981" s="94" t="str">
        <f>IFERROR(VLOOKUP($A5981,HeadJournal!$A$1:$NTR$890,COLUMN(HeadJournal!B$1),0),"")</f>
        <v/>
      </c>
      <c r="C5981" s="94" t="str">
        <f>IFERROR(VLOOKUP($A5981,HeadJournal!$A$1:$NTR$890,COLUMN(HeadJournal!C$1),0),"")</f>
        <v/>
      </c>
      <c r="D5981" s="125" t="str">
        <f>IFERROR(VLOOKUP($A5981,HeadJournal!$A$1:$NTR$890,COLUMN(HeadJournal!D$1),0),"")</f>
        <v/>
      </c>
      <c r="E5981" s="95" t="str">
        <f>IFERROR(VLOOKUP($A5981,HeadJournal!$A$1:$NTR$890,COLUMN(HeadJournal!G$1),0),"")</f>
        <v/>
      </c>
      <c r="F5981" s="95" t="str">
        <f t="shared" si="419"/>
        <v/>
      </c>
      <c r="G5981" s="97"/>
      <c r="H5981" s="161"/>
      <c r="I5981" s="97"/>
      <c r="J5981" s="97"/>
      <c r="K5981" s="29"/>
      <c r="L5981" s="29"/>
      <c r="M5981" s="30">
        <f>IFERROR(VLOOKUP($A5981,HeadJournal!$A$1:$J$890,COLUMN(HeadJournal!I$1),0)*($K5981+$L5981)/(SUMIF($A:$A,$A5981,$K:$K)+SUMIF($A:$A,$A5981,$L:$L)),0)</f>
        <v>0</v>
      </c>
      <c r="N5981" s="30">
        <f>IFERROR((VLOOKUP($A5981,HeadJournal!$A$1:$K$890,COLUMN(HeadJournal!K$1),0)-VLOOKUP($A5981,HeadJournal!$A$1:$K$890,COLUMN(HeadJournal!J$1),0))*($K5981+$L5981)/(SUMIF($A:$A,$A5981,$K:$K)+SUMIF($A:$A,$A5981,$L:$L)),0)</f>
        <v>0</v>
      </c>
      <c r="O5981" s="30">
        <f>IFERROR((VLOOKUP($A5981,HeadJournal!$A$1:$L$890,COLUMN(HeadJournal!L$1),0)*($K5981+$L5981)/(SUMIF($A:$A,$A5981,$K:$K)+SUMIF($A:$A,$A5981,$L:$L)))/VLOOKUP($A5981,HeadJournal!$A$1:$L$890,COLUMN(HeadJournal!H$1),0),0)</f>
        <v>0</v>
      </c>
      <c r="P5981" s="30">
        <f ca="1">IFERROR(SUM(K5981:O5981)*VLOOKUP($A5981,HeadJournal!$A$1:$L$890,COLUMN(HeadJournal!H$1),0),0)</f>
        <v>0</v>
      </c>
      <c r="Q5981" s="29"/>
      <c r="R5981" s="31"/>
      <c r="S5981" s="31"/>
      <c r="T5981" s="95" t="str">
        <f t="shared" si="420"/>
        <v/>
      </c>
      <c r="U5981" s="32">
        <f t="shared" ca="1" si="447"/>
        <v>0</v>
      </c>
      <c r="V5981" s="22" t="str">
        <f t="shared" si="448"/>
        <v/>
      </c>
      <c r="X5981" s="33"/>
      <c r="Y5981" s="33"/>
    </row>
    <row r="5982" spans="1:25" hidden="1" x14ac:dyDescent="0.2">
      <c r="A5982" s="93"/>
      <c r="B5982" s="94" t="str">
        <f>IFERROR(VLOOKUP($A5982,HeadJournal!$A$1:$NTR$890,COLUMN(HeadJournal!B$1),0),"")</f>
        <v/>
      </c>
      <c r="C5982" s="94" t="str">
        <f>IFERROR(VLOOKUP($A5982,HeadJournal!$A$1:$NTR$890,COLUMN(HeadJournal!C$1),0),"")</f>
        <v/>
      </c>
      <c r="D5982" s="125" t="str">
        <f>IFERROR(VLOOKUP($A5982,HeadJournal!$A$1:$NTR$890,COLUMN(HeadJournal!D$1),0),"")</f>
        <v/>
      </c>
      <c r="E5982" s="95" t="str">
        <f>IFERROR(VLOOKUP($A5982,HeadJournal!$A$1:$NTR$890,COLUMN(HeadJournal!G$1),0),"")</f>
        <v/>
      </c>
      <c r="F5982" s="95" t="str">
        <f t="shared" si="419"/>
        <v/>
      </c>
      <c r="G5982" s="97"/>
      <c r="H5982" s="161"/>
      <c r="I5982" s="97"/>
      <c r="J5982" s="97"/>
      <c r="K5982" s="29"/>
      <c r="L5982" s="29"/>
      <c r="M5982" s="30">
        <f>IFERROR(VLOOKUP($A5982,HeadJournal!$A$1:$J$890,COLUMN(HeadJournal!I$1),0)*($K5982+$L5982)/(SUMIF($A:$A,$A5982,$K:$K)+SUMIF($A:$A,$A5982,$L:$L)),0)</f>
        <v>0</v>
      </c>
      <c r="N5982" s="30">
        <f>IFERROR((VLOOKUP($A5982,HeadJournal!$A$1:$K$890,COLUMN(HeadJournal!K$1),0)-VLOOKUP($A5982,HeadJournal!$A$1:$K$890,COLUMN(HeadJournal!J$1),0))*($K5982+$L5982)/(SUMIF($A:$A,$A5982,$K:$K)+SUMIF($A:$A,$A5982,$L:$L)),0)</f>
        <v>0</v>
      </c>
      <c r="O5982" s="30">
        <f>IFERROR((VLOOKUP($A5982,HeadJournal!$A$1:$L$890,COLUMN(HeadJournal!L$1),0)*($K5982+$L5982)/(SUMIF($A:$A,$A5982,$K:$K)+SUMIF($A:$A,$A5982,$L:$L)))/VLOOKUP($A5982,HeadJournal!$A$1:$L$890,COLUMN(HeadJournal!H$1),0),0)</f>
        <v>0</v>
      </c>
      <c r="P5982" s="30">
        <f ca="1">IFERROR(SUM(K5982:O5982)*VLOOKUP($A5982,HeadJournal!$A$1:$L$890,COLUMN(HeadJournal!H$1),0),0)</f>
        <v>0</v>
      </c>
      <c r="Q5982" s="29"/>
      <c r="R5982" s="31"/>
      <c r="S5982" s="31"/>
      <c r="T5982" s="95" t="str">
        <f t="shared" si="420"/>
        <v/>
      </c>
      <c r="U5982" s="32">
        <f t="shared" ca="1" si="447"/>
        <v>0</v>
      </c>
      <c r="V5982" s="22" t="str">
        <f t="shared" si="448"/>
        <v/>
      </c>
      <c r="X5982" s="33"/>
      <c r="Y5982" s="33"/>
    </row>
    <row r="5983" spans="1:25" hidden="1" x14ac:dyDescent="0.2">
      <c r="A5983" s="93"/>
      <c r="B5983" s="94" t="str">
        <f>IFERROR(VLOOKUP($A5983,HeadJournal!$A$1:$NTR$890,COLUMN(HeadJournal!B$1),0),"")</f>
        <v/>
      </c>
      <c r="C5983" s="94" t="str">
        <f>IFERROR(VLOOKUP($A5983,HeadJournal!$A$1:$NTR$890,COLUMN(HeadJournal!C$1),0),"")</f>
        <v/>
      </c>
      <c r="D5983" s="125" t="str">
        <f>IFERROR(VLOOKUP($A5983,HeadJournal!$A$1:$NTR$890,COLUMN(HeadJournal!D$1),0),"")</f>
        <v/>
      </c>
      <c r="E5983" s="95" t="str">
        <f>IFERROR(VLOOKUP($A5983,HeadJournal!$A$1:$NTR$890,COLUMN(HeadJournal!G$1),0),"")</f>
        <v/>
      </c>
      <c r="F5983" s="95" t="str">
        <f t="shared" si="419"/>
        <v/>
      </c>
      <c r="G5983" s="97"/>
      <c r="H5983" s="161"/>
      <c r="I5983" s="97"/>
      <c r="J5983" s="97"/>
      <c r="K5983" s="29"/>
      <c r="L5983" s="29"/>
      <c r="M5983" s="30">
        <f>IFERROR(VLOOKUP($A5983,HeadJournal!$A$1:$J$890,COLUMN(HeadJournal!I$1),0)*($K5983+$L5983)/(SUMIF($A:$A,$A5983,$K:$K)+SUMIF($A:$A,$A5983,$L:$L)),0)</f>
        <v>0</v>
      </c>
      <c r="N5983" s="30">
        <f>IFERROR((VLOOKUP($A5983,HeadJournal!$A$1:$K$890,COLUMN(HeadJournal!K$1),0)-VLOOKUP($A5983,HeadJournal!$A$1:$K$890,COLUMN(HeadJournal!J$1),0))*($K5983+$L5983)/(SUMIF($A:$A,$A5983,$K:$K)+SUMIF($A:$A,$A5983,$L:$L)),0)</f>
        <v>0</v>
      </c>
      <c r="O5983" s="30">
        <f>IFERROR((VLOOKUP($A5983,HeadJournal!$A$1:$L$890,COLUMN(HeadJournal!L$1),0)*($K5983+$L5983)/(SUMIF($A:$A,$A5983,$K:$K)+SUMIF($A:$A,$A5983,$L:$L)))/VLOOKUP($A5983,HeadJournal!$A$1:$L$890,COLUMN(HeadJournal!H$1),0),0)</f>
        <v>0</v>
      </c>
      <c r="P5983" s="30">
        <f ca="1">IFERROR(SUM(K5983:O5983)*VLOOKUP($A5983,HeadJournal!$A$1:$L$890,COLUMN(HeadJournal!H$1),0),0)</f>
        <v>0</v>
      </c>
      <c r="Q5983" s="29"/>
      <c r="R5983" s="31"/>
      <c r="S5983" s="31"/>
      <c r="T5983" s="95" t="str">
        <f t="shared" si="420"/>
        <v/>
      </c>
      <c r="U5983" s="32">
        <f t="shared" ca="1" si="447"/>
        <v>0</v>
      </c>
      <c r="V5983" s="22" t="str">
        <f t="shared" si="448"/>
        <v/>
      </c>
      <c r="X5983" s="33"/>
      <c r="Y5983" s="33"/>
    </row>
    <row r="5984" spans="1:25" hidden="1" x14ac:dyDescent="0.2">
      <c r="A5984" s="93"/>
      <c r="B5984" s="94" t="str">
        <f>IFERROR(VLOOKUP($A5984,HeadJournal!$A$1:$NTR$890,COLUMN(HeadJournal!B$1),0),"")</f>
        <v/>
      </c>
      <c r="C5984" s="94" t="str">
        <f>IFERROR(VLOOKUP($A5984,HeadJournal!$A$1:$NTR$890,COLUMN(HeadJournal!C$1),0),"")</f>
        <v/>
      </c>
      <c r="D5984" s="125" t="str">
        <f>IFERROR(VLOOKUP($A5984,HeadJournal!$A$1:$NTR$890,COLUMN(HeadJournal!D$1),0),"")</f>
        <v/>
      </c>
      <c r="E5984" s="95" t="str">
        <f>IFERROR(VLOOKUP($A5984,HeadJournal!$A$1:$NTR$890,COLUMN(HeadJournal!G$1),0),"")</f>
        <v/>
      </c>
      <c r="F5984" s="95" t="str">
        <f t="shared" si="419"/>
        <v/>
      </c>
      <c r="G5984" s="97"/>
      <c r="H5984" s="161"/>
      <c r="I5984" s="97"/>
      <c r="J5984" s="97"/>
      <c r="K5984" s="29"/>
      <c r="L5984" s="29"/>
      <c r="M5984" s="30">
        <f>IFERROR(VLOOKUP($A5984,HeadJournal!$A$1:$J$890,COLUMN(HeadJournal!I$1),0)*($K5984+$L5984)/(SUMIF($A:$A,$A5984,$K:$K)+SUMIF($A:$A,$A5984,$L:$L)),0)</f>
        <v>0</v>
      </c>
      <c r="N5984" s="30">
        <f>IFERROR((VLOOKUP($A5984,HeadJournal!$A$1:$K$890,COLUMN(HeadJournal!K$1),0)-VLOOKUP($A5984,HeadJournal!$A$1:$K$890,COLUMN(HeadJournal!J$1),0))*($K5984+$L5984)/(SUMIF($A:$A,$A5984,$K:$K)+SUMIF($A:$A,$A5984,$L:$L)),0)</f>
        <v>0</v>
      </c>
      <c r="O5984" s="30">
        <f>IFERROR((VLOOKUP($A5984,HeadJournal!$A$1:$L$890,COLUMN(HeadJournal!L$1),0)*($K5984+$L5984)/(SUMIF($A:$A,$A5984,$K:$K)+SUMIF($A:$A,$A5984,$L:$L)))/VLOOKUP($A5984,HeadJournal!$A$1:$L$890,COLUMN(HeadJournal!H$1),0),0)</f>
        <v>0</v>
      </c>
      <c r="P5984" s="30">
        <f ca="1">IFERROR(SUM(K5984:O5984)*VLOOKUP($A5984,HeadJournal!$A$1:$L$890,COLUMN(HeadJournal!H$1),0),0)</f>
        <v>0</v>
      </c>
      <c r="Q5984" s="29"/>
      <c r="R5984" s="31"/>
      <c r="S5984" s="31"/>
      <c r="T5984" s="95" t="str">
        <f t="shared" si="420"/>
        <v/>
      </c>
      <c r="U5984" s="32">
        <f t="shared" ca="1" si="447"/>
        <v>0</v>
      </c>
      <c r="V5984" s="22" t="str">
        <f t="shared" si="448"/>
        <v/>
      </c>
      <c r="X5984" s="33"/>
      <c r="Y5984" s="33"/>
    </row>
    <row r="5985" spans="1:25" hidden="1" x14ac:dyDescent="0.2">
      <c r="A5985" s="93"/>
      <c r="B5985" s="94" t="str">
        <f>IFERROR(VLOOKUP($A5985,HeadJournal!$A$1:$NTR$890,COLUMN(HeadJournal!B$1),0),"")</f>
        <v/>
      </c>
      <c r="C5985" s="94" t="str">
        <f>IFERROR(VLOOKUP($A5985,HeadJournal!$A$1:$NTR$890,COLUMN(HeadJournal!C$1),0),"")</f>
        <v/>
      </c>
      <c r="D5985" s="125" t="str">
        <f>IFERROR(VLOOKUP($A5985,HeadJournal!$A$1:$NTR$890,COLUMN(HeadJournal!D$1),0),"")</f>
        <v/>
      </c>
      <c r="E5985" s="95" t="str">
        <f>IFERROR(VLOOKUP($A5985,HeadJournal!$A$1:$NTR$890,COLUMN(HeadJournal!G$1),0),"")</f>
        <v/>
      </c>
      <c r="F5985" s="95" t="str">
        <f t="shared" si="419"/>
        <v/>
      </c>
      <c r="G5985" s="97"/>
      <c r="H5985" s="161"/>
      <c r="I5985" s="97"/>
      <c r="J5985" s="97"/>
      <c r="K5985" s="29"/>
      <c r="L5985" s="29"/>
      <c r="M5985" s="30">
        <f>IFERROR(VLOOKUP($A5985,HeadJournal!$A$1:$J$890,COLUMN(HeadJournal!I$1),0)*($K5985+$L5985)/(SUMIF($A:$A,$A5985,$K:$K)+SUMIF($A:$A,$A5985,$L:$L)),0)</f>
        <v>0</v>
      </c>
      <c r="N5985" s="30">
        <f>IFERROR((VLOOKUP($A5985,HeadJournal!$A$1:$K$890,COLUMN(HeadJournal!K$1),0)-VLOOKUP($A5985,HeadJournal!$A$1:$K$890,COLUMN(HeadJournal!J$1),0))*($K5985+$L5985)/(SUMIF($A:$A,$A5985,$K:$K)+SUMIF($A:$A,$A5985,$L:$L)),0)</f>
        <v>0</v>
      </c>
      <c r="O5985" s="30">
        <f>IFERROR((VLOOKUP($A5985,HeadJournal!$A$1:$L$890,COLUMN(HeadJournal!L$1),0)*($K5985+$L5985)/(SUMIF($A:$A,$A5985,$K:$K)+SUMIF($A:$A,$A5985,$L:$L)))/VLOOKUP($A5985,HeadJournal!$A$1:$L$890,COLUMN(HeadJournal!H$1),0),0)</f>
        <v>0</v>
      </c>
      <c r="P5985" s="30">
        <f ca="1">IFERROR(SUM(K5985:O5985)*VLOOKUP($A5985,HeadJournal!$A$1:$L$890,COLUMN(HeadJournal!H$1),0),0)</f>
        <v>0</v>
      </c>
      <c r="Q5985" s="29"/>
      <c r="R5985" s="31"/>
      <c r="S5985" s="31"/>
      <c r="T5985" s="95" t="str">
        <f t="shared" si="420"/>
        <v/>
      </c>
      <c r="U5985" s="32">
        <f t="shared" ca="1" si="447"/>
        <v>0</v>
      </c>
      <c r="V5985" s="22" t="str">
        <f t="shared" si="448"/>
        <v/>
      </c>
      <c r="X5985" s="33"/>
      <c r="Y5985" s="33"/>
    </row>
    <row r="5986" spans="1:25" hidden="1" x14ac:dyDescent="0.2">
      <c r="A5986" s="93"/>
      <c r="B5986" s="94" t="str">
        <f>IFERROR(VLOOKUP($A5986,HeadJournal!$A$1:$NTR$890,COLUMN(HeadJournal!B$1),0),"")</f>
        <v/>
      </c>
      <c r="C5986" s="94" t="str">
        <f>IFERROR(VLOOKUP($A5986,HeadJournal!$A$1:$NTR$890,COLUMN(HeadJournal!C$1),0),"")</f>
        <v/>
      </c>
      <c r="D5986" s="125" t="str">
        <f>IFERROR(VLOOKUP($A5986,HeadJournal!$A$1:$NTR$890,COLUMN(HeadJournal!D$1),0),"")</f>
        <v/>
      </c>
      <c r="E5986" s="95" t="str">
        <f>IFERROR(VLOOKUP($A5986,HeadJournal!$A$1:$NTR$890,COLUMN(HeadJournal!G$1),0),"")</f>
        <v/>
      </c>
      <c r="F5986" s="95" t="str">
        <f t="shared" si="419"/>
        <v/>
      </c>
      <c r="G5986" s="97"/>
      <c r="H5986" s="161"/>
      <c r="I5986" s="97"/>
      <c r="J5986" s="97"/>
      <c r="K5986" s="29"/>
      <c r="L5986" s="29"/>
      <c r="M5986" s="30">
        <f>IFERROR(VLOOKUP($A5986,HeadJournal!$A$1:$J$890,COLUMN(HeadJournal!I$1),0)*($K5986+$L5986)/(SUMIF($A:$A,$A5986,$K:$K)+SUMIF($A:$A,$A5986,$L:$L)),0)</f>
        <v>0</v>
      </c>
      <c r="N5986" s="30">
        <f>IFERROR((VLOOKUP($A5986,HeadJournal!$A$1:$K$890,COLUMN(HeadJournal!K$1),0)-VLOOKUP($A5986,HeadJournal!$A$1:$K$890,COLUMN(HeadJournal!J$1),0))*($K5986+$L5986)/(SUMIF($A:$A,$A5986,$K:$K)+SUMIF($A:$A,$A5986,$L:$L)),0)</f>
        <v>0</v>
      </c>
      <c r="O5986" s="30">
        <f>IFERROR((VLOOKUP($A5986,HeadJournal!$A$1:$L$890,COLUMN(HeadJournal!L$1),0)*($K5986+$L5986)/(SUMIF($A:$A,$A5986,$K:$K)+SUMIF($A:$A,$A5986,$L:$L)))/VLOOKUP($A5986,HeadJournal!$A$1:$L$890,COLUMN(HeadJournal!H$1),0),0)</f>
        <v>0</v>
      </c>
      <c r="P5986" s="30">
        <f ca="1">IFERROR(SUM(K5986:O5986)*VLOOKUP($A5986,HeadJournal!$A$1:$L$890,COLUMN(HeadJournal!H$1),0),0)</f>
        <v>0</v>
      </c>
      <c r="Q5986" s="29"/>
      <c r="R5986" s="31"/>
      <c r="S5986" s="31"/>
      <c r="T5986" s="95" t="str">
        <f t="shared" si="420"/>
        <v/>
      </c>
      <c r="U5986" s="32">
        <f t="shared" ca="1" si="447"/>
        <v>0</v>
      </c>
      <c r="V5986" s="22" t="str">
        <f t="shared" si="448"/>
        <v/>
      </c>
      <c r="X5986" s="33"/>
      <c r="Y5986" s="33"/>
    </row>
    <row r="5987" spans="1:25" hidden="1" x14ac:dyDescent="0.2">
      <c r="A5987" s="93"/>
      <c r="B5987" s="94" t="str">
        <f>IFERROR(VLOOKUP($A5987,HeadJournal!$A$1:$NTR$890,COLUMN(HeadJournal!B$1),0),"")</f>
        <v/>
      </c>
      <c r="C5987" s="94" t="str">
        <f>IFERROR(VLOOKUP($A5987,HeadJournal!$A$1:$NTR$890,COLUMN(HeadJournal!C$1),0),"")</f>
        <v/>
      </c>
      <c r="D5987" s="125" t="str">
        <f>IFERROR(VLOOKUP($A5987,HeadJournal!$A$1:$NTR$890,COLUMN(HeadJournal!D$1),0),"")</f>
        <v/>
      </c>
      <c r="E5987" s="95" t="str">
        <f>IFERROR(VLOOKUP($A5987,HeadJournal!$A$1:$NTR$890,COLUMN(HeadJournal!G$1),0),"")</f>
        <v/>
      </c>
      <c r="F5987" s="95" t="str">
        <f t="shared" si="419"/>
        <v/>
      </c>
      <c r="G5987" s="97"/>
      <c r="H5987" s="161"/>
      <c r="I5987" s="97"/>
      <c r="J5987" s="97"/>
      <c r="K5987" s="29"/>
      <c r="L5987" s="29"/>
      <c r="M5987" s="30">
        <f>IFERROR(VLOOKUP($A5987,HeadJournal!$A$1:$J$890,COLUMN(HeadJournal!I$1),0)*($K5987+$L5987)/(SUMIF($A:$A,$A5987,$K:$K)+SUMIF($A:$A,$A5987,$L:$L)),0)</f>
        <v>0</v>
      </c>
      <c r="N5987" s="30">
        <f>IFERROR((VLOOKUP($A5987,HeadJournal!$A$1:$K$890,COLUMN(HeadJournal!K$1),0)-VLOOKUP($A5987,HeadJournal!$A$1:$K$890,COLUMN(HeadJournal!J$1),0))*($K5987+$L5987)/(SUMIF($A:$A,$A5987,$K:$K)+SUMIF($A:$A,$A5987,$L:$L)),0)</f>
        <v>0</v>
      </c>
      <c r="O5987" s="30">
        <f>IFERROR((VLOOKUP($A5987,HeadJournal!$A$1:$L$890,COLUMN(HeadJournal!L$1),0)*($K5987+$L5987)/(SUMIF($A:$A,$A5987,$K:$K)+SUMIF($A:$A,$A5987,$L:$L)))/VLOOKUP($A5987,HeadJournal!$A$1:$L$890,COLUMN(HeadJournal!H$1),0),0)</f>
        <v>0</v>
      </c>
      <c r="P5987" s="30">
        <f ca="1">IFERROR(SUM(K5987:O5987)*VLOOKUP($A5987,HeadJournal!$A$1:$L$890,COLUMN(HeadJournal!H$1),0),0)</f>
        <v>0</v>
      </c>
      <c r="Q5987" s="29"/>
      <c r="R5987" s="31"/>
      <c r="S5987" s="31"/>
      <c r="T5987" s="95" t="str">
        <f t="shared" si="420"/>
        <v/>
      </c>
      <c r="U5987" s="32">
        <f t="shared" ca="1" si="447"/>
        <v>0</v>
      </c>
      <c r="V5987" s="22" t="str">
        <f t="shared" si="448"/>
        <v/>
      </c>
      <c r="X5987" s="33"/>
      <c r="Y5987" s="33"/>
    </row>
    <row r="5988" spans="1:25" hidden="1" x14ac:dyDescent="0.2">
      <c r="A5988" s="93"/>
      <c r="B5988" s="94" t="str">
        <f>IFERROR(VLOOKUP($A5988,HeadJournal!$A$1:$NTR$890,COLUMN(HeadJournal!B$1),0),"")</f>
        <v/>
      </c>
      <c r="C5988" s="94" t="str">
        <f>IFERROR(VLOOKUP($A5988,HeadJournal!$A$1:$NTR$890,COLUMN(HeadJournal!C$1),0),"")</f>
        <v/>
      </c>
      <c r="D5988" s="125" t="str">
        <f>IFERROR(VLOOKUP($A5988,HeadJournal!$A$1:$NTR$890,COLUMN(HeadJournal!D$1),0),"")</f>
        <v/>
      </c>
      <c r="E5988" s="95" t="str">
        <f>IFERROR(VLOOKUP($A5988,HeadJournal!$A$1:$NTR$890,COLUMN(HeadJournal!G$1),0),"")</f>
        <v/>
      </c>
      <c r="F5988" s="95" t="str">
        <f t="shared" si="419"/>
        <v/>
      </c>
      <c r="G5988" s="97"/>
      <c r="H5988" s="161"/>
      <c r="I5988" s="97"/>
      <c r="J5988" s="97"/>
      <c r="K5988" s="29"/>
      <c r="L5988" s="29"/>
      <c r="M5988" s="30">
        <f>IFERROR(VLOOKUP($A5988,HeadJournal!$A$1:$J$890,COLUMN(HeadJournal!I$1),0)*($K5988+$L5988)/(SUMIF($A:$A,$A5988,$K:$K)+SUMIF($A:$A,$A5988,$L:$L)),0)</f>
        <v>0</v>
      </c>
      <c r="N5988" s="30">
        <f>IFERROR((VLOOKUP($A5988,HeadJournal!$A$1:$K$890,COLUMN(HeadJournal!K$1),0)-VLOOKUP($A5988,HeadJournal!$A$1:$K$890,COLUMN(HeadJournal!J$1),0))*($K5988+$L5988)/(SUMIF($A:$A,$A5988,$K:$K)+SUMIF($A:$A,$A5988,$L:$L)),0)</f>
        <v>0</v>
      </c>
      <c r="O5988" s="30">
        <f>IFERROR((VLOOKUP($A5988,HeadJournal!$A$1:$L$890,COLUMN(HeadJournal!L$1),0)*($K5988+$L5988)/(SUMIF($A:$A,$A5988,$K:$K)+SUMIF($A:$A,$A5988,$L:$L)))/VLOOKUP($A5988,HeadJournal!$A$1:$L$890,COLUMN(HeadJournal!H$1),0),0)</f>
        <v>0</v>
      </c>
      <c r="P5988" s="30">
        <f ca="1">IFERROR(SUM(K5988:O5988)*VLOOKUP($A5988,HeadJournal!$A$1:$L$890,COLUMN(HeadJournal!H$1),0),0)</f>
        <v>0</v>
      </c>
      <c r="Q5988" s="29"/>
      <c r="R5988" s="31"/>
      <c r="S5988" s="31"/>
      <c r="T5988" s="95" t="str">
        <f t="shared" si="420"/>
        <v/>
      </c>
      <c r="U5988" s="32">
        <f t="shared" ca="1" si="447"/>
        <v>0</v>
      </c>
      <c r="V5988" s="22" t="str">
        <f t="shared" si="448"/>
        <v/>
      </c>
      <c r="X5988" s="33"/>
      <c r="Y5988" s="33"/>
    </row>
    <row r="5989" spans="1:25" hidden="1" x14ac:dyDescent="0.2">
      <c r="A5989" s="93"/>
      <c r="B5989" s="94" t="str">
        <f>IFERROR(VLOOKUP($A5989,HeadJournal!$A$1:$NTR$890,COLUMN(HeadJournal!B$1),0),"")</f>
        <v/>
      </c>
      <c r="C5989" s="94" t="str">
        <f>IFERROR(VLOOKUP($A5989,HeadJournal!$A$1:$NTR$890,COLUMN(HeadJournal!C$1),0),"")</f>
        <v/>
      </c>
      <c r="D5989" s="125" t="str">
        <f>IFERROR(VLOOKUP($A5989,HeadJournal!$A$1:$NTR$890,COLUMN(HeadJournal!D$1),0),"")</f>
        <v/>
      </c>
      <c r="E5989" s="95" t="str">
        <f>IFERROR(VLOOKUP($A5989,HeadJournal!$A$1:$NTR$890,COLUMN(HeadJournal!G$1),0),"")</f>
        <v/>
      </c>
      <c r="F5989" s="95" t="str">
        <f t="shared" si="419"/>
        <v/>
      </c>
      <c r="G5989" s="97"/>
      <c r="H5989" s="161"/>
      <c r="I5989" s="97"/>
      <c r="J5989" s="97"/>
      <c r="K5989" s="29"/>
      <c r="L5989" s="29"/>
      <c r="M5989" s="30">
        <f>IFERROR(VLOOKUP($A5989,HeadJournal!$A$1:$J$890,COLUMN(HeadJournal!I$1),0)*($K5989+$L5989)/(SUMIF($A:$A,$A5989,$K:$K)+SUMIF($A:$A,$A5989,$L:$L)),0)</f>
        <v>0</v>
      </c>
      <c r="N5989" s="30">
        <f>IFERROR((VLOOKUP($A5989,HeadJournal!$A$1:$K$890,COLUMN(HeadJournal!K$1),0)-VLOOKUP($A5989,HeadJournal!$A$1:$K$890,COLUMN(HeadJournal!J$1),0))*($K5989+$L5989)/(SUMIF($A:$A,$A5989,$K:$K)+SUMIF($A:$A,$A5989,$L:$L)),0)</f>
        <v>0</v>
      </c>
      <c r="O5989" s="30">
        <f>IFERROR((VLOOKUP($A5989,HeadJournal!$A$1:$L$890,COLUMN(HeadJournal!L$1),0)*($K5989+$L5989)/(SUMIF($A:$A,$A5989,$K:$K)+SUMIF($A:$A,$A5989,$L:$L)))/VLOOKUP($A5989,HeadJournal!$A$1:$L$890,COLUMN(HeadJournal!H$1),0),0)</f>
        <v>0</v>
      </c>
      <c r="P5989" s="30">
        <f ca="1">IFERROR(SUM(K5989:O5989)*VLOOKUP($A5989,HeadJournal!$A$1:$L$890,COLUMN(HeadJournal!H$1),0),0)</f>
        <v>0</v>
      </c>
      <c r="Q5989" s="29"/>
      <c r="R5989" s="31"/>
      <c r="S5989" s="31"/>
      <c r="T5989" s="95" t="str">
        <f t="shared" si="420"/>
        <v/>
      </c>
      <c r="U5989" s="32">
        <f t="shared" ca="1" si="447"/>
        <v>0</v>
      </c>
      <c r="V5989" s="22" t="str">
        <f t="shared" si="448"/>
        <v/>
      </c>
      <c r="X5989" s="33"/>
      <c r="Y5989" s="33"/>
    </row>
    <row r="5990" spans="1:25" hidden="1" x14ac:dyDescent="0.2">
      <c r="A5990" s="93"/>
      <c r="B5990" s="94" t="str">
        <f>IFERROR(VLOOKUP($A5990,HeadJournal!$A$1:$NTR$890,COLUMN(HeadJournal!B$1),0),"")</f>
        <v/>
      </c>
      <c r="C5990" s="94" t="str">
        <f>IFERROR(VLOOKUP($A5990,HeadJournal!$A$1:$NTR$890,COLUMN(HeadJournal!C$1),0),"")</f>
        <v/>
      </c>
      <c r="D5990" s="125" t="str">
        <f>IFERROR(VLOOKUP($A5990,HeadJournal!$A$1:$NTR$890,COLUMN(HeadJournal!D$1),0),"")</f>
        <v/>
      </c>
      <c r="E5990" s="95" t="str">
        <f>IFERROR(VLOOKUP($A5990,HeadJournal!$A$1:$NTR$890,COLUMN(HeadJournal!G$1),0),"")</f>
        <v/>
      </c>
      <c r="F5990" s="95" t="str">
        <f t="shared" si="419"/>
        <v/>
      </c>
      <c r="G5990" s="97"/>
      <c r="H5990" s="161"/>
      <c r="I5990" s="97"/>
      <c r="J5990" s="97"/>
      <c r="K5990" s="29"/>
      <c r="L5990" s="29"/>
      <c r="M5990" s="30">
        <f>IFERROR(VLOOKUP($A5990,HeadJournal!$A$1:$J$890,COLUMN(HeadJournal!I$1),0)*($K5990+$L5990)/(SUMIF($A:$A,$A5990,$K:$K)+SUMIF($A:$A,$A5990,$L:$L)),0)</f>
        <v>0</v>
      </c>
      <c r="N5990" s="30">
        <f>IFERROR((VLOOKUP($A5990,HeadJournal!$A$1:$K$890,COLUMN(HeadJournal!K$1),0)-VLOOKUP($A5990,HeadJournal!$A$1:$K$890,COLUMN(HeadJournal!J$1),0))*($K5990+$L5990)/(SUMIF($A:$A,$A5990,$K:$K)+SUMIF($A:$A,$A5990,$L:$L)),0)</f>
        <v>0</v>
      </c>
      <c r="O5990" s="30">
        <f>IFERROR((VLOOKUP($A5990,HeadJournal!$A$1:$L$890,COLUMN(HeadJournal!L$1),0)*($K5990+$L5990)/(SUMIF($A:$A,$A5990,$K:$K)+SUMIF($A:$A,$A5990,$L:$L)))/VLOOKUP($A5990,HeadJournal!$A$1:$L$890,COLUMN(HeadJournal!H$1),0),0)</f>
        <v>0</v>
      </c>
      <c r="P5990" s="30">
        <f ca="1">IFERROR(SUM(K5990:O5990)*VLOOKUP($A5990,HeadJournal!$A$1:$L$890,COLUMN(HeadJournal!H$1),0),0)</f>
        <v>0</v>
      </c>
      <c r="Q5990" s="29"/>
      <c r="R5990" s="31"/>
      <c r="S5990" s="31"/>
      <c r="T5990" s="95" t="str">
        <f t="shared" si="420"/>
        <v/>
      </c>
      <c r="U5990" s="32">
        <f t="shared" ca="1" si="447"/>
        <v>0</v>
      </c>
      <c r="V5990" s="22" t="str">
        <f t="shared" si="448"/>
        <v/>
      </c>
      <c r="X5990" s="33"/>
      <c r="Y5990" s="33"/>
    </row>
    <row r="5991" spans="1:25" hidden="1" x14ac:dyDescent="0.2">
      <c r="A5991" s="93"/>
      <c r="B5991" s="94" t="str">
        <f>IFERROR(VLOOKUP($A5991,HeadJournal!$A$1:$NTR$890,COLUMN(HeadJournal!B$1),0),"")</f>
        <v/>
      </c>
      <c r="C5991" s="94" t="str">
        <f>IFERROR(VLOOKUP($A5991,HeadJournal!$A$1:$NTR$890,COLUMN(HeadJournal!C$1),0),"")</f>
        <v/>
      </c>
      <c r="D5991" s="125" t="str">
        <f>IFERROR(VLOOKUP($A5991,HeadJournal!$A$1:$NTR$890,COLUMN(HeadJournal!D$1),0),"")</f>
        <v/>
      </c>
      <c r="E5991" s="95" t="str">
        <f>IFERROR(VLOOKUP($A5991,HeadJournal!$A$1:$NTR$890,COLUMN(HeadJournal!G$1),0),"")</f>
        <v/>
      </c>
      <c r="F5991" s="95" t="str">
        <f t="shared" si="419"/>
        <v/>
      </c>
      <c r="G5991" s="97"/>
      <c r="H5991" s="161"/>
      <c r="I5991" s="97"/>
      <c r="J5991" s="97"/>
      <c r="K5991" s="29"/>
      <c r="L5991" s="29"/>
      <c r="M5991" s="30">
        <f>IFERROR(VLOOKUP($A5991,HeadJournal!$A$1:$J$890,COLUMN(HeadJournal!I$1),0)*($K5991+$L5991)/(SUMIF($A:$A,$A5991,$K:$K)+SUMIF($A:$A,$A5991,$L:$L)),0)</f>
        <v>0</v>
      </c>
      <c r="N5991" s="30">
        <f>IFERROR((VLOOKUP($A5991,HeadJournal!$A$1:$K$890,COLUMN(HeadJournal!K$1),0)-VLOOKUP($A5991,HeadJournal!$A$1:$K$890,COLUMN(HeadJournal!J$1),0))*($K5991+$L5991)/(SUMIF($A:$A,$A5991,$K:$K)+SUMIF($A:$A,$A5991,$L:$L)),0)</f>
        <v>0</v>
      </c>
      <c r="O5991" s="30">
        <f>IFERROR((VLOOKUP($A5991,HeadJournal!$A$1:$L$890,COLUMN(HeadJournal!L$1),0)*($K5991+$L5991)/(SUMIF($A:$A,$A5991,$K:$K)+SUMIF($A:$A,$A5991,$L:$L)))/VLOOKUP($A5991,HeadJournal!$A$1:$L$890,COLUMN(HeadJournal!H$1),0),0)</f>
        <v>0</v>
      </c>
      <c r="P5991" s="30">
        <f ca="1">IFERROR(SUM(K5991:O5991)*VLOOKUP($A5991,HeadJournal!$A$1:$L$890,COLUMN(HeadJournal!H$1),0),0)</f>
        <v>0</v>
      </c>
      <c r="Q5991" s="29"/>
      <c r="R5991" s="31"/>
      <c r="S5991" s="31"/>
      <c r="T5991" s="95" t="str">
        <f t="shared" si="420"/>
        <v/>
      </c>
      <c r="U5991" s="32">
        <f t="shared" ca="1" si="447"/>
        <v>0</v>
      </c>
      <c r="V5991" s="22" t="str">
        <f t="shared" si="448"/>
        <v/>
      </c>
      <c r="X5991" s="33"/>
      <c r="Y5991" s="33"/>
    </row>
    <row r="5992" spans="1:25" hidden="1" x14ac:dyDescent="0.2">
      <c r="A5992" s="93"/>
      <c r="B5992" s="94" t="str">
        <f>IFERROR(VLOOKUP($A5992,HeadJournal!$A$1:$NTR$890,COLUMN(HeadJournal!B$1),0),"")</f>
        <v/>
      </c>
      <c r="C5992" s="94" t="str">
        <f>IFERROR(VLOOKUP($A5992,HeadJournal!$A$1:$NTR$890,COLUMN(HeadJournal!C$1),0),"")</f>
        <v/>
      </c>
      <c r="D5992" s="125" t="str">
        <f>IFERROR(VLOOKUP($A5992,HeadJournal!$A$1:$NTR$890,COLUMN(HeadJournal!D$1),0),"")</f>
        <v/>
      </c>
      <c r="E5992" s="95" t="str">
        <f>IFERROR(VLOOKUP($A5992,HeadJournal!$A$1:$NTR$890,COLUMN(HeadJournal!G$1),0),"")</f>
        <v/>
      </c>
      <c r="F5992" s="95" t="str">
        <f t="shared" si="419"/>
        <v/>
      </c>
      <c r="G5992" s="97"/>
      <c r="H5992" s="161"/>
      <c r="I5992" s="97"/>
      <c r="J5992" s="97"/>
      <c r="K5992" s="29"/>
      <c r="L5992" s="29"/>
      <c r="M5992" s="30">
        <f>IFERROR(VLOOKUP($A5992,HeadJournal!$A$1:$J$890,COLUMN(HeadJournal!I$1),0)*($K5992+$L5992)/(SUMIF($A:$A,$A5992,$K:$K)+SUMIF($A:$A,$A5992,$L:$L)),0)</f>
        <v>0</v>
      </c>
      <c r="N5992" s="30">
        <f>IFERROR((VLOOKUP($A5992,HeadJournal!$A$1:$K$890,COLUMN(HeadJournal!K$1),0)-VLOOKUP($A5992,HeadJournal!$A$1:$K$890,COLUMN(HeadJournal!J$1),0))*($K5992+$L5992)/(SUMIF($A:$A,$A5992,$K:$K)+SUMIF($A:$A,$A5992,$L:$L)),0)</f>
        <v>0</v>
      </c>
      <c r="O5992" s="30">
        <f>IFERROR((VLOOKUP($A5992,HeadJournal!$A$1:$L$890,COLUMN(HeadJournal!L$1),0)*($K5992+$L5992)/(SUMIF($A:$A,$A5992,$K:$K)+SUMIF($A:$A,$A5992,$L:$L)))/VLOOKUP($A5992,HeadJournal!$A$1:$L$890,COLUMN(HeadJournal!H$1),0),0)</f>
        <v>0</v>
      </c>
      <c r="P5992" s="30">
        <f ca="1">IFERROR(SUM(K5992:O5992)*VLOOKUP($A5992,HeadJournal!$A$1:$L$890,COLUMN(HeadJournal!H$1),0),0)</f>
        <v>0</v>
      </c>
      <c r="Q5992" s="29"/>
      <c r="R5992" s="31"/>
      <c r="S5992" s="31"/>
      <c r="T5992" s="95" t="str">
        <f t="shared" si="420"/>
        <v/>
      </c>
      <c r="U5992" s="32">
        <f t="shared" ca="1" si="447"/>
        <v>0</v>
      </c>
      <c r="V5992" s="22" t="str">
        <f t="shared" si="448"/>
        <v/>
      </c>
      <c r="X5992" s="33"/>
      <c r="Y5992" s="33"/>
    </row>
    <row r="5993" spans="1:25" hidden="1" x14ac:dyDescent="0.2">
      <c r="A5993" s="93"/>
      <c r="B5993" s="94" t="str">
        <f>IFERROR(VLOOKUP($A5993,HeadJournal!$A$1:$NTR$890,COLUMN(HeadJournal!B$1),0),"")</f>
        <v/>
      </c>
      <c r="C5993" s="94" t="str">
        <f>IFERROR(VLOOKUP($A5993,HeadJournal!$A$1:$NTR$890,COLUMN(HeadJournal!C$1),0),"")</f>
        <v/>
      </c>
      <c r="D5993" s="125" t="str">
        <f>IFERROR(VLOOKUP($A5993,HeadJournal!$A$1:$NTR$890,COLUMN(HeadJournal!D$1),0),"")</f>
        <v/>
      </c>
      <c r="E5993" s="95" t="str">
        <f>IFERROR(VLOOKUP($A5993,HeadJournal!$A$1:$NTR$890,COLUMN(HeadJournal!G$1),0),"")</f>
        <v/>
      </c>
      <c r="F5993" s="95" t="str">
        <f t="shared" si="419"/>
        <v/>
      </c>
      <c r="G5993" s="97"/>
      <c r="H5993" s="161"/>
      <c r="I5993" s="97"/>
      <c r="J5993" s="97"/>
      <c r="K5993" s="29"/>
      <c r="L5993" s="29"/>
      <c r="M5993" s="30">
        <f>IFERROR(VLOOKUP($A5993,HeadJournal!$A$1:$J$890,COLUMN(HeadJournal!I$1),0)*($K5993+$L5993)/(SUMIF($A:$A,$A5993,$K:$K)+SUMIF($A:$A,$A5993,$L:$L)),0)</f>
        <v>0</v>
      </c>
      <c r="N5993" s="30">
        <f>IFERROR((VLOOKUP($A5993,HeadJournal!$A$1:$K$890,COLUMN(HeadJournal!K$1),0)-VLOOKUP($A5993,HeadJournal!$A$1:$K$890,COLUMN(HeadJournal!J$1),0))*($K5993+$L5993)/(SUMIF($A:$A,$A5993,$K:$K)+SUMIF($A:$A,$A5993,$L:$L)),0)</f>
        <v>0</v>
      </c>
      <c r="O5993" s="30">
        <f>IFERROR((VLOOKUP($A5993,HeadJournal!$A$1:$L$890,COLUMN(HeadJournal!L$1),0)*($K5993+$L5993)/(SUMIF($A:$A,$A5993,$K:$K)+SUMIF($A:$A,$A5993,$L:$L)))/VLOOKUP($A5993,HeadJournal!$A$1:$L$890,COLUMN(HeadJournal!H$1),0),0)</f>
        <v>0</v>
      </c>
      <c r="P5993" s="30">
        <f ca="1">IFERROR(SUM(K5993:O5993)*VLOOKUP($A5993,HeadJournal!$A$1:$L$890,COLUMN(HeadJournal!H$1),0),0)</f>
        <v>0</v>
      </c>
      <c r="Q5993" s="29"/>
      <c r="R5993" s="31"/>
      <c r="S5993" s="31"/>
      <c r="T5993" s="95" t="str">
        <f t="shared" si="420"/>
        <v/>
      </c>
      <c r="U5993" s="32">
        <f t="shared" ca="1" si="447"/>
        <v>0</v>
      </c>
      <c r="V5993" s="22" t="str">
        <f t="shared" si="448"/>
        <v/>
      </c>
      <c r="X5993" s="33"/>
      <c r="Y5993" s="33"/>
    </row>
    <row r="5994" spans="1:25" hidden="1" x14ac:dyDescent="0.2">
      <c r="A5994" s="93"/>
      <c r="B5994" s="94" t="str">
        <f>IFERROR(VLOOKUP($A5994,HeadJournal!$A$1:$NTR$890,COLUMN(HeadJournal!B$1),0),"")</f>
        <v/>
      </c>
      <c r="C5994" s="94" t="str">
        <f>IFERROR(VLOOKUP($A5994,HeadJournal!$A$1:$NTR$890,COLUMN(HeadJournal!C$1),0),"")</f>
        <v/>
      </c>
      <c r="D5994" s="125" t="str">
        <f>IFERROR(VLOOKUP($A5994,HeadJournal!$A$1:$NTR$890,COLUMN(HeadJournal!D$1),0),"")</f>
        <v/>
      </c>
      <c r="E5994" s="95" t="str">
        <f>IFERROR(VLOOKUP($A5994,HeadJournal!$A$1:$NTR$890,COLUMN(HeadJournal!G$1),0),"")</f>
        <v/>
      </c>
      <c r="F5994" s="95" t="str">
        <f t="shared" si="419"/>
        <v/>
      </c>
      <c r="G5994" s="97"/>
      <c r="H5994" s="161"/>
      <c r="I5994" s="97"/>
      <c r="J5994" s="97"/>
      <c r="K5994" s="29"/>
      <c r="L5994" s="29"/>
      <c r="M5994" s="30">
        <f>IFERROR(VLOOKUP($A5994,HeadJournal!$A$1:$J$890,COLUMN(HeadJournal!I$1),0)*($K5994+$L5994)/(SUMIF($A:$A,$A5994,$K:$K)+SUMIF($A:$A,$A5994,$L:$L)),0)</f>
        <v>0</v>
      </c>
      <c r="N5994" s="30">
        <f>IFERROR((VLOOKUP($A5994,HeadJournal!$A$1:$K$890,COLUMN(HeadJournal!K$1),0)-VLOOKUP($A5994,HeadJournal!$A$1:$K$890,COLUMN(HeadJournal!J$1),0))*($K5994+$L5994)/(SUMIF($A:$A,$A5994,$K:$K)+SUMIF($A:$A,$A5994,$L:$L)),0)</f>
        <v>0</v>
      </c>
      <c r="O5994" s="30">
        <f>IFERROR((VLOOKUP($A5994,HeadJournal!$A$1:$L$890,COLUMN(HeadJournal!L$1),0)*($K5994+$L5994)/(SUMIF($A:$A,$A5994,$K:$K)+SUMIF($A:$A,$A5994,$L:$L)))/VLOOKUP($A5994,HeadJournal!$A$1:$L$890,COLUMN(HeadJournal!H$1),0),0)</f>
        <v>0</v>
      </c>
      <c r="P5994" s="30">
        <f ca="1">IFERROR(SUM(K5994:O5994)*VLOOKUP($A5994,HeadJournal!$A$1:$L$890,COLUMN(HeadJournal!H$1),0),0)</f>
        <v>0</v>
      </c>
      <c r="Q5994" s="29"/>
      <c r="R5994" s="31"/>
      <c r="S5994" s="31"/>
      <c r="T5994" s="95" t="str">
        <f t="shared" si="420"/>
        <v/>
      </c>
      <c r="U5994" s="32">
        <f t="shared" ca="1" si="447"/>
        <v>0</v>
      </c>
      <c r="V5994" s="22" t="str">
        <f t="shared" si="448"/>
        <v/>
      </c>
      <c r="X5994" s="33"/>
      <c r="Y5994" s="33"/>
    </row>
    <row r="5995" spans="1:25" hidden="1" x14ac:dyDescent="0.2">
      <c r="A5995" s="93"/>
      <c r="B5995" s="94" t="str">
        <f>IFERROR(VLOOKUP($A5995,HeadJournal!$A$1:$NTR$890,COLUMN(HeadJournal!B$1),0),"")</f>
        <v/>
      </c>
      <c r="C5995" s="94" t="str">
        <f>IFERROR(VLOOKUP($A5995,HeadJournal!$A$1:$NTR$890,COLUMN(HeadJournal!C$1),0),"")</f>
        <v/>
      </c>
      <c r="D5995" s="125" t="str">
        <f>IFERROR(VLOOKUP($A5995,HeadJournal!$A$1:$NTR$890,COLUMN(HeadJournal!D$1),0),"")</f>
        <v/>
      </c>
      <c r="E5995" s="95" t="str">
        <f>IFERROR(VLOOKUP($A5995,HeadJournal!$A$1:$NTR$890,COLUMN(HeadJournal!G$1),0),"")</f>
        <v/>
      </c>
      <c r="F5995" s="95" t="str">
        <f t="shared" si="419"/>
        <v/>
      </c>
      <c r="G5995" s="97"/>
      <c r="H5995" s="161"/>
      <c r="I5995" s="97"/>
      <c r="J5995" s="97"/>
      <c r="K5995" s="29"/>
      <c r="L5995" s="29"/>
      <c r="M5995" s="30">
        <f>IFERROR(VLOOKUP($A5995,HeadJournal!$A$1:$J$890,COLUMN(HeadJournal!I$1),0)*($K5995+$L5995)/(SUMIF($A:$A,$A5995,$K:$K)+SUMIF($A:$A,$A5995,$L:$L)),0)</f>
        <v>0</v>
      </c>
      <c r="N5995" s="30">
        <f>IFERROR((VLOOKUP($A5995,HeadJournal!$A$1:$K$890,COLUMN(HeadJournal!K$1),0)-VLOOKUP($A5995,HeadJournal!$A$1:$K$890,COLUMN(HeadJournal!J$1),0))*($K5995+$L5995)/(SUMIF($A:$A,$A5995,$K:$K)+SUMIF($A:$A,$A5995,$L:$L)),0)</f>
        <v>0</v>
      </c>
      <c r="O5995" s="30">
        <f>IFERROR((VLOOKUP($A5995,HeadJournal!$A$1:$L$890,COLUMN(HeadJournal!L$1),0)*($K5995+$L5995)/(SUMIF($A:$A,$A5995,$K:$K)+SUMIF($A:$A,$A5995,$L:$L)))/VLOOKUP($A5995,HeadJournal!$A$1:$L$890,COLUMN(HeadJournal!H$1),0),0)</f>
        <v>0</v>
      </c>
      <c r="P5995" s="30">
        <f ca="1">IFERROR(SUM(K5995:O5995)*VLOOKUP($A5995,HeadJournal!$A$1:$L$890,COLUMN(HeadJournal!H$1),0),0)</f>
        <v>0</v>
      </c>
      <c r="Q5995" s="29"/>
      <c r="R5995" s="31"/>
      <c r="S5995" s="31"/>
      <c r="T5995" s="95" t="str">
        <f t="shared" si="420"/>
        <v/>
      </c>
      <c r="U5995" s="32">
        <f t="shared" ca="1" si="447"/>
        <v>0</v>
      </c>
      <c r="V5995" s="22" t="str">
        <f t="shared" si="448"/>
        <v/>
      </c>
      <c r="X5995" s="33"/>
      <c r="Y5995" s="33"/>
    </row>
    <row r="5996" spans="1:25" hidden="1" x14ac:dyDescent="0.2">
      <c r="A5996" s="93"/>
      <c r="B5996" s="94" t="str">
        <f>IFERROR(VLOOKUP($A5996,HeadJournal!$A$1:$NTR$890,COLUMN(HeadJournal!B$1),0),"")</f>
        <v/>
      </c>
      <c r="C5996" s="94" t="str">
        <f>IFERROR(VLOOKUP($A5996,HeadJournal!$A$1:$NTR$890,COLUMN(HeadJournal!C$1),0),"")</f>
        <v/>
      </c>
      <c r="D5996" s="125" t="str">
        <f>IFERROR(VLOOKUP($A5996,HeadJournal!$A$1:$NTR$890,COLUMN(HeadJournal!D$1),0),"")</f>
        <v/>
      </c>
      <c r="E5996" s="95" t="str">
        <f>IFERROR(VLOOKUP($A5996,HeadJournal!$A$1:$NTR$890,COLUMN(HeadJournal!G$1),0),"")</f>
        <v/>
      </c>
      <c r="F5996" s="95" t="str">
        <f t="shared" si="419"/>
        <v/>
      </c>
      <c r="G5996" s="97"/>
      <c r="H5996" s="161"/>
      <c r="I5996" s="97"/>
      <c r="J5996" s="97"/>
      <c r="K5996" s="29"/>
      <c r="L5996" s="29"/>
      <c r="M5996" s="30">
        <f>IFERROR(VLOOKUP($A5996,HeadJournal!$A$1:$J$890,COLUMN(HeadJournal!I$1),0)*($K5996+$L5996)/(SUMIF($A:$A,$A5996,$K:$K)+SUMIF($A:$A,$A5996,$L:$L)),0)</f>
        <v>0</v>
      </c>
      <c r="N5996" s="30">
        <f>IFERROR((VLOOKUP($A5996,HeadJournal!$A$1:$K$890,COLUMN(HeadJournal!K$1),0)-VLOOKUP($A5996,HeadJournal!$A$1:$K$890,COLUMN(HeadJournal!J$1),0))*($K5996+$L5996)/(SUMIF($A:$A,$A5996,$K:$K)+SUMIF($A:$A,$A5996,$L:$L)),0)</f>
        <v>0</v>
      </c>
      <c r="O5996" s="30">
        <f>IFERROR((VLOOKUP($A5996,HeadJournal!$A$1:$L$890,COLUMN(HeadJournal!L$1),0)*($K5996+$L5996)/(SUMIF($A:$A,$A5996,$K:$K)+SUMIF($A:$A,$A5996,$L:$L)))/VLOOKUP($A5996,HeadJournal!$A$1:$L$890,COLUMN(HeadJournal!H$1),0),0)</f>
        <v>0</v>
      </c>
      <c r="P5996" s="30">
        <f ca="1">IFERROR(SUM(K5996:O5996)*VLOOKUP($A5996,HeadJournal!$A$1:$L$890,COLUMN(HeadJournal!H$1),0),0)</f>
        <v>0</v>
      </c>
      <c r="Q5996" s="29"/>
      <c r="R5996" s="31"/>
      <c r="S5996" s="31"/>
      <c r="T5996" s="95" t="str">
        <f t="shared" si="420"/>
        <v/>
      </c>
      <c r="U5996" s="32">
        <f t="shared" ca="1" si="447"/>
        <v>0</v>
      </c>
      <c r="V5996" s="22" t="str">
        <f t="shared" si="448"/>
        <v/>
      </c>
      <c r="X5996" s="33"/>
      <c r="Y5996" s="33"/>
    </row>
    <row r="5997" spans="1:25" hidden="1" x14ac:dyDescent="0.2">
      <c r="A5997" s="93"/>
      <c r="B5997" s="94" t="str">
        <f>IFERROR(VLOOKUP($A5997,HeadJournal!$A$1:$NTR$890,COLUMN(HeadJournal!B$1),0),"")</f>
        <v/>
      </c>
      <c r="C5997" s="94" t="str">
        <f>IFERROR(VLOOKUP($A5997,HeadJournal!$A$1:$NTR$890,COLUMN(HeadJournal!C$1),0),"")</f>
        <v/>
      </c>
      <c r="D5997" s="125" t="str">
        <f>IFERROR(VLOOKUP($A5997,HeadJournal!$A$1:$NTR$890,COLUMN(HeadJournal!D$1),0),"")</f>
        <v/>
      </c>
      <c r="E5997" s="95" t="str">
        <f>IFERROR(VLOOKUP($A5997,HeadJournal!$A$1:$NTR$890,COLUMN(HeadJournal!G$1),0),"")</f>
        <v/>
      </c>
      <c r="F5997" s="95" t="str">
        <f t="shared" si="419"/>
        <v/>
      </c>
      <c r="G5997" s="97"/>
      <c r="H5997" s="161"/>
      <c r="I5997" s="97"/>
      <c r="J5997" s="97"/>
      <c r="K5997" s="29"/>
      <c r="L5997" s="29"/>
      <c r="M5997" s="30">
        <f>IFERROR(VLOOKUP($A5997,HeadJournal!$A$1:$J$890,COLUMN(HeadJournal!I$1),0)*($K5997+$L5997)/(SUMIF($A:$A,$A5997,$K:$K)+SUMIF($A:$A,$A5997,$L:$L)),0)</f>
        <v>0</v>
      </c>
      <c r="N5997" s="30">
        <f>IFERROR((VLOOKUP($A5997,HeadJournal!$A$1:$K$890,COLUMN(HeadJournal!K$1),0)-VLOOKUP($A5997,HeadJournal!$A$1:$K$890,COLUMN(HeadJournal!J$1),0))*($K5997+$L5997)/(SUMIF($A:$A,$A5997,$K:$K)+SUMIF($A:$A,$A5997,$L:$L)),0)</f>
        <v>0</v>
      </c>
      <c r="O5997" s="30">
        <f>IFERROR((VLOOKUP($A5997,HeadJournal!$A$1:$L$890,COLUMN(HeadJournal!L$1),0)*($K5997+$L5997)/(SUMIF($A:$A,$A5997,$K:$K)+SUMIF($A:$A,$A5997,$L:$L)))/VLOOKUP($A5997,HeadJournal!$A$1:$L$890,COLUMN(HeadJournal!H$1),0),0)</f>
        <v>0</v>
      </c>
      <c r="P5997" s="30">
        <f ca="1">IFERROR(SUM(K5997:O5997)*VLOOKUP($A5997,HeadJournal!$A$1:$L$890,COLUMN(HeadJournal!H$1),0),0)</f>
        <v>0</v>
      </c>
      <c r="Q5997" s="29"/>
      <c r="R5997" s="31"/>
      <c r="S5997" s="31"/>
      <c r="T5997" s="95" t="str">
        <f t="shared" si="420"/>
        <v/>
      </c>
      <c r="U5997" s="32">
        <f t="shared" ca="1" si="447"/>
        <v>0</v>
      </c>
      <c r="V5997" s="22" t="str">
        <f t="shared" si="448"/>
        <v/>
      </c>
      <c r="X5997" s="33"/>
      <c r="Y5997" s="33"/>
    </row>
    <row r="5998" spans="1:25" hidden="1" x14ac:dyDescent="0.2">
      <c r="A5998" s="93"/>
      <c r="B5998" s="94" t="str">
        <f>IFERROR(VLOOKUP($A5998,HeadJournal!$A$1:$NTR$890,COLUMN(HeadJournal!B$1),0),"")</f>
        <v/>
      </c>
      <c r="C5998" s="94" t="str">
        <f>IFERROR(VLOOKUP($A5998,HeadJournal!$A$1:$NTR$890,COLUMN(HeadJournal!C$1),0),"")</f>
        <v/>
      </c>
      <c r="D5998" s="125" t="str">
        <f>IFERROR(VLOOKUP($A5998,HeadJournal!$A$1:$NTR$890,COLUMN(HeadJournal!D$1),0),"")</f>
        <v/>
      </c>
      <c r="E5998" s="95" t="str">
        <f>IFERROR(VLOOKUP($A5998,HeadJournal!$A$1:$NTR$890,COLUMN(HeadJournal!G$1),0),"")</f>
        <v/>
      </c>
      <c r="F5998" s="95" t="str">
        <f t="shared" si="419"/>
        <v/>
      </c>
      <c r="G5998" s="97"/>
      <c r="H5998" s="161"/>
      <c r="I5998" s="97"/>
      <c r="J5998" s="97"/>
      <c r="K5998" s="29"/>
      <c r="L5998" s="29"/>
      <c r="M5998" s="30">
        <f>IFERROR(VLOOKUP($A5998,HeadJournal!$A$1:$J$890,COLUMN(HeadJournal!I$1),0)*($K5998+$L5998)/(SUMIF($A:$A,$A5998,$K:$K)+SUMIF($A:$A,$A5998,$L:$L)),0)</f>
        <v>0</v>
      </c>
      <c r="N5998" s="30">
        <f>IFERROR((VLOOKUP($A5998,HeadJournal!$A$1:$K$890,COLUMN(HeadJournal!K$1),0)-VLOOKUP($A5998,HeadJournal!$A$1:$K$890,COLUMN(HeadJournal!J$1),0))*($K5998+$L5998)/(SUMIF($A:$A,$A5998,$K:$K)+SUMIF($A:$A,$A5998,$L:$L)),0)</f>
        <v>0</v>
      </c>
      <c r="O5998" s="30">
        <f>IFERROR((VLOOKUP($A5998,HeadJournal!$A$1:$L$890,COLUMN(HeadJournal!L$1),0)*($K5998+$L5998)/(SUMIF($A:$A,$A5998,$K:$K)+SUMIF($A:$A,$A5998,$L:$L)))/VLOOKUP($A5998,HeadJournal!$A$1:$L$890,COLUMN(HeadJournal!H$1),0),0)</f>
        <v>0</v>
      </c>
      <c r="P5998" s="30">
        <f ca="1">IFERROR(SUM(K5998:O5998)*VLOOKUP($A5998,HeadJournal!$A$1:$L$890,COLUMN(HeadJournal!H$1),0),0)</f>
        <v>0</v>
      </c>
      <c r="Q5998" s="29"/>
      <c r="R5998" s="31"/>
      <c r="S5998" s="31"/>
      <c r="T5998" s="95" t="str">
        <f t="shared" si="420"/>
        <v/>
      </c>
      <c r="U5998" s="32">
        <f t="shared" ca="1" si="447"/>
        <v>0</v>
      </c>
      <c r="V5998" s="22" t="str">
        <f t="shared" si="448"/>
        <v/>
      </c>
      <c r="X5998" s="33"/>
      <c r="Y5998" s="33"/>
    </row>
    <row r="5999" spans="1:25" hidden="1" x14ac:dyDescent="0.2">
      <c r="A5999" s="93"/>
      <c r="B5999" s="94" t="str">
        <f>IFERROR(VLOOKUP($A5999,HeadJournal!$A$1:$NTR$890,COLUMN(HeadJournal!B$1),0),"")</f>
        <v/>
      </c>
      <c r="C5999" s="94" t="str">
        <f>IFERROR(VLOOKUP($A5999,HeadJournal!$A$1:$NTR$890,COLUMN(HeadJournal!C$1),0),"")</f>
        <v/>
      </c>
      <c r="D5999" s="125" t="str">
        <f>IFERROR(VLOOKUP($A5999,HeadJournal!$A$1:$NTR$890,COLUMN(HeadJournal!D$1),0),"")</f>
        <v/>
      </c>
      <c r="E5999" s="95" t="str">
        <f>IFERROR(VLOOKUP($A5999,HeadJournal!$A$1:$NTR$890,COLUMN(HeadJournal!G$1),0),"")</f>
        <v/>
      </c>
      <c r="F5999" s="95" t="str">
        <f t="shared" si="419"/>
        <v/>
      </c>
      <c r="G5999" s="97"/>
      <c r="H5999" s="161"/>
      <c r="I5999" s="97"/>
      <c r="J5999" s="97"/>
      <c r="K5999" s="29"/>
      <c r="L5999" s="29"/>
      <c r="M5999" s="30">
        <f>IFERROR(VLOOKUP($A5999,HeadJournal!$A$1:$J$890,COLUMN(HeadJournal!I$1),0)*($K5999+$L5999)/(SUMIF($A:$A,$A5999,$K:$K)+SUMIF($A:$A,$A5999,$L:$L)),0)</f>
        <v>0</v>
      </c>
      <c r="N5999" s="30">
        <f>IFERROR((VLOOKUP($A5999,HeadJournal!$A$1:$K$890,COLUMN(HeadJournal!K$1),0)-VLOOKUP($A5999,HeadJournal!$A$1:$K$890,COLUMN(HeadJournal!J$1),0))*($K5999+$L5999)/(SUMIF($A:$A,$A5999,$K:$K)+SUMIF($A:$A,$A5999,$L:$L)),0)</f>
        <v>0</v>
      </c>
      <c r="O5999" s="30">
        <f>IFERROR((VLOOKUP($A5999,HeadJournal!$A$1:$L$890,COLUMN(HeadJournal!L$1),0)*($K5999+$L5999)/(SUMIF($A:$A,$A5999,$K:$K)+SUMIF($A:$A,$A5999,$L:$L)))/VLOOKUP($A5999,HeadJournal!$A$1:$L$890,COLUMN(HeadJournal!H$1),0),0)</f>
        <v>0</v>
      </c>
      <c r="P5999" s="30">
        <f ca="1">IFERROR(SUM(K5999:O5999)*VLOOKUP($A5999,HeadJournal!$A$1:$L$890,COLUMN(HeadJournal!H$1),0),0)</f>
        <v>0</v>
      </c>
      <c r="Q5999" s="29"/>
      <c r="R5999" s="31"/>
      <c r="S5999" s="31"/>
      <c r="T5999" s="95" t="str">
        <f t="shared" si="420"/>
        <v/>
      </c>
      <c r="U5999" s="32">
        <f t="shared" ca="1" si="447"/>
        <v>0</v>
      </c>
      <c r="V5999" s="22" t="str">
        <f t="shared" si="448"/>
        <v/>
      </c>
      <c r="X5999" s="33"/>
      <c r="Y5999" s="33"/>
    </row>
    <row r="6000" spans="1:25" hidden="1" x14ac:dyDescent="0.2">
      <c r="A6000" s="93"/>
      <c r="B6000" s="94" t="str">
        <f>IFERROR(VLOOKUP($A6000,HeadJournal!$A$1:$NTR$890,COLUMN(HeadJournal!B$1),0),"")</f>
        <v/>
      </c>
      <c r="C6000" s="94" t="str">
        <f>IFERROR(VLOOKUP($A6000,HeadJournal!$A$1:$NTR$890,COLUMN(HeadJournal!C$1),0),"")</f>
        <v/>
      </c>
      <c r="D6000" s="125" t="str">
        <f>IFERROR(VLOOKUP($A6000,HeadJournal!$A$1:$NTR$890,COLUMN(HeadJournal!D$1),0),"")</f>
        <v/>
      </c>
      <c r="E6000" s="95" t="str">
        <f>IFERROR(VLOOKUP($A6000,HeadJournal!$A$1:$NTR$890,COLUMN(HeadJournal!G$1),0),"")</f>
        <v/>
      </c>
      <c r="F6000" s="95" t="str">
        <f t="shared" si="419"/>
        <v/>
      </c>
      <c r="G6000" s="97"/>
      <c r="H6000" s="161"/>
      <c r="I6000" s="97"/>
      <c r="J6000" s="97"/>
      <c r="K6000" s="29"/>
      <c r="L6000" s="29"/>
      <c r="M6000" s="30">
        <f>IFERROR(VLOOKUP($A6000,HeadJournal!$A$1:$J$890,COLUMN(HeadJournal!I$1),0)*($K6000+$L6000)/(SUMIF($A:$A,$A6000,$K:$K)+SUMIF($A:$A,$A6000,$L:$L)),0)</f>
        <v>0</v>
      </c>
      <c r="N6000" s="30">
        <f>IFERROR((VLOOKUP($A6000,HeadJournal!$A$1:$K$890,COLUMN(HeadJournal!K$1),0)-VLOOKUP($A6000,HeadJournal!$A$1:$K$890,COLUMN(HeadJournal!J$1),0))*($K6000+$L6000)/(SUMIF($A:$A,$A6000,$K:$K)+SUMIF($A:$A,$A6000,$L:$L)),0)</f>
        <v>0</v>
      </c>
      <c r="O6000" s="30">
        <f>IFERROR((VLOOKUP($A6000,HeadJournal!$A$1:$L$890,COLUMN(HeadJournal!L$1),0)*($K6000+$L6000)/(SUMIF($A:$A,$A6000,$K:$K)+SUMIF($A:$A,$A6000,$L:$L)))/VLOOKUP($A6000,HeadJournal!$A$1:$L$890,COLUMN(HeadJournal!H$1),0),0)</f>
        <v>0</v>
      </c>
      <c r="P6000" s="30">
        <f ca="1">IFERROR(SUM(K6000:O6000)*VLOOKUP($A6000,HeadJournal!$A$1:$L$890,COLUMN(HeadJournal!H$1),0),0)</f>
        <v>0</v>
      </c>
      <c r="Q6000" s="29"/>
      <c r="R6000" s="31"/>
      <c r="S6000" s="31"/>
      <c r="T6000" s="95" t="str">
        <f t="shared" si="420"/>
        <v/>
      </c>
      <c r="U6000" s="32">
        <f t="shared" ca="1" si="447"/>
        <v>0</v>
      </c>
      <c r="V6000" s="22" t="str">
        <f t="shared" si="448"/>
        <v/>
      </c>
      <c r="X6000" s="33"/>
      <c r="Y6000" s="33"/>
    </row>
    <row r="6001" spans="1:25" hidden="1" x14ac:dyDescent="0.2">
      <c r="A6001" s="93"/>
      <c r="B6001" s="94" t="str">
        <f>IFERROR(VLOOKUP($A6001,HeadJournal!$A$1:$NTR$890,COLUMN(HeadJournal!B$1),0),"")</f>
        <v/>
      </c>
      <c r="C6001" s="94" t="str">
        <f>IFERROR(VLOOKUP($A6001,HeadJournal!$A$1:$NTR$890,COLUMN(HeadJournal!C$1),0),"")</f>
        <v/>
      </c>
      <c r="D6001" s="125" t="str">
        <f>IFERROR(VLOOKUP($A6001,HeadJournal!$A$1:$NTR$890,COLUMN(HeadJournal!D$1),0),"")</f>
        <v/>
      </c>
      <c r="E6001" s="95" t="str">
        <f>IFERROR(VLOOKUP($A6001,HeadJournal!$A$1:$NTR$890,COLUMN(HeadJournal!G$1),0),"")</f>
        <v/>
      </c>
      <c r="F6001" s="95" t="str">
        <f t="shared" si="419"/>
        <v/>
      </c>
      <c r="G6001" s="97"/>
      <c r="H6001" s="161"/>
      <c r="I6001" s="97"/>
      <c r="J6001" s="97"/>
      <c r="K6001" s="29"/>
      <c r="L6001" s="29"/>
      <c r="M6001" s="30">
        <f>IFERROR(VLOOKUP($A6001,HeadJournal!$A$1:$J$890,COLUMN(HeadJournal!I$1),0)*($K6001+$L6001)/(SUMIF($A:$A,$A6001,$K:$K)+SUMIF($A:$A,$A6001,$L:$L)),0)</f>
        <v>0</v>
      </c>
      <c r="N6001" s="30">
        <f>IFERROR((VLOOKUP($A6001,HeadJournal!$A$1:$K$890,COLUMN(HeadJournal!K$1),0)-VLOOKUP($A6001,HeadJournal!$A$1:$K$890,COLUMN(HeadJournal!J$1),0))*($K6001+$L6001)/(SUMIF($A:$A,$A6001,$K:$K)+SUMIF($A:$A,$A6001,$L:$L)),0)</f>
        <v>0</v>
      </c>
      <c r="O6001" s="30">
        <f>IFERROR((VLOOKUP($A6001,HeadJournal!$A$1:$L$890,COLUMN(HeadJournal!L$1),0)*($K6001+$L6001)/(SUMIF($A:$A,$A6001,$K:$K)+SUMIF($A:$A,$A6001,$L:$L)))/VLOOKUP($A6001,HeadJournal!$A$1:$L$890,COLUMN(HeadJournal!H$1),0),0)</f>
        <v>0</v>
      </c>
      <c r="P6001" s="30">
        <f ca="1">IFERROR(SUM(K6001:O6001)*VLOOKUP($A6001,HeadJournal!$A$1:$L$890,COLUMN(HeadJournal!H$1),0),0)</f>
        <v>0</v>
      </c>
      <c r="Q6001" s="29"/>
      <c r="R6001" s="31"/>
      <c r="S6001" s="31"/>
      <c r="T6001" s="95" t="str">
        <f t="shared" si="420"/>
        <v/>
      </c>
      <c r="U6001" s="32">
        <f t="shared" ca="1" si="447"/>
        <v>0</v>
      </c>
      <c r="V6001" s="22" t="str">
        <f t="shared" si="448"/>
        <v/>
      </c>
      <c r="X6001" s="33"/>
      <c r="Y6001" s="33"/>
    </row>
    <row r="6002" spans="1:25" hidden="1" x14ac:dyDescent="0.2">
      <c r="A6002" s="93"/>
      <c r="B6002" s="94" t="str">
        <f>IFERROR(VLOOKUP($A6002,HeadJournal!$A$1:$NTR$890,COLUMN(HeadJournal!B$1),0),"")</f>
        <v/>
      </c>
      <c r="C6002" s="94" t="str">
        <f>IFERROR(VLOOKUP($A6002,HeadJournal!$A$1:$NTR$890,COLUMN(HeadJournal!C$1),0),"")</f>
        <v/>
      </c>
      <c r="D6002" s="125" t="str">
        <f>IFERROR(VLOOKUP($A6002,HeadJournal!$A$1:$NTR$890,COLUMN(HeadJournal!D$1),0),"")</f>
        <v/>
      </c>
      <c r="E6002" s="95" t="str">
        <f>IFERROR(VLOOKUP($A6002,HeadJournal!$A$1:$NTR$890,COLUMN(HeadJournal!G$1),0),"")</f>
        <v/>
      </c>
      <c r="F6002" s="95" t="str">
        <f t="shared" si="419"/>
        <v/>
      </c>
      <c r="G6002" s="97"/>
      <c r="H6002" s="161"/>
      <c r="I6002" s="97"/>
      <c r="J6002" s="97"/>
      <c r="K6002" s="29"/>
      <c r="L6002" s="29"/>
      <c r="M6002" s="30">
        <f>IFERROR(VLOOKUP($A6002,HeadJournal!$A$1:$J$890,COLUMN(HeadJournal!I$1),0)*($K6002+$L6002)/(SUMIF($A:$A,$A6002,$K:$K)+SUMIF($A:$A,$A6002,$L:$L)),0)</f>
        <v>0</v>
      </c>
      <c r="N6002" s="30">
        <f>IFERROR((VLOOKUP($A6002,HeadJournal!$A$1:$K$890,COLUMN(HeadJournal!K$1),0)-VLOOKUP($A6002,HeadJournal!$A$1:$K$890,COLUMN(HeadJournal!J$1),0))*($K6002+$L6002)/(SUMIF($A:$A,$A6002,$K:$K)+SUMIF($A:$A,$A6002,$L:$L)),0)</f>
        <v>0</v>
      </c>
      <c r="O6002" s="30">
        <f>IFERROR((VLOOKUP($A6002,HeadJournal!$A$1:$L$890,COLUMN(HeadJournal!L$1),0)*($K6002+$L6002)/(SUMIF($A:$A,$A6002,$K:$K)+SUMIF($A:$A,$A6002,$L:$L)))/VLOOKUP($A6002,HeadJournal!$A$1:$L$890,COLUMN(HeadJournal!H$1),0),0)</f>
        <v>0</v>
      </c>
      <c r="P6002" s="30">
        <f ca="1">IFERROR(SUM(K6002:O6002)*VLOOKUP($A6002,HeadJournal!$A$1:$L$890,COLUMN(HeadJournal!H$1),0),0)</f>
        <v>0</v>
      </c>
      <c r="Q6002" s="29"/>
      <c r="R6002" s="31"/>
      <c r="S6002" s="31"/>
      <c r="T6002" s="95" t="str">
        <f t="shared" si="420"/>
        <v/>
      </c>
      <c r="U6002" s="32">
        <f t="shared" ca="1" si="447"/>
        <v>0</v>
      </c>
      <c r="V6002" s="22" t="str">
        <f t="shared" si="448"/>
        <v/>
      </c>
      <c r="X6002" s="33"/>
      <c r="Y6002" s="33"/>
    </row>
    <row r="6003" spans="1:25" hidden="1" x14ac:dyDescent="0.2">
      <c r="A6003" s="93"/>
      <c r="B6003" s="94" t="str">
        <f>IFERROR(VLOOKUP($A6003,HeadJournal!$A$1:$NTR$890,COLUMN(HeadJournal!B$1),0),"")</f>
        <v/>
      </c>
      <c r="C6003" s="94" t="str">
        <f>IFERROR(VLOOKUP($A6003,HeadJournal!$A$1:$NTR$890,COLUMN(HeadJournal!C$1),0),"")</f>
        <v/>
      </c>
      <c r="D6003" s="125" t="str">
        <f>IFERROR(VLOOKUP($A6003,HeadJournal!$A$1:$NTR$890,COLUMN(HeadJournal!D$1),0),"")</f>
        <v/>
      </c>
      <c r="E6003" s="95" t="str">
        <f>IFERROR(VLOOKUP($A6003,HeadJournal!$A$1:$NTR$890,COLUMN(HeadJournal!G$1),0),"")</f>
        <v/>
      </c>
      <c r="F6003" s="95" t="str">
        <f t="shared" si="419"/>
        <v/>
      </c>
      <c r="G6003" s="97"/>
      <c r="H6003" s="161"/>
      <c r="I6003" s="97"/>
      <c r="J6003" s="97"/>
      <c r="K6003" s="29"/>
      <c r="L6003" s="29"/>
      <c r="M6003" s="30">
        <f>IFERROR(VLOOKUP($A6003,HeadJournal!$A$1:$J$890,COLUMN(HeadJournal!I$1),0)*($K6003+$L6003)/(SUMIF($A:$A,$A6003,$K:$K)+SUMIF($A:$A,$A6003,$L:$L)),0)</f>
        <v>0</v>
      </c>
      <c r="N6003" s="30">
        <f>IFERROR((VLOOKUP($A6003,HeadJournal!$A$1:$K$890,COLUMN(HeadJournal!K$1),0)-VLOOKUP($A6003,HeadJournal!$A$1:$K$890,COLUMN(HeadJournal!J$1),0))*($K6003+$L6003)/(SUMIF($A:$A,$A6003,$K:$K)+SUMIF($A:$A,$A6003,$L:$L)),0)</f>
        <v>0</v>
      </c>
      <c r="O6003" s="30">
        <f>IFERROR((VLOOKUP($A6003,HeadJournal!$A$1:$L$890,COLUMN(HeadJournal!L$1),0)*($K6003+$L6003)/(SUMIF($A:$A,$A6003,$K:$K)+SUMIF($A:$A,$A6003,$L:$L)))/VLOOKUP($A6003,HeadJournal!$A$1:$L$890,COLUMN(HeadJournal!H$1),0),0)</f>
        <v>0</v>
      </c>
      <c r="P6003" s="30">
        <f ca="1">IFERROR(SUM(K6003:O6003)*VLOOKUP($A6003,HeadJournal!$A$1:$L$890,COLUMN(HeadJournal!H$1),0),0)</f>
        <v>0</v>
      </c>
      <c r="Q6003" s="29"/>
      <c r="R6003" s="31"/>
      <c r="S6003" s="31"/>
      <c r="T6003" s="95" t="str">
        <f t="shared" si="420"/>
        <v/>
      </c>
      <c r="U6003" s="32">
        <f t="shared" ca="1" si="447"/>
        <v>0</v>
      </c>
      <c r="V6003" s="22" t="str">
        <f t="shared" si="448"/>
        <v/>
      </c>
      <c r="X6003" s="33"/>
      <c r="Y6003" s="33"/>
    </row>
    <row r="6004" spans="1:25" hidden="1" x14ac:dyDescent="0.2">
      <c r="A6004" s="93"/>
      <c r="B6004" s="94" t="str">
        <f>IFERROR(VLOOKUP($A6004,HeadJournal!$A$1:$NTR$890,COLUMN(HeadJournal!B$1),0),"")</f>
        <v/>
      </c>
      <c r="C6004" s="94" t="str">
        <f>IFERROR(VLOOKUP($A6004,HeadJournal!$A$1:$NTR$890,COLUMN(HeadJournal!C$1),0),"")</f>
        <v/>
      </c>
      <c r="D6004" s="125" t="str">
        <f>IFERROR(VLOOKUP($A6004,HeadJournal!$A$1:$NTR$890,COLUMN(HeadJournal!D$1),0),"")</f>
        <v/>
      </c>
      <c r="E6004" s="95" t="str">
        <f>IFERROR(VLOOKUP($A6004,HeadJournal!$A$1:$NTR$890,COLUMN(HeadJournal!G$1),0),"")</f>
        <v/>
      </c>
      <c r="F6004" s="95" t="str">
        <f t="shared" si="419"/>
        <v/>
      </c>
      <c r="G6004" s="97"/>
      <c r="H6004" s="161"/>
      <c r="I6004" s="97"/>
      <c r="J6004" s="97"/>
      <c r="K6004" s="29"/>
      <c r="L6004" s="29"/>
      <c r="M6004" s="30">
        <f>IFERROR(VLOOKUP($A6004,HeadJournal!$A$1:$J$890,COLUMN(HeadJournal!I$1),0)*($K6004+$L6004)/(SUMIF($A:$A,$A6004,$K:$K)+SUMIF($A:$A,$A6004,$L:$L)),0)</f>
        <v>0</v>
      </c>
      <c r="N6004" s="30">
        <f>IFERROR((VLOOKUP($A6004,HeadJournal!$A$1:$K$890,COLUMN(HeadJournal!K$1),0)-VLOOKUP($A6004,HeadJournal!$A$1:$K$890,COLUMN(HeadJournal!J$1),0))*($K6004+$L6004)/(SUMIF($A:$A,$A6004,$K:$K)+SUMIF($A:$A,$A6004,$L:$L)),0)</f>
        <v>0</v>
      </c>
      <c r="O6004" s="30">
        <f>IFERROR((VLOOKUP($A6004,HeadJournal!$A$1:$L$890,COLUMN(HeadJournal!L$1),0)*($K6004+$L6004)/(SUMIF($A:$A,$A6004,$K:$K)+SUMIF($A:$A,$A6004,$L:$L)))/VLOOKUP($A6004,HeadJournal!$A$1:$L$890,COLUMN(HeadJournal!H$1),0),0)</f>
        <v>0</v>
      </c>
      <c r="P6004" s="30">
        <f ca="1">IFERROR(SUM(K6004:O6004)*VLOOKUP($A6004,HeadJournal!$A$1:$L$890,COLUMN(HeadJournal!H$1),0),0)</f>
        <v>0</v>
      </c>
      <c r="Q6004" s="29"/>
      <c r="R6004" s="31"/>
      <c r="S6004" s="31"/>
      <c r="T6004" s="95" t="str">
        <f t="shared" si="420"/>
        <v/>
      </c>
      <c r="U6004" s="32">
        <f t="shared" ca="1" si="447"/>
        <v>0</v>
      </c>
      <c r="V6004" s="22" t="str">
        <f t="shared" si="448"/>
        <v/>
      </c>
      <c r="X6004" s="33"/>
      <c r="Y6004" s="33"/>
    </row>
    <row r="6005" spans="1:25" hidden="1" x14ac:dyDescent="0.2">
      <c r="A6005" s="93"/>
      <c r="B6005" s="94" t="str">
        <f>IFERROR(VLOOKUP($A6005,HeadJournal!$A$1:$NTR$890,COLUMN(HeadJournal!B$1),0),"")</f>
        <v/>
      </c>
      <c r="C6005" s="94" t="str">
        <f>IFERROR(VLOOKUP($A6005,HeadJournal!$A$1:$NTR$890,COLUMN(HeadJournal!C$1),0),"")</f>
        <v/>
      </c>
      <c r="D6005" s="125" t="str">
        <f>IFERROR(VLOOKUP($A6005,HeadJournal!$A$1:$NTR$890,COLUMN(HeadJournal!D$1),0),"")</f>
        <v/>
      </c>
      <c r="E6005" s="95" t="str">
        <f>IFERROR(VLOOKUP($A6005,HeadJournal!$A$1:$NTR$890,COLUMN(HeadJournal!G$1),0),"")</f>
        <v/>
      </c>
      <c r="F6005" s="95" t="str">
        <f t="shared" si="419"/>
        <v/>
      </c>
      <c r="G6005" s="97"/>
      <c r="H6005" s="161"/>
      <c r="I6005" s="97"/>
      <c r="J6005" s="97"/>
      <c r="K6005" s="29"/>
      <c r="L6005" s="29"/>
      <c r="M6005" s="30">
        <f>IFERROR(VLOOKUP($A6005,HeadJournal!$A$1:$J$890,COLUMN(HeadJournal!I$1),0)*($K6005+$L6005)/(SUMIF($A:$A,$A6005,$K:$K)+SUMIF($A:$A,$A6005,$L:$L)),0)</f>
        <v>0</v>
      </c>
      <c r="N6005" s="30">
        <f>IFERROR((VLOOKUP($A6005,HeadJournal!$A$1:$K$890,COLUMN(HeadJournal!K$1),0)-VLOOKUP($A6005,HeadJournal!$A$1:$K$890,COLUMN(HeadJournal!J$1),0))*($K6005+$L6005)/(SUMIF($A:$A,$A6005,$K:$K)+SUMIF($A:$A,$A6005,$L:$L)),0)</f>
        <v>0</v>
      </c>
      <c r="O6005" s="30">
        <f>IFERROR((VLOOKUP($A6005,HeadJournal!$A$1:$L$890,COLUMN(HeadJournal!L$1),0)*($K6005+$L6005)/(SUMIF($A:$A,$A6005,$K:$K)+SUMIF($A:$A,$A6005,$L:$L)))/VLOOKUP($A6005,HeadJournal!$A$1:$L$890,COLUMN(HeadJournal!H$1),0),0)</f>
        <v>0</v>
      </c>
      <c r="P6005" s="30">
        <f ca="1">IFERROR(SUM(K6005:O6005)*VLOOKUP($A6005,HeadJournal!$A$1:$L$890,COLUMN(HeadJournal!H$1),0),0)</f>
        <v>0</v>
      </c>
      <c r="Q6005" s="29"/>
      <c r="R6005" s="31"/>
      <c r="S6005" s="31"/>
      <c r="T6005" s="95" t="str">
        <f t="shared" si="420"/>
        <v/>
      </c>
      <c r="U6005" s="32">
        <f t="shared" ca="1" si="447"/>
        <v>0</v>
      </c>
      <c r="V6005" s="22" t="str">
        <f t="shared" si="448"/>
        <v/>
      </c>
      <c r="X6005" s="33"/>
      <c r="Y6005" s="33"/>
    </row>
    <row r="6006" spans="1:25" hidden="1" x14ac:dyDescent="0.2">
      <c r="A6006" s="93"/>
      <c r="B6006" s="94" t="str">
        <f>IFERROR(VLOOKUP($A6006,HeadJournal!$A$1:$NTR$890,COLUMN(HeadJournal!B$1),0),"")</f>
        <v/>
      </c>
      <c r="C6006" s="94" t="str">
        <f>IFERROR(VLOOKUP($A6006,HeadJournal!$A$1:$NTR$890,COLUMN(HeadJournal!C$1),0),"")</f>
        <v/>
      </c>
      <c r="D6006" s="125" t="str">
        <f>IFERROR(VLOOKUP($A6006,HeadJournal!$A$1:$NTR$890,COLUMN(HeadJournal!D$1),0),"")</f>
        <v/>
      </c>
      <c r="E6006" s="95" t="str">
        <f>IFERROR(VLOOKUP($A6006,HeadJournal!$A$1:$NTR$890,COLUMN(HeadJournal!G$1),0),"")</f>
        <v/>
      </c>
      <c r="F6006" s="95" t="str">
        <f t="shared" si="419"/>
        <v/>
      </c>
      <c r="G6006" s="97"/>
      <c r="H6006" s="161"/>
      <c r="I6006" s="97"/>
      <c r="J6006" s="97"/>
      <c r="K6006" s="29"/>
      <c r="L6006" s="29"/>
      <c r="M6006" s="30">
        <f>IFERROR(VLOOKUP($A6006,HeadJournal!$A$1:$J$890,COLUMN(HeadJournal!I$1),0)*($K6006+$L6006)/(SUMIF($A:$A,$A6006,$K:$K)+SUMIF($A:$A,$A6006,$L:$L)),0)</f>
        <v>0</v>
      </c>
      <c r="N6006" s="30">
        <f>IFERROR((VLOOKUP($A6006,HeadJournal!$A$1:$K$890,COLUMN(HeadJournal!K$1),0)-VLOOKUP($A6006,HeadJournal!$A$1:$K$890,COLUMN(HeadJournal!J$1),0))*($K6006+$L6006)/(SUMIF($A:$A,$A6006,$K:$K)+SUMIF($A:$A,$A6006,$L:$L)),0)</f>
        <v>0</v>
      </c>
      <c r="O6006" s="30">
        <f>IFERROR((VLOOKUP($A6006,HeadJournal!$A$1:$L$890,COLUMN(HeadJournal!L$1),0)*($K6006+$L6006)/(SUMIF($A:$A,$A6006,$K:$K)+SUMIF($A:$A,$A6006,$L:$L)))/VLOOKUP($A6006,HeadJournal!$A$1:$L$890,COLUMN(HeadJournal!H$1),0),0)</f>
        <v>0</v>
      </c>
      <c r="P6006" s="30">
        <f ca="1">IFERROR(SUM(K6006:O6006)*VLOOKUP($A6006,HeadJournal!$A$1:$L$890,COLUMN(HeadJournal!H$1),0),0)</f>
        <v>0</v>
      </c>
      <c r="Q6006" s="29"/>
      <c r="R6006" s="31"/>
      <c r="S6006" s="31"/>
      <c r="T6006" s="95" t="str">
        <f t="shared" si="420"/>
        <v/>
      </c>
      <c r="U6006" s="32">
        <f t="shared" ca="1" si="447"/>
        <v>0</v>
      </c>
      <c r="V6006" s="22" t="str">
        <f t="shared" si="448"/>
        <v/>
      </c>
      <c r="X6006" s="33"/>
      <c r="Y6006" s="33"/>
    </row>
    <row r="6007" spans="1:25" hidden="1" x14ac:dyDescent="0.2">
      <c r="A6007" s="93"/>
      <c r="B6007" s="94" t="str">
        <f>IFERROR(VLOOKUP($A6007,HeadJournal!$A$1:$NTR$890,COLUMN(HeadJournal!B$1),0),"")</f>
        <v/>
      </c>
      <c r="C6007" s="94" t="str">
        <f>IFERROR(VLOOKUP($A6007,HeadJournal!$A$1:$NTR$890,COLUMN(HeadJournal!C$1),0),"")</f>
        <v/>
      </c>
      <c r="D6007" s="125" t="str">
        <f>IFERROR(VLOOKUP($A6007,HeadJournal!$A$1:$NTR$890,COLUMN(HeadJournal!D$1),0),"")</f>
        <v/>
      </c>
      <c r="E6007" s="95" t="str">
        <f>IFERROR(VLOOKUP($A6007,HeadJournal!$A$1:$NTR$890,COLUMN(HeadJournal!G$1),0),"")</f>
        <v/>
      </c>
      <c r="F6007" s="95" t="str">
        <f t="shared" si="419"/>
        <v/>
      </c>
      <c r="G6007" s="97"/>
      <c r="H6007" s="161"/>
      <c r="I6007" s="97"/>
      <c r="J6007" s="97"/>
      <c r="K6007" s="29"/>
      <c r="L6007" s="29"/>
      <c r="M6007" s="30">
        <f>IFERROR(VLOOKUP($A6007,HeadJournal!$A$1:$J$890,COLUMN(HeadJournal!I$1),0)*($K6007+$L6007)/(SUMIF($A:$A,$A6007,$K:$K)+SUMIF($A:$A,$A6007,$L:$L)),0)</f>
        <v>0</v>
      </c>
      <c r="N6007" s="30">
        <f>IFERROR((VLOOKUP($A6007,HeadJournal!$A$1:$K$890,COLUMN(HeadJournal!K$1),0)-VLOOKUP($A6007,HeadJournal!$A$1:$K$890,COLUMN(HeadJournal!J$1),0))*($K6007+$L6007)/(SUMIF($A:$A,$A6007,$K:$K)+SUMIF($A:$A,$A6007,$L:$L)),0)</f>
        <v>0</v>
      </c>
      <c r="O6007" s="30">
        <f>IFERROR((VLOOKUP($A6007,HeadJournal!$A$1:$L$890,COLUMN(HeadJournal!L$1),0)*($K6007+$L6007)/(SUMIF($A:$A,$A6007,$K:$K)+SUMIF($A:$A,$A6007,$L:$L)))/VLOOKUP($A6007,HeadJournal!$A$1:$L$890,COLUMN(HeadJournal!H$1),0),0)</f>
        <v>0</v>
      </c>
      <c r="P6007" s="30">
        <f ca="1">IFERROR(SUM(K6007:O6007)*VLOOKUP($A6007,HeadJournal!$A$1:$L$890,COLUMN(HeadJournal!H$1),0),0)</f>
        <v>0</v>
      </c>
      <c r="Q6007" s="29"/>
      <c r="R6007" s="31"/>
      <c r="S6007" s="31"/>
      <c r="T6007" s="95" t="str">
        <f t="shared" si="420"/>
        <v/>
      </c>
      <c r="U6007" s="32">
        <f t="shared" ca="1" si="447"/>
        <v>0</v>
      </c>
      <c r="V6007" s="22" t="str">
        <f t="shared" si="448"/>
        <v/>
      </c>
      <c r="X6007" s="33"/>
      <c r="Y6007" s="33"/>
    </row>
    <row r="6008" spans="1:25" hidden="1" x14ac:dyDescent="0.2">
      <c r="A6008" s="93"/>
      <c r="B6008" s="94" t="str">
        <f>IFERROR(VLOOKUP($A6008,HeadJournal!$A$1:$NTR$890,COLUMN(HeadJournal!B$1),0),"")</f>
        <v/>
      </c>
      <c r="C6008" s="94" t="str">
        <f>IFERROR(VLOOKUP($A6008,HeadJournal!$A$1:$NTR$890,COLUMN(HeadJournal!C$1),0),"")</f>
        <v/>
      </c>
      <c r="D6008" s="125" t="str">
        <f>IFERROR(VLOOKUP($A6008,HeadJournal!$A$1:$NTR$890,COLUMN(HeadJournal!D$1),0),"")</f>
        <v/>
      </c>
      <c r="E6008" s="95" t="str">
        <f>IFERROR(VLOOKUP($A6008,HeadJournal!$A$1:$NTR$890,COLUMN(HeadJournal!G$1),0),"")</f>
        <v/>
      </c>
      <c r="F6008" s="95" t="str">
        <f t="shared" ref="F6008:F6119" si="449">IFERROR(TEXT(E6008, "ГГГГ ММ"),"")</f>
        <v/>
      </c>
      <c r="G6008" s="97"/>
      <c r="H6008" s="161"/>
      <c r="I6008" s="97"/>
      <c r="J6008" s="97"/>
      <c r="K6008" s="29"/>
      <c r="L6008" s="29"/>
      <c r="M6008" s="30">
        <f>IFERROR(VLOOKUP($A6008,HeadJournal!$A$1:$J$890,COLUMN(HeadJournal!I$1),0)*($K6008+$L6008)/(SUMIF($A:$A,$A6008,$K:$K)+SUMIF($A:$A,$A6008,$L:$L)),0)</f>
        <v>0</v>
      </c>
      <c r="N6008" s="30">
        <f>IFERROR((VLOOKUP($A6008,HeadJournal!$A$1:$K$890,COLUMN(HeadJournal!K$1),0)-VLOOKUP($A6008,HeadJournal!$A$1:$K$890,COLUMN(HeadJournal!J$1),0))*($K6008+$L6008)/(SUMIF($A:$A,$A6008,$K:$K)+SUMIF($A:$A,$A6008,$L:$L)),0)</f>
        <v>0</v>
      </c>
      <c r="O6008" s="30">
        <f>IFERROR((VLOOKUP($A6008,HeadJournal!$A$1:$L$890,COLUMN(HeadJournal!L$1),0)*($K6008+$L6008)/(SUMIF($A:$A,$A6008,$K:$K)+SUMIF($A:$A,$A6008,$L:$L)))/VLOOKUP($A6008,HeadJournal!$A$1:$L$890,COLUMN(HeadJournal!H$1),0),0)</f>
        <v>0</v>
      </c>
      <c r="P6008" s="30">
        <f ca="1">IFERROR(SUM(K6008:O6008)*VLOOKUP($A6008,HeadJournal!$A$1:$L$890,COLUMN(HeadJournal!H$1),0),0)</f>
        <v>0</v>
      </c>
      <c r="Q6008" s="29"/>
      <c r="R6008" s="31"/>
      <c r="S6008" s="31"/>
      <c r="T6008" s="95" t="str">
        <f t="shared" ref="T6008:T6119" si="450">IF(R6008="","",TEXT(R6008,"ГГГГ ММ"))</f>
        <v/>
      </c>
      <c r="U6008" s="32">
        <f t="shared" ca="1" si="447"/>
        <v>0</v>
      </c>
      <c r="V6008" s="22" t="str">
        <f t="shared" si="448"/>
        <v/>
      </c>
      <c r="X6008" s="33"/>
      <c r="Y6008" s="33"/>
    </row>
    <row r="6009" spans="1:25" hidden="1" x14ac:dyDescent="0.2">
      <c r="A6009" s="93"/>
      <c r="B6009" s="94" t="str">
        <f>IFERROR(VLOOKUP($A6009,HeadJournal!$A$1:$NTR$890,COLUMN(HeadJournal!B$1),0),"")</f>
        <v/>
      </c>
      <c r="C6009" s="94" t="str">
        <f>IFERROR(VLOOKUP($A6009,HeadJournal!$A$1:$NTR$890,COLUMN(HeadJournal!C$1),0),"")</f>
        <v/>
      </c>
      <c r="D6009" s="125" t="str">
        <f>IFERROR(VLOOKUP($A6009,HeadJournal!$A$1:$NTR$890,COLUMN(HeadJournal!D$1),0),"")</f>
        <v/>
      </c>
      <c r="E6009" s="95" t="str">
        <f>IFERROR(VLOOKUP($A6009,HeadJournal!$A$1:$NTR$890,COLUMN(HeadJournal!G$1),0),"")</f>
        <v/>
      </c>
      <c r="F6009" s="95" t="str">
        <f t="shared" si="449"/>
        <v/>
      </c>
      <c r="G6009" s="97"/>
      <c r="H6009" s="161"/>
      <c r="I6009" s="97"/>
      <c r="J6009" s="97"/>
      <c r="K6009" s="29"/>
      <c r="L6009" s="29"/>
      <c r="M6009" s="30">
        <f>IFERROR(VLOOKUP($A6009,HeadJournal!$A$1:$J$890,COLUMN(HeadJournal!I$1),0)*($K6009+$L6009)/(SUMIF($A:$A,$A6009,$K:$K)+SUMIF($A:$A,$A6009,$L:$L)),0)</f>
        <v>0</v>
      </c>
      <c r="N6009" s="30">
        <f>IFERROR((VLOOKUP($A6009,HeadJournal!$A$1:$K$890,COLUMN(HeadJournal!K$1),0)-VLOOKUP($A6009,HeadJournal!$A$1:$K$890,COLUMN(HeadJournal!J$1),0))*($K6009+$L6009)/(SUMIF($A:$A,$A6009,$K:$K)+SUMIF($A:$A,$A6009,$L:$L)),0)</f>
        <v>0</v>
      </c>
      <c r="O6009" s="30">
        <f>IFERROR((VLOOKUP($A6009,HeadJournal!$A$1:$L$890,COLUMN(HeadJournal!L$1),0)*($K6009+$L6009)/(SUMIF($A:$A,$A6009,$K:$K)+SUMIF($A:$A,$A6009,$L:$L)))/VLOOKUP($A6009,HeadJournal!$A$1:$L$890,COLUMN(HeadJournal!H$1),0),0)</f>
        <v>0</v>
      </c>
      <c r="P6009" s="30">
        <f ca="1">IFERROR(SUM(K6009:O6009)*VLOOKUP($A6009,HeadJournal!$A$1:$L$890,COLUMN(HeadJournal!H$1),0),0)</f>
        <v>0</v>
      </c>
      <c r="Q6009" s="29"/>
      <c r="R6009" s="31"/>
      <c r="S6009" s="31"/>
      <c r="T6009" s="95" t="str">
        <f t="shared" si="450"/>
        <v/>
      </c>
      <c r="U6009" s="32">
        <f t="shared" ca="1" si="447"/>
        <v>0</v>
      </c>
      <c r="V6009" s="22" t="str">
        <f t="shared" si="448"/>
        <v/>
      </c>
      <c r="X6009" s="33"/>
      <c r="Y6009" s="33"/>
    </row>
    <row r="6010" spans="1:25" hidden="1" x14ac:dyDescent="0.2">
      <c r="A6010" s="93"/>
      <c r="B6010" s="94" t="str">
        <f>IFERROR(VLOOKUP($A6010,HeadJournal!$A$1:$NTR$890,COLUMN(HeadJournal!B$1),0),"")</f>
        <v/>
      </c>
      <c r="C6010" s="94" t="str">
        <f>IFERROR(VLOOKUP($A6010,HeadJournal!$A$1:$NTR$890,COLUMN(HeadJournal!C$1),0),"")</f>
        <v/>
      </c>
      <c r="D6010" s="125" t="str">
        <f>IFERROR(VLOOKUP($A6010,HeadJournal!$A$1:$NTR$890,COLUMN(HeadJournal!D$1),0),"")</f>
        <v/>
      </c>
      <c r="E6010" s="95" t="str">
        <f>IFERROR(VLOOKUP($A6010,HeadJournal!$A$1:$NTR$890,COLUMN(HeadJournal!G$1),0),"")</f>
        <v/>
      </c>
      <c r="F6010" s="95" t="str">
        <f t="shared" si="449"/>
        <v/>
      </c>
      <c r="G6010" s="97"/>
      <c r="H6010" s="161"/>
      <c r="I6010" s="97"/>
      <c r="J6010" s="97"/>
      <c r="K6010" s="29"/>
      <c r="L6010" s="29"/>
      <c r="M6010" s="30">
        <f>IFERROR(VLOOKUP($A6010,HeadJournal!$A$1:$J$890,COLUMN(HeadJournal!I$1),0)*($K6010+$L6010)/(SUMIF($A:$A,$A6010,$K:$K)+SUMIF($A:$A,$A6010,$L:$L)),0)</f>
        <v>0</v>
      </c>
      <c r="N6010" s="30">
        <f>IFERROR((VLOOKUP($A6010,HeadJournal!$A$1:$K$890,COLUMN(HeadJournal!K$1),0)-VLOOKUP($A6010,HeadJournal!$A$1:$K$890,COLUMN(HeadJournal!J$1),0))*($K6010+$L6010)/(SUMIF($A:$A,$A6010,$K:$K)+SUMIF($A:$A,$A6010,$L:$L)),0)</f>
        <v>0</v>
      </c>
      <c r="O6010" s="30">
        <f>IFERROR((VLOOKUP($A6010,HeadJournal!$A$1:$L$890,COLUMN(HeadJournal!L$1),0)*($K6010+$L6010)/(SUMIF($A:$A,$A6010,$K:$K)+SUMIF($A:$A,$A6010,$L:$L)))/VLOOKUP($A6010,HeadJournal!$A$1:$L$890,COLUMN(HeadJournal!H$1),0),0)</f>
        <v>0</v>
      </c>
      <c r="P6010" s="30">
        <f ca="1">IFERROR(SUM(K6010:O6010)*VLOOKUP($A6010,HeadJournal!$A$1:$L$890,COLUMN(HeadJournal!H$1),0),0)</f>
        <v>0</v>
      </c>
      <c r="Q6010" s="29"/>
      <c r="R6010" s="31"/>
      <c r="S6010" s="31"/>
      <c r="T6010" s="95" t="str">
        <f t="shared" si="450"/>
        <v/>
      </c>
      <c r="U6010" s="32">
        <f t="shared" ca="1" si="447"/>
        <v>0</v>
      </c>
      <c r="V6010" s="22" t="str">
        <f t="shared" si="448"/>
        <v/>
      </c>
      <c r="X6010" s="33"/>
      <c r="Y6010" s="33"/>
    </row>
    <row r="6011" spans="1:25" hidden="1" x14ac:dyDescent="0.2">
      <c r="A6011" s="93"/>
      <c r="B6011" s="94" t="str">
        <f>IFERROR(VLOOKUP($A6011,HeadJournal!$A$1:$NTR$890,COLUMN(HeadJournal!B$1),0),"")</f>
        <v/>
      </c>
      <c r="C6011" s="94" t="str">
        <f>IFERROR(VLOOKUP($A6011,HeadJournal!$A$1:$NTR$890,COLUMN(HeadJournal!C$1),0),"")</f>
        <v/>
      </c>
      <c r="D6011" s="125" t="str">
        <f>IFERROR(VLOOKUP($A6011,HeadJournal!$A$1:$NTR$890,COLUMN(HeadJournal!D$1),0),"")</f>
        <v/>
      </c>
      <c r="E6011" s="95" t="str">
        <f>IFERROR(VLOOKUP($A6011,HeadJournal!$A$1:$NTR$890,COLUMN(HeadJournal!G$1),0),"")</f>
        <v/>
      </c>
      <c r="F6011" s="95" t="str">
        <f t="shared" si="449"/>
        <v/>
      </c>
      <c r="G6011" s="97"/>
      <c r="H6011" s="161"/>
      <c r="I6011" s="97"/>
      <c r="J6011" s="97"/>
      <c r="K6011" s="29"/>
      <c r="L6011" s="29"/>
      <c r="M6011" s="30">
        <f>IFERROR(VLOOKUP($A6011,HeadJournal!$A$1:$J$890,COLUMN(HeadJournal!I$1),0)*($K6011+$L6011)/(SUMIF($A:$A,$A6011,$K:$K)+SUMIF($A:$A,$A6011,$L:$L)),0)</f>
        <v>0</v>
      </c>
      <c r="N6011" s="30">
        <f>IFERROR((VLOOKUP($A6011,HeadJournal!$A$1:$K$890,COLUMN(HeadJournal!K$1),0)-VLOOKUP($A6011,HeadJournal!$A$1:$K$890,COLUMN(HeadJournal!J$1),0))*($K6011+$L6011)/(SUMIF($A:$A,$A6011,$K:$K)+SUMIF($A:$A,$A6011,$L:$L)),0)</f>
        <v>0</v>
      </c>
      <c r="O6011" s="30">
        <f>IFERROR((VLOOKUP($A6011,HeadJournal!$A$1:$L$890,COLUMN(HeadJournal!L$1),0)*($K6011+$L6011)/(SUMIF($A:$A,$A6011,$K:$K)+SUMIF($A:$A,$A6011,$L:$L)))/VLOOKUP($A6011,HeadJournal!$A$1:$L$890,COLUMN(HeadJournal!H$1),0),0)</f>
        <v>0</v>
      </c>
      <c r="P6011" s="30">
        <f ca="1">IFERROR(SUM(K6011:O6011)*VLOOKUP($A6011,HeadJournal!$A$1:$L$890,COLUMN(HeadJournal!H$1),0),0)</f>
        <v>0</v>
      </c>
      <c r="Q6011" s="29"/>
      <c r="R6011" s="31"/>
      <c r="S6011" s="31"/>
      <c r="T6011" s="95" t="str">
        <f t="shared" si="450"/>
        <v/>
      </c>
      <c r="U6011" s="32">
        <f t="shared" ca="1" si="447"/>
        <v>0</v>
      </c>
      <c r="V6011" s="22" t="str">
        <f t="shared" si="448"/>
        <v/>
      </c>
      <c r="X6011" s="33"/>
      <c r="Y6011" s="33"/>
    </row>
    <row r="6012" spans="1:25" hidden="1" x14ac:dyDescent="0.2">
      <c r="A6012" s="93"/>
      <c r="B6012" s="94" t="str">
        <f>IFERROR(VLOOKUP($A6012,HeadJournal!$A$1:$NTR$890,COLUMN(HeadJournal!B$1),0),"")</f>
        <v/>
      </c>
      <c r="C6012" s="94" t="str">
        <f>IFERROR(VLOOKUP($A6012,HeadJournal!$A$1:$NTR$890,COLUMN(HeadJournal!C$1),0),"")</f>
        <v/>
      </c>
      <c r="D6012" s="125" t="str">
        <f>IFERROR(VLOOKUP($A6012,HeadJournal!$A$1:$NTR$890,COLUMN(HeadJournal!D$1),0),"")</f>
        <v/>
      </c>
      <c r="E6012" s="95" t="str">
        <f>IFERROR(VLOOKUP($A6012,HeadJournal!$A$1:$NTR$890,COLUMN(HeadJournal!G$1),0),"")</f>
        <v/>
      </c>
      <c r="F6012" s="95" t="str">
        <f t="shared" si="449"/>
        <v/>
      </c>
      <c r="G6012" s="97"/>
      <c r="H6012" s="161"/>
      <c r="I6012" s="97"/>
      <c r="J6012" s="97"/>
      <c r="K6012" s="29"/>
      <c r="L6012" s="29"/>
      <c r="M6012" s="30">
        <f>IFERROR(VLOOKUP($A6012,HeadJournal!$A$1:$J$890,COLUMN(HeadJournal!I$1),0)*($K6012+$L6012)/(SUMIF($A:$A,$A6012,$K:$K)+SUMIF($A:$A,$A6012,$L:$L)),0)</f>
        <v>0</v>
      </c>
      <c r="N6012" s="30">
        <f>IFERROR((VLOOKUP($A6012,HeadJournal!$A$1:$K$890,COLUMN(HeadJournal!K$1),0)-VLOOKUP($A6012,HeadJournal!$A$1:$K$890,COLUMN(HeadJournal!J$1),0))*($K6012+$L6012)/(SUMIF($A:$A,$A6012,$K:$K)+SUMIF($A:$A,$A6012,$L:$L)),0)</f>
        <v>0</v>
      </c>
      <c r="O6012" s="30">
        <f>IFERROR((VLOOKUP($A6012,HeadJournal!$A$1:$L$890,COLUMN(HeadJournal!L$1),0)*($K6012+$L6012)/(SUMIF($A:$A,$A6012,$K:$K)+SUMIF($A:$A,$A6012,$L:$L)))/VLOOKUP($A6012,HeadJournal!$A$1:$L$890,COLUMN(HeadJournal!H$1),0),0)</f>
        <v>0</v>
      </c>
      <c r="P6012" s="30">
        <f ca="1">IFERROR(SUM(K6012:O6012)*VLOOKUP($A6012,HeadJournal!$A$1:$L$890,COLUMN(HeadJournal!H$1),0),0)</f>
        <v>0</v>
      </c>
      <c r="Q6012" s="29"/>
      <c r="R6012" s="31"/>
      <c r="S6012" s="31"/>
      <c r="T6012" s="95" t="str">
        <f t="shared" si="450"/>
        <v/>
      </c>
      <c r="U6012" s="32">
        <f t="shared" ca="1" si="447"/>
        <v>0</v>
      </c>
      <c r="V6012" s="22" t="str">
        <f t="shared" si="448"/>
        <v/>
      </c>
      <c r="X6012" s="33"/>
      <c r="Y6012" s="33"/>
    </row>
    <row r="6013" spans="1:25" hidden="1" x14ac:dyDescent="0.2">
      <c r="A6013" s="93"/>
      <c r="B6013" s="94" t="str">
        <f>IFERROR(VLOOKUP($A6013,HeadJournal!$A$1:$NTR$890,COLUMN(HeadJournal!B$1),0),"")</f>
        <v/>
      </c>
      <c r="C6013" s="94" t="str">
        <f>IFERROR(VLOOKUP($A6013,HeadJournal!$A$1:$NTR$890,COLUMN(HeadJournal!C$1),0),"")</f>
        <v/>
      </c>
      <c r="D6013" s="125" t="str">
        <f>IFERROR(VLOOKUP($A6013,HeadJournal!$A$1:$NTR$890,COLUMN(HeadJournal!D$1),0),"")</f>
        <v/>
      </c>
      <c r="E6013" s="95" t="str">
        <f>IFERROR(VLOOKUP($A6013,HeadJournal!$A$1:$NTR$890,COLUMN(HeadJournal!G$1),0),"")</f>
        <v/>
      </c>
      <c r="F6013" s="95" t="str">
        <f t="shared" si="449"/>
        <v/>
      </c>
      <c r="G6013" s="97"/>
      <c r="H6013" s="161"/>
      <c r="I6013" s="97"/>
      <c r="J6013" s="97"/>
      <c r="K6013" s="29"/>
      <c r="L6013" s="29"/>
      <c r="M6013" s="30">
        <f>IFERROR(VLOOKUP($A6013,HeadJournal!$A$1:$J$890,COLUMN(HeadJournal!I$1),0)*($K6013+$L6013)/(SUMIF($A:$A,$A6013,$K:$K)+SUMIF($A:$A,$A6013,$L:$L)),0)</f>
        <v>0</v>
      </c>
      <c r="N6013" s="30">
        <f>IFERROR((VLOOKUP($A6013,HeadJournal!$A$1:$K$890,COLUMN(HeadJournal!K$1),0)-VLOOKUP($A6013,HeadJournal!$A$1:$K$890,COLUMN(HeadJournal!J$1),0))*($K6013+$L6013)/(SUMIF($A:$A,$A6013,$K:$K)+SUMIF($A:$A,$A6013,$L:$L)),0)</f>
        <v>0</v>
      </c>
      <c r="O6013" s="30">
        <f>IFERROR((VLOOKUP($A6013,HeadJournal!$A$1:$L$890,COLUMN(HeadJournal!L$1),0)*($K6013+$L6013)/(SUMIF($A:$A,$A6013,$K:$K)+SUMIF($A:$A,$A6013,$L:$L)))/VLOOKUP($A6013,HeadJournal!$A$1:$L$890,COLUMN(HeadJournal!H$1),0),0)</f>
        <v>0</v>
      </c>
      <c r="P6013" s="30">
        <f ca="1">IFERROR(SUM(K6013:O6013)*VLOOKUP($A6013,HeadJournal!$A$1:$L$890,COLUMN(HeadJournal!H$1),0),0)</f>
        <v>0</v>
      </c>
      <c r="Q6013" s="29"/>
      <c r="R6013" s="31"/>
      <c r="S6013" s="31"/>
      <c r="T6013" s="95" t="str">
        <f t="shared" si="450"/>
        <v/>
      </c>
      <c r="U6013" s="32">
        <f t="shared" ca="1" si="447"/>
        <v>0</v>
      </c>
      <c r="V6013" s="22" t="str">
        <f t="shared" si="448"/>
        <v/>
      </c>
      <c r="X6013" s="33"/>
      <c r="Y6013" s="33"/>
    </row>
    <row r="6014" spans="1:25" hidden="1" x14ac:dyDescent="0.2">
      <c r="A6014" s="93"/>
      <c r="B6014" s="94" t="str">
        <f>IFERROR(VLOOKUP($A6014,HeadJournal!$A$1:$NTR$890,COLUMN(HeadJournal!B$1),0),"")</f>
        <v/>
      </c>
      <c r="C6014" s="94" t="str">
        <f>IFERROR(VLOOKUP($A6014,HeadJournal!$A$1:$NTR$890,COLUMN(HeadJournal!C$1),0),"")</f>
        <v/>
      </c>
      <c r="D6014" s="125" t="str">
        <f>IFERROR(VLOOKUP($A6014,HeadJournal!$A$1:$NTR$890,COLUMN(HeadJournal!D$1),0),"")</f>
        <v/>
      </c>
      <c r="E6014" s="95" t="str">
        <f>IFERROR(VLOOKUP($A6014,HeadJournal!$A$1:$NTR$890,COLUMN(HeadJournal!G$1),0),"")</f>
        <v/>
      </c>
      <c r="F6014" s="95" t="str">
        <f t="shared" si="449"/>
        <v/>
      </c>
      <c r="G6014" s="97"/>
      <c r="H6014" s="161"/>
      <c r="I6014" s="97"/>
      <c r="J6014" s="97"/>
      <c r="K6014" s="29"/>
      <c r="L6014" s="29"/>
      <c r="M6014" s="30">
        <f>IFERROR(VLOOKUP($A6014,HeadJournal!$A$1:$J$890,COLUMN(HeadJournal!I$1),0)*($K6014+$L6014)/(SUMIF($A:$A,$A6014,$K:$K)+SUMIF($A:$A,$A6014,$L:$L)),0)</f>
        <v>0</v>
      </c>
      <c r="N6014" s="30">
        <f>IFERROR((VLOOKUP($A6014,HeadJournal!$A$1:$K$890,COLUMN(HeadJournal!K$1),0)-VLOOKUP($A6014,HeadJournal!$A$1:$K$890,COLUMN(HeadJournal!J$1),0))*($K6014+$L6014)/(SUMIF($A:$A,$A6014,$K:$K)+SUMIF($A:$A,$A6014,$L:$L)),0)</f>
        <v>0</v>
      </c>
      <c r="O6014" s="30">
        <f>IFERROR((VLOOKUP($A6014,HeadJournal!$A$1:$L$890,COLUMN(HeadJournal!L$1),0)*($K6014+$L6014)/(SUMIF($A:$A,$A6014,$K:$K)+SUMIF($A:$A,$A6014,$L:$L)))/VLOOKUP($A6014,HeadJournal!$A$1:$L$890,COLUMN(HeadJournal!H$1),0),0)</f>
        <v>0</v>
      </c>
      <c r="P6014" s="30">
        <f ca="1">IFERROR(SUM(K6014:O6014)*VLOOKUP($A6014,HeadJournal!$A$1:$L$890,COLUMN(HeadJournal!H$1),0),0)</f>
        <v>0</v>
      </c>
      <c r="Q6014" s="29"/>
      <c r="R6014" s="31"/>
      <c r="S6014" s="31"/>
      <c r="T6014" s="95" t="str">
        <f t="shared" si="450"/>
        <v/>
      </c>
      <c r="U6014" s="32">
        <f t="shared" ca="1" si="447"/>
        <v>0</v>
      </c>
      <c r="V6014" s="22" t="str">
        <f t="shared" si="448"/>
        <v/>
      </c>
      <c r="X6014" s="33"/>
      <c r="Y6014" s="33"/>
    </row>
    <row r="6015" spans="1:25" hidden="1" x14ac:dyDescent="0.2">
      <c r="A6015" s="93"/>
      <c r="B6015" s="94" t="str">
        <f>IFERROR(VLOOKUP($A6015,HeadJournal!$A$1:$NTR$890,COLUMN(HeadJournal!B$1),0),"")</f>
        <v/>
      </c>
      <c r="C6015" s="94" t="str">
        <f>IFERROR(VLOOKUP($A6015,HeadJournal!$A$1:$NTR$890,COLUMN(HeadJournal!C$1),0),"")</f>
        <v/>
      </c>
      <c r="D6015" s="125" t="str">
        <f>IFERROR(VLOOKUP($A6015,HeadJournal!$A$1:$NTR$890,COLUMN(HeadJournal!D$1),0),"")</f>
        <v/>
      </c>
      <c r="E6015" s="95" t="str">
        <f>IFERROR(VLOOKUP($A6015,HeadJournal!$A$1:$NTR$890,COLUMN(HeadJournal!G$1),0),"")</f>
        <v/>
      </c>
      <c r="F6015" s="95" t="str">
        <f t="shared" si="449"/>
        <v/>
      </c>
      <c r="G6015" s="97"/>
      <c r="H6015" s="161"/>
      <c r="I6015" s="97"/>
      <c r="J6015" s="97"/>
      <c r="K6015" s="29"/>
      <c r="L6015" s="29"/>
      <c r="M6015" s="30">
        <f>IFERROR(VLOOKUP($A6015,HeadJournal!$A$1:$J$890,COLUMN(HeadJournal!I$1),0)*($K6015+$L6015)/(SUMIF($A:$A,$A6015,$K:$K)+SUMIF($A:$A,$A6015,$L:$L)),0)</f>
        <v>0</v>
      </c>
      <c r="N6015" s="30">
        <f>IFERROR((VLOOKUP($A6015,HeadJournal!$A$1:$K$890,COLUMN(HeadJournal!K$1),0)-VLOOKUP($A6015,HeadJournal!$A$1:$K$890,COLUMN(HeadJournal!J$1),0))*($K6015+$L6015)/(SUMIF($A:$A,$A6015,$K:$K)+SUMIF($A:$A,$A6015,$L:$L)),0)</f>
        <v>0</v>
      </c>
      <c r="O6015" s="30">
        <f>IFERROR((VLOOKUP($A6015,HeadJournal!$A$1:$L$890,COLUMN(HeadJournal!L$1),0)*($K6015+$L6015)/(SUMIF($A:$A,$A6015,$K:$K)+SUMIF($A:$A,$A6015,$L:$L)))/VLOOKUP($A6015,HeadJournal!$A$1:$L$890,COLUMN(HeadJournal!H$1),0),0)</f>
        <v>0</v>
      </c>
      <c r="P6015" s="30">
        <f ca="1">IFERROR(SUM(K6015:O6015)*VLOOKUP($A6015,HeadJournal!$A$1:$L$890,COLUMN(HeadJournal!H$1),0),0)</f>
        <v>0</v>
      </c>
      <c r="Q6015" s="29"/>
      <c r="R6015" s="31"/>
      <c r="S6015" s="31"/>
      <c r="T6015" s="95" t="str">
        <f t="shared" si="450"/>
        <v/>
      </c>
      <c r="U6015" s="32">
        <f t="shared" ca="1" si="447"/>
        <v>0</v>
      </c>
      <c r="V6015" s="22" t="str">
        <f t="shared" si="448"/>
        <v/>
      </c>
      <c r="X6015" s="33"/>
      <c r="Y6015" s="33"/>
    </row>
    <row r="6016" spans="1:25" hidden="1" x14ac:dyDescent="0.2">
      <c r="A6016" s="93"/>
      <c r="B6016" s="94" t="str">
        <f>IFERROR(VLOOKUP($A6016,HeadJournal!$A$1:$NTR$890,COLUMN(HeadJournal!B$1),0),"")</f>
        <v/>
      </c>
      <c r="C6016" s="94" t="str">
        <f>IFERROR(VLOOKUP($A6016,HeadJournal!$A$1:$NTR$890,COLUMN(HeadJournal!C$1),0),"")</f>
        <v/>
      </c>
      <c r="D6016" s="125" t="str">
        <f>IFERROR(VLOOKUP($A6016,HeadJournal!$A$1:$NTR$890,COLUMN(HeadJournal!D$1),0),"")</f>
        <v/>
      </c>
      <c r="E6016" s="95" t="str">
        <f>IFERROR(VLOOKUP($A6016,HeadJournal!$A$1:$NTR$890,COLUMN(HeadJournal!G$1),0),"")</f>
        <v/>
      </c>
      <c r="F6016" s="95" t="str">
        <f t="shared" si="449"/>
        <v/>
      </c>
      <c r="G6016" s="97"/>
      <c r="H6016" s="161"/>
      <c r="I6016" s="97"/>
      <c r="J6016" s="97"/>
      <c r="K6016" s="29"/>
      <c r="L6016" s="29"/>
      <c r="M6016" s="30">
        <f>IFERROR(VLOOKUP($A6016,HeadJournal!$A$1:$J$890,COLUMN(HeadJournal!I$1),0)*($K6016+$L6016)/(SUMIF($A:$A,$A6016,$K:$K)+SUMIF($A:$A,$A6016,$L:$L)),0)</f>
        <v>0</v>
      </c>
      <c r="N6016" s="30">
        <f>IFERROR((VLOOKUP($A6016,HeadJournal!$A$1:$K$890,COLUMN(HeadJournal!K$1),0)-VLOOKUP($A6016,HeadJournal!$A$1:$K$890,COLUMN(HeadJournal!J$1),0))*($K6016+$L6016)/(SUMIF($A:$A,$A6016,$K:$K)+SUMIF($A:$A,$A6016,$L:$L)),0)</f>
        <v>0</v>
      </c>
      <c r="O6016" s="30">
        <f>IFERROR((VLOOKUP($A6016,HeadJournal!$A$1:$L$890,COLUMN(HeadJournal!L$1),0)*($K6016+$L6016)/(SUMIF($A:$A,$A6016,$K:$K)+SUMIF($A:$A,$A6016,$L:$L)))/VLOOKUP($A6016,HeadJournal!$A$1:$L$890,COLUMN(HeadJournal!H$1),0),0)</f>
        <v>0</v>
      </c>
      <c r="P6016" s="30">
        <f ca="1">IFERROR(SUM(K6016:O6016)*VLOOKUP($A6016,HeadJournal!$A$1:$L$890,COLUMN(HeadJournal!H$1),0),0)</f>
        <v>0</v>
      </c>
      <c r="Q6016" s="29"/>
      <c r="R6016" s="31"/>
      <c r="S6016" s="31"/>
      <c r="T6016" s="95" t="str">
        <f t="shared" si="450"/>
        <v/>
      </c>
      <c r="U6016" s="32">
        <f t="shared" ca="1" si="447"/>
        <v>0</v>
      </c>
      <c r="V6016" s="22" t="str">
        <f t="shared" si="448"/>
        <v/>
      </c>
      <c r="X6016" s="33"/>
      <c r="Y6016" s="33"/>
    </row>
    <row r="6017" spans="1:25" hidden="1" x14ac:dyDescent="0.2">
      <c r="A6017" s="93"/>
      <c r="B6017" s="94" t="str">
        <f>IFERROR(VLOOKUP($A6017,HeadJournal!$A$1:$NTR$890,COLUMN(HeadJournal!B$1),0),"")</f>
        <v/>
      </c>
      <c r="C6017" s="94" t="str">
        <f>IFERROR(VLOOKUP($A6017,HeadJournal!$A$1:$NTR$890,COLUMN(HeadJournal!C$1),0),"")</f>
        <v/>
      </c>
      <c r="D6017" s="125" t="str">
        <f>IFERROR(VLOOKUP($A6017,HeadJournal!$A$1:$NTR$890,COLUMN(HeadJournal!D$1),0),"")</f>
        <v/>
      </c>
      <c r="E6017" s="95" t="str">
        <f>IFERROR(VLOOKUP($A6017,HeadJournal!$A$1:$NTR$890,COLUMN(HeadJournal!G$1),0),"")</f>
        <v/>
      </c>
      <c r="F6017" s="95" t="str">
        <f t="shared" si="449"/>
        <v/>
      </c>
      <c r="G6017" s="97"/>
      <c r="H6017" s="161"/>
      <c r="I6017" s="97"/>
      <c r="J6017" s="97"/>
      <c r="K6017" s="29"/>
      <c r="L6017" s="29"/>
      <c r="M6017" s="30">
        <f>IFERROR(VLOOKUP($A6017,HeadJournal!$A$1:$J$890,COLUMN(HeadJournal!I$1),0)*($K6017+$L6017)/(SUMIF($A:$A,$A6017,$K:$K)+SUMIF($A:$A,$A6017,$L:$L)),0)</f>
        <v>0</v>
      </c>
      <c r="N6017" s="30">
        <f>IFERROR((VLOOKUP($A6017,HeadJournal!$A$1:$K$890,COLUMN(HeadJournal!K$1),0)-VLOOKUP($A6017,HeadJournal!$A$1:$K$890,COLUMN(HeadJournal!J$1),0))*($K6017+$L6017)/(SUMIF($A:$A,$A6017,$K:$K)+SUMIF($A:$A,$A6017,$L:$L)),0)</f>
        <v>0</v>
      </c>
      <c r="O6017" s="30">
        <f>IFERROR((VLOOKUP($A6017,HeadJournal!$A$1:$L$890,COLUMN(HeadJournal!L$1),0)*($K6017+$L6017)/(SUMIF($A:$A,$A6017,$K:$K)+SUMIF($A:$A,$A6017,$L:$L)))/VLOOKUP($A6017,HeadJournal!$A$1:$L$890,COLUMN(HeadJournal!H$1),0),0)</f>
        <v>0</v>
      </c>
      <c r="P6017" s="30">
        <f ca="1">IFERROR(SUM(K6017:O6017)*VLOOKUP($A6017,HeadJournal!$A$1:$L$890,COLUMN(HeadJournal!H$1),0),0)</f>
        <v>0</v>
      </c>
      <c r="Q6017" s="29"/>
      <c r="R6017" s="31"/>
      <c r="S6017" s="31"/>
      <c r="T6017" s="95" t="str">
        <f t="shared" si="450"/>
        <v/>
      </c>
      <c r="U6017" s="32">
        <f t="shared" ca="1" si="447"/>
        <v>0</v>
      </c>
      <c r="V6017" s="22" t="str">
        <f t="shared" si="448"/>
        <v/>
      </c>
      <c r="X6017" s="33"/>
      <c r="Y6017" s="33"/>
    </row>
    <row r="6018" spans="1:25" hidden="1" x14ac:dyDescent="0.2">
      <c r="A6018" s="93"/>
      <c r="B6018" s="94" t="str">
        <f>IFERROR(VLOOKUP($A6018,HeadJournal!$A$1:$NTR$890,COLUMN(HeadJournal!B$1),0),"")</f>
        <v/>
      </c>
      <c r="C6018" s="94" t="str">
        <f>IFERROR(VLOOKUP($A6018,HeadJournal!$A$1:$NTR$890,COLUMN(HeadJournal!C$1),0),"")</f>
        <v/>
      </c>
      <c r="D6018" s="125" t="str">
        <f>IFERROR(VLOOKUP($A6018,HeadJournal!$A$1:$NTR$890,COLUMN(HeadJournal!D$1),0),"")</f>
        <v/>
      </c>
      <c r="E6018" s="95" t="str">
        <f>IFERROR(VLOOKUP($A6018,HeadJournal!$A$1:$NTR$890,COLUMN(HeadJournal!G$1),0),"")</f>
        <v/>
      </c>
      <c r="F6018" s="95" t="str">
        <f t="shared" si="449"/>
        <v/>
      </c>
      <c r="G6018" s="97"/>
      <c r="H6018" s="161"/>
      <c r="I6018" s="97"/>
      <c r="J6018" s="97"/>
      <c r="K6018" s="29"/>
      <c r="L6018" s="29"/>
      <c r="M6018" s="30">
        <f>IFERROR(VLOOKUP($A6018,HeadJournal!$A$1:$J$890,COLUMN(HeadJournal!I$1),0)*($K6018+$L6018)/(SUMIF($A:$A,$A6018,$K:$K)+SUMIF($A:$A,$A6018,$L:$L)),0)</f>
        <v>0</v>
      </c>
      <c r="N6018" s="30">
        <f>IFERROR((VLOOKUP($A6018,HeadJournal!$A$1:$K$890,COLUMN(HeadJournal!K$1),0)-VLOOKUP($A6018,HeadJournal!$A$1:$K$890,COLUMN(HeadJournal!J$1),0))*($K6018+$L6018)/(SUMIF($A:$A,$A6018,$K:$K)+SUMIF($A:$A,$A6018,$L:$L)),0)</f>
        <v>0</v>
      </c>
      <c r="O6018" s="30">
        <f>IFERROR((VLOOKUP($A6018,HeadJournal!$A$1:$L$890,COLUMN(HeadJournal!L$1),0)*($K6018+$L6018)/(SUMIF($A:$A,$A6018,$K:$K)+SUMIF($A:$A,$A6018,$L:$L)))/VLOOKUP($A6018,HeadJournal!$A$1:$L$890,COLUMN(HeadJournal!H$1),0),0)</f>
        <v>0</v>
      </c>
      <c r="P6018" s="30">
        <f ca="1">IFERROR(SUM(K6018:O6018)*VLOOKUP($A6018,HeadJournal!$A$1:$L$890,COLUMN(HeadJournal!H$1),0),0)</f>
        <v>0</v>
      </c>
      <c r="Q6018" s="29"/>
      <c r="R6018" s="31"/>
      <c r="S6018" s="31"/>
      <c r="T6018" s="95" t="str">
        <f t="shared" si="450"/>
        <v/>
      </c>
      <c r="U6018" s="32">
        <f t="shared" ca="1" si="447"/>
        <v>0</v>
      </c>
      <c r="V6018" s="22" t="str">
        <f t="shared" si="448"/>
        <v/>
      </c>
      <c r="X6018" s="33"/>
      <c r="Y6018" s="33"/>
    </row>
    <row r="6019" spans="1:25" hidden="1" x14ac:dyDescent="0.2">
      <c r="A6019" s="93"/>
      <c r="B6019" s="94" t="str">
        <f>IFERROR(VLOOKUP($A6019,HeadJournal!$A$1:$NTR$890,COLUMN(HeadJournal!B$1),0),"")</f>
        <v/>
      </c>
      <c r="C6019" s="94" t="str">
        <f>IFERROR(VLOOKUP($A6019,HeadJournal!$A$1:$NTR$890,COLUMN(HeadJournal!C$1),0),"")</f>
        <v/>
      </c>
      <c r="D6019" s="125" t="str">
        <f>IFERROR(VLOOKUP($A6019,HeadJournal!$A$1:$NTR$890,COLUMN(HeadJournal!D$1),0),"")</f>
        <v/>
      </c>
      <c r="E6019" s="95" t="str">
        <f>IFERROR(VLOOKUP($A6019,HeadJournal!$A$1:$NTR$890,COLUMN(HeadJournal!G$1),0),"")</f>
        <v/>
      </c>
      <c r="F6019" s="95" t="str">
        <f t="shared" si="449"/>
        <v/>
      </c>
      <c r="G6019" s="97"/>
      <c r="H6019" s="161"/>
      <c r="I6019" s="97"/>
      <c r="J6019" s="97"/>
      <c r="K6019" s="29"/>
      <c r="L6019" s="29"/>
      <c r="M6019" s="30">
        <f>IFERROR(VLOOKUP($A6019,HeadJournal!$A$1:$J$890,COLUMN(HeadJournal!I$1),0)*($K6019+$L6019)/(SUMIF($A:$A,$A6019,$K:$K)+SUMIF($A:$A,$A6019,$L:$L)),0)</f>
        <v>0</v>
      </c>
      <c r="N6019" s="30">
        <f>IFERROR((VLOOKUP($A6019,HeadJournal!$A$1:$K$890,COLUMN(HeadJournal!K$1),0)-VLOOKUP($A6019,HeadJournal!$A$1:$K$890,COLUMN(HeadJournal!J$1),0))*($K6019+$L6019)/(SUMIF($A:$A,$A6019,$K:$K)+SUMIF($A:$A,$A6019,$L:$L)),0)</f>
        <v>0</v>
      </c>
      <c r="O6019" s="30">
        <f>IFERROR((VLOOKUP($A6019,HeadJournal!$A$1:$L$890,COLUMN(HeadJournal!L$1),0)*($K6019+$L6019)/(SUMIF($A:$A,$A6019,$K:$K)+SUMIF($A:$A,$A6019,$L:$L)))/VLOOKUP($A6019,HeadJournal!$A$1:$L$890,COLUMN(HeadJournal!H$1),0),0)</f>
        <v>0</v>
      </c>
      <c r="P6019" s="30">
        <f ca="1">IFERROR(SUM(K6019:O6019)*VLOOKUP($A6019,HeadJournal!$A$1:$L$890,COLUMN(HeadJournal!H$1),0),0)</f>
        <v>0</v>
      </c>
      <c r="Q6019" s="29"/>
      <c r="R6019" s="31"/>
      <c r="S6019" s="31"/>
      <c r="T6019" s="95" t="str">
        <f t="shared" si="450"/>
        <v/>
      </c>
      <c r="U6019" s="32">
        <f t="shared" ca="1" si="447"/>
        <v>0</v>
      </c>
      <c r="V6019" s="22" t="str">
        <f t="shared" si="448"/>
        <v/>
      </c>
      <c r="X6019" s="33"/>
      <c r="Y6019" s="33"/>
    </row>
    <row r="6020" spans="1:25" hidden="1" x14ac:dyDescent="0.2">
      <c r="A6020" s="93"/>
      <c r="B6020" s="94" t="str">
        <f>IFERROR(VLOOKUP($A6020,HeadJournal!$A$1:$NTR$890,COLUMN(HeadJournal!B$1),0),"")</f>
        <v/>
      </c>
      <c r="C6020" s="94" t="str">
        <f>IFERROR(VLOOKUP($A6020,HeadJournal!$A$1:$NTR$890,COLUMN(HeadJournal!C$1),0),"")</f>
        <v/>
      </c>
      <c r="D6020" s="125" t="str">
        <f>IFERROR(VLOOKUP($A6020,HeadJournal!$A$1:$NTR$890,COLUMN(HeadJournal!D$1),0),"")</f>
        <v/>
      </c>
      <c r="E6020" s="95" t="str">
        <f>IFERROR(VLOOKUP($A6020,HeadJournal!$A$1:$NTR$890,COLUMN(HeadJournal!G$1),0),"")</f>
        <v/>
      </c>
      <c r="F6020" s="95" t="str">
        <f t="shared" si="449"/>
        <v/>
      </c>
      <c r="G6020" s="97"/>
      <c r="H6020" s="161"/>
      <c r="I6020" s="97"/>
      <c r="J6020" s="97"/>
      <c r="K6020" s="29"/>
      <c r="L6020" s="29"/>
      <c r="M6020" s="30">
        <f>IFERROR(VLOOKUP($A6020,HeadJournal!$A$1:$J$890,COLUMN(HeadJournal!I$1),0)*($K6020+$L6020)/(SUMIF($A:$A,$A6020,$K:$K)+SUMIF($A:$A,$A6020,$L:$L)),0)</f>
        <v>0</v>
      </c>
      <c r="N6020" s="30">
        <f>IFERROR((VLOOKUP($A6020,HeadJournal!$A$1:$K$890,COLUMN(HeadJournal!K$1),0)-VLOOKUP($A6020,HeadJournal!$A$1:$K$890,COLUMN(HeadJournal!J$1),0))*($K6020+$L6020)/(SUMIF($A:$A,$A6020,$K:$K)+SUMIF($A:$A,$A6020,$L:$L)),0)</f>
        <v>0</v>
      </c>
      <c r="O6020" s="30">
        <f>IFERROR((VLOOKUP($A6020,HeadJournal!$A$1:$L$890,COLUMN(HeadJournal!L$1),0)*($K6020+$L6020)/(SUMIF($A:$A,$A6020,$K:$K)+SUMIF($A:$A,$A6020,$L:$L)))/VLOOKUP($A6020,HeadJournal!$A$1:$L$890,COLUMN(HeadJournal!H$1),0),0)</f>
        <v>0</v>
      </c>
      <c r="P6020" s="30">
        <f ca="1">IFERROR(SUM(K6020:O6020)*VLOOKUP($A6020,HeadJournal!$A$1:$L$890,COLUMN(HeadJournal!H$1),0),0)</f>
        <v>0</v>
      </c>
      <c r="Q6020" s="29"/>
      <c r="R6020" s="31"/>
      <c r="S6020" s="31"/>
      <c r="T6020" s="95" t="str">
        <f t="shared" si="450"/>
        <v/>
      </c>
      <c r="U6020" s="32">
        <f t="shared" ca="1" si="447"/>
        <v>0</v>
      </c>
      <c r="V6020" s="22" t="str">
        <f t="shared" si="448"/>
        <v/>
      </c>
      <c r="X6020" s="33"/>
      <c r="Y6020" s="33"/>
    </row>
    <row r="6021" spans="1:25" hidden="1" x14ac:dyDescent="0.2">
      <c r="A6021" s="93"/>
      <c r="B6021" s="94" t="str">
        <f>IFERROR(VLOOKUP($A6021,HeadJournal!$A$1:$NTR$890,COLUMN(HeadJournal!B$1),0),"")</f>
        <v/>
      </c>
      <c r="C6021" s="94" t="str">
        <f>IFERROR(VLOOKUP($A6021,HeadJournal!$A$1:$NTR$890,COLUMN(HeadJournal!C$1),0),"")</f>
        <v/>
      </c>
      <c r="D6021" s="125" t="str">
        <f>IFERROR(VLOOKUP($A6021,HeadJournal!$A$1:$NTR$890,COLUMN(HeadJournal!D$1),0),"")</f>
        <v/>
      </c>
      <c r="E6021" s="95" t="str">
        <f>IFERROR(VLOOKUP($A6021,HeadJournal!$A$1:$NTR$890,COLUMN(HeadJournal!G$1),0),"")</f>
        <v/>
      </c>
      <c r="F6021" s="95" t="str">
        <f t="shared" si="449"/>
        <v/>
      </c>
      <c r="G6021" s="97"/>
      <c r="H6021" s="161"/>
      <c r="I6021" s="97"/>
      <c r="J6021" s="97"/>
      <c r="K6021" s="29"/>
      <c r="L6021" s="29"/>
      <c r="M6021" s="30">
        <f>IFERROR(VLOOKUP($A6021,HeadJournal!$A$1:$J$890,COLUMN(HeadJournal!I$1),0)*($K6021+$L6021)/(SUMIF($A:$A,$A6021,$K:$K)+SUMIF($A:$A,$A6021,$L:$L)),0)</f>
        <v>0</v>
      </c>
      <c r="N6021" s="30">
        <f>IFERROR((VLOOKUP($A6021,HeadJournal!$A$1:$K$890,COLUMN(HeadJournal!K$1),0)-VLOOKUP($A6021,HeadJournal!$A$1:$K$890,COLUMN(HeadJournal!J$1),0))*($K6021+$L6021)/(SUMIF($A:$A,$A6021,$K:$K)+SUMIF($A:$A,$A6021,$L:$L)),0)</f>
        <v>0</v>
      </c>
      <c r="O6021" s="30">
        <f>IFERROR((VLOOKUP($A6021,HeadJournal!$A$1:$L$890,COLUMN(HeadJournal!L$1),0)*($K6021+$L6021)/(SUMIF($A:$A,$A6021,$K:$K)+SUMIF($A:$A,$A6021,$L:$L)))/VLOOKUP($A6021,HeadJournal!$A$1:$L$890,COLUMN(HeadJournal!H$1),0),0)</f>
        <v>0</v>
      </c>
      <c r="P6021" s="30">
        <f ca="1">IFERROR(SUM(K6021:O6021)*VLOOKUP($A6021,HeadJournal!$A$1:$L$890,COLUMN(HeadJournal!H$1),0),0)</f>
        <v>0</v>
      </c>
      <c r="Q6021" s="29"/>
      <c r="R6021" s="31"/>
      <c r="S6021" s="31"/>
      <c r="T6021" s="95" t="str">
        <f t="shared" si="450"/>
        <v/>
      </c>
      <c r="U6021" s="32">
        <f t="shared" ca="1" si="447"/>
        <v>0</v>
      </c>
      <c r="V6021" s="22" t="str">
        <f t="shared" si="448"/>
        <v/>
      </c>
      <c r="X6021" s="33"/>
      <c r="Y6021" s="33"/>
    </row>
    <row r="6022" spans="1:25" hidden="1" x14ac:dyDescent="0.2">
      <c r="A6022" s="93"/>
      <c r="B6022" s="94" t="str">
        <f>IFERROR(VLOOKUP($A6022,HeadJournal!$A$1:$NTR$890,COLUMN(HeadJournal!B$1),0),"")</f>
        <v/>
      </c>
      <c r="C6022" s="94" t="str">
        <f>IFERROR(VLOOKUP($A6022,HeadJournal!$A$1:$NTR$890,COLUMN(HeadJournal!C$1),0),"")</f>
        <v/>
      </c>
      <c r="D6022" s="125" t="str">
        <f>IFERROR(VLOOKUP($A6022,HeadJournal!$A$1:$NTR$890,COLUMN(HeadJournal!D$1),0),"")</f>
        <v/>
      </c>
      <c r="E6022" s="95" t="str">
        <f>IFERROR(VLOOKUP($A6022,HeadJournal!$A$1:$NTR$890,COLUMN(HeadJournal!G$1),0),"")</f>
        <v/>
      </c>
      <c r="F6022" s="95" t="str">
        <f t="shared" si="449"/>
        <v/>
      </c>
      <c r="G6022" s="97"/>
      <c r="H6022" s="161"/>
      <c r="I6022" s="97"/>
      <c r="J6022" s="97"/>
      <c r="K6022" s="29"/>
      <c r="L6022" s="29"/>
      <c r="M6022" s="30">
        <f>IFERROR(VLOOKUP($A6022,HeadJournal!$A$1:$J$890,COLUMN(HeadJournal!I$1),0)*($K6022+$L6022)/(SUMIF($A:$A,$A6022,$K:$K)+SUMIF($A:$A,$A6022,$L:$L)),0)</f>
        <v>0</v>
      </c>
      <c r="N6022" s="30">
        <f>IFERROR((VLOOKUP($A6022,HeadJournal!$A$1:$K$890,COLUMN(HeadJournal!K$1),0)-VLOOKUP($A6022,HeadJournal!$A$1:$K$890,COLUMN(HeadJournal!J$1),0))*($K6022+$L6022)/(SUMIF($A:$A,$A6022,$K:$K)+SUMIF($A:$A,$A6022,$L:$L)),0)</f>
        <v>0</v>
      </c>
      <c r="O6022" s="30">
        <f>IFERROR((VLOOKUP($A6022,HeadJournal!$A$1:$L$890,COLUMN(HeadJournal!L$1),0)*($K6022+$L6022)/(SUMIF($A:$A,$A6022,$K:$K)+SUMIF($A:$A,$A6022,$L:$L)))/VLOOKUP($A6022,HeadJournal!$A$1:$L$890,COLUMN(HeadJournal!H$1),0),0)</f>
        <v>0</v>
      </c>
      <c r="P6022" s="30">
        <f ca="1">IFERROR(SUM(K6022:O6022)*VLOOKUP($A6022,HeadJournal!$A$1:$L$890,COLUMN(HeadJournal!H$1),0),0)</f>
        <v>0</v>
      </c>
      <c r="Q6022" s="29"/>
      <c r="R6022" s="31"/>
      <c r="S6022" s="31"/>
      <c r="T6022" s="95" t="str">
        <f t="shared" si="450"/>
        <v/>
      </c>
      <c r="U6022" s="32">
        <f t="shared" ca="1" si="447"/>
        <v>0</v>
      </c>
      <c r="V6022" s="22" t="str">
        <f t="shared" si="448"/>
        <v/>
      </c>
      <c r="X6022" s="33"/>
      <c r="Y6022" s="33"/>
    </row>
    <row r="6023" spans="1:25" hidden="1" x14ac:dyDescent="0.2">
      <c r="A6023" s="93"/>
      <c r="B6023" s="94" t="str">
        <f>IFERROR(VLOOKUP($A6023,HeadJournal!$A$1:$NTR$890,COLUMN(HeadJournal!B$1),0),"")</f>
        <v/>
      </c>
      <c r="C6023" s="94" t="str">
        <f>IFERROR(VLOOKUP($A6023,HeadJournal!$A$1:$NTR$890,COLUMN(HeadJournal!C$1),0),"")</f>
        <v/>
      </c>
      <c r="D6023" s="125" t="str">
        <f>IFERROR(VLOOKUP($A6023,HeadJournal!$A$1:$NTR$890,COLUMN(HeadJournal!D$1),0),"")</f>
        <v/>
      </c>
      <c r="E6023" s="95" t="str">
        <f>IFERROR(VLOOKUP($A6023,HeadJournal!$A$1:$NTR$890,COLUMN(HeadJournal!G$1),0),"")</f>
        <v/>
      </c>
      <c r="F6023" s="95" t="str">
        <f t="shared" si="449"/>
        <v/>
      </c>
      <c r="G6023" s="97"/>
      <c r="H6023" s="161"/>
      <c r="I6023" s="97"/>
      <c r="J6023" s="97"/>
      <c r="K6023" s="29"/>
      <c r="L6023" s="29"/>
      <c r="M6023" s="30">
        <f>IFERROR(VLOOKUP($A6023,HeadJournal!$A$1:$J$890,COLUMN(HeadJournal!I$1),0)*($K6023+$L6023)/(SUMIF($A:$A,$A6023,$K:$K)+SUMIF($A:$A,$A6023,$L:$L)),0)</f>
        <v>0</v>
      </c>
      <c r="N6023" s="30">
        <f>IFERROR((VLOOKUP($A6023,HeadJournal!$A$1:$K$890,COLUMN(HeadJournal!K$1),0)-VLOOKUP($A6023,HeadJournal!$A$1:$K$890,COLUMN(HeadJournal!J$1),0))*($K6023+$L6023)/(SUMIF($A:$A,$A6023,$K:$K)+SUMIF($A:$A,$A6023,$L:$L)),0)</f>
        <v>0</v>
      </c>
      <c r="O6023" s="30">
        <f>IFERROR((VLOOKUP($A6023,HeadJournal!$A$1:$L$890,COLUMN(HeadJournal!L$1),0)*($K6023+$L6023)/(SUMIF($A:$A,$A6023,$K:$K)+SUMIF($A:$A,$A6023,$L:$L)))/VLOOKUP($A6023,HeadJournal!$A$1:$L$890,COLUMN(HeadJournal!H$1),0),0)</f>
        <v>0</v>
      </c>
      <c r="P6023" s="30">
        <f ca="1">IFERROR(SUM(K6023:O6023)*VLOOKUP($A6023,HeadJournal!$A$1:$L$890,COLUMN(HeadJournal!H$1),0),0)</f>
        <v>0</v>
      </c>
      <c r="Q6023" s="29"/>
      <c r="R6023" s="31"/>
      <c r="S6023" s="31"/>
      <c r="T6023" s="95" t="str">
        <f t="shared" si="450"/>
        <v/>
      </c>
      <c r="U6023" s="32">
        <f t="shared" ca="1" si="447"/>
        <v>0</v>
      </c>
      <c r="V6023" s="22" t="str">
        <f t="shared" si="448"/>
        <v/>
      </c>
      <c r="X6023" s="33"/>
      <c r="Y6023" s="33"/>
    </row>
    <row r="6024" spans="1:25" hidden="1" x14ac:dyDescent="0.2">
      <c r="A6024" s="93"/>
      <c r="B6024" s="94" t="str">
        <f>IFERROR(VLOOKUP($A6024,HeadJournal!$A$1:$NTR$890,COLUMN(HeadJournal!B$1),0),"")</f>
        <v/>
      </c>
      <c r="C6024" s="94" t="str">
        <f>IFERROR(VLOOKUP($A6024,HeadJournal!$A$1:$NTR$890,COLUMN(HeadJournal!C$1),0),"")</f>
        <v/>
      </c>
      <c r="D6024" s="125" t="str">
        <f>IFERROR(VLOOKUP($A6024,HeadJournal!$A$1:$NTR$890,COLUMN(HeadJournal!D$1),0),"")</f>
        <v/>
      </c>
      <c r="E6024" s="95" t="str">
        <f>IFERROR(VLOOKUP($A6024,HeadJournal!$A$1:$NTR$890,COLUMN(HeadJournal!G$1),0),"")</f>
        <v/>
      </c>
      <c r="F6024" s="95" t="str">
        <f t="shared" si="449"/>
        <v/>
      </c>
      <c r="G6024" s="97"/>
      <c r="H6024" s="161"/>
      <c r="I6024" s="97"/>
      <c r="J6024" s="97"/>
      <c r="K6024" s="29"/>
      <c r="L6024" s="29"/>
      <c r="M6024" s="30">
        <f>IFERROR(VLOOKUP($A6024,HeadJournal!$A$1:$J$890,COLUMN(HeadJournal!I$1),0)*($K6024+$L6024)/(SUMIF($A:$A,$A6024,$K:$K)+SUMIF($A:$A,$A6024,$L:$L)),0)</f>
        <v>0</v>
      </c>
      <c r="N6024" s="30">
        <f>IFERROR((VLOOKUP($A6024,HeadJournal!$A$1:$K$890,COLUMN(HeadJournal!K$1),0)-VLOOKUP($A6024,HeadJournal!$A$1:$K$890,COLUMN(HeadJournal!J$1),0))*($K6024+$L6024)/(SUMIF($A:$A,$A6024,$K:$K)+SUMIF($A:$A,$A6024,$L:$L)),0)</f>
        <v>0</v>
      </c>
      <c r="O6024" s="30">
        <f>IFERROR((VLOOKUP($A6024,HeadJournal!$A$1:$L$890,COLUMN(HeadJournal!L$1),0)*($K6024+$L6024)/(SUMIF($A:$A,$A6024,$K:$K)+SUMIF($A:$A,$A6024,$L:$L)))/VLOOKUP($A6024,HeadJournal!$A$1:$L$890,COLUMN(HeadJournal!H$1),0),0)</f>
        <v>0</v>
      </c>
      <c r="P6024" s="30">
        <f ca="1">IFERROR(SUM(K6024:O6024)*VLOOKUP($A6024,HeadJournal!$A$1:$L$890,COLUMN(HeadJournal!H$1),0),0)</f>
        <v>0</v>
      </c>
      <c r="Q6024" s="29"/>
      <c r="R6024" s="31"/>
      <c r="S6024" s="31"/>
      <c r="T6024" s="95" t="str">
        <f t="shared" si="450"/>
        <v/>
      </c>
      <c r="U6024" s="32">
        <f t="shared" ca="1" si="447"/>
        <v>0</v>
      </c>
      <c r="V6024" s="22" t="str">
        <f t="shared" si="448"/>
        <v/>
      </c>
      <c r="X6024" s="33"/>
      <c r="Y6024" s="33"/>
    </row>
    <row r="6025" spans="1:25" hidden="1" x14ac:dyDescent="0.2">
      <c r="A6025" s="93"/>
      <c r="B6025" s="94" t="str">
        <f>IFERROR(VLOOKUP($A6025,HeadJournal!$A$1:$NTR$890,COLUMN(HeadJournal!B$1),0),"")</f>
        <v/>
      </c>
      <c r="C6025" s="94" t="str">
        <f>IFERROR(VLOOKUP($A6025,HeadJournal!$A$1:$NTR$890,COLUMN(HeadJournal!C$1),0),"")</f>
        <v/>
      </c>
      <c r="D6025" s="125" t="str">
        <f>IFERROR(VLOOKUP($A6025,HeadJournal!$A$1:$NTR$890,COLUMN(HeadJournal!D$1),0),"")</f>
        <v/>
      </c>
      <c r="E6025" s="95" t="str">
        <f>IFERROR(VLOOKUP($A6025,HeadJournal!$A$1:$NTR$890,COLUMN(HeadJournal!G$1),0),"")</f>
        <v/>
      </c>
      <c r="F6025" s="95" t="str">
        <f t="shared" si="449"/>
        <v/>
      </c>
      <c r="G6025" s="97"/>
      <c r="H6025" s="161"/>
      <c r="I6025" s="97"/>
      <c r="J6025" s="97"/>
      <c r="K6025" s="29"/>
      <c r="L6025" s="29"/>
      <c r="M6025" s="30">
        <f>IFERROR(VLOOKUP($A6025,HeadJournal!$A$1:$J$890,COLUMN(HeadJournal!I$1),0)*($K6025+$L6025)/(SUMIF($A:$A,$A6025,$K:$K)+SUMIF($A:$A,$A6025,$L:$L)),0)</f>
        <v>0</v>
      </c>
      <c r="N6025" s="30">
        <f>IFERROR((VLOOKUP($A6025,HeadJournal!$A$1:$K$890,COLUMN(HeadJournal!K$1),0)-VLOOKUP($A6025,HeadJournal!$A$1:$K$890,COLUMN(HeadJournal!J$1),0))*($K6025+$L6025)/(SUMIF($A:$A,$A6025,$K:$K)+SUMIF($A:$A,$A6025,$L:$L)),0)</f>
        <v>0</v>
      </c>
      <c r="O6025" s="30">
        <f>IFERROR((VLOOKUP($A6025,HeadJournal!$A$1:$L$890,COLUMN(HeadJournal!L$1),0)*($K6025+$L6025)/(SUMIF($A:$A,$A6025,$K:$K)+SUMIF($A:$A,$A6025,$L:$L)))/VLOOKUP($A6025,HeadJournal!$A$1:$L$890,COLUMN(HeadJournal!H$1),0),0)</f>
        <v>0</v>
      </c>
      <c r="P6025" s="30">
        <f ca="1">IFERROR(SUM(K6025:O6025)*VLOOKUP($A6025,HeadJournal!$A$1:$L$890,COLUMN(HeadJournal!H$1),0),0)</f>
        <v>0</v>
      </c>
      <c r="Q6025" s="29"/>
      <c r="R6025" s="31"/>
      <c r="S6025" s="31"/>
      <c r="T6025" s="95" t="str">
        <f t="shared" si="450"/>
        <v/>
      </c>
      <c r="U6025" s="32">
        <f t="shared" ca="1" si="447"/>
        <v>0</v>
      </c>
      <c r="V6025" s="22" t="str">
        <f t="shared" si="448"/>
        <v/>
      </c>
      <c r="X6025" s="33"/>
      <c r="Y6025" s="33"/>
    </row>
    <row r="6026" spans="1:25" hidden="1" x14ac:dyDescent="0.2">
      <c r="A6026" s="93"/>
      <c r="B6026" s="94" t="str">
        <f>IFERROR(VLOOKUP($A6026,HeadJournal!$A$1:$NTR$890,COLUMN(HeadJournal!B$1),0),"")</f>
        <v/>
      </c>
      <c r="C6026" s="94" t="str">
        <f>IFERROR(VLOOKUP($A6026,HeadJournal!$A$1:$NTR$890,COLUMN(HeadJournal!C$1),0),"")</f>
        <v/>
      </c>
      <c r="D6026" s="125" t="str">
        <f>IFERROR(VLOOKUP($A6026,HeadJournal!$A$1:$NTR$890,COLUMN(HeadJournal!D$1),0),"")</f>
        <v/>
      </c>
      <c r="E6026" s="95" t="str">
        <f>IFERROR(VLOOKUP($A6026,HeadJournal!$A$1:$NTR$890,COLUMN(HeadJournal!G$1),0),"")</f>
        <v/>
      </c>
      <c r="F6026" s="95" t="str">
        <f t="shared" si="449"/>
        <v/>
      </c>
      <c r="G6026" s="97"/>
      <c r="H6026" s="161"/>
      <c r="I6026" s="97"/>
      <c r="J6026" s="97"/>
      <c r="K6026" s="29"/>
      <c r="L6026" s="29"/>
      <c r="M6026" s="30">
        <f>IFERROR(VLOOKUP($A6026,HeadJournal!$A$1:$J$890,COLUMN(HeadJournal!I$1),0)*($K6026+$L6026)/(SUMIF($A:$A,$A6026,$K:$K)+SUMIF($A:$A,$A6026,$L:$L)),0)</f>
        <v>0</v>
      </c>
      <c r="N6026" s="30">
        <f>IFERROR((VLOOKUP($A6026,HeadJournal!$A$1:$K$890,COLUMN(HeadJournal!K$1),0)-VLOOKUP($A6026,HeadJournal!$A$1:$K$890,COLUMN(HeadJournal!J$1),0))*($K6026+$L6026)/(SUMIF($A:$A,$A6026,$K:$K)+SUMIF($A:$A,$A6026,$L:$L)),0)</f>
        <v>0</v>
      </c>
      <c r="O6026" s="30">
        <f>IFERROR((VLOOKUP($A6026,HeadJournal!$A$1:$L$890,COLUMN(HeadJournal!L$1),0)*($K6026+$L6026)/(SUMIF($A:$A,$A6026,$K:$K)+SUMIF($A:$A,$A6026,$L:$L)))/VLOOKUP($A6026,HeadJournal!$A$1:$L$890,COLUMN(HeadJournal!H$1),0),0)</f>
        <v>0</v>
      </c>
      <c r="P6026" s="30">
        <f ca="1">IFERROR(SUM(K6026:O6026)*VLOOKUP($A6026,HeadJournal!$A$1:$L$890,COLUMN(HeadJournal!H$1),0),0)</f>
        <v>0</v>
      </c>
      <c r="Q6026" s="29"/>
      <c r="R6026" s="31"/>
      <c r="S6026" s="31"/>
      <c r="T6026" s="95" t="str">
        <f t="shared" si="450"/>
        <v/>
      </c>
      <c r="U6026" s="32">
        <f t="shared" ca="1" si="447"/>
        <v>0</v>
      </c>
      <c r="V6026" s="22" t="str">
        <f t="shared" si="448"/>
        <v/>
      </c>
      <c r="X6026" s="33"/>
      <c r="Y6026" s="33"/>
    </row>
    <row r="6027" spans="1:25" hidden="1" x14ac:dyDescent="0.2">
      <c r="A6027" s="93"/>
      <c r="B6027" s="94" t="str">
        <f>IFERROR(VLOOKUP($A6027,HeadJournal!$A$1:$NTR$890,COLUMN(HeadJournal!B$1),0),"")</f>
        <v/>
      </c>
      <c r="C6027" s="94" t="str">
        <f>IFERROR(VLOOKUP($A6027,HeadJournal!$A$1:$NTR$890,COLUMN(HeadJournal!C$1),0),"")</f>
        <v/>
      </c>
      <c r="D6027" s="125" t="str">
        <f>IFERROR(VLOOKUP($A6027,HeadJournal!$A$1:$NTR$890,COLUMN(HeadJournal!D$1),0),"")</f>
        <v/>
      </c>
      <c r="E6027" s="95" t="str">
        <f>IFERROR(VLOOKUP($A6027,HeadJournal!$A$1:$NTR$890,COLUMN(HeadJournal!G$1),0),"")</f>
        <v/>
      </c>
      <c r="F6027" s="95" t="str">
        <f t="shared" si="449"/>
        <v/>
      </c>
      <c r="G6027" s="97"/>
      <c r="H6027" s="161"/>
      <c r="I6027" s="97"/>
      <c r="J6027" s="97"/>
      <c r="K6027" s="29"/>
      <c r="L6027" s="29"/>
      <c r="M6027" s="30">
        <f>IFERROR(VLOOKUP($A6027,HeadJournal!$A$1:$J$890,COLUMN(HeadJournal!I$1),0)*($K6027+$L6027)/(SUMIF($A:$A,$A6027,$K:$K)+SUMIF($A:$A,$A6027,$L:$L)),0)</f>
        <v>0</v>
      </c>
      <c r="N6027" s="30">
        <f>IFERROR((VLOOKUP($A6027,HeadJournal!$A$1:$K$890,COLUMN(HeadJournal!K$1),0)-VLOOKUP($A6027,HeadJournal!$A$1:$K$890,COLUMN(HeadJournal!J$1),0))*($K6027+$L6027)/(SUMIF($A:$A,$A6027,$K:$K)+SUMIF($A:$A,$A6027,$L:$L)),0)</f>
        <v>0</v>
      </c>
      <c r="O6027" s="30">
        <f>IFERROR((VLOOKUP($A6027,HeadJournal!$A$1:$L$890,COLUMN(HeadJournal!L$1),0)*($K6027+$L6027)/(SUMIF($A:$A,$A6027,$K:$K)+SUMIF($A:$A,$A6027,$L:$L)))/VLOOKUP($A6027,HeadJournal!$A$1:$L$890,COLUMN(HeadJournal!H$1),0),0)</f>
        <v>0</v>
      </c>
      <c r="P6027" s="30">
        <f ca="1">IFERROR(SUM(K6027:O6027)*VLOOKUP($A6027,HeadJournal!$A$1:$L$890,COLUMN(HeadJournal!H$1),0),0)</f>
        <v>0</v>
      </c>
      <c r="Q6027" s="29"/>
      <c r="R6027" s="31"/>
      <c r="S6027" s="31"/>
      <c r="T6027" s="95" t="str">
        <f t="shared" si="450"/>
        <v/>
      </c>
      <c r="U6027" s="32">
        <f t="shared" ca="1" si="447"/>
        <v>0</v>
      </c>
      <c r="V6027" s="22" t="str">
        <f t="shared" si="448"/>
        <v/>
      </c>
      <c r="X6027" s="33"/>
      <c r="Y6027" s="33"/>
    </row>
    <row r="6028" spans="1:25" hidden="1" x14ac:dyDescent="0.2">
      <c r="A6028" s="93"/>
      <c r="B6028" s="94" t="str">
        <f>IFERROR(VLOOKUP($A6028,HeadJournal!$A$1:$NTR$890,COLUMN(HeadJournal!B$1),0),"")</f>
        <v/>
      </c>
      <c r="C6028" s="94" t="str">
        <f>IFERROR(VLOOKUP($A6028,HeadJournal!$A$1:$NTR$890,COLUMN(HeadJournal!C$1),0),"")</f>
        <v/>
      </c>
      <c r="D6028" s="125" t="str">
        <f>IFERROR(VLOOKUP($A6028,HeadJournal!$A$1:$NTR$890,COLUMN(HeadJournal!D$1),0),"")</f>
        <v/>
      </c>
      <c r="E6028" s="95" t="str">
        <f>IFERROR(VLOOKUP($A6028,HeadJournal!$A$1:$NTR$890,COLUMN(HeadJournal!G$1),0),"")</f>
        <v/>
      </c>
      <c r="F6028" s="95" t="str">
        <f t="shared" si="449"/>
        <v/>
      </c>
      <c r="G6028" s="97"/>
      <c r="H6028" s="161"/>
      <c r="I6028" s="97"/>
      <c r="J6028" s="97"/>
      <c r="K6028" s="29"/>
      <c r="L6028" s="29"/>
      <c r="M6028" s="30">
        <f>IFERROR(VLOOKUP($A6028,HeadJournal!$A$1:$J$890,COLUMN(HeadJournal!I$1),0)*($K6028+$L6028)/(SUMIF($A:$A,$A6028,$K:$K)+SUMIF($A:$A,$A6028,$L:$L)),0)</f>
        <v>0</v>
      </c>
      <c r="N6028" s="30">
        <f>IFERROR((VLOOKUP($A6028,HeadJournal!$A$1:$K$890,COLUMN(HeadJournal!K$1),0)-VLOOKUP($A6028,HeadJournal!$A$1:$K$890,COLUMN(HeadJournal!J$1),0))*($K6028+$L6028)/(SUMIF($A:$A,$A6028,$K:$K)+SUMIF($A:$A,$A6028,$L:$L)),0)</f>
        <v>0</v>
      </c>
      <c r="O6028" s="30">
        <f>IFERROR((VLOOKUP($A6028,HeadJournal!$A$1:$L$890,COLUMN(HeadJournal!L$1),0)*($K6028+$L6028)/(SUMIF($A:$A,$A6028,$K:$K)+SUMIF($A:$A,$A6028,$L:$L)))/VLOOKUP($A6028,HeadJournal!$A$1:$L$890,COLUMN(HeadJournal!H$1),0),0)</f>
        <v>0</v>
      </c>
      <c r="P6028" s="30">
        <f ca="1">IFERROR(SUM(K6028:O6028)*VLOOKUP($A6028,HeadJournal!$A$1:$L$890,COLUMN(HeadJournal!H$1),0),0)</f>
        <v>0</v>
      </c>
      <c r="Q6028" s="29"/>
      <c r="R6028" s="31"/>
      <c r="S6028" s="31"/>
      <c r="T6028" s="95" t="str">
        <f t="shared" si="450"/>
        <v/>
      </c>
      <c r="U6028" s="32">
        <f t="shared" ca="1" si="447"/>
        <v>0</v>
      </c>
      <c r="V6028" s="22" t="str">
        <f t="shared" si="448"/>
        <v/>
      </c>
      <c r="X6028" s="33"/>
      <c r="Y6028" s="33"/>
    </row>
    <row r="6029" spans="1:25" hidden="1" x14ac:dyDescent="0.2">
      <c r="A6029" s="93"/>
      <c r="B6029" s="94" t="str">
        <f>IFERROR(VLOOKUP($A6029,HeadJournal!$A$1:$NTR$890,COLUMN(HeadJournal!B$1),0),"")</f>
        <v/>
      </c>
      <c r="C6029" s="94" t="str">
        <f>IFERROR(VLOOKUP($A6029,HeadJournal!$A$1:$NTR$890,COLUMN(HeadJournal!C$1),0),"")</f>
        <v/>
      </c>
      <c r="D6029" s="125" t="str">
        <f>IFERROR(VLOOKUP($A6029,HeadJournal!$A$1:$NTR$890,COLUMN(HeadJournal!D$1),0),"")</f>
        <v/>
      </c>
      <c r="E6029" s="95" t="str">
        <f>IFERROR(VLOOKUP($A6029,HeadJournal!$A$1:$NTR$890,COLUMN(HeadJournal!G$1),0),"")</f>
        <v/>
      </c>
      <c r="F6029" s="95" t="str">
        <f t="shared" si="449"/>
        <v/>
      </c>
      <c r="G6029" s="97"/>
      <c r="H6029" s="161"/>
      <c r="I6029" s="97"/>
      <c r="J6029" s="97"/>
      <c r="K6029" s="29"/>
      <c r="L6029" s="29"/>
      <c r="M6029" s="30">
        <f>IFERROR(VLOOKUP($A6029,HeadJournal!$A$1:$J$890,COLUMN(HeadJournal!I$1),0)*($K6029+$L6029)/(SUMIF($A:$A,$A6029,$K:$K)+SUMIF($A:$A,$A6029,$L:$L)),0)</f>
        <v>0</v>
      </c>
      <c r="N6029" s="30">
        <f>IFERROR((VLOOKUP($A6029,HeadJournal!$A$1:$K$890,COLUMN(HeadJournal!K$1),0)-VLOOKUP($A6029,HeadJournal!$A$1:$K$890,COLUMN(HeadJournal!J$1),0))*($K6029+$L6029)/(SUMIF($A:$A,$A6029,$K:$K)+SUMIF($A:$A,$A6029,$L:$L)),0)</f>
        <v>0</v>
      </c>
      <c r="O6029" s="30">
        <f>IFERROR((VLOOKUP($A6029,HeadJournal!$A$1:$L$890,COLUMN(HeadJournal!L$1),0)*($K6029+$L6029)/(SUMIF($A:$A,$A6029,$K:$K)+SUMIF($A:$A,$A6029,$L:$L)))/VLOOKUP($A6029,HeadJournal!$A$1:$L$890,COLUMN(HeadJournal!H$1),0),0)</f>
        <v>0</v>
      </c>
      <c r="P6029" s="30">
        <f ca="1">IFERROR(SUM(K6029:O6029)*VLOOKUP($A6029,HeadJournal!$A$1:$L$890,COLUMN(HeadJournal!H$1),0),0)</f>
        <v>0</v>
      </c>
      <c r="Q6029" s="29"/>
      <c r="R6029" s="31"/>
      <c r="S6029" s="31"/>
      <c r="T6029" s="95" t="str">
        <f t="shared" si="450"/>
        <v/>
      </c>
      <c r="U6029" s="32">
        <f t="shared" ca="1" si="447"/>
        <v>0</v>
      </c>
      <c r="V6029" s="22" t="str">
        <f t="shared" si="448"/>
        <v/>
      </c>
      <c r="X6029" s="33"/>
      <c r="Y6029" s="33"/>
    </row>
    <row r="6030" spans="1:25" hidden="1" x14ac:dyDescent="0.2">
      <c r="A6030" s="93"/>
      <c r="B6030" s="94" t="str">
        <f>IFERROR(VLOOKUP($A6030,HeadJournal!$A$1:$NTR$890,COLUMN(HeadJournal!B$1),0),"")</f>
        <v/>
      </c>
      <c r="C6030" s="94" t="str">
        <f>IFERROR(VLOOKUP($A6030,HeadJournal!$A$1:$NTR$890,COLUMN(HeadJournal!C$1),0),"")</f>
        <v/>
      </c>
      <c r="D6030" s="125" t="str">
        <f>IFERROR(VLOOKUP($A6030,HeadJournal!$A$1:$NTR$890,COLUMN(HeadJournal!D$1),0),"")</f>
        <v/>
      </c>
      <c r="E6030" s="95" t="str">
        <f>IFERROR(VLOOKUP($A6030,HeadJournal!$A$1:$NTR$890,COLUMN(HeadJournal!G$1),0),"")</f>
        <v/>
      </c>
      <c r="F6030" s="95" t="str">
        <f t="shared" si="449"/>
        <v/>
      </c>
      <c r="G6030" s="97"/>
      <c r="H6030" s="161"/>
      <c r="I6030" s="97"/>
      <c r="J6030" s="97"/>
      <c r="K6030" s="29"/>
      <c r="L6030" s="29"/>
      <c r="M6030" s="30">
        <f>IFERROR(VLOOKUP($A6030,HeadJournal!$A$1:$J$890,COLUMN(HeadJournal!I$1),0)*($K6030+$L6030)/(SUMIF($A:$A,$A6030,$K:$K)+SUMIF($A:$A,$A6030,$L:$L)),0)</f>
        <v>0</v>
      </c>
      <c r="N6030" s="30">
        <f>IFERROR((VLOOKUP($A6030,HeadJournal!$A$1:$K$890,COLUMN(HeadJournal!K$1),0)-VLOOKUP($A6030,HeadJournal!$A$1:$K$890,COLUMN(HeadJournal!J$1),0))*($K6030+$L6030)/(SUMIF($A:$A,$A6030,$K:$K)+SUMIF($A:$A,$A6030,$L:$L)),0)</f>
        <v>0</v>
      </c>
      <c r="O6030" s="30">
        <f>IFERROR((VLOOKUP($A6030,HeadJournal!$A$1:$L$890,COLUMN(HeadJournal!L$1),0)*($K6030+$L6030)/(SUMIF($A:$A,$A6030,$K:$K)+SUMIF($A:$A,$A6030,$L:$L)))/VLOOKUP($A6030,HeadJournal!$A$1:$L$890,COLUMN(HeadJournal!H$1),0),0)</f>
        <v>0</v>
      </c>
      <c r="P6030" s="30">
        <f ca="1">IFERROR(SUM(K6030:O6030)*VLOOKUP($A6030,HeadJournal!$A$1:$L$890,COLUMN(HeadJournal!H$1),0),0)</f>
        <v>0</v>
      </c>
      <c r="Q6030" s="29"/>
      <c r="R6030" s="31"/>
      <c r="S6030" s="31"/>
      <c r="T6030" s="95" t="str">
        <f t="shared" si="450"/>
        <v/>
      </c>
      <c r="U6030" s="32">
        <f t="shared" ref="U6030:U6119" ca="1" si="451">Q6030-P6030</f>
        <v>0</v>
      </c>
      <c r="V6030" s="22" t="str">
        <f t="shared" ref="V6030:V6119" si="452">IF(Q6030&lt;&gt;0,IFERROR(U6030/P6030,""),"")</f>
        <v/>
      </c>
      <c r="X6030" s="33"/>
      <c r="Y6030" s="33"/>
    </row>
    <row r="6031" spans="1:25" hidden="1" x14ac:dyDescent="0.2">
      <c r="A6031" s="93"/>
      <c r="B6031" s="94" t="str">
        <f>IFERROR(VLOOKUP($A6031,HeadJournal!$A$1:$NTR$890,COLUMN(HeadJournal!B$1),0),"")</f>
        <v/>
      </c>
      <c r="C6031" s="94" t="str">
        <f>IFERROR(VLOOKUP($A6031,HeadJournal!$A$1:$NTR$890,COLUMN(HeadJournal!C$1),0),"")</f>
        <v/>
      </c>
      <c r="D6031" s="125" t="str">
        <f>IFERROR(VLOOKUP($A6031,HeadJournal!$A$1:$NTR$890,COLUMN(HeadJournal!D$1),0),"")</f>
        <v/>
      </c>
      <c r="E6031" s="95" t="str">
        <f>IFERROR(VLOOKUP($A6031,HeadJournal!$A$1:$NTR$890,COLUMN(HeadJournal!G$1),0),"")</f>
        <v/>
      </c>
      <c r="F6031" s="95" t="str">
        <f t="shared" si="449"/>
        <v/>
      </c>
      <c r="G6031" s="97"/>
      <c r="H6031" s="161"/>
      <c r="I6031" s="97"/>
      <c r="J6031" s="97"/>
      <c r="K6031" s="29"/>
      <c r="L6031" s="29"/>
      <c r="M6031" s="30">
        <f>IFERROR(VLOOKUP($A6031,HeadJournal!$A$1:$J$890,COLUMN(HeadJournal!I$1),0)*($K6031+$L6031)/(SUMIF($A:$A,$A6031,$K:$K)+SUMIF($A:$A,$A6031,$L:$L)),0)</f>
        <v>0</v>
      </c>
      <c r="N6031" s="30">
        <f>IFERROR((VLOOKUP($A6031,HeadJournal!$A$1:$K$890,COLUMN(HeadJournal!K$1),0)-VLOOKUP($A6031,HeadJournal!$A$1:$K$890,COLUMN(HeadJournal!J$1),0))*($K6031+$L6031)/(SUMIF($A:$A,$A6031,$K:$K)+SUMIF($A:$A,$A6031,$L:$L)),0)</f>
        <v>0</v>
      </c>
      <c r="O6031" s="30">
        <f>IFERROR((VLOOKUP($A6031,HeadJournal!$A$1:$L$890,COLUMN(HeadJournal!L$1),0)*($K6031+$L6031)/(SUMIF($A:$A,$A6031,$K:$K)+SUMIF($A:$A,$A6031,$L:$L)))/VLOOKUP($A6031,HeadJournal!$A$1:$L$890,COLUMN(HeadJournal!H$1),0),0)</f>
        <v>0</v>
      </c>
      <c r="P6031" s="30">
        <f ca="1">IFERROR(SUM(K6031:O6031)*VLOOKUP($A6031,HeadJournal!$A$1:$L$890,COLUMN(HeadJournal!H$1),0),0)</f>
        <v>0</v>
      </c>
      <c r="Q6031" s="29"/>
      <c r="R6031" s="31"/>
      <c r="S6031" s="31"/>
      <c r="T6031" s="95" t="str">
        <f t="shared" si="450"/>
        <v/>
      </c>
      <c r="U6031" s="32">
        <f t="shared" ca="1" si="451"/>
        <v>0</v>
      </c>
      <c r="V6031" s="22" t="str">
        <f t="shared" si="452"/>
        <v/>
      </c>
      <c r="X6031" s="33"/>
      <c r="Y6031" s="33"/>
    </row>
    <row r="6032" spans="1:25" hidden="1" x14ac:dyDescent="0.2">
      <c r="A6032" s="93"/>
      <c r="B6032" s="94" t="str">
        <f>IFERROR(VLOOKUP($A6032,HeadJournal!$A$1:$NTR$890,COLUMN(HeadJournal!B$1),0),"")</f>
        <v/>
      </c>
      <c r="C6032" s="94" t="str">
        <f>IFERROR(VLOOKUP($A6032,HeadJournal!$A$1:$NTR$890,COLUMN(HeadJournal!C$1),0),"")</f>
        <v/>
      </c>
      <c r="D6032" s="125" t="str">
        <f>IFERROR(VLOOKUP($A6032,HeadJournal!$A$1:$NTR$890,COLUMN(HeadJournal!D$1),0),"")</f>
        <v/>
      </c>
      <c r="E6032" s="95" t="str">
        <f>IFERROR(VLOOKUP($A6032,HeadJournal!$A$1:$NTR$890,COLUMN(HeadJournal!G$1),0),"")</f>
        <v/>
      </c>
      <c r="F6032" s="95" t="str">
        <f t="shared" si="449"/>
        <v/>
      </c>
      <c r="G6032" s="97"/>
      <c r="H6032" s="161"/>
      <c r="I6032" s="97"/>
      <c r="J6032" s="97"/>
      <c r="K6032" s="29"/>
      <c r="L6032" s="29"/>
      <c r="M6032" s="30">
        <f>IFERROR(VLOOKUP($A6032,HeadJournal!$A$1:$J$890,COLUMN(HeadJournal!I$1),0)*($K6032+$L6032)/(SUMIF($A:$A,$A6032,$K:$K)+SUMIF($A:$A,$A6032,$L:$L)),0)</f>
        <v>0</v>
      </c>
      <c r="N6032" s="30">
        <f>IFERROR((VLOOKUP($A6032,HeadJournal!$A$1:$K$890,COLUMN(HeadJournal!K$1),0)-VLOOKUP($A6032,HeadJournal!$A$1:$K$890,COLUMN(HeadJournal!J$1),0))*($K6032+$L6032)/(SUMIF($A:$A,$A6032,$K:$K)+SUMIF($A:$A,$A6032,$L:$L)),0)</f>
        <v>0</v>
      </c>
      <c r="O6032" s="30">
        <f>IFERROR((VLOOKUP($A6032,HeadJournal!$A$1:$L$890,COLUMN(HeadJournal!L$1),0)*($K6032+$L6032)/(SUMIF($A:$A,$A6032,$K:$K)+SUMIF($A:$A,$A6032,$L:$L)))/VLOOKUP($A6032,HeadJournal!$A$1:$L$890,COLUMN(HeadJournal!H$1),0),0)</f>
        <v>0</v>
      </c>
      <c r="P6032" s="30">
        <f ca="1">IFERROR(SUM(K6032:O6032)*VLOOKUP($A6032,HeadJournal!$A$1:$L$890,COLUMN(HeadJournal!H$1),0),0)</f>
        <v>0</v>
      </c>
      <c r="Q6032" s="29"/>
      <c r="R6032" s="31"/>
      <c r="S6032" s="31"/>
      <c r="T6032" s="95" t="str">
        <f t="shared" si="450"/>
        <v/>
      </c>
      <c r="U6032" s="32">
        <f t="shared" ca="1" si="451"/>
        <v>0</v>
      </c>
      <c r="V6032" s="22" t="str">
        <f t="shared" si="452"/>
        <v/>
      </c>
      <c r="X6032" s="33"/>
      <c r="Y6032" s="33"/>
    </row>
    <row r="6033" spans="1:25" hidden="1" x14ac:dyDescent="0.2">
      <c r="A6033" s="93"/>
      <c r="B6033" s="94" t="str">
        <f>IFERROR(VLOOKUP($A6033,HeadJournal!$A$1:$NTR$890,COLUMN(HeadJournal!B$1),0),"")</f>
        <v/>
      </c>
      <c r="C6033" s="94" t="str">
        <f>IFERROR(VLOOKUP($A6033,HeadJournal!$A$1:$NTR$890,COLUMN(HeadJournal!C$1),0),"")</f>
        <v/>
      </c>
      <c r="D6033" s="125" t="str">
        <f>IFERROR(VLOOKUP($A6033,HeadJournal!$A$1:$NTR$890,COLUMN(HeadJournal!D$1),0),"")</f>
        <v/>
      </c>
      <c r="E6033" s="95" t="str">
        <f>IFERROR(VLOOKUP($A6033,HeadJournal!$A$1:$NTR$890,COLUMN(HeadJournal!G$1),0),"")</f>
        <v/>
      </c>
      <c r="F6033" s="95" t="str">
        <f t="shared" si="449"/>
        <v/>
      </c>
      <c r="G6033" s="97"/>
      <c r="H6033" s="161"/>
      <c r="I6033" s="97"/>
      <c r="J6033" s="97"/>
      <c r="K6033" s="29"/>
      <c r="L6033" s="29"/>
      <c r="M6033" s="30">
        <f>IFERROR(VLOOKUP($A6033,HeadJournal!$A$1:$J$890,COLUMN(HeadJournal!I$1),0)*($K6033+$L6033)/(SUMIF($A:$A,$A6033,$K:$K)+SUMIF($A:$A,$A6033,$L:$L)),0)</f>
        <v>0</v>
      </c>
      <c r="N6033" s="30">
        <f>IFERROR((VLOOKUP($A6033,HeadJournal!$A$1:$K$890,COLUMN(HeadJournal!K$1),0)-VLOOKUP($A6033,HeadJournal!$A$1:$K$890,COLUMN(HeadJournal!J$1),0))*($K6033+$L6033)/(SUMIF($A:$A,$A6033,$K:$K)+SUMIF($A:$A,$A6033,$L:$L)),0)</f>
        <v>0</v>
      </c>
      <c r="O6033" s="30">
        <f>IFERROR((VLOOKUP($A6033,HeadJournal!$A$1:$L$890,COLUMN(HeadJournal!L$1),0)*($K6033+$L6033)/(SUMIF($A:$A,$A6033,$K:$K)+SUMIF($A:$A,$A6033,$L:$L)))/VLOOKUP($A6033,HeadJournal!$A$1:$L$890,COLUMN(HeadJournal!H$1),0),0)</f>
        <v>0</v>
      </c>
      <c r="P6033" s="30">
        <f ca="1">IFERROR(SUM(K6033:O6033)*VLOOKUP($A6033,HeadJournal!$A$1:$L$890,COLUMN(HeadJournal!H$1),0),0)</f>
        <v>0</v>
      </c>
      <c r="Q6033" s="29"/>
      <c r="R6033" s="31"/>
      <c r="S6033" s="31"/>
      <c r="T6033" s="95" t="str">
        <f t="shared" si="450"/>
        <v/>
      </c>
      <c r="U6033" s="32">
        <f t="shared" ca="1" si="451"/>
        <v>0</v>
      </c>
      <c r="V6033" s="22" t="str">
        <f t="shared" si="452"/>
        <v/>
      </c>
      <c r="X6033" s="33"/>
      <c r="Y6033" s="33"/>
    </row>
    <row r="6034" spans="1:25" hidden="1" x14ac:dyDescent="0.2">
      <c r="A6034" s="93"/>
      <c r="B6034" s="94" t="str">
        <f>IFERROR(VLOOKUP($A6034,HeadJournal!$A$1:$NTR$890,COLUMN(HeadJournal!B$1),0),"")</f>
        <v/>
      </c>
      <c r="C6034" s="94" t="str">
        <f>IFERROR(VLOOKUP($A6034,HeadJournal!$A$1:$NTR$890,COLUMN(HeadJournal!C$1),0),"")</f>
        <v/>
      </c>
      <c r="D6034" s="125" t="str">
        <f>IFERROR(VLOOKUP($A6034,HeadJournal!$A$1:$NTR$890,COLUMN(HeadJournal!D$1),0),"")</f>
        <v/>
      </c>
      <c r="E6034" s="95" t="str">
        <f>IFERROR(VLOOKUP($A6034,HeadJournal!$A$1:$NTR$890,COLUMN(HeadJournal!G$1),0),"")</f>
        <v/>
      </c>
      <c r="F6034" s="95" t="str">
        <f t="shared" si="449"/>
        <v/>
      </c>
      <c r="G6034" s="97"/>
      <c r="H6034" s="161"/>
      <c r="I6034" s="97"/>
      <c r="J6034" s="97"/>
      <c r="K6034" s="29"/>
      <c r="L6034" s="29"/>
      <c r="M6034" s="30">
        <f>IFERROR(VLOOKUP($A6034,HeadJournal!$A$1:$J$890,COLUMN(HeadJournal!I$1),0)*($K6034+$L6034)/(SUMIF($A:$A,$A6034,$K:$K)+SUMIF($A:$A,$A6034,$L:$L)),0)</f>
        <v>0</v>
      </c>
      <c r="N6034" s="30">
        <f>IFERROR((VLOOKUP($A6034,HeadJournal!$A$1:$K$890,COLUMN(HeadJournal!K$1),0)-VLOOKUP($A6034,HeadJournal!$A$1:$K$890,COLUMN(HeadJournal!J$1),0))*($K6034+$L6034)/(SUMIF($A:$A,$A6034,$K:$K)+SUMIF($A:$A,$A6034,$L:$L)),0)</f>
        <v>0</v>
      </c>
      <c r="O6034" s="30">
        <f>IFERROR((VLOOKUP($A6034,HeadJournal!$A$1:$L$890,COLUMN(HeadJournal!L$1),0)*($K6034+$L6034)/(SUMIF($A:$A,$A6034,$K:$K)+SUMIF($A:$A,$A6034,$L:$L)))/VLOOKUP($A6034,HeadJournal!$A$1:$L$890,COLUMN(HeadJournal!H$1),0),0)</f>
        <v>0</v>
      </c>
      <c r="P6034" s="30">
        <f ca="1">IFERROR(SUM(K6034:O6034)*VLOOKUP($A6034,HeadJournal!$A$1:$L$890,COLUMN(HeadJournal!H$1),0),0)</f>
        <v>0</v>
      </c>
      <c r="Q6034" s="29"/>
      <c r="R6034" s="31"/>
      <c r="S6034" s="31"/>
      <c r="T6034" s="95" t="str">
        <f t="shared" si="450"/>
        <v/>
      </c>
      <c r="U6034" s="32">
        <f t="shared" ca="1" si="451"/>
        <v>0</v>
      </c>
      <c r="V6034" s="22" t="str">
        <f t="shared" si="452"/>
        <v/>
      </c>
      <c r="X6034" s="33"/>
      <c r="Y6034" s="33"/>
    </row>
    <row r="6035" spans="1:25" hidden="1" x14ac:dyDescent="0.2">
      <c r="A6035" s="93"/>
      <c r="B6035" s="94" t="str">
        <f>IFERROR(VLOOKUP($A6035,HeadJournal!$A$1:$NTR$890,COLUMN(HeadJournal!B$1),0),"")</f>
        <v/>
      </c>
      <c r="C6035" s="94" t="str">
        <f>IFERROR(VLOOKUP($A6035,HeadJournal!$A$1:$NTR$890,COLUMN(HeadJournal!C$1),0),"")</f>
        <v/>
      </c>
      <c r="D6035" s="125" t="str">
        <f>IFERROR(VLOOKUP($A6035,HeadJournal!$A$1:$NTR$890,COLUMN(HeadJournal!D$1),0),"")</f>
        <v/>
      </c>
      <c r="E6035" s="95" t="str">
        <f>IFERROR(VLOOKUP($A6035,HeadJournal!$A$1:$NTR$890,COLUMN(HeadJournal!G$1),0),"")</f>
        <v/>
      </c>
      <c r="F6035" s="95" t="str">
        <f t="shared" si="449"/>
        <v/>
      </c>
      <c r="G6035" s="97"/>
      <c r="H6035" s="161"/>
      <c r="I6035" s="97"/>
      <c r="J6035" s="97"/>
      <c r="K6035" s="29"/>
      <c r="L6035" s="29"/>
      <c r="M6035" s="30">
        <f>IFERROR(VLOOKUP($A6035,HeadJournal!$A$1:$J$890,COLUMN(HeadJournal!I$1),0)*($K6035+$L6035)/(SUMIF($A:$A,$A6035,$K:$K)+SUMIF($A:$A,$A6035,$L:$L)),0)</f>
        <v>0</v>
      </c>
      <c r="N6035" s="30">
        <f>IFERROR((VLOOKUP($A6035,HeadJournal!$A$1:$K$890,COLUMN(HeadJournal!K$1),0)-VLOOKUP($A6035,HeadJournal!$A$1:$K$890,COLUMN(HeadJournal!J$1),0))*($K6035+$L6035)/(SUMIF($A:$A,$A6035,$K:$K)+SUMIF($A:$A,$A6035,$L:$L)),0)</f>
        <v>0</v>
      </c>
      <c r="O6035" s="30">
        <f>IFERROR((VLOOKUP($A6035,HeadJournal!$A$1:$L$890,COLUMN(HeadJournal!L$1),0)*($K6035+$L6035)/(SUMIF($A:$A,$A6035,$K:$K)+SUMIF($A:$A,$A6035,$L:$L)))/VLOOKUP($A6035,HeadJournal!$A$1:$L$890,COLUMN(HeadJournal!H$1),0),0)</f>
        <v>0</v>
      </c>
      <c r="P6035" s="30">
        <f ca="1">IFERROR(SUM(K6035:O6035)*VLOOKUP($A6035,HeadJournal!$A$1:$L$890,COLUMN(HeadJournal!H$1),0),0)</f>
        <v>0</v>
      </c>
      <c r="Q6035" s="29"/>
      <c r="R6035" s="31"/>
      <c r="S6035" s="31"/>
      <c r="T6035" s="95" t="str">
        <f t="shared" si="450"/>
        <v/>
      </c>
      <c r="U6035" s="32">
        <f t="shared" ca="1" si="451"/>
        <v>0</v>
      </c>
      <c r="V6035" s="22" t="str">
        <f t="shared" si="452"/>
        <v/>
      </c>
      <c r="X6035" s="33"/>
      <c r="Y6035" s="33"/>
    </row>
    <row r="6036" spans="1:25" hidden="1" x14ac:dyDescent="0.2">
      <c r="A6036" s="93"/>
      <c r="B6036" s="94" t="str">
        <f>IFERROR(VLOOKUP($A6036,HeadJournal!$A$1:$NTR$890,COLUMN(HeadJournal!B$1),0),"")</f>
        <v/>
      </c>
      <c r="C6036" s="94" t="str">
        <f>IFERROR(VLOOKUP($A6036,HeadJournal!$A$1:$NTR$890,COLUMN(HeadJournal!C$1),0),"")</f>
        <v/>
      </c>
      <c r="D6036" s="125" t="str">
        <f>IFERROR(VLOOKUP($A6036,HeadJournal!$A$1:$NTR$890,COLUMN(HeadJournal!D$1),0),"")</f>
        <v/>
      </c>
      <c r="E6036" s="95" t="str">
        <f>IFERROR(VLOOKUP($A6036,HeadJournal!$A$1:$NTR$890,COLUMN(HeadJournal!G$1),0),"")</f>
        <v/>
      </c>
      <c r="F6036" s="95" t="str">
        <f t="shared" si="449"/>
        <v/>
      </c>
      <c r="G6036" s="97"/>
      <c r="H6036" s="161"/>
      <c r="I6036" s="97"/>
      <c r="J6036" s="97"/>
      <c r="K6036" s="29"/>
      <c r="L6036" s="29"/>
      <c r="M6036" s="30">
        <f>IFERROR(VLOOKUP($A6036,HeadJournal!$A$1:$J$890,COLUMN(HeadJournal!I$1),0)*($K6036+$L6036)/(SUMIF($A:$A,$A6036,$K:$K)+SUMIF($A:$A,$A6036,$L:$L)),0)</f>
        <v>0</v>
      </c>
      <c r="N6036" s="30">
        <f>IFERROR((VLOOKUP($A6036,HeadJournal!$A$1:$K$890,COLUMN(HeadJournal!K$1),0)-VLOOKUP($A6036,HeadJournal!$A$1:$K$890,COLUMN(HeadJournal!J$1),0))*($K6036+$L6036)/(SUMIF($A:$A,$A6036,$K:$K)+SUMIF($A:$A,$A6036,$L:$L)),0)</f>
        <v>0</v>
      </c>
      <c r="O6036" s="30">
        <f>IFERROR((VLOOKUP($A6036,HeadJournal!$A$1:$L$890,COLUMN(HeadJournal!L$1),0)*($K6036+$L6036)/(SUMIF($A:$A,$A6036,$K:$K)+SUMIF($A:$A,$A6036,$L:$L)))/VLOOKUP($A6036,HeadJournal!$A$1:$L$890,COLUMN(HeadJournal!H$1),0),0)</f>
        <v>0</v>
      </c>
      <c r="P6036" s="30">
        <f ca="1">IFERROR(SUM(K6036:O6036)*VLOOKUP($A6036,HeadJournal!$A$1:$L$890,COLUMN(HeadJournal!H$1),0),0)</f>
        <v>0</v>
      </c>
      <c r="Q6036" s="29"/>
      <c r="R6036" s="31"/>
      <c r="S6036" s="31"/>
      <c r="T6036" s="95" t="str">
        <f t="shared" si="450"/>
        <v/>
      </c>
      <c r="U6036" s="32">
        <f t="shared" ca="1" si="451"/>
        <v>0</v>
      </c>
      <c r="V6036" s="22" t="str">
        <f t="shared" si="452"/>
        <v/>
      </c>
      <c r="X6036" s="33"/>
      <c r="Y6036" s="33"/>
    </row>
    <row r="6037" spans="1:25" hidden="1" x14ac:dyDescent="0.2">
      <c r="A6037" s="93"/>
      <c r="B6037" s="94" t="str">
        <f>IFERROR(VLOOKUP($A6037,HeadJournal!$A$1:$NTR$890,COLUMN(HeadJournal!B$1),0),"")</f>
        <v/>
      </c>
      <c r="C6037" s="94" t="str">
        <f>IFERROR(VLOOKUP($A6037,HeadJournal!$A$1:$NTR$890,COLUMN(HeadJournal!C$1),0),"")</f>
        <v/>
      </c>
      <c r="D6037" s="125" t="str">
        <f>IFERROR(VLOOKUP($A6037,HeadJournal!$A$1:$NTR$890,COLUMN(HeadJournal!D$1),0),"")</f>
        <v/>
      </c>
      <c r="E6037" s="95" t="str">
        <f>IFERROR(VLOOKUP($A6037,HeadJournal!$A$1:$NTR$890,COLUMN(HeadJournal!G$1),0),"")</f>
        <v/>
      </c>
      <c r="F6037" s="95" t="str">
        <f t="shared" si="449"/>
        <v/>
      </c>
      <c r="G6037" s="97"/>
      <c r="H6037" s="161"/>
      <c r="I6037" s="97"/>
      <c r="J6037" s="97"/>
      <c r="K6037" s="29"/>
      <c r="L6037" s="29"/>
      <c r="M6037" s="30">
        <f>IFERROR(VLOOKUP($A6037,HeadJournal!$A$1:$J$890,COLUMN(HeadJournal!I$1),0)*($K6037+$L6037)/(SUMIF($A:$A,$A6037,$K:$K)+SUMIF($A:$A,$A6037,$L:$L)),0)</f>
        <v>0</v>
      </c>
      <c r="N6037" s="30">
        <f>IFERROR((VLOOKUP($A6037,HeadJournal!$A$1:$K$890,COLUMN(HeadJournal!K$1),0)-VLOOKUP($A6037,HeadJournal!$A$1:$K$890,COLUMN(HeadJournal!J$1),0))*($K6037+$L6037)/(SUMIF($A:$A,$A6037,$K:$K)+SUMIF($A:$A,$A6037,$L:$L)),0)</f>
        <v>0</v>
      </c>
      <c r="O6037" s="30">
        <f>IFERROR((VLOOKUP($A6037,HeadJournal!$A$1:$L$890,COLUMN(HeadJournal!L$1),0)*($K6037+$L6037)/(SUMIF($A:$A,$A6037,$K:$K)+SUMIF($A:$A,$A6037,$L:$L)))/VLOOKUP($A6037,HeadJournal!$A$1:$L$890,COLUMN(HeadJournal!H$1),0),0)</f>
        <v>0</v>
      </c>
      <c r="P6037" s="30">
        <f ca="1">IFERROR(SUM(K6037:O6037)*VLOOKUP($A6037,HeadJournal!$A$1:$L$890,COLUMN(HeadJournal!H$1),0),0)</f>
        <v>0</v>
      </c>
      <c r="Q6037" s="29"/>
      <c r="R6037" s="31"/>
      <c r="S6037" s="31"/>
      <c r="T6037" s="95" t="str">
        <f t="shared" si="450"/>
        <v/>
      </c>
      <c r="U6037" s="32">
        <f t="shared" ca="1" si="451"/>
        <v>0</v>
      </c>
      <c r="V6037" s="22" t="str">
        <f t="shared" si="452"/>
        <v/>
      </c>
      <c r="X6037" s="33"/>
      <c r="Y6037" s="33"/>
    </row>
    <row r="6038" spans="1:25" hidden="1" x14ac:dyDescent="0.2">
      <c r="A6038" s="93"/>
      <c r="B6038" s="94" t="str">
        <f>IFERROR(VLOOKUP($A6038,HeadJournal!$A$1:$NTR$890,COLUMN(HeadJournal!B$1),0),"")</f>
        <v/>
      </c>
      <c r="C6038" s="94" t="str">
        <f>IFERROR(VLOOKUP($A6038,HeadJournal!$A$1:$NTR$890,COLUMN(HeadJournal!C$1),0),"")</f>
        <v/>
      </c>
      <c r="D6038" s="125" t="str">
        <f>IFERROR(VLOOKUP($A6038,HeadJournal!$A$1:$NTR$890,COLUMN(HeadJournal!D$1),0),"")</f>
        <v/>
      </c>
      <c r="E6038" s="95" t="str">
        <f>IFERROR(VLOOKUP($A6038,HeadJournal!$A$1:$NTR$890,COLUMN(HeadJournal!G$1),0),"")</f>
        <v/>
      </c>
      <c r="F6038" s="95" t="str">
        <f t="shared" si="449"/>
        <v/>
      </c>
      <c r="G6038" s="97"/>
      <c r="H6038" s="161"/>
      <c r="I6038" s="97"/>
      <c r="J6038" s="97"/>
      <c r="K6038" s="29"/>
      <c r="L6038" s="29"/>
      <c r="M6038" s="30">
        <f>IFERROR(VLOOKUP($A6038,HeadJournal!$A$1:$J$890,COLUMN(HeadJournal!I$1),0)*($K6038+$L6038)/(SUMIF($A:$A,$A6038,$K:$K)+SUMIF($A:$A,$A6038,$L:$L)),0)</f>
        <v>0</v>
      </c>
      <c r="N6038" s="30">
        <f>IFERROR((VLOOKUP($A6038,HeadJournal!$A$1:$K$890,COLUMN(HeadJournal!K$1),0)-VLOOKUP($A6038,HeadJournal!$A$1:$K$890,COLUMN(HeadJournal!J$1),0))*($K6038+$L6038)/(SUMIF($A:$A,$A6038,$K:$K)+SUMIF($A:$A,$A6038,$L:$L)),0)</f>
        <v>0</v>
      </c>
      <c r="O6038" s="30">
        <f>IFERROR((VLOOKUP($A6038,HeadJournal!$A$1:$L$890,COLUMN(HeadJournal!L$1),0)*($K6038+$L6038)/(SUMIF($A:$A,$A6038,$K:$K)+SUMIF($A:$A,$A6038,$L:$L)))/VLOOKUP($A6038,HeadJournal!$A$1:$L$890,COLUMN(HeadJournal!H$1),0),0)</f>
        <v>0</v>
      </c>
      <c r="P6038" s="30">
        <f ca="1">IFERROR(SUM(K6038:O6038)*VLOOKUP($A6038,HeadJournal!$A$1:$L$890,COLUMN(HeadJournal!H$1),0),0)</f>
        <v>0</v>
      </c>
      <c r="Q6038" s="29"/>
      <c r="R6038" s="31"/>
      <c r="S6038" s="31"/>
      <c r="T6038" s="95" t="str">
        <f t="shared" si="450"/>
        <v/>
      </c>
      <c r="U6038" s="32">
        <f t="shared" ca="1" si="451"/>
        <v>0</v>
      </c>
      <c r="V6038" s="22" t="str">
        <f t="shared" si="452"/>
        <v/>
      </c>
      <c r="X6038" s="33"/>
      <c r="Y6038" s="33"/>
    </row>
    <row r="6039" spans="1:25" hidden="1" x14ac:dyDescent="0.2">
      <c r="A6039" s="93"/>
      <c r="B6039" s="94" t="str">
        <f>IFERROR(VLOOKUP($A6039,HeadJournal!$A$1:$NTR$890,COLUMN(HeadJournal!B$1),0),"")</f>
        <v/>
      </c>
      <c r="C6039" s="94" t="str">
        <f>IFERROR(VLOOKUP($A6039,HeadJournal!$A$1:$NTR$890,COLUMN(HeadJournal!C$1),0),"")</f>
        <v/>
      </c>
      <c r="D6039" s="125" t="str">
        <f>IFERROR(VLOOKUP($A6039,HeadJournal!$A$1:$NTR$890,COLUMN(HeadJournal!D$1),0),"")</f>
        <v/>
      </c>
      <c r="E6039" s="95" t="str">
        <f>IFERROR(VLOOKUP($A6039,HeadJournal!$A$1:$NTR$890,COLUMN(HeadJournal!G$1),0),"")</f>
        <v/>
      </c>
      <c r="F6039" s="95" t="str">
        <f t="shared" si="449"/>
        <v/>
      </c>
      <c r="G6039" s="97"/>
      <c r="H6039" s="161"/>
      <c r="I6039" s="97"/>
      <c r="J6039" s="97"/>
      <c r="K6039" s="29"/>
      <c r="L6039" s="29"/>
      <c r="M6039" s="30">
        <f>IFERROR(VLOOKUP($A6039,HeadJournal!$A$1:$J$890,COLUMN(HeadJournal!I$1),0)*($K6039+$L6039)/(SUMIF($A:$A,$A6039,$K:$K)+SUMIF($A:$A,$A6039,$L:$L)),0)</f>
        <v>0</v>
      </c>
      <c r="N6039" s="30">
        <f>IFERROR((VLOOKUP($A6039,HeadJournal!$A$1:$K$890,COLUMN(HeadJournal!K$1),0)-VLOOKUP($A6039,HeadJournal!$A$1:$K$890,COLUMN(HeadJournal!J$1),0))*($K6039+$L6039)/(SUMIF($A:$A,$A6039,$K:$K)+SUMIF($A:$A,$A6039,$L:$L)),0)</f>
        <v>0</v>
      </c>
      <c r="O6039" s="30">
        <f>IFERROR((VLOOKUP($A6039,HeadJournal!$A$1:$L$890,COLUMN(HeadJournal!L$1),0)*($K6039+$L6039)/(SUMIF($A:$A,$A6039,$K:$K)+SUMIF($A:$A,$A6039,$L:$L)))/VLOOKUP($A6039,HeadJournal!$A$1:$L$890,COLUMN(HeadJournal!H$1),0),0)</f>
        <v>0</v>
      </c>
      <c r="P6039" s="30">
        <f ca="1">IFERROR(SUM(K6039:O6039)*VLOOKUP($A6039,HeadJournal!$A$1:$L$890,COLUMN(HeadJournal!H$1),0),0)</f>
        <v>0</v>
      </c>
      <c r="Q6039" s="29"/>
      <c r="R6039" s="31"/>
      <c r="S6039" s="31"/>
      <c r="T6039" s="95" t="str">
        <f t="shared" si="450"/>
        <v/>
      </c>
      <c r="U6039" s="32">
        <f t="shared" ca="1" si="451"/>
        <v>0</v>
      </c>
      <c r="V6039" s="22" t="str">
        <f t="shared" si="452"/>
        <v/>
      </c>
      <c r="X6039" s="33"/>
      <c r="Y6039" s="33"/>
    </row>
    <row r="6040" spans="1:25" hidden="1" x14ac:dyDescent="0.2">
      <c r="A6040" s="93"/>
      <c r="B6040" s="94" t="str">
        <f>IFERROR(VLOOKUP($A6040,HeadJournal!$A$1:$NTR$890,COLUMN(HeadJournal!B$1),0),"")</f>
        <v/>
      </c>
      <c r="C6040" s="94" t="str">
        <f>IFERROR(VLOOKUP($A6040,HeadJournal!$A$1:$NTR$890,COLUMN(HeadJournal!C$1),0),"")</f>
        <v/>
      </c>
      <c r="D6040" s="125" t="str">
        <f>IFERROR(VLOOKUP($A6040,HeadJournal!$A$1:$NTR$890,COLUMN(HeadJournal!D$1),0),"")</f>
        <v/>
      </c>
      <c r="E6040" s="95" t="str">
        <f>IFERROR(VLOOKUP($A6040,HeadJournal!$A$1:$NTR$890,COLUMN(HeadJournal!G$1),0),"")</f>
        <v/>
      </c>
      <c r="F6040" s="95" t="str">
        <f t="shared" si="449"/>
        <v/>
      </c>
      <c r="G6040" s="97"/>
      <c r="H6040" s="161"/>
      <c r="I6040" s="97"/>
      <c r="J6040" s="97"/>
      <c r="K6040" s="29"/>
      <c r="L6040" s="29"/>
      <c r="M6040" s="30">
        <f>IFERROR(VLOOKUP($A6040,HeadJournal!$A$1:$J$890,COLUMN(HeadJournal!I$1),0)*($K6040+$L6040)/(SUMIF($A:$A,$A6040,$K:$K)+SUMIF($A:$A,$A6040,$L:$L)),0)</f>
        <v>0</v>
      </c>
      <c r="N6040" s="30">
        <f>IFERROR((VLOOKUP($A6040,HeadJournal!$A$1:$K$890,COLUMN(HeadJournal!K$1),0)-VLOOKUP($A6040,HeadJournal!$A$1:$K$890,COLUMN(HeadJournal!J$1),0))*($K6040+$L6040)/(SUMIF($A:$A,$A6040,$K:$K)+SUMIF($A:$A,$A6040,$L:$L)),0)</f>
        <v>0</v>
      </c>
      <c r="O6040" s="30">
        <f>IFERROR((VLOOKUP($A6040,HeadJournal!$A$1:$L$890,COLUMN(HeadJournal!L$1),0)*($K6040+$L6040)/(SUMIF($A:$A,$A6040,$K:$K)+SUMIF($A:$A,$A6040,$L:$L)))/VLOOKUP($A6040,HeadJournal!$A$1:$L$890,COLUMN(HeadJournal!H$1),0),0)</f>
        <v>0</v>
      </c>
      <c r="P6040" s="30">
        <f ca="1">IFERROR(SUM(K6040:O6040)*VLOOKUP($A6040,HeadJournal!$A$1:$L$890,COLUMN(HeadJournal!H$1),0),0)</f>
        <v>0</v>
      </c>
      <c r="Q6040" s="29"/>
      <c r="R6040" s="31"/>
      <c r="S6040" s="31"/>
      <c r="T6040" s="95" t="str">
        <f t="shared" si="450"/>
        <v/>
      </c>
      <c r="U6040" s="32">
        <f t="shared" ca="1" si="451"/>
        <v>0</v>
      </c>
      <c r="V6040" s="22" t="str">
        <f t="shared" si="452"/>
        <v/>
      </c>
      <c r="X6040" s="33"/>
      <c r="Y6040" s="33"/>
    </row>
    <row r="6041" spans="1:25" hidden="1" x14ac:dyDescent="0.2">
      <c r="A6041" s="93"/>
      <c r="B6041" s="94" t="str">
        <f>IFERROR(VLOOKUP($A6041,HeadJournal!$A$1:$NTR$890,COLUMN(HeadJournal!B$1),0),"")</f>
        <v/>
      </c>
      <c r="C6041" s="94" t="str">
        <f>IFERROR(VLOOKUP($A6041,HeadJournal!$A$1:$NTR$890,COLUMN(HeadJournal!C$1),0),"")</f>
        <v/>
      </c>
      <c r="D6041" s="125" t="str">
        <f>IFERROR(VLOOKUP($A6041,HeadJournal!$A$1:$NTR$890,COLUMN(HeadJournal!D$1),0),"")</f>
        <v/>
      </c>
      <c r="E6041" s="95" t="str">
        <f>IFERROR(VLOOKUP($A6041,HeadJournal!$A$1:$NTR$890,COLUMN(HeadJournal!G$1),0),"")</f>
        <v/>
      </c>
      <c r="F6041" s="95" t="str">
        <f t="shared" si="449"/>
        <v/>
      </c>
      <c r="G6041" s="97"/>
      <c r="H6041" s="161"/>
      <c r="I6041" s="97"/>
      <c r="J6041" s="97"/>
      <c r="K6041" s="29"/>
      <c r="L6041" s="29"/>
      <c r="M6041" s="30">
        <f>IFERROR(VLOOKUP($A6041,HeadJournal!$A$1:$J$890,COLUMN(HeadJournal!I$1),0)*($K6041+$L6041)/(SUMIF($A:$A,$A6041,$K:$K)+SUMIF($A:$A,$A6041,$L:$L)),0)</f>
        <v>0</v>
      </c>
      <c r="N6041" s="30">
        <f>IFERROR((VLOOKUP($A6041,HeadJournal!$A$1:$K$890,COLUMN(HeadJournal!K$1),0)-VLOOKUP($A6041,HeadJournal!$A$1:$K$890,COLUMN(HeadJournal!J$1),0))*($K6041+$L6041)/(SUMIF($A:$A,$A6041,$K:$K)+SUMIF($A:$A,$A6041,$L:$L)),0)</f>
        <v>0</v>
      </c>
      <c r="O6041" s="30">
        <f>IFERROR((VLOOKUP($A6041,HeadJournal!$A$1:$L$890,COLUMN(HeadJournal!L$1),0)*($K6041+$L6041)/(SUMIF($A:$A,$A6041,$K:$K)+SUMIF($A:$A,$A6041,$L:$L)))/VLOOKUP($A6041,HeadJournal!$A$1:$L$890,COLUMN(HeadJournal!H$1),0),0)</f>
        <v>0</v>
      </c>
      <c r="P6041" s="30">
        <f ca="1">IFERROR(SUM(K6041:O6041)*VLOOKUP($A6041,HeadJournal!$A$1:$L$890,COLUMN(HeadJournal!H$1),0),0)</f>
        <v>0</v>
      </c>
      <c r="Q6041" s="29"/>
      <c r="R6041" s="31"/>
      <c r="S6041" s="31"/>
      <c r="T6041" s="95" t="str">
        <f t="shared" si="450"/>
        <v/>
      </c>
      <c r="U6041" s="32">
        <f t="shared" ca="1" si="451"/>
        <v>0</v>
      </c>
      <c r="V6041" s="22" t="str">
        <f t="shared" si="452"/>
        <v/>
      </c>
      <c r="X6041" s="33"/>
      <c r="Y6041" s="33"/>
    </row>
    <row r="6042" spans="1:25" hidden="1" x14ac:dyDescent="0.2">
      <c r="A6042" s="93"/>
      <c r="B6042" s="94" t="str">
        <f>IFERROR(VLOOKUP($A6042,HeadJournal!$A$1:$NTR$890,COLUMN(HeadJournal!B$1),0),"")</f>
        <v/>
      </c>
      <c r="C6042" s="94" t="str">
        <f>IFERROR(VLOOKUP($A6042,HeadJournal!$A$1:$NTR$890,COLUMN(HeadJournal!C$1),0),"")</f>
        <v/>
      </c>
      <c r="D6042" s="125" t="str">
        <f>IFERROR(VLOOKUP($A6042,HeadJournal!$A$1:$NTR$890,COLUMN(HeadJournal!D$1),0),"")</f>
        <v/>
      </c>
      <c r="E6042" s="95" t="str">
        <f>IFERROR(VLOOKUP($A6042,HeadJournal!$A$1:$NTR$890,COLUMN(HeadJournal!G$1),0),"")</f>
        <v/>
      </c>
      <c r="F6042" s="95" t="str">
        <f t="shared" si="449"/>
        <v/>
      </c>
      <c r="G6042" s="97"/>
      <c r="H6042" s="161"/>
      <c r="I6042" s="97"/>
      <c r="J6042" s="97"/>
      <c r="K6042" s="29"/>
      <c r="L6042" s="29"/>
      <c r="M6042" s="30">
        <f>IFERROR(VLOOKUP($A6042,HeadJournal!$A$1:$J$890,COLUMN(HeadJournal!I$1),0)*($K6042+$L6042)/(SUMIF($A:$A,$A6042,$K:$K)+SUMIF($A:$A,$A6042,$L:$L)),0)</f>
        <v>0</v>
      </c>
      <c r="N6042" s="30">
        <f>IFERROR((VLOOKUP($A6042,HeadJournal!$A$1:$K$890,COLUMN(HeadJournal!K$1),0)-VLOOKUP($A6042,HeadJournal!$A$1:$K$890,COLUMN(HeadJournal!J$1),0))*($K6042+$L6042)/(SUMIF($A:$A,$A6042,$K:$K)+SUMIF($A:$A,$A6042,$L:$L)),0)</f>
        <v>0</v>
      </c>
      <c r="O6042" s="30">
        <f>IFERROR((VLOOKUP($A6042,HeadJournal!$A$1:$L$890,COLUMN(HeadJournal!L$1),0)*($K6042+$L6042)/(SUMIF($A:$A,$A6042,$K:$K)+SUMIF($A:$A,$A6042,$L:$L)))/VLOOKUP($A6042,HeadJournal!$A$1:$L$890,COLUMN(HeadJournal!H$1),0),0)</f>
        <v>0</v>
      </c>
      <c r="P6042" s="30">
        <f ca="1">IFERROR(SUM(K6042:O6042)*VLOOKUP($A6042,HeadJournal!$A$1:$L$890,COLUMN(HeadJournal!H$1),0),0)</f>
        <v>0</v>
      </c>
      <c r="Q6042" s="29"/>
      <c r="R6042" s="31"/>
      <c r="S6042" s="31"/>
      <c r="T6042" s="95" t="str">
        <f t="shared" si="450"/>
        <v/>
      </c>
      <c r="U6042" s="32">
        <f t="shared" ca="1" si="451"/>
        <v>0</v>
      </c>
      <c r="V6042" s="22" t="str">
        <f t="shared" si="452"/>
        <v/>
      </c>
      <c r="X6042" s="33"/>
      <c r="Y6042" s="33"/>
    </row>
    <row r="6043" spans="1:25" hidden="1" x14ac:dyDescent="0.2">
      <c r="A6043" s="93"/>
      <c r="B6043" s="94" t="str">
        <f>IFERROR(VLOOKUP($A6043,HeadJournal!$A$1:$NTR$890,COLUMN(HeadJournal!B$1),0),"")</f>
        <v/>
      </c>
      <c r="C6043" s="94" t="str">
        <f>IFERROR(VLOOKUP($A6043,HeadJournal!$A$1:$NTR$890,COLUMN(HeadJournal!C$1),0),"")</f>
        <v/>
      </c>
      <c r="D6043" s="125" t="str">
        <f>IFERROR(VLOOKUP($A6043,HeadJournal!$A$1:$NTR$890,COLUMN(HeadJournal!D$1),0),"")</f>
        <v/>
      </c>
      <c r="E6043" s="95" t="str">
        <f>IFERROR(VLOOKUP($A6043,HeadJournal!$A$1:$NTR$890,COLUMN(HeadJournal!G$1),0),"")</f>
        <v/>
      </c>
      <c r="F6043" s="95" t="str">
        <f t="shared" si="449"/>
        <v/>
      </c>
      <c r="G6043" s="97"/>
      <c r="H6043" s="161"/>
      <c r="I6043" s="97"/>
      <c r="J6043" s="97"/>
      <c r="K6043" s="29"/>
      <c r="L6043" s="29"/>
      <c r="M6043" s="30">
        <f>IFERROR(VLOOKUP($A6043,HeadJournal!$A$1:$J$890,COLUMN(HeadJournal!I$1),0)*($K6043+$L6043)/(SUMIF($A:$A,$A6043,$K:$K)+SUMIF($A:$A,$A6043,$L:$L)),0)</f>
        <v>0</v>
      </c>
      <c r="N6043" s="30">
        <f>IFERROR((VLOOKUP($A6043,HeadJournal!$A$1:$K$890,COLUMN(HeadJournal!K$1),0)-VLOOKUP($A6043,HeadJournal!$A$1:$K$890,COLUMN(HeadJournal!J$1),0))*($K6043+$L6043)/(SUMIF($A:$A,$A6043,$K:$K)+SUMIF($A:$A,$A6043,$L:$L)),0)</f>
        <v>0</v>
      </c>
      <c r="O6043" s="30">
        <f>IFERROR((VLOOKUP($A6043,HeadJournal!$A$1:$L$890,COLUMN(HeadJournal!L$1),0)*($K6043+$L6043)/(SUMIF($A:$A,$A6043,$K:$K)+SUMIF($A:$A,$A6043,$L:$L)))/VLOOKUP($A6043,HeadJournal!$A$1:$L$890,COLUMN(HeadJournal!H$1),0),0)</f>
        <v>0</v>
      </c>
      <c r="P6043" s="30">
        <f ca="1">IFERROR(SUM(K6043:O6043)*VLOOKUP($A6043,HeadJournal!$A$1:$L$890,COLUMN(HeadJournal!H$1),0),0)</f>
        <v>0</v>
      </c>
      <c r="Q6043" s="29"/>
      <c r="R6043" s="31"/>
      <c r="S6043" s="31"/>
      <c r="T6043" s="95" t="str">
        <f t="shared" si="450"/>
        <v/>
      </c>
      <c r="U6043" s="32">
        <f t="shared" ca="1" si="451"/>
        <v>0</v>
      </c>
      <c r="V6043" s="22" t="str">
        <f t="shared" si="452"/>
        <v/>
      </c>
      <c r="X6043" s="33"/>
      <c r="Y6043" s="33"/>
    </row>
    <row r="6044" spans="1:25" hidden="1" x14ac:dyDescent="0.2">
      <c r="A6044" s="93"/>
      <c r="B6044" s="94" t="str">
        <f>IFERROR(VLOOKUP($A6044,HeadJournal!$A$1:$NTR$890,COLUMN(HeadJournal!B$1),0),"")</f>
        <v/>
      </c>
      <c r="C6044" s="94" t="str">
        <f>IFERROR(VLOOKUP($A6044,HeadJournal!$A$1:$NTR$890,COLUMN(HeadJournal!C$1),0),"")</f>
        <v/>
      </c>
      <c r="D6044" s="125" t="str">
        <f>IFERROR(VLOOKUP($A6044,HeadJournal!$A$1:$NTR$890,COLUMN(HeadJournal!D$1),0),"")</f>
        <v/>
      </c>
      <c r="E6044" s="95" t="str">
        <f>IFERROR(VLOOKUP($A6044,HeadJournal!$A$1:$NTR$890,COLUMN(HeadJournal!G$1),0),"")</f>
        <v/>
      </c>
      <c r="F6044" s="95" t="str">
        <f t="shared" si="449"/>
        <v/>
      </c>
      <c r="G6044" s="97"/>
      <c r="H6044" s="161"/>
      <c r="I6044" s="97"/>
      <c r="J6044" s="97"/>
      <c r="K6044" s="29"/>
      <c r="L6044" s="29"/>
      <c r="M6044" s="30">
        <f>IFERROR(VLOOKUP($A6044,HeadJournal!$A$1:$J$890,COLUMN(HeadJournal!I$1),0)*($K6044+$L6044)/(SUMIF($A:$A,$A6044,$K:$K)+SUMIF($A:$A,$A6044,$L:$L)),0)</f>
        <v>0</v>
      </c>
      <c r="N6044" s="30">
        <f>IFERROR((VLOOKUP($A6044,HeadJournal!$A$1:$K$890,COLUMN(HeadJournal!K$1),0)-VLOOKUP($A6044,HeadJournal!$A$1:$K$890,COLUMN(HeadJournal!J$1),0))*($K6044+$L6044)/(SUMIF($A:$A,$A6044,$K:$K)+SUMIF($A:$A,$A6044,$L:$L)),0)</f>
        <v>0</v>
      </c>
      <c r="O6044" s="30">
        <f>IFERROR((VLOOKUP($A6044,HeadJournal!$A$1:$L$890,COLUMN(HeadJournal!L$1),0)*($K6044+$L6044)/(SUMIF($A:$A,$A6044,$K:$K)+SUMIF($A:$A,$A6044,$L:$L)))/VLOOKUP($A6044,HeadJournal!$A$1:$L$890,COLUMN(HeadJournal!H$1),0),0)</f>
        <v>0</v>
      </c>
      <c r="P6044" s="30">
        <f>IFERROR(SUM(K6044:O6044)*VLOOKUP($A6044,HeadJournal!$A$1:$L$890,COLUMN(HeadJournal!H$1),0),0)</f>
        <v>0</v>
      </c>
      <c r="Q6044" s="29"/>
      <c r="R6044" s="31"/>
      <c r="S6044" s="31"/>
      <c r="T6044" s="95" t="str">
        <f t="shared" si="450"/>
        <v/>
      </c>
      <c r="U6044" s="32">
        <f t="shared" si="451"/>
        <v>0</v>
      </c>
      <c r="V6044" s="22" t="str">
        <f t="shared" si="452"/>
        <v/>
      </c>
      <c r="X6044" s="33"/>
      <c r="Y6044" s="33"/>
    </row>
    <row r="6045" spans="1:25" hidden="1" x14ac:dyDescent="0.2">
      <c r="A6045" s="93"/>
      <c r="B6045" s="94" t="str">
        <f>IFERROR(VLOOKUP($A6045,HeadJournal!$A$1:$NTR$890,COLUMN(HeadJournal!B$1),0),"")</f>
        <v/>
      </c>
      <c r="C6045" s="94" t="str">
        <f>IFERROR(VLOOKUP($A6045,HeadJournal!$A$1:$NTR$890,COLUMN(HeadJournal!C$1),0),"")</f>
        <v/>
      </c>
      <c r="D6045" s="125" t="str">
        <f>IFERROR(VLOOKUP($A6045,HeadJournal!$A$1:$NTR$890,COLUMN(HeadJournal!D$1),0),"")</f>
        <v/>
      </c>
      <c r="E6045" s="95" t="str">
        <f>IFERROR(VLOOKUP($A6045,HeadJournal!$A$1:$NTR$890,COLUMN(HeadJournal!G$1),0),"")</f>
        <v/>
      </c>
      <c r="F6045" s="95" t="str">
        <f t="shared" si="449"/>
        <v/>
      </c>
      <c r="G6045" s="97"/>
      <c r="H6045" s="161"/>
      <c r="I6045" s="97"/>
      <c r="J6045" s="97"/>
      <c r="K6045" s="29"/>
      <c r="L6045" s="29"/>
      <c r="M6045" s="30">
        <f>IFERROR(VLOOKUP($A6045,HeadJournal!$A$1:$J$890,COLUMN(HeadJournal!I$1),0)*($K6045+$L6045)/(SUMIF($A:$A,$A6045,$K:$K)+SUMIF($A:$A,$A6045,$L:$L)),0)</f>
        <v>0</v>
      </c>
      <c r="N6045" s="30">
        <f>IFERROR((VLOOKUP($A6045,HeadJournal!$A$1:$K$890,COLUMN(HeadJournal!K$1),0)-VLOOKUP($A6045,HeadJournal!$A$1:$K$890,COLUMN(HeadJournal!J$1),0))*($K6045+$L6045)/(SUMIF($A:$A,$A6045,$K:$K)+SUMIF($A:$A,$A6045,$L:$L)),0)</f>
        <v>0</v>
      </c>
      <c r="O6045" s="30">
        <f>IFERROR((VLOOKUP($A6045,HeadJournal!$A$1:$L$890,COLUMN(HeadJournal!L$1),0)*($K6045+$L6045)/(SUMIF($A:$A,$A6045,$K:$K)+SUMIF($A:$A,$A6045,$L:$L)))/VLOOKUP($A6045,HeadJournal!$A$1:$L$890,COLUMN(HeadJournal!H$1),0),0)</f>
        <v>0</v>
      </c>
      <c r="P6045" s="30">
        <f ca="1">IFERROR(SUM(K6045:O6045)*VLOOKUP($A6045,HeadJournal!$A$1:$L$890,COLUMN(HeadJournal!H$1),0),0)</f>
        <v>0</v>
      </c>
      <c r="Q6045" s="29"/>
      <c r="R6045" s="31"/>
      <c r="S6045" s="31"/>
      <c r="T6045" s="95" t="str">
        <f t="shared" si="450"/>
        <v/>
      </c>
      <c r="U6045" s="32">
        <f t="shared" ca="1" si="451"/>
        <v>0</v>
      </c>
      <c r="V6045" s="22" t="str">
        <f t="shared" si="452"/>
        <v/>
      </c>
      <c r="X6045" s="33"/>
      <c r="Y6045" s="33"/>
    </row>
    <row r="6046" spans="1:25" hidden="1" x14ac:dyDescent="0.2">
      <c r="A6046" s="93"/>
      <c r="B6046" s="94" t="str">
        <f>IFERROR(VLOOKUP($A6046,HeadJournal!$A$1:$NTR$890,COLUMN(HeadJournal!B$1),0),"")</f>
        <v/>
      </c>
      <c r="C6046" s="94" t="str">
        <f>IFERROR(VLOOKUP($A6046,HeadJournal!$A$1:$NTR$890,COLUMN(HeadJournal!C$1),0),"")</f>
        <v/>
      </c>
      <c r="D6046" s="125" t="str">
        <f>IFERROR(VLOOKUP($A6046,HeadJournal!$A$1:$NTR$890,COLUMN(HeadJournal!D$1),0),"")</f>
        <v/>
      </c>
      <c r="E6046" s="95" t="str">
        <f>IFERROR(VLOOKUP($A6046,HeadJournal!$A$1:$NTR$890,COLUMN(HeadJournal!G$1),0),"")</f>
        <v/>
      </c>
      <c r="F6046" s="95" t="str">
        <f t="shared" si="449"/>
        <v/>
      </c>
      <c r="G6046" s="97"/>
      <c r="H6046" s="161"/>
      <c r="I6046" s="97"/>
      <c r="J6046" s="97"/>
      <c r="K6046" s="29"/>
      <c r="L6046" s="29"/>
      <c r="M6046" s="30">
        <f>IFERROR(VLOOKUP($A6046,HeadJournal!$A$1:$J$890,COLUMN(HeadJournal!I$1),0)*($K6046+$L6046)/(SUMIF($A:$A,$A6046,$K:$K)+SUMIF($A:$A,$A6046,$L:$L)),0)</f>
        <v>0</v>
      </c>
      <c r="N6046" s="30">
        <f>IFERROR((VLOOKUP($A6046,HeadJournal!$A$1:$K$890,COLUMN(HeadJournal!K$1),0)-VLOOKUP($A6046,HeadJournal!$A$1:$K$890,COLUMN(HeadJournal!J$1),0))*($K6046+$L6046)/(SUMIF($A:$A,$A6046,$K:$K)+SUMIF($A:$A,$A6046,$L:$L)),0)</f>
        <v>0</v>
      </c>
      <c r="O6046" s="30">
        <f>IFERROR((VLOOKUP($A6046,HeadJournal!$A$1:$L$890,COLUMN(HeadJournal!L$1),0)*($K6046+$L6046)/(SUMIF($A:$A,$A6046,$K:$K)+SUMIF($A:$A,$A6046,$L:$L)))/VLOOKUP($A6046,HeadJournal!$A$1:$L$890,COLUMN(HeadJournal!H$1),0),0)</f>
        <v>0</v>
      </c>
      <c r="P6046" s="30">
        <f ca="1">IFERROR(SUM(K6046:O6046)*VLOOKUP($A6046,HeadJournal!$A$1:$L$890,COLUMN(HeadJournal!H$1),0),0)</f>
        <v>0</v>
      </c>
      <c r="Q6046" s="29"/>
      <c r="R6046" s="31"/>
      <c r="S6046" s="31"/>
      <c r="T6046" s="95" t="str">
        <f t="shared" si="450"/>
        <v/>
      </c>
      <c r="U6046" s="32">
        <f t="shared" ca="1" si="451"/>
        <v>0</v>
      </c>
      <c r="V6046" s="22" t="str">
        <f t="shared" si="452"/>
        <v/>
      </c>
      <c r="X6046" s="33"/>
      <c r="Y6046" s="33"/>
    </row>
    <row r="6047" spans="1:25" hidden="1" x14ac:dyDescent="0.2">
      <c r="A6047" s="93"/>
      <c r="B6047" s="94" t="str">
        <f>IFERROR(VLOOKUP($A6047,HeadJournal!$A$1:$NTR$890,COLUMN(HeadJournal!B$1),0),"")</f>
        <v/>
      </c>
      <c r="C6047" s="94" t="str">
        <f>IFERROR(VLOOKUP($A6047,HeadJournal!$A$1:$NTR$890,COLUMN(HeadJournal!C$1),0),"")</f>
        <v/>
      </c>
      <c r="D6047" s="125" t="str">
        <f>IFERROR(VLOOKUP($A6047,HeadJournal!$A$1:$NTR$890,COLUMN(HeadJournal!D$1),0),"")</f>
        <v/>
      </c>
      <c r="E6047" s="95" t="str">
        <f>IFERROR(VLOOKUP($A6047,HeadJournal!$A$1:$NTR$890,COLUMN(HeadJournal!G$1),0),"")</f>
        <v/>
      </c>
      <c r="F6047" s="95" t="str">
        <f t="shared" si="449"/>
        <v/>
      </c>
      <c r="G6047" s="97"/>
      <c r="H6047" s="161"/>
      <c r="I6047" s="97"/>
      <c r="J6047" s="97"/>
      <c r="K6047" s="29"/>
      <c r="L6047" s="29"/>
      <c r="M6047" s="30">
        <f>IFERROR(VLOOKUP($A6047,HeadJournal!$A$1:$J$890,COLUMN(HeadJournal!I$1),0)*($K6047+$L6047)/(SUMIF($A:$A,$A6047,$K:$K)+SUMIF($A:$A,$A6047,$L:$L)),0)</f>
        <v>0</v>
      </c>
      <c r="N6047" s="30">
        <f>IFERROR((VLOOKUP($A6047,HeadJournal!$A$1:$K$890,COLUMN(HeadJournal!K$1),0)-VLOOKUP($A6047,HeadJournal!$A$1:$K$890,COLUMN(HeadJournal!J$1),0))*($K6047+$L6047)/(SUMIF($A:$A,$A6047,$K:$K)+SUMIF($A:$A,$A6047,$L:$L)),0)</f>
        <v>0</v>
      </c>
      <c r="O6047" s="30">
        <f>IFERROR((VLOOKUP($A6047,HeadJournal!$A$1:$L$890,COLUMN(HeadJournal!L$1),0)*($K6047+$L6047)/(SUMIF($A:$A,$A6047,$K:$K)+SUMIF($A:$A,$A6047,$L:$L)))/VLOOKUP($A6047,HeadJournal!$A$1:$L$890,COLUMN(HeadJournal!H$1),0),0)</f>
        <v>0</v>
      </c>
      <c r="P6047" s="30">
        <f ca="1">IFERROR(SUM(K6047:O6047)*VLOOKUP($A6047,HeadJournal!$A$1:$L$890,COLUMN(HeadJournal!H$1),0),0)</f>
        <v>0</v>
      </c>
      <c r="Q6047" s="29"/>
      <c r="R6047" s="31"/>
      <c r="S6047" s="31"/>
      <c r="T6047" s="95" t="str">
        <f t="shared" si="450"/>
        <v/>
      </c>
      <c r="U6047" s="32">
        <f t="shared" ca="1" si="451"/>
        <v>0</v>
      </c>
      <c r="V6047" s="22" t="str">
        <f t="shared" si="452"/>
        <v/>
      </c>
      <c r="X6047" s="33"/>
      <c r="Y6047" s="33"/>
    </row>
    <row r="6048" spans="1:25" hidden="1" x14ac:dyDescent="0.2">
      <c r="A6048" s="93"/>
      <c r="B6048" s="94" t="str">
        <f>IFERROR(VLOOKUP($A6048,HeadJournal!$A$1:$NTR$890,COLUMN(HeadJournal!B$1),0),"")</f>
        <v/>
      </c>
      <c r="C6048" s="94" t="str">
        <f>IFERROR(VLOOKUP($A6048,HeadJournal!$A$1:$NTR$890,COLUMN(HeadJournal!C$1),0),"")</f>
        <v/>
      </c>
      <c r="D6048" s="125" t="str">
        <f>IFERROR(VLOOKUP($A6048,HeadJournal!$A$1:$NTR$890,COLUMN(HeadJournal!D$1),0),"")</f>
        <v/>
      </c>
      <c r="E6048" s="95" t="str">
        <f>IFERROR(VLOOKUP($A6048,HeadJournal!$A$1:$NTR$890,COLUMN(HeadJournal!G$1),0),"")</f>
        <v/>
      </c>
      <c r="F6048" s="95" t="str">
        <f t="shared" si="449"/>
        <v/>
      </c>
      <c r="G6048" s="97"/>
      <c r="H6048" s="161"/>
      <c r="I6048" s="97"/>
      <c r="J6048" s="97"/>
      <c r="K6048" s="29"/>
      <c r="L6048" s="29"/>
      <c r="M6048" s="30">
        <f>IFERROR(VLOOKUP($A6048,HeadJournal!$A$1:$J$890,COLUMN(HeadJournal!I$1),0)*($K6048+$L6048)/(SUMIF($A:$A,$A6048,$K:$K)+SUMIF($A:$A,$A6048,$L:$L)),0)</f>
        <v>0</v>
      </c>
      <c r="N6048" s="30">
        <f>IFERROR((VLOOKUP($A6048,HeadJournal!$A$1:$K$890,COLUMN(HeadJournal!K$1),0)-VLOOKUP($A6048,HeadJournal!$A$1:$K$890,COLUMN(HeadJournal!J$1),0))*($K6048+$L6048)/(SUMIF($A:$A,$A6048,$K:$K)+SUMIF($A:$A,$A6048,$L:$L)),0)</f>
        <v>0</v>
      </c>
      <c r="O6048" s="30">
        <f>IFERROR((VLOOKUP($A6048,HeadJournal!$A$1:$L$890,COLUMN(HeadJournal!L$1),0)*($K6048+$L6048)/(SUMIF($A:$A,$A6048,$K:$K)+SUMIF($A:$A,$A6048,$L:$L)))/VLOOKUP($A6048,HeadJournal!$A$1:$L$890,COLUMN(HeadJournal!H$1),0),0)</f>
        <v>0</v>
      </c>
      <c r="P6048" s="30">
        <f ca="1">IFERROR(SUM(K6048:O6048)*VLOOKUP($A6048,HeadJournal!$A$1:$L$890,COLUMN(HeadJournal!H$1),0),0)</f>
        <v>0</v>
      </c>
      <c r="Q6048" s="29"/>
      <c r="R6048" s="31"/>
      <c r="S6048" s="31"/>
      <c r="T6048" s="95" t="str">
        <f t="shared" si="450"/>
        <v/>
      </c>
      <c r="U6048" s="32">
        <f t="shared" ca="1" si="451"/>
        <v>0</v>
      </c>
      <c r="V6048" s="22" t="str">
        <f t="shared" si="452"/>
        <v/>
      </c>
      <c r="X6048" s="33"/>
      <c r="Y6048" s="33"/>
    </row>
    <row r="6049" spans="1:25" hidden="1" x14ac:dyDescent="0.2">
      <c r="A6049" s="93"/>
      <c r="B6049" s="94" t="str">
        <f>IFERROR(VLOOKUP($A6049,HeadJournal!$A$1:$NTR$890,COLUMN(HeadJournal!B$1),0),"")</f>
        <v/>
      </c>
      <c r="C6049" s="94" t="str">
        <f>IFERROR(VLOOKUP($A6049,HeadJournal!$A$1:$NTR$890,COLUMN(HeadJournal!C$1),0),"")</f>
        <v/>
      </c>
      <c r="D6049" s="125" t="str">
        <f>IFERROR(VLOOKUP($A6049,HeadJournal!$A$1:$NTR$890,COLUMN(HeadJournal!D$1),0),"")</f>
        <v/>
      </c>
      <c r="E6049" s="95" t="str">
        <f>IFERROR(VLOOKUP($A6049,HeadJournal!$A$1:$NTR$890,COLUMN(HeadJournal!G$1),0),"")</f>
        <v/>
      </c>
      <c r="F6049" s="95" t="str">
        <f t="shared" si="449"/>
        <v/>
      </c>
      <c r="G6049" s="97"/>
      <c r="H6049" s="161"/>
      <c r="I6049" s="97"/>
      <c r="J6049" s="97"/>
      <c r="K6049" s="29"/>
      <c r="L6049" s="29"/>
      <c r="M6049" s="30">
        <f>IFERROR(VLOOKUP($A6049,HeadJournal!$A$1:$J$890,COLUMN(HeadJournal!I$1),0)*($K6049+$L6049)/(SUMIF($A:$A,$A6049,$K:$K)+SUMIF($A:$A,$A6049,$L:$L)),0)</f>
        <v>0</v>
      </c>
      <c r="N6049" s="30">
        <f>IFERROR((VLOOKUP($A6049,HeadJournal!$A$1:$K$890,COLUMN(HeadJournal!K$1),0)-VLOOKUP($A6049,HeadJournal!$A$1:$K$890,COLUMN(HeadJournal!J$1),0))*($K6049+$L6049)/(SUMIF($A:$A,$A6049,$K:$K)+SUMIF($A:$A,$A6049,$L:$L)),0)</f>
        <v>0</v>
      </c>
      <c r="O6049" s="30">
        <f>IFERROR((VLOOKUP($A6049,HeadJournal!$A$1:$L$890,COLUMN(HeadJournal!L$1),0)*($K6049+$L6049)/(SUMIF($A:$A,$A6049,$K:$K)+SUMIF($A:$A,$A6049,$L:$L)))/VLOOKUP($A6049,HeadJournal!$A$1:$L$890,COLUMN(HeadJournal!H$1),0),0)</f>
        <v>0</v>
      </c>
      <c r="P6049" s="30">
        <f ca="1">IFERROR(SUM(K6049:O6049)*VLOOKUP($A6049,HeadJournal!$A$1:$L$890,COLUMN(HeadJournal!H$1),0),0)</f>
        <v>0</v>
      </c>
      <c r="Q6049" s="29"/>
      <c r="R6049" s="31"/>
      <c r="S6049" s="31"/>
      <c r="T6049" s="95" t="str">
        <f t="shared" si="450"/>
        <v/>
      </c>
      <c r="U6049" s="32">
        <f t="shared" ca="1" si="451"/>
        <v>0</v>
      </c>
      <c r="V6049" s="22" t="str">
        <f t="shared" si="452"/>
        <v/>
      </c>
      <c r="X6049" s="33"/>
      <c r="Y6049" s="33"/>
    </row>
    <row r="6050" spans="1:25" hidden="1" x14ac:dyDescent="0.2">
      <c r="A6050" s="93"/>
      <c r="B6050" s="94" t="str">
        <f>IFERROR(VLOOKUP($A6050,HeadJournal!$A$1:$NTR$890,COLUMN(HeadJournal!B$1),0),"")</f>
        <v/>
      </c>
      <c r="C6050" s="94" t="str">
        <f>IFERROR(VLOOKUP($A6050,HeadJournal!$A$1:$NTR$890,COLUMN(HeadJournal!C$1),0),"")</f>
        <v/>
      </c>
      <c r="D6050" s="125" t="str">
        <f>IFERROR(VLOOKUP($A6050,HeadJournal!$A$1:$NTR$890,COLUMN(HeadJournal!D$1),0),"")</f>
        <v/>
      </c>
      <c r="E6050" s="95" t="str">
        <f>IFERROR(VLOOKUP($A6050,HeadJournal!$A$1:$NTR$890,COLUMN(HeadJournal!G$1),0),"")</f>
        <v/>
      </c>
      <c r="F6050" s="95" t="str">
        <f t="shared" si="449"/>
        <v/>
      </c>
      <c r="G6050" s="97"/>
      <c r="H6050" s="161"/>
      <c r="I6050" s="97"/>
      <c r="J6050" s="97"/>
      <c r="K6050" s="29"/>
      <c r="L6050" s="29"/>
      <c r="M6050" s="30">
        <f>IFERROR(VLOOKUP($A6050,HeadJournal!$A$1:$J$890,COLUMN(HeadJournal!I$1),0)*($K6050+$L6050)/(SUMIF($A:$A,$A6050,$K:$K)+SUMIF($A:$A,$A6050,$L:$L)),0)</f>
        <v>0</v>
      </c>
      <c r="N6050" s="30">
        <f>IFERROR((VLOOKUP($A6050,HeadJournal!$A$1:$K$890,COLUMN(HeadJournal!K$1),0)-VLOOKUP($A6050,HeadJournal!$A$1:$K$890,COLUMN(HeadJournal!J$1),0))*($K6050+$L6050)/(SUMIF($A:$A,$A6050,$K:$K)+SUMIF($A:$A,$A6050,$L:$L)),0)</f>
        <v>0</v>
      </c>
      <c r="O6050" s="30">
        <f>IFERROR((VLOOKUP($A6050,HeadJournal!$A$1:$L$890,COLUMN(HeadJournal!L$1),0)*($K6050+$L6050)/(SUMIF($A:$A,$A6050,$K:$K)+SUMIF($A:$A,$A6050,$L:$L)))/VLOOKUP($A6050,HeadJournal!$A$1:$L$890,COLUMN(HeadJournal!H$1),0),0)</f>
        <v>0</v>
      </c>
      <c r="P6050" s="30">
        <f ca="1">IFERROR(SUM(K6050:O6050)*VLOOKUP($A6050,HeadJournal!$A$1:$L$890,COLUMN(HeadJournal!H$1),0),0)</f>
        <v>0</v>
      </c>
      <c r="Q6050" s="29"/>
      <c r="R6050" s="31"/>
      <c r="S6050" s="31"/>
      <c r="T6050" s="95" t="str">
        <f t="shared" si="450"/>
        <v/>
      </c>
      <c r="U6050" s="32">
        <f t="shared" ca="1" si="451"/>
        <v>0</v>
      </c>
      <c r="V6050" s="22" t="str">
        <f t="shared" si="452"/>
        <v/>
      </c>
      <c r="X6050" s="33"/>
      <c r="Y6050" s="33"/>
    </row>
    <row r="6051" spans="1:25" hidden="1" x14ac:dyDescent="0.2">
      <c r="A6051" s="93"/>
      <c r="B6051" s="94" t="str">
        <f>IFERROR(VLOOKUP($A6051,HeadJournal!$A$1:$NTR$890,COLUMN(HeadJournal!B$1),0),"")</f>
        <v/>
      </c>
      <c r="C6051" s="94" t="str">
        <f>IFERROR(VLOOKUP($A6051,HeadJournal!$A$1:$NTR$890,COLUMN(HeadJournal!C$1),0),"")</f>
        <v/>
      </c>
      <c r="D6051" s="125" t="str">
        <f>IFERROR(VLOOKUP($A6051,HeadJournal!$A$1:$NTR$890,COLUMN(HeadJournal!D$1),0),"")</f>
        <v/>
      </c>
      <c r="E6051" s="95" t="str">
        <f>IFERROR(VLOOKUP($A6051,HeadJournal!$A$1:$NTR$890,COLUMN(HeadJournal!G$1),0),"")</f>
        <v/>
      </c>
      <c r="F6051" s="95" t="str">
        <f t="shared" si="449"/>
        <v/>
      </c>
      <c r="G6051" s="97"/>
      <c r="H6051" s="161"/>
      <c r="I6051" s="97"/>
      <c r="J6051" s="97"/>
      <c r="K6051" s="29"/>
      <c r="L6051" s="29"/>
      <c r="M6051" s="30">
        <f>IFERROR(VLOOKUP($A6051,HeadJournal!$A$1:$J$890,COLUMN(HeadJournal!I$1),0)*($K6051+$L6051)/(SUMIF($A:$A,$A6051,$K:$K)+SUMIF($A:$A,$A6051,$L:$L)),0)</f>
        <v>0</v>
      </c>
      <c r="N6051" s="30">
        <f>IFERROR((VLOOKUP($A6051,HeadJournal!$A$1:$K$890,COLUMN(HeadJournal!K$1),0)-VLOOKUP($A6051,HeadJournal!$A$1:$K$890,COLUMN(HeadJournal!J$1),0))*($K6051+$L6051)/(SUMIF($A:$A,$A6051,$K:$K)+SUMIF($A:$A,$A6051,$L:$L)),0)</f>
        <v>0</v>
      </c>
      <c r="O6051" s="30">
        <f>IFERROR((VLOOKUP($A6051,HeadJournal!$A$1:$L$890,COLUMN(HeadJournal!L$1),0)*($K6051+$L6051)/(SUMIF($A:$A,$A6051,$K:$K)+SUMIF($A:$A,$A6051,$L:$L)))/VLOOKUP($A6051,HeadJournal!$A$1:$L$890,COLUMN(HeadJournal!H$1),0),0)</f>
        <v>0</v>
      </c>
      <c r="P6051" s="30">
        <f ca="1">IFERROR(SUM(K6051:O6051)*VLOOKUP($A6051,HeadJournal!$A$1:$L$890,COLUMN(HeadJournal!H$1),0),0)</f>
        <v>0</v>
      </c>
      <c r="Q6051" s="29"/>
      <c r="R6051" s="31"/>
      <c r="S6051" s="31"/>
      <c r="T6051" s="95" t="str">
        <f t="shared" si="450"/>
        <v/>
      </c>
      <c r="U6051" s="32">
        <f t="shared" ca="1" si="451"/>
        <v>0</v>
      </c>
      <c r="V6051" s="22" t="str">
        <f t="shared" si="452"/>
        <v/>
      </c>
      <c r="X6051" s="33"/>
      <c r="Y6051" s="33"/>
    </row>
    <row r="6052" spans="1:25" hidden="1" x14ac:dyDescent="0.2">
      <c r="A6052" s="93"/>
      <c r="B6052" s="94" t="str">
        <f>IFERROR(VLOOKUP($A6052,HeadJournal!$A$1:$NTR$890,COLUMN(HeadJournal!B$1),0),"")</f>
        <v/>
      </c>
      <c r="C6052" s="94" t="str">
        <f>IFERROR(VLOOKUP($A6052,HeadJournal!$A$1:$NTR$890,COLUMN(HeadJournal!C$1),0),"")</f>
        <v/>
      </c>
      <c r="D6052" s="125" t="str">
        <f>IFERROR(VLOOKUP($A6052,HeadJournal!$A$1:$NTR$890,COLUMN(HeadJournal!D$1),0),"")</f>
        <v/>
      </c>
      <c r="E6052" s="95" t="str">
        <f>IFERROR(VLOOKUP($A6052,HeadJournal!$A$1:$NTR$890,COLUMN(HeadJournal!G$1),0),"")</f>
        <v/>
      </c>
      <c r="F6052" s="95" t="str">
        <f t="shared" si="449"/>
        <v/>
      </c>
      <c r="G6052" s="97"/>
      <c r="H6052" s="161"/>
      <c r="I6052" s="97"/>
      <c r="J6052" s="97"/>
      <c r="K6052" s="29"/>
      <c r="L6052" s="29"/>
      <c r="M6052" s="30">
        <f>IFERROR(VLOOKUP($A6052,HeadJournal!$A$1:$J$890,COLUMN(HeadJournal!I$1),0)*($K6052+$L6052)/(SUMIF($A:$A,$A6052,$K:$K)+SUMIF($A:$A,$A6052,$L:$L)),0)</f>
        <v>0</v>
      </c>
      <c r="N6052" s="30">
        <f>IFERROR((VLOOKUP($A6052,HeadJournal!$A$1:$K$890,COLUMN(HeadJournal!K$1),0)-VLOOKUP($A6052,HeadJournal!$A$1:$K$890,COLUMN(HeadJournal!J$1),0))*($K6052+$L6052)/(SUMIF($A:$A,$A6052,$K:$K)+SUMIF($A:$A,$A6052,$L:$L)),0)</f>
        <v>0</v>
      </c>
      <c r="O6052" s="30">
        <f>IFERROR((VLOOKUP($A6052,HeadJournal!$A$1:$L$890,COLUMN(HeadJournal!L$1),0)*($K6052+$L6052)/(SUMIF($A:$A,$A6052,$K:$K)+SUMIF($A:$A,$A6052,$L:$L)))/VLOOKUP($A6052,HeadJournal!$A$1:$L$890,COLUMN(HeadJournal!H$1),0),0)</f>
        <v>0</v>
      </c>
      <c r="P6052" s="30">
        <f ca="1">IFERROR(SUM(K6052:O6052)*VLOOKUP($A6052,HeadJournal!$A$1:$L$890,COLUMN(HeadJournal!H$1),0),0)</f>
        <v>0</v>
      </c>
      <c r="Q6052" s="29"/>
      <c r="R6052" s="31"/>
      <c r="S6052" s="31"/>
      <c r="T6052" s="95" t="str">
        <f t="shared" si="450"/>
        <v/>
      </c>
      <c r="U6052" s="32">
        <f t="shared" ca="1" si="451"/>
        <v>0</v>
      </c>
      <c r="V6052" s="22" t="str">
        <f t="shared" si="452"/>
        <v/>
      </c>
      <c r="X6052" s="33"/>
      <c r="Y6052" s="33"/>
    </row>
    <row r="6053" spans="1:25" hidden="1" x14ac:dyDescent="0.2">
      <c r="A6053" s="93"/>
      <c r="B6053" s="94" t="str">
        <f>IFERROR(VLOOKUP($A6053,HeadJournal!$A$1:$NTR$890,COLUMN(HeadJournal!B$1),0),"")</f>
        <v/>
      </c>
      <c r="C6053" s="94" t="str">
        <f>IFERROR(VLOOKUP($A6053,HeadJournal!$A$1:$NTR$890,COLUMN(HeadJournal!C$1),0),"")</f>
        <v/>
      </c>
      <c r="D6053" s="125" t="str">
        <f>IFERROR(VLOOKUP($A6053,HeadJournal!$A$1:$NTR$890,COLUMN(HeadJournal!D$1),0),"")</f>
        <v/>
      </c>
      <c r="E6053" s="95" t="str">
        <f>IFERROR(VLOOKUP($A6053,HeadJournal!$A$1:$NTR$890,COLUMN(HeadJournal!G$1),0),"")</f>
        <v/>
      </c>
      <c r="F6053" s="95" t="str">
        <f t="shared" si="449"/>
        <v/>
      </c>
      <c r="G6053" s="97"/>
      <c r="H6053" s="161"/>
      <c r="I6053" s="97"/>
      <c r="J6053" s="97"/>
      <c r="K6053" s="29"/>
      <c r="L6053" s="29"/>
      <c r="M6053" s="30">
        <f>IFERROR(VLOOKUP($A6053,HeadJournal!$A$1:$J$890,COLUMN(HeadJournal!I$1),0)*($K6053+$L6053)/(SUMIF($A:$A,$A6053,$K:$K)+SUMIF($A:$A,$A6053,$L:$L)),0)</f>
        <v>0</v>
      </c>
      <c r="N6053" s="30">
        <f>IFERROR((VLOOKUP($A6053,HeadJournal!$A$1:$K$890,COLUMN(HeadJournal!K$1),0)-VLOOKUP($A6053,HeadJournal!$A$1:$K$890,COLUMN(HeadJournal!J$1),0))*($K6053+$L6053)/(SUMIF($A:$A,$A6053,$K:$K)+SUMIF($A:$A,$A6053,$L:$L)),0)</f>
        <v>0</v>
      </c>
      <c r="O6053" s="30">
        <f>IFERROR((VLOOKUP($A6053,HeadJournal!$A$1:$L$890,COLUMN(HeadJournal!L$1),0)*($K6053+$L6053)/(SUMIF($A:$A,$A6053,$K:$K)+SUMIF($A:$A,$A6053,$L:$L)))/VLOOKUP($A6053,HeadJournal!$A$1:$L$890,COLUMN(HeadJournal!H$1),0),0)</f>
        <v>0</v>
      </c>
      <c r="P6053" s="30">
        <f ca="1">IFERROR(SUM(K6053:O6053)*VLOOKUP($A6053,HeadJournal!$A$1:$L$890,COLUMN(HeadJournal!H$1),0),0)</f>
        <v>0</v>
      </c>
      <c r="Q6053" s="29"/>
      <c r="R6053" s="31"/>
      <c r="S6053" s="31"/>
      <c r="T6053" s="95" t="str">
        <f t="shared" si="450"/>
        <v/>
      </c>
      <c r="U6053" s="32">
        <f t="shared" ca="1" si="451"/>
        <v>0</v>
      </c>
      <c r="V6053" s="22" t="str">
        <f t="shared" si="452"/>
        <v/>
      </c>
      <c r="X6053" s="33"/>
      <c r="Y6053" s="33"/>
    </row>
    <row r="6054" spans="1:25" hidden="1" x14ac:dyDescent="0.2">
      <c r="A6054" s="93"/>
      <c r="B6054" s="94" t="str">
        <f>IFERROR(VLOOKUP($A6054,HeadJournal!$A$1:$NTR$890,COLUMN(HeadJournal!B$1),0),"")</f>
        <v/>
      </c>
      <c r="C6054" s="94" t="str">
        <f>IFERROR(VLOOKUP($A6054,HeadJournal!$A$1:$NTR$890,COLUMN(HeadJournal!C$1),0),"")</f>
        <v/>
      </c>
      <c r="D6054" s="125" t="str">
        <f>IFERROR(VLOOKUP($A6054,HeadJournal!$A$1:$NTR$890,COLUMN(HeadJournal!D$1),0),"")</f>
        <v/>
      </c>
      <c r="E6054" s="95" t="str">
        <f>IFERROR(VLOOKUP($A6054,HeadJournal!$A$1:$NTR$890,COLUMN(HeadJournal!G$1),0),"")</f>
        <v/>
      </c>
      <c r="F6054" s="95" t="str">
        <f t="shared" si="449"/>
        <v/>
      </c>
      <c r="G6054" s="97"/>
      <c r="H6054" s="161"/>
      <c r="I6054" s="97"/>
      <c r="J6054" s="97"/>
      <c r="K6054" s="29"/>
      <c r="L6054" s="29"/>
      <c r="M6054" s="30">
        <f>IFERROR(VLOOKUP($A6054,HeadJournal!$A$1:$J$890,COLUMN(HeadJournal!I$1),0)*($K6054+$L6054)/(SUMIF($A:$A,$A6054,$K:$K)+SUMIF($A:$A,$A6054,$L:$L)),0)</f>
        <v>0</v>
      </c>
      <c r="N6054" s="30">
        <f>IFERROR((VLOOKUP($A6054,HeadJournal!$A$1:$K$890,COLUMN(HeadJournal!K$1),0)-VLOOKUP($A6054,HeadJournal!$A$1:$K$890,COLUMN(HeadJournal!J$1),0))*($K6054+$L6054)/(SUMIF($A:$A,$A6054,$K:$K)+SUMIF($A:$A,$A6054,$L:$L)),0)</f>
        <v>0</v>
      </c>
      <c r="O6054" s="30">
        <f>IFERROR((VLOOKUP($A6054,HeadJournal!$A$1:$L$890,COLUMN(HeadJournal!L$1),0)*($K6054+$L6054)/(SUMIF($A:$A,$A6054,$K:$K)+SUMIF($A:$A,$A6054,$L:$L)))/VLOOKUP($A6054,HeadJournal!$A$1:$L$890,COLUMN(HeadJournal!H$1),0),0)</f>
        <v>0</v>
      </c>
      <c r="P6054" s="30">
        <f ca="1">IFERROR(SUM(K6054:O6054)*VLOOKUP($A6054,HeadJournal!$A$1:$L$890,COLUMN(HeadJournal!H$1),0),0)</f>
        <v>0</v>
      </c>
      <c r="Q6054" s="29"/>
      <c r="R6054" s="31"/>
      <c r="S6054" s="31"/>
      <c r="T6054" s="95" t="str">
        <f t="shared" si="450"/>
        <v/>
      </c>
      <c r="U6054" s="32">
        <f t="shared" ca="1" si="451"/>
        <v>0</v>
      </c>
      <c r="V6054" s="22" t="str">
        <f t="shared" si="452"/>
        <v/>
      </c>
      <c r="X6054" s="33"/>
      <c r="Y6054" s="33"/>
    </row>
    <row r="6055" spans="1:25" hidden="1" x14ac:dyDescent="0.2">
      <c r="A6055" s="93"/>
      <c r="B6055" s="94" t="str">
        <f>IFERROR(VLOOKUP($A6055,HeadJournal!$A$1:$NTR$890,COLUMN(HeadJournal!B$1),0),"")</f>
        <v/>
      </c>
      <c r="C6055" s="94" t="str">
        <f>IFERROR(VLOOKUP($A6055,HeadJournal!$A$1:$NTR$890,COLUMN(HeadJournal!C$1),0),"")</f>
        <v/>
      </c>
      <c r="D6055" s="125" t="str">
        <f>IFERROR(VLOOKUP($A6055,HeadJournal!$A$1:$NTR$890,COLUMN(HeadJournal!D$1),0),"")</f>
        <v/>
      </c>
      <c r="E6055" s="95" t="str">
        <f>IFERROR(VLOOKUP($A6055,HeadJournal!$A$1:$NTR$890,COLUMN(HeadJournal!G$1),0),"")</f>
        <v/>
      </c>
      <c r="F6055" s="95" t="str">
        <f t="shared" si="449"/>
        <v/>
      </c>
      <c r="G6055" s="97"/>
      <c r="H6055" s="161"/>
      <c r="I6055" s="97"/>
      <c r="J6055" s="97"/>
      <c r="K6055" s="29"/>
      <c r="L6055" s="29"/>
      <c r="M6055" s="30">
        <f>IFERROR(VLOOKUP($A6055,HeadJournal!$A$1:$J$890,COLUMN(HeadJournal!I$1),0)*($K6055+$L6055)/(SUMIF($A:$A,$A6055,$K:$K)+SUMIF($A:$A,$A6055,$L:$L)),0)</f>
        <v>0</v>
      </c>
      <c r="N6055" s="30">
        <f>IFERROR((VLOOKUP($A6055,HeadJournal!$A$1:$K$890,COLUMN(HeadJournal!K$1),0)-VLOOKUP($A6055,HeadJournal!$A$1:$K$890,COLUMN(HeadJournal!J$1),0))*($K6055+$L6055)/(SUMIF($A:$A,$A6055,$K:$K)+SUMIF($A:$A,$A6055,$L:$L)),0)</f>
        <v>0</v>
      </c>
      <c r="O6055" s="30">
        <f>IFERROR((VLOOKUP($A6055,HeadJournal!$A$1:$L$890,COLUMN(HeadJournal!L$1),0)*($K6055+$L6055)/(SUMIF($A:$A,$A6055,$K:$K)+SUMIF($A:$A,$A6055,$L:$L)))/VLOOKUP($A6055,HeadJournal!$A$1:$L$890,COLUMN(HeadJournal!H$1),0),0)</f>
        <v>0</v>
      </c>
      <c r="P6055" s="30">
        <f ca="1">IFERROR(SUM(K6055:O6055)*VLOOKUP($A6055,HeadJournal!$A$1:$L$890,COLUMN(HeadJournal!H$1),0),0)</f>
        <v>0</v>
      </c>
      <c r="Q6055" s="29"/>
      <c r="R6055" s="31"/>
      <c r="S6055" s="31"/>
      <c r="T6055" s="95" t="str">
        <f t="shared" si="450"/>
        <v/>
      </c>
      <c r="U6055" s="32">
        <f t="shared" ca="1" si="451"/>
        <v>0</v>
      </c>
      <c r="V6055" s="22" t="str">
        <f t="shared" si="452"/>
        <v/>
      </c>
      <c r="X6055" s="33"/>
      <c r="Y6055" s="33"/>
    </row>
    <row r="6056" spans="1:25" hidden="1" x14ac:dyDescent="0.2">
      <c r="A6056" s="93"/>
      <c r="B6056" s="94" t="str">
        <f>IFERROR(VLOOKUP($A6056,HeadJournal!$A$1:$NTR$890,COLUMN(HeadJournal!B$1),0),"")</f>
        <v/>
      </c>
      <c r="C6056" s="94" t="str">
        <f>IFERROR(VLOOKUP($A6056,HeadJournal!$A$1:$NTR$890,COLUMN(HeadJournal!C$1),0),"")</f>
        <v/>
      </c>
      <c r="D6056" s="125" t="str">
        <f>IFERROR(VLOOKUP($A6056,HeadJournal!$A$1:$NTR$890,COLUMN(HeadJournal!D$1),0),"")</f>
        <v/>
      </c>
      <c r="E6056" s="95" t="str">
        <f>IFERROR(VLOOKUP($A6056,HeadJournal!$A$1:$NTR$890,COLUMN(HeadJournal!G$1),0),"")</f>
        <v/>
      </c>
      <c r="F6056" s="95" t="str">
        <f t="shared" si="449"/>
        <v/>
      </c>
      <c r="G6056" s="97"/>
      <c r="H6056" s="161"/>
      <c r="I6056" s="97"/>
      <c r="J6056" s="97"/>
      <c r="K6056" s="29"/>
      <c r="L6056" s="29"/>
      <c r="M6056" s="30">
        <f>IFERROR(VLOOKUP($A6056,HeadJournal!$A$1:$J$890,COLUMN(HeadJournal!I$1),0)*($K6056+$L6056)/(SUMIF($A:$A,$A6056,$K:$K)+SUMIF($A:$A,$A6056,$L:$L)),0)</f>
        <v>0</v>
      </c>
      <c r="N6056" s="30">
        <f>IFERROR((VLOOKUP($A6056,HeadJournal!$A$1:$K$890,COLUMN(HeadJournal!K$1),0)-VLOOKUP($A6056,HeadJournal!$A$1:$K$890,COLUMN(HeadJournal!J$1),0))*($K6056+$L6056)/(SUMIF($A:$A,$A6056,$K:$K)+SUMIF($A:$A,$A6056,$L:$L)),0)</f>
        <v>0</v>
      </c>
      <c r="O6056" s="30">
        <f>IFERROR((VLOOKUP($A6056,HeadJournal!$A$1:$L$890,COLUMN(HeadJournal!L$1),0)*($K6056+$L6056)/(SUMIF($A:$A,$A6056,$K:$K)+SUMIF($A:$A,$A6056,$L:$L)))/VLOOKUP($A6056,HeadJournal!$A$1:$L$890,COLUMN(HeadJournal!H$1),0),0)</f>
        <v>0</v>
      </c>
      <c r="P6056" s="30">
        <f ca="1">IFERROR(SUM(K6056:O6056)*VLOOKUP($A6056,HeadJournal!$A$1:$L$890,COLUMN(HeadJournal!H$1),0),0)</f>
        <v>0</v>
      </c>
      <c r="Q6056" s="29"/>
      <c r="R6056" s="31"/>
      <c r="S6056" s="31"/>
      <c r="T6056" s="95" t="str">
        <f t="shared" si="450"/>
        <v/>
      </c>
      <c r="U6056" s="32">
        <f t="shared" ca="1" si="451"/>
        <v>0</v>
      </c>
      <c r="V6056" s="22" t="str">
        <f t="shared" si="452"/>
        <v/>
      </c>
      <c r="X6056" s="33"/>
      <c r="Y6056" s="33"/>
    </row>
    <row r="6057" spans="1:25" hidden="1" x14ac:dyDescent="0.2">
      <c r="A6057" s="93"/>
      <c r="B6057" s="94" t="str">
        <f>IFERROR(VLOOKUP($A6057,HeadJournal!$A$1:$NTR$890,COLUMN(HeadJournal!B$1),0),"")</f>
        <v/>
      </c>
      <c r="C6057" s="94" t="str">
        <f>IFERROR(VLOOKUP($A6057,HeadJournal!$A$1:$NTR$890,COLUMN(HeadJournal!C$1),0),"")</f>
        <v/>
      </c>
      <c r="D6057" s="125" t="str">
        <f>IFERROR(VLOOKUP($A6057,HeadJournal!$A$1:$NTR$890,COLUMN(HeadJournal!D$1),0),"")</f>
        <v/>
      </c>
      <c r="E6057" s="95" t="str">
        <f>IFERROR(VLOOKUP($A6057,HeadJournal!$A$1:$NTR$890,COLUMN(HeadJournal!G$1),0),"")</f>
        <v/>
      </c>
      <c r="F6057" s="95" t="str">
        <f t="shared" si="449"/>
        <v/>
      </c>
      <c r="G6057" s="97"/>
      <c r="H6057" s="161"/>
      <c r="I6057" s="97"/>
      <c r="J6057" s="97"/>
      <c r="K6057" s="29"/>
      <c r="L6057" s="29"/>
      <c r="M6057" s="30">
        <f>IFERROR(VLOOKUP($A6057,HeadJournal!$A$1:$J$890,COLUMN(HeadJournal!I$1),0)*($K6057+$L6057)/(SUMIF($A:$A,$A6057,$K:$K)+SUMIF($A:$A,$A6057,$L:$L)),0)</f>
        <v>0</v>
      </c>
      <c r="N6057" s="30">
        <f>IFERROR((VLOOKUP($A6057,HeadJournal!$A$1:$K$890,COLUMN(HeadJournal!K$1),0)-VLOOKUP($A6057,HeadJournal!$A$1:$K$890,COLUMN(HeadJournal!J$1),0))*($K6057+$L6057)/(SUMIF($A:$A,$A6057,$K:$K)+SUMIF($A:$A,$A6057,$L:$L)),0)</f>
        <v>0</v>
      </c>
      <c r="O6057" s="30">
        <f>IFERROR((VLOOKUP($A6057,HeadJournal!$A$1:$L$890,COLUMN(HeadJournal!L$1),0)*($K6057+$L6057)/(SUMIF($A:$A,$A6057,$K:$K)+SUMIF($A:$A,$A6057,$L:$L)))/VLOOKUP($A6057,HeadJournal!$A$1:$L$890,COLUMN(HeadJournal!H$1),0),0)</f>
        <v>0</v>
      </c>
      <c r="P6057" s="30">
        <f ca="1">IFERROR(SUM(K6057:O6057)*VLOOKUP($A6057,HeadJournal!$A$1:$L$890,COLUMN(HeadJournal!H$1),0),0)</f>
        <v>0</v>
      </c>
      <c r="Q6057" s="29"/>
      <c r="R6057" s="31"/>
      <c r="S6057" s="31"/>
      <c r="T6057" s="95" t="str">
        <f t="shared" si="450"/>
        <v/>
      </c>
      <c r="U6057" s="32">
        <f t="shared" ca="1" si="451"/>
        <v>0</v>
      </c>
      <c r="V6057" s="22" t="str">
        <f t="shared" si="452"/>
        <v/>
      </c>
      <c r="X6057" s="33"/>
      <c r="Y6057" s="33"/>
    </row>
    <row r="6058" spans="1:25" hidden="1" x14ac:dyDescent="0.2">
      <c r="A6058" s="93"/>
      <c r="B6058" s="94" t="str">
        <f>IFERROR(VLOOKUP($A6058,HeadJournal!$A$1:$NTR$890,COLUMN(HeadJournal!B$1),0),"")</f>
        <v/>
      </c>
      <c r="C6058" s="94" t="str">
        <f>IFERROR(VLOOKUP($A6058,HeadJournal!$A$1:$NTR$890,COLUMN(HeadJournal!C$1),0),"")</f>
        <v/>
      </c>
      <c r="D6058" s="125" t="str">
        <f>IFERROR(VLOOKUP($A6058,HeadJournal!$A$1:$NTR$890,COLUMN(HeadJournal!D$1),0),"")</f>
        <v/>
      </c>
      <c r="E6058" s="95" t="str">
        <f>IFERROR(VLOOKUP($A6058,HeadJournal!$A$1:$NTR$890,COLUMN(HeadJournal!G$1),0),"")</f>
        <v/>
      </c>
      <c r="F6058" s="95" t="str">
        <f t="shared" si="449"/>
        <v/>
      </c>
      <c r="G6058" s="97"/>
      <c r="H6058" s="161"/>
      <c r="I6058" s="97"/>
      <c r="J6058" s="97"/>
      <c r="K6058" s="29"/>
      <c r="L6058" s="29"/>
      <c r="M6058" s="30">
        <f>IFERROR(VLOOKUP($A6058,HeadJournal!$A$1:$J$890,COLUMN(HeadJournal!I$1),0)*($K6058+$L6058)/(SUMIF($A:$A,$A6058,$K:$K)+SUMIF($A:$A,$A6058,$L:$L)),0)</f>
        <v>0</v>
      </c>
      <c r="N6058" s="30">
        <f>IFERROR((VLOOKUP($A6058,HeadJournal!$A$1:$K$890,COLUMN(HeadJournal!K$1),0)-VLOOKUP($A6058,HeadJournal!$A$1:$K$890,COLUMN(HeadJournal!J$1),0))*($K6058+$L6058)/(SUMIF($A:$A,$A6058,$K:$K)+SUMIF($A:$A,$A6058,$L:$L)),0)</f>
        <v>0</v>
      </c>
      <c r="O6058" s="30">
        <f>IFERROR((VLOOKUP($A6058,HeadJournal!$A$1:$L$890,COLUMN(HeadJournal!L$1),0)*($K6058+$L6058)/(SUMIF($A:$A,$A6058,$K:$K)+SUMIF($A:$A,$A6058,$L:$L)))/VLOOKUP($A6058,HeadJournal!$A$1:$L$890,COLUMN(HeadJournal!H$1),0),0)</f>
        <v>0</v>
      </c>
      <c r="P6058" s="30">
        <f ca="1">IFERROR(SUM(K6058:O6058)*VLOOKUP($A6058,HeadJournal!$A$1:$L$890,COLUMN(HeadJournal!H$1),0),0)</f>
        <v>0</v>
      </c>
      <c r="Q6058" s="29"/>
      <c r="R6058" s="31"/>
      <c r="S6058" s="31"/>
      <c r="T6058" s="95" t="str">
        <f t="shared" si="450"/>
        <v/>
      </c>
      <c r="U6058" s="32">
        <f t="shared" ca="1" si="451"/>
        <v>0</v>
      </c>
      <c r="V6058" s="22" t="str">
        <f t="shared" si="452"/>
        <v/>
      </c>
      <c r="X6058" s="33"/>
      <c r="Y6058" s="33"/>
    </row>
    <row r="6059" spans="1:25" hidden="1" x14ac:dyDescent="0.2">
      <c r="A6059" s="93"/>
      <c r="B6059" s="94" t="str">
        <f>IFERROR(VLOOKUP($A6059,HeadJournal!$A$1:$NTR$890,COLUMN(HeadJournal!B$1),0),"")</f>
        <v/>
      </c>
      <c r="C6059" s="94" t="str">
        <f>IFERROR(VLOOKUP($A6059,HeadJournal!$A$1:$NTR$890,COLUMN(HeadJournal!C$1),0),"")</f>
        <v/>
      </c>
      <c r="D6059" s="125" t="str">
        <f>IFERROR(VLOOKUP($A6059,HeadJournal!$A$1:$NTR$890,COLUMN(HeadJournal!D$1),0),"")</f>
        <v/>
      </c>
      <c r="E6059" s="95" t="str">
        <f>IFERROR(VLOOKUP($A6059,HeadJournal!$A$1:$NTR$890,COLUMN(HeadJournal!G$1),0),"")</f>
        <v/>
      </c>
      <c r="F6059" s="95" t="str">
        <f t="shared" si="449"/>
        <v/>
      </c>
      <c r="G6059" s="97"/>
      <c r="H6059" s="161"/>
      <c r="I6059" s="97"/>
      <c r="J6059" s="97"/>
      <c r="K6059" s="29"/>
      <c r="L6059" s="29"/>
      <c r="M6059" s="30">
        <f>IFERROR(VLOOKUP($A6059,HeadJournal!$A$1:$J$890,COLUMN(HeadJournal!I$1),0)*($K6059+$L6059)/(SUMIF($A:$A,$A6059,$K:$K)+SUMIF($A:$A,$A6059,$L:$L)),0)</f>
        <v>0</v>
      </c>
      <c r="N6059" s="30">
        <f>IFERROR((VLOOKUP($A6059,HeadJournal!$A$1:$K$890,COLUMN(HeadJournal!K$1),0)-VLOOKUP($A6059,HeadJournal!$A$1:$K$890,COLUMN(HeadJournal!J$1),0))*($K6059+$L6059)/(SUMIF($A:$A,$A6059,$K:$K)+SUMIF($A:$A,$A6059,$L:$L)),0)</f>
        <v>0</v>
      </c>
      <c r="O6059" s="30">
        <f>IFERROR((VLOOKUP($A6059,HeadJournal!$A$1:$L$890,COLUMN(HeadJournal!L$1),0)*($K6059+$L6059)/(SUMIF($A:$A,$A6059,$K:$K)+SUMIF($A:$A,$A6059,$L:$L)))/VLOOKUP($A6059,HeadJournal!$A$1:$L$890,COLUMN(HeadJournal!H$1),0),0)</f>
        <v>0</v>
      </c>
      <c r="P6059" s="30">
        <f ca="1">IFERROR(SUM(K6059:O6059)*VLOOKUP($A6059,HeadJournal!$A$1:$L$890,COLUMN(HeadJournal!H$1),0),0)</f>
        <v>0</v>
      </c>
      <c r="Q6059" s="29"/>
      <c r="R6059" s="31"/>
      <c r="S6059" s="31"/>
      <c r="T6059" s="95" t="str">
        <f t="shared" si="450"/>
        <v/>
      </c>
      <c r="U6059" s="32">
        <f t="shared" ca="1" si="451"/>
        <v>0</v>
      </c>
      <c r="V6059" s="22" t="str">
        <f t="shared" si="452"/>
        <v/>
      </c>
      <c r="X6059" s="33"/>
      <c r="Y6059" s="33"/>
    </row>
    <row r="6060" spans="1:25" hidden="1" x14ac:dyDescent="0.2">
      <c r="A6060" s="93"/>
      <c r="B6060" s="94" t="str">
        <f>IFERROR(VLOOKUP($A6060,HeadJournal!$A$1:$NTR$890,COLUMN(HeadJournal!B$1),0),"")</f>
        <v/>
      </c>
      <c r="C6060" s="94" t="str">
        <f>IFERROR(VLOOKUP($A6060,HeadJournal!$A$1:$NTR$890,COLUMN(HeadJournal!C$1),0),"")</f>
        <v/>
      </c>
      <c r="D6060" s="125" t="str">
        <f>IFERROR(VLOOKUP($A6060,HeadJournal!$A$1:$NTR$890,COLUMN(HeadJournal!D$1),0),"")</f>
        <v/>
      </c>
      <c r="E6060" s="95" t="str">
        <f>IFERROR(VLOOKUP($A6060,HeadJournal!$A$1:$NTR$890,COLUMN(HeadJournal!G$1),0),"")</f>
        <v/>
      </c>
      <c r="F6060" s="95" t="str">
        <f t="shared" si="449"/>
        <v/>
      </c>
      <c r="G6060" s="97"/>
      <c r="H6060" s="161"/>
      <c r="I6060" s="97"/>
      <c r="J6060" s="97"/>
      <c r="K6060" s="29"/>
      <c r="L6060" s="29"/>
      <c r="M6060" s="30">
        <f>IFERROR(VLOOKUP($A6060,HeadJournal!$A$1:$J$890,COLUMN(HeadJournal!I$1),0)*($K6060+$L6060)/(SUMIF($A:$A,$A6060,$K:$K)+SUMIF($A:$A,$A6060,$L:$L)),0)</f>
        <v>0</v>
      </c>
      <c r="N6060" s="30">
        <f>IFERROR((VLOOKUP($A6060,HeadJournal!$A$1:$K$890,COLUMN(HeadJournal!K$1),0)-VLOOKUP($A6060,HeadJournal!$A$1:$K$890,COLUMN(HeadJournal!J$1),0))*($K6060+$L6060)/(SUMIF($A:$A,$A6060,$K:$K)+SUMIF($A:$A,$A6060,$L:$L)),0)</f>
        <v>0</v>
      </c>
      <c r="O6060" s="30">
        <f>IFERROR((VLOOKUP($A6060,HeadJournal!$A$1:$L$890,COLUMN(HeadJournal!L$1),0)*($K6060+$L6060)/(SUMIF($A:$A,$A6060,$K:$K)+SUMIF($A:$A,$A6060,$L:$L)))/VLOOKUP($A6060,HeadJournal!$A$1:$L$890,COLUMN(HeadJournal!H$1),0),0)</f>
        <v>0</v>
      </c>
      <c r="P6060" s="30">
        <f ca="1">IFERROR(SUM(K6060:O6060)*VLOOKUP($A6060,HeadJournal!$A$1:$L$890,COLUMN(HeadJournal!H$1),0),0)</f>
        <v>0</v>
      </c>
      <c r="Q6060" s="29"/>
      <c r="R6060" s="31"/>
      <c r="S6060" s="31"/>
      <c r="T6060" s="95" t="str">
        <f t="shared" si="450"/>
        <v/>
      </c>
      <c r="U6060" s="32">
        <f t="shared" ca="1" si="451"/>
        <v>0</v>
      </c>
      <c r="V6060" s="22" t="str">
        <f t="shared" si="452"/>
        <v/>
      </c>
      <c r="X6060" s="33"/>
      <c r="Y6060" s="33"/>
    </row>
    <row r="6061" spans="1:25" hidden="1" x14ac:dyDescent="0.2">
      <c r="A6061" s="93"/>
      <c r="B6061" s="94" t="str">
        <f>IFERROR(VLOOKUP($A6061,HeadJournal!$A$1:$NTR$890,COLUMN(HeadJournal!B$1),0),"")</f>
        <v/>
      </c>
      <c r="C6061" s="94" t="str">
        <f>IFERROR(VLOOKUP($A6061,HeadJournal!$A$1:$NTR$890,COLUMN(HeadJournal!C$1),0),"")</f>
        <v/>
      </c>
      <c r="D6061" s="125" t="str">
        <f>IFERROR(VLOOKUP($A6061,HeadJournal!$A$1:$NTR$890,COLUMN(HeadJournal!D$1),0),"")</f>
        <v/>
      </c>
      <c r="E6061" s="95" t="str">
        <f>IFERROR(VLOOKUP($A6061,HeadJournal!$A$1:$NTR$890,COLUMN(HeadJournal!G$1),0),"")</f>
        <v/>
      </c>
      <c r="F6061" s="95" t="str">
        <f t="shared" si="449"/>
        <v/>
      </c>
      <c r="G6061" s="97"/>
      <c r="H6061" s="161"/>
      <c r="I6061" s="97"/>
      <c r="J6061" s="97"/>
      <c r="K6061" s="29"/>
      <c r="L6061" s="29"/>
      <c r="M6061" s="30">
        <f>IFERROR(VLOOKUP($A6061,HeadJournal!$A$1:$J$890,COLUMN(HeadJournal!I$1),0)*($K6061+$L6061)/(SUMIF($A:$A,$A6061,$K:$K)+SUMIF($A:$A,$A6061,$L:$L)),0)</f>
        <v>0</v>
      </c>
      <c r="N6061" s="30">
        <f>IFERROR((VLOOKUP($A6061,HeadJournal!$A$1:$K$890,COLUMN(HeadJournal!K$1),0)-VLOOKUP($A6061,HeadJournal!$A$1:$K$890,COLUMN(HeadJournal!J$1),0))*($K6061+$L6061)/(SUMIF($A:$A,$A6061,$K:$K)+SUMIF($A:$A,$A6061,$L:$L)),0)</f>
        <v>0</v>
      </c>
      <c r="O6061" s="30">
        <f>IFERROR((VLOOKUP($A6061,HeadJournal!$A$1:$L$890,COLUMN(HeadJournal!L$1),0)*($K6061+$L6061)/(SUMIF($A:$A,$A6061,$K:$K)+SUMIF($A:$A,$A6061,$L:$L)))/VLOOKUP($A6061,HeadJournal!$A$1:$L$890,COLUMN(HeadJournal!H$1),0),0)</f>
        <v>0</v>
      </c>
      <c r="P6061" s="30">
        <f ca="1">IFERROR(SUM(K6061:O6061)*VLOOKUP($A6061,HeadJournal!$A$1:$L$890,COLUMN(HeadJournal!H$1),0),0)</f>
        <v>0</v>
      </c>
      <c r="Q6061" s="29"/>
      <c r="R6061" s="31"/>
      <c r="S6061" s="31"/>
      <c r="T6061" s="95" t="str">
        <f t="shared" si="450"/>
        <v/>
      </c>
      <c r="U6061" s="32">
        <f t="shared" ca="1" si="451"/>
        <v>0</v>
      </c>
      <c r="V6061" s="22" t="str">
        <f t="shared" si="452"/>
        <v/>
      </c>
      <c r="X6061" s="33"/>
      <c r="Y6061" s="33"/>
    </row>
    <row r="6062" spans="1:25" hidden="1" x14ac:dyDescent="0.2">
      <c r="A6062" s="93"/>
      <c r="B6062" s="94" t="str">
        <f>IFERROR(VLOOKUP($A6062,HeadJournal!$A$1:$NTR$890,COLUMN(HeadJournal!B$1),0),"")</f>
        <v/>
      </c>
      <c r="C6062" s="94" t="str">
        <f>IFERROR(VLOOKUP($A6062,HeadJournal!$A$1:$NTR$890,COLUMN(HeadJournal!C$1),0),"")</f>
        <v/>
      </c>
      <c r="D6062" s="125" t="str">
        <f>IFERROR(VLOOKUP($A6062,HeadJournal!$A$1:$NTR$890,COLUMN(HeadJournal!D$1),0),"")</f>
        <v/>
      </c>
      <c r="E6062" s="95" t="str">
        <f>IFERROR(VLOOKUP($A6062,HeadJournal!$A$1:$NTR$890,COLUMN(HeadJournal!G$1),0),"")</f>
        <v/>
      </c>
      <c r="F6062" s="95" t="str">
        <f t="shared" si="449"/>
        <v/>
      </c>
      <c r="G6062" s="97"/>
      <c r="H6062" s="161"/>
      <c r="I6062" s="97"/>
      <c r="J6062" s="97"/>
      <c r="K6062" s="29"/>
      <c r="L6062" s="29"/>
      <c r="M6062" s="30">
        <f>IFERROR(VLOOKUP($A6062,HeadJournal!$A$1:$J$890,COLUMN(HeadJournal!I$1),0)*($K6062+$L6062)/(SUMIF($A:$A,$A6062,$K:$K)+SUMIF($A:$A,$A6062,$L:$L)),0)</f>
        <v>0</v>
      </c>
      <c r="N6062" s="30">
        <f>IFERROR((VLOOKUP($A6062,HeadJournal!$A$1:$K$890,COLUMN(HeadJournal!K$1),0)-VLOOKUP($A6062,HeadJournal!$A$1:$K$890,COLUMN(HeadJournal!J$1),0))*($K6062+$L6062)/(SUMIF($A:$A,$A6062,$K:$K)+SUMIF($A:$A,$A6062,$L:$L)),0)</f>
        <v>0</v>
      </c>
      <c r="O6062" s="30">
        <f>IFERROR((VLOOKUP($A6062,HeadJournal!$A$1:$L$890,COLUMN(HeadJournal!L$1),0)*($K6062+$L6062)/(SUMIF($A:$A,$A6062,$K:$K)+SUMIF($A:$A,$A6062,$L:$L)))/VLOOKUP($A6062,HeadJournal!$A$1:$L$890,COLUMN(HeadJournal!H$1),0),0)</f>
        <v>0</v>
      </c>
      <c r="P6062" s="30">
        <f>IFERROR(SUM(K6062:O6062)*VLOOKUP($A6062,HeadJournal!$A$1:$L$890,COLUMN(HeadJournal!H$1),0),0)</f>
        <v>0</v>
      </c>
      <c r="Q6062" s="29"/>
      <c r="R6062" s="31"/>
      <c r="S6062" s="31"/>
      <c r="T6062" s="95" t="str">
        <f t="shared" si="450"/>
        <v/>
      </c>
      <c r="U6062" s="32">
        <f t="shared" si="451"/>
        <v>0</v>
      </c>
      <c r="V6062" s="22" t="str">
        <f t="shared" si="452"/>
        <v/>
      </c>
      <c r="X6062" s="33"/>
      <c r="Y6062" s="33"/>
    </row>
    <row r="6063" spans="1:25" hidden="1" x14ac:dyDescent="0.2">
      <c r="A6063" s="93"/>
      <c r="B6063" s="94" t="str">
        <f>IFERROR(VLOOKUP($A6063,HeadJournal!$A$1:$NTR$890,COLUMN(HeadJournal!B$1),0),"")</f>
        <v/>
      </c>
      <c r="C6063" s="94" t="str">
        <f>IFERROR(VLOOKUP($A6063,HeadJournal!$A$1:$NTR$890,COLUMN(HeadJournal!C$1),0),"")</f>
        <v/>
      </c>
      <c r="D6063" s="125" t="str">
        <f>IFERROR(VLOOKUP($A6063,HeadJournal!$A$1:$NTR$890,COLUMN(HeadJournal!D$1),0),"")</f>
        <v/>
      </c>
      <c r="E6063" s="95" t="str">
        <f>IFERROR(VLOOKUP($A6063,HeadJournal!$A$1:$NTR$890,COLUMN(HeadJournal!G$1),0),"")</f>
        <v/>
      </c>
      <c r="F6063" s="95" t="str">
        <f t="shared" si="449"/>
        <v/>
      </c>
      <c r="G6063" s="97"/>
      <c r="H6063" s="161"/>
      <c r="I6063" s="97"/>
      <c r="J6063" s="97"/>
      <c r="K6063" s="29"/>
      <c r="L6063" s="29"/>
      <c r="M6063" s="30">
        <f>IFERROR(VLOOKUP($A6063,HeadJournal!$A$1:$J$890,COLUMN(HeadJournal!I$1),0)*($K6063+$L6063)/(SUMIF($A:$A,$A6063,$K:$K)+SUMIF($A:$A,$A6063,$L:$L)),0)</f>
        <v>0</v>
      </c>
      <c r="N6063" s="30">
        <f>IFERROR((VLOOKUP($A6063,HeadJournal!$A$1:$K$890,COLUMN(HeadJournal!K$1),0)-VLOOKUP($A6063,HeadJournal!$A$1:$K$890,COLUMN(HeadJournal!J$1),0))*($K6063+$L6063)/(SUMIF($A:$A,$A6063,$K:$K)+SUMIF($A:$A,$A6063,$L:$L)),0)</f>
        <v>0</v>
      </c>
      <c r="O6063" s="30">
        <f>IFERROR((VLOOKUP($A6063,HeadJournal!$A$1:$L$890,COLUMN(HeadJournal!L$1),0)*($K6063+$L6063)/(SUMIF($A:$A,$A6063,$K:$K)+SUMIF($A:$A,$A6063,$L:$L)))/VLOOKUP($A6063,HeadJournal!$A$1:$L$890,COLUMN(HeadJournal!H$1),0),0)</f>
        <v>0</v>
      </c>
      <c r="P6063" s="30">
        <f ca="1">IFERROR(SUM(K6063:O6063)*VLOOKUP($A6063,HeadJournal!$A$1:$L$890,COLUMN(HeadJournal!H$1),0),0)</f>
        <v>0</v>
      </c>
      <c r="Q6063" s="29"/>
      <c r="R6063" s="31"/>
      <c r="S6063" s="31"/>
      <c r="T6063" s="95" t="str">
        <f t="shared" si="450"/>
        <v/>
      </c>
      <c r="U6063" s="32">
        <f t="shared" ca="1" si="451"/>
        <v>0</v>
      </c>
      <c r="V6063" s="22" t="str">
        <f t="shared" si="452"/>
        <v/>
      </c>
      <c r="X6063" s="33"/>
      <c r="Y6063" s="33"/>
    </row>
    <row r="6064" spans="1:25" hidden="1" x14ac:dyDescent="0.2">
      <c r="A6064" s="93"/>
      <c r="B6064" s="94" t="str">
        <f>IFERROR(VLOOKUP($A6064,HeadJournal!$A$1:$NTR$890,COLUMN(HeadJournal!B$1),0),"")</f>
        <v/>
      </c>
      <c r="C6064" s="94" t="str">
        <f>IFERROR(VLOOKUP($A6064,HeadJournal!$A$1:$NTR$890,COLUMN(HeadJournal!C$1),0),"")</f>
        <v/>
      </c>
      <c r="D6064" s="125" t="str">
        <f>IFERROR(VLOOKUP($A6064,HeadJournal!$A$1:$NTR$890,COLUMN(HeadJournal!D$1),0),"")</f>
        <v/>
      </c>
      <c r="E6064" s="95" t="str">
        <f>IFERROR(VLOOKUP($A6064,HeadJournal!$A$1:$NTR$890,COLUMN(HeadJournal!G$1),0),"")</f>
        <v/>
      </c>
      <c r="F6064" s="95" t="str">
        <f t="shared" si="449"/>
        <v/>
      </c>
      <c r="G6064" s="97"/>
      <c r="H6064" s="161"/>
      <c r="I6064" s="97"/>
      <c r="J6064" s="97"/>
      <c r="K6064" s="29"/>
      <c r="L6064" s="29"/>
      <c r="M6064" s="30">
        <f>IFERROR(VLOOKUP($A6064,HeadJournal!$A$1:$J$890,COLUMN(HeadJournal!I$1),0)*($K6064+$L6064)/(SUMIF($A:$A,$A6064,$K:$K)+SUMIF($A:$A,$A6064,$L:$L)),0)</f>
        <v>0</v>
      </c>
      <c r="N6064" s="30">
        <f>IFERROR((VLOOKUP($A6064,HeadJournal!$A$1:$K$890,COLUMN(HeadJournal!K$1),0)-VLOOKUP($A6064,HeadJournal!$A$1:$K$890,COLUMN(HeadJournal!J$1),0))*($K6064+$L6064)/(SUMIF($A:$A,$A6064,$K:$K)+SUMIF($A:$A,$A6064,$L:$L)),0)</f>
        <v>0</v>
      </c>
      <c r="O6064" s="30">
        <f>IFERROR((VLOOKUP($A6064,HeadJournal!$A$1:$L$890,COLUMN(HeadJournal!L$1),0)*($K6064+$L6064)/(SUMIF($A:$A,$A6064,$K:$K)+SUMIF($A:$A,$A6064,$L:$L)))/VLOOKUP($A6064,HeadJournal!$A$1:$L$890,COLUMN(HeadJournal!H$1),0),0)</f>
        <v>0</v>
      </c>
      <c r="P6064" s="30">
        <f ca="1">IFERROR(SUM(K6064:O6064)*VLOOKUP($A6064,HeadJournal!$A$1:$L$890,COLUMN(HeadJournal!H$1),0),0)</f>
        <v>0</v>
      </c>
      <c r="Q6064" s="29"/>
      <c r="R6064" s="31"/>
      <c r="S6064" s="31"/>
      <c r="T6064" s="95" t="str">
        <f t="shared" si="450"/>
        <v/>
      </c>
      <c r="U6064" s="32">
        <f t="shared" ca="1" si="451"/>
        <v>0</v>
      </c>
      <c r="V6064" s="22" t="str">
        <f t="shared" si="452"/>
        <v/>
      </c>
      <c r="X6064" s="33"/>
      <c r="Y6064" s="33"/>
    </row>
    <row r="6065" spans="1:25" hidden="1" x14ac:dyDescent="0.2">
      <c r="A6065" s="93"/>
      <c r="B6065" s="94" t="str">
        <f>IFERROR(VLOOKUP($A6065,HeadJournal!$A$1:$NTR$890,COLUMN(HeadJournal!B$1),0),"")</f>
        <v/>
      </c>
      <c r="C6065" s="94" t="str">
        <f>IFERROR(VLOOKUP($A6065,HeadJournal!$A$1:$NTR$890,COLUMN(HeadJournal!C$1),0),"")</f>
        <v/>
      </c>
      <c r="D6065" s="125" t="str">
        <f>IFERROR(VLOOKUP($A6065,HeadJournal!$A$1:$NTR$890,COLUMN(HeadJournal!D$1),0),"")</f>
        <v/>
      </c>
      <c r="E6065" s="95" t="str">
        <f>IFERROR(VLOOKUP($A6065,HeadJournal!$A$1:$NTR$890,COLUMN(HeadJournal!G$1),0),"")</f>
        <v/>
      </c>
      <c r="F6065" s="95" t="str">
        <f t="shared" si="449"/>
        <v/>
      </c>
      <c r="G6065" s="97"/>
      <c r="H6065" s="161"/>
      <c r="I6065" s="97"/>
      <c r="J6065" s="97"/>
      <c r="K6065" s="29"/>
      <c r="L6065" s="29"/>
      <c r="M6065" s="30">
        <f>IFERROR(VLOOKUP($A6065,HeadJournal!$A$1:$J$890,COLUMN(HeadJournal!I$1),0)*($K6065+$L6065)/(SUMIF($A:$A,$A6065,$K:$K)+SUMIF($A:$A,$A6065,$L:$L)),0)</f>
        <v>0</v>
      </c>
      <c r="N6065" s="30">
        <f>IFERROR((VLOOKUP($A6065,HeadJournal!$A$1:$K$890,COLUMN(HeadJournal!K$1),0)-VLOOKUP($A6065,HeadJournal!$A$1:$K$890,COLUMN(HeadJournal!J$1),0))*($K6065+$L6065)/(SUMIF($A:$A,$A6065,$K:$K)+SUMIF($A:$A,$A6065,$L:$L)),0)</f>
        <v>0</v>
      </c>
      <c r="O6065" s="30">
        <f>IFERROR((VLOOKUP($A6065,HeadJournal!$A$1:$L$890,COLUMN(HeadJournal!L$1),0)*($K6065+$L6065)/(SUMIF($A:$A,$A6065,$K:$K)+SUMIF($A:$A,$A6065,$L:$L)))/VLOOKUP($A6065,HeadJournal!$A$1:$L$890,COLUMN(HeadJournal!H$1),0),0)</f>
        <v>0</v>
      </c>
      <c r="P6065" s="30">
        <f ca="1">IFERROR(SUM(K6065:O6065)*VLOOKUP($A6065,HeadJournal!$A$1:$L$890,COLUMN(HeadJournal!H$1),0),0)</f>
        <v>0</v>
      </c>
      <c r="Q6065" s="29"/>
      <c r="R6065" s="31"/>
      <c r="S6065" s="31"/>
      <c r="T6065" s="95" t="str">
        <f t="shared" si="450"/>
        <v/>
      </c>
      <c r="U6065" s="32">
        <f t="shared" ca="1" si="451"/>
        <v>0</v>
      </c>
      <c r="V6065" s="22" t="str">
        <f t="shared" si="452"/>
        <v/>
      </c>
      <c r="X6065" s="33"/>
      <c r="Y6065" s="33"/>
    </row>
    <row r="6066" spans="1:25" hidden="1" x14ac:dyDescent="0.2">
      <c r="A6066" s="93"/>
      <c r="B6066" s="94" t="str">
        <f>IFERROR(VLOOKUP($A6066,HeadJournal!$A$1:$NTR$890,COLUMN(HeadJournal!B$1),0),"")</f>
        <v/>
      </c>
      <c r="C6066" s="94" t="str">
        <f>IFERROR(VLOOKUP($A6066,HeadJournal!$A$1:$NTR$890,COLUMN(HeadJournal!C$1),0),"")</f>
        <v/>
      </c>
      <c r="D6066" s="125" t="str">
        <f>IFERROR(VLOOKUP($A6066,HeadJournal!$A$1:$NTR$890,COLUMN(HeadJournal!D$1),0),"")</f>
        <v/>
      </c>
      <c r="E6066" s="95" t="str">
        <f>IFERROR(VLOOKUP($A6066,HeadJournal!$A$1:$NTR$890,COLUMN(HeadJournal!G$1),0),"")</f>
        <v/>
      </c>
      <c r="F6066" s="95" t="str">
        <f t="shared" si="449"/>
        <v/>
      </c>
      <c r="G6066" s="97"/>
      <c r="H6066" s="161"/>
      <c r="I6066" s="97"/>
      <c r="J6066" s="97"/>
      <c r="K6066" s="29"/>
      <c r="L6066" s="29"/>
      <c r="M6066" s="30">
        <f>IFERROR(VLOOKUP($A6066,HeadJournal!$A$1:$J$890,COLUMN(HeadJournal!I$1),0)*($K6066+$L6066)/(SUMIF($A:$A,$A6066,$K:$K)+SUMIF($A:$A,$A6066,$L:$L)),0)</f>
        <v>0</v>
      </c>
      <c r="N6066" s="30">
        <f>IFERROR((VLOOKUP($A6066,HeadJournal!$A$1:$K$890,COLUMN(HeadJournal!K$1),0)-VLOOKUP($A6066,HeadJournal!$A$1:$K$890,COLUMN(HeadJournal!J$1),0))*($K6066+$L6066)/(SUMIF($A:$A,$A6066,$K:$K)+SUMIF($A:$A,$A6066,$L:$L)),0)</f>
        <v>0</v>
      </c>
      <c r="O6066" s="30">
        <f>IFERROR((VLOOKUP($A6066,HeadJournal!$A$1:$L$890,COLUMN(HeadJournal!L$1),0)*($K6066+$L6066)/(SUMIF($A:$A,$A6066,$K:$K)+SUMIF($A:$A,$A6066,$L:$L)))/VLOOKUP($A6066,HeadJournal!$A$1:$L$890,COLUMN(HeadJournal!H$1),0),0)</f>
        <v>0</v>
      </c>
      <c r="P6066" s="30">
        <f ca="1">IFERROR(SUM(K6066:O6066)*VLOOKUP($A6066,HeadJournal!$A$1:$L$890,COLUMN(HeadJournal!H$1),0),0)</f>
        <v>0</v>
      </c>
      <c r="Q6066" s="29"/>
      <c r="R6066" s="31"/>
      <c r="S6066" s="31"/>
      <c r="T6066" s="95" t="str">
        <f t="shared" si="450"/>
        <v/>
      </c>
      <c r="U6066" s="32">
        <f t="shared" ca="1" si="451"/>
        <v>0</v>
      </c>
      <c r="V6066" s="22" t="str">
        <f t="shared" si="452"/>
        <v/>
      </c>
      <c r="X6066" s="33"/>
      <c r="Y6066" s="33"/>
    </row>
    <row r="6067" spans="1:25" hidden="1" x14ac:dyDescent="0.2">
      <c r="A6067" s="93"/>
      <c r="B6067" s="94" t="str">
        <f>IFERROR(VLOOKUP($A6067,HeadJournal!$A$1:$NTR$890,COLUMN(HeadJournal!B$1),0),"")</f>
        <v/>
      </c>
      <c r="C6067" s="94" t="str">
        <f>IFERROR(VLOOKUP($A6067,HeadJournal!$A$1:$NTR$890,COLUMN(HeadJournal!C$1),0),"")</f>
        <v/>
      </c>
      <c r="D6067" s="125" t="str">
        <f>IFERROR(VLOOKUP($A6067,HeadJournal!$A$1:$NTR$890,COLUMN(HeadJournal!D$1),0),"")</f>
        <v/>
      </c>
      <c r="E6067" s="95" t="str">
        <f>IFERROR(VLOOKUP($A6067,HeadJournal!$A$1:$NTR$890,COLUMN(HeadJournal!G$1),0),"")</f>
        <v/>
      </c>
      <c r="F6067" s="95" t="str">
        <f t="shared" si="449"/>
        <v/>
      </c>
      <c r="G6067" s="97"/>
      <c r="H6067" s="161"/>
      <c r="I6067" s="97"/>
      <c r="J6067" s="97"/>
      <c r="K6067" s="29"/>
      <c r="L6067" s="29"/>
      <c r="M6067" s="30">
        <f>IFERROR(VLOOKUP($A6067,HeadJournal!$A$1:$J$890,COLUMN(HeadJournal!I$1),0)*($K6067+$L6067)/(SUMIF($A:$A,$A6067,$K:$K)+SUMIF($A:$A,$A6067,$L:$L)),0)</f>
        <v>0</v>
      </c>
      <c r="N6067" s="30">
        <f>IFERROR((VLOOKUP($A6067,HeadJournal!$A$1:$K$890,COLUMN(HeadJournal!K$1),0)-VLOOKUP($A6067,HeadJournal!$A$1:$K$890,COLUMN(HeadJournal!J$1),0))*($K6067+$L6067)/(SUMIF($A:$A,$A6067,$K:$K)+SUMIF($A:$A,$A6067,$L:$L)),0)</f>
        <v>0</v>
      </c>
      <c r="O6067" s="30">
        <f>IFERROR((VLOOKUP($A6067,HeadJournal!$A$1:$L$890,COLUMN(HeadJournal!L$1),0)*($K6067+$L6067)/(SUMIF($A:$A,$A6067,$K:$K)+SUMIF($A:$A,$A6067,$L:$L)))/VLOOKUP($A6067,HeadJournal!$A$1:$L$890,COLUMN(HeadJournal!H$1),0),0)</f>
        <v>0</v>
      </c>
      <c r="P6067" s="30">
        <f ca="1">IFERROR(SUM(K6067:O6067)*VLOOKUP($A6067,HeadJournal!$A$1:$L$890,COLUMN(HeadJournal!H$1),0),0)</f>
        <v>0</v>
      </c>
      <c r="Q6067" s="29"/>
      <c r="R6067" s="31"/>
      <c r="S6067" s="31"/>
      <c r="T6067" s="95" t="str">
        <f t="shared" si="450"/>
        <v/>
      </c>
      <c r="U6067" s="32">
        <f t="shared" ca="1" si="451"/>
        <v>0</v>
      </c>
      <c r="V6067" s="22" t="str">
        <f t="shared" si="452"/>
        <v/>
      </c>
      <c r="X6067" s="33"/>
      <c r="Y6067" s="33"/>
    </row>
    <row r="6068" spans="1:25" hidden="1" x14ac:dyDescent="0.2">
      <c r="A6068" s="93"/>
      <c r="B6068" s="94" t="str">
        <f>IFERROR(VLOOKUP($A6068,HeadJournal!$A$1:$NTR$890,COLUMN(HeadJournal!B$1),0),"")</f>
        <v/>
      </c>
      <c r="C6068" s="94" t="str">
        <f>IFERROR(VLOOKUP($A6068,HeadJournal!$A$1:$NTR$890,COLUMN(HeadJournal!C$1),0),"")</f>
        <v/>
      </c>
      <c r="D6068" s="125" t="str">
        <f>IFERROR(VLOOKUP($A6068,HeadJournal!$A$1:$NTR$890,COLUMN(HeadJournal!D$1),0),"")</f>
        <v/>
      </c>
      <c r="E6068" s="95" t="str">
        <f>IFERROR(VLOOKUP($A6068,HeadJournal!$A$1:$NTR$890,COLUMN(HeadJournal!G$1),0),"")</f>
        <v/>
      </c>
      <c r="F6068" s="95" t="str">
        <f t="shared" si="449"/>
        <v/>
      </c>
      <c r="G6068" s="97"/>
      <c r="H6068" s="161"/>
      <c r="I6068" s="97"/>
      <c r="J6068" s="97"/>
      <c r="K6068" s="29"/>
      <c r="L6068" s="29"/>
      <c r="M6068" s="30">
        <f>IFERROR(VLOOKUP($A6068,HeadJournal!$A$1:$J$890,COLUMN(HeadJournal!I$1),0)*($K6068+$L6068)/(SUMIF($A:$A,$A6068,$K:$K)+SUMIF($A:$A,$A6068,$L:$L)),0)</f>
        <v>0</v>
      </c>
      <c r="N6068" s="30">
        <f>IFERROR((VLOOKUP($A6068,HeadJournal!$A$1:$K$890,COLUMN(HeadJournal!K$1),0)-VLOOKUP($A6068,HeadJournal!$A$1:$K$890,COLUMN(HeadJournal!J$1),0))*($K6068+$L6068)/(SUMIF($A:$A,$A6068,$K:$K)+SUMIF($A:$A,$A6068,$L:$L)),0)</f>
        <v>0</v>
      </c>
      <c r="O6068" s="30">
        <f>IFERROR((VLOOKUP($A6068,HeadJournal!$A$1:$L$890,COLUMN(HeadJournal!L$1),0)*($K6068+$L6068)/(SUMIF($A:$A,$A6068,$K:$K)+SUMIF($A:$A,$A6068,$L:$L)))/VLOOKUP($A6068,HeadJournal!$A$1:$L$890,COLUMN(HeadJournal!H$1),0),0)</f>
        <v>0</v>
      </c>
      <c r="P6068" s="30">
        <f ca="1">IFERROR(SUM(K6068:O6068)*VLOOKUP($A6068,HeadJournal!$A$1:$L$890,COLUMN(HeadJournal!H$1),0),0)</f>
        <v>0</v>
      </c>
      <c r="Q6068" s="29"/>
      <c r="R6068" s="31"/>
      <c r="S6068" s="31"/>
      <c r="T6068" s="95" t="str">
        <f t="shared" si="450"/>
        <v/>
      </c>
      <c r="U6068" s="32">
        <f t="shared" ca="1" si="451"/>
        <v>0</v>
      </c>
      <c r="V6068" s="22" t="str">
        <f t="shared" si="452"/>
        <v/>
      </c>
      <c r="X6068" s="33"/>
      <c r="Y6068" s="33"/>
    </row>
    <row r="6069" spans="1:25" hidden="1" x14ac:dyDescent="0.2">
      <c r="A6069" s="93"/>
      <c r="B6069" s="94" t="str">
        <f>IFERROR(VLOOKUP($A6069,HeadJournal!$A$1:$NTR$890,COLUMN(HeadJournal!B$1),0),"")</f>
        <v/>
      </c>
      <c r="C6069" s="94" t="str">
        <f>IFERROR(VLOOKUP($A6069,HeadJournal!$A$1:$NTR$890,COLUMN(HeadJournal!C$1),0),"")</f>
        <v/>
      </c>
      <c r="D6069" s="125" t="str">
        <f>IFERROR(VLOOKUP($A6069,HeadJournal!$A$1:$NTR$890,COLUMN(HeadJournal!D$1),0),"")</f>
        <v/>
      </c>
      <c r="E6069" s="95" t="str">
        <f>IFERROR(VLOOKUP($A6069,HeadJournal!$A$1:$NTR$890,COLUMN(HeadJournal!G$1),0),"")</f>
        <v/>
      </c>
      <c r="F6069" s="95" t="str">
        <f t="shared" si="449"/>
        <v/>
      </c>
      <c r="G6069" s="97"/>
      <c r="H6069" s="161"/>
      <c r="I6069" s="97"/>
      <c r="J6069" s="97"/>
      <c r="K6069" s="29"/>
      <c r="L6069" s="29"/>
      <c r="M6069" s="30">
        <f>IFERROR(VLOOKUP($A6069,HeadJournal!$A$1:$J$890,COLUMN(HeadJournal!I$1),0)*($K6069+$L6069)/(SUMIF($A:$A,$A6069,$K:$K)+SUMIF($A:$A,$A6069,$L:$L)),0)</f>
        <v>0</v>
      </c>
      <c r="N6069" s="30">
        <f>IFERROR((VLOOKUP($A6069,HeadJournal!$A$1:$K$890,COLUMN(HeadJournal!K$1),0)-VLOOKUP($A6069,HeadJournal!$A$1:$K$890,COLUMN(HeadJournal!J$1),0))*($K6069+$L6069)/(SUMIF($A:$A,$A6069,$K:$K)+SUMIF($A:$A,$A6069,$L:$L)),0)</f>
        <v>0</v>
      </c>
      <c r="O6069" s="30">
        <f>IFERROR((VLOOKUP($A6069,HeadJournal!$A$1:$L$890,COLUMN(HeadJournal!L$1),0)*($K6069+$L6069)/(SUMIF($A:$A,$A6069,$K:$K)+SUMIF($A:$A,$A6069,$L:$L)))/VLOOKUP($A6069,HeadJournal!$A$1:$L$890,COLUMN(HeadJournal!H$1),0),0)</f>
        <v>0</v>
      </c>
      <c r="P6069" s="30">
        <f ca="1">IFERROR(SUM(K6069:O6069)*VLOOKUP($A6069,HeadJournal!$A$1:$L$890,COLUMN(HeadJournal!H$1),0),0)</f>
        <v>0</v>
      </c>
      <c r="Q6069" s="29"/>
      <c r="R6069" s="31"/>
      <c r="S6069" s="31"/>
      <c r="T6069" s="95" t="str">
        <f t="shared" si="450"/>
        <v/>
      </c>
      <c r="U6069" s="32">
        <f t="shared" ca="1" si="451"/>
        <v>0</v>
      </c>
      <c r="V6069" s="22" t="str">
        <f t="shared" si="452"/>
        <v/>
      </c>
      <c r="X6069" s="33"/>
      <c r="Y6069" s="33"/>
    </row>
    <row r="6070" spans="1:25" hidden="1" x14ac:dyDescent="0.2">
      <c r="A6070" s="93"/>
      <c r="B6070" s="94" t="str">
        <f>IFERROR(VLOOKUP($A6070,HeadJournal!$A$1:$NTR$890,COLUMN(HeadJournal!B$1),0),"")</f>
        <v/>
      </c>
      <c r="C6070" s="94" t="str">
        <f>IFERROR(VLOOKUP($A6070,HeadJournal!$A$1:$NTR$890,COLUMN(HeadJournal!C$1),0),"")</f>
        <v/>
      </c>
      <c r="D6070" s="125" t="str">
        <f>IFERROR(VLOOKUP($A6070,HeadJournal!$A$1:$NTR$890,COLUMN(HeadJournal!D$1),0),"")</f>
        <v/>
      </c>
      <c r="E6070" s="95" t="str">
        <f>IFERROR(VLOOKUP($A6070,HeadJournal!$A$1:$NTR$890,COLUMN(HeadJournal!G$1),0),"")</f>
        <v/>
      </c>
      <c r="F6070" s="95" t="str">
        <f t="shared" si="449"/>
        <v/>
      </c>
      <c r="G6070" s="97"/>
      <c r="H6070" s="161"/>
      <c r="I6070" s="97"/>
      <c r="J6070" s="97"/>
      <c r="K6070" s="29"/>
      <c r="L6070" s="29"/>
      <c r="M6070" s="30">
        <f>IFERROR(VLOOKUP($A6070,HeadJournal!$A$1:$J$890,COLUMN(HeadJournal!I$1),0)*($K6070+$L6070)/(SUMIF($A:$A,$A6070,$K:$K)+SUMIF($A:$A,$A6070,$L:$L)),0)</f>
        <v>0</v>
      </c>
      <c r="N6070" s="30">
        <f>IFERROR((VLOOKUP($A6070,HeadJournal!$A$1:$K$890,COLUMN(HeadJournal!K$1),0)-VLOOKUP($A6070,HeadJournal!$A$1:$K$890,COLUMN(HeadJournal!J$1),0))*($K6070+$L6070)/(SUMIF($A:$A,$A6070,$K:$K)+SUMIF($A:$A,$A6070,$L:$L)),0)</f>
        <v>0</v>
      </c>
      <c r="O6070" s="30">
        <f>IFERROR((VLOOKUP($A6070,HeadJournal!$A$1:$L$890,COLUMN(HeadJournal!L$1),0)*($K6070+$L6070)/(SUMIF($A:$A,$A6070,$K:$K)+SUMIF($A:$A,$A6070,$L:$L)))/VLOOKUP($A6070,HeadJournal!$A$1:$L$890,COLUMN(HeadJournal!H$1),0),0)</f>
        <v>0</v>
      </c>
      <c r="P6070" s="30">
        <f ca="1">IFERROR(SUM(K6070:O6070)*VLOOKUP($A6070,HeadJournal!$A$1:$L$890,COLUMN(HeadJournal!H$1),0),0)</f>
        <v>0</v>
      </c>
      <c r="Q6070" s="29"/>
      <c r="R6070" s="31"/>
      <c r="S6070" s="31"/>
      <c r="T6070" s="95" t="str">
        <f t="shared" si="450"/>
        <v/>
      </c>
      <c r="U6070" s="32">
        <f t="shared" ca="1" si="451"/>
        <v>0</v>
      </c>
      <c r="V6070" s="22" t="str">
        <f t="shared" si="452"/>
        <v/>
      </c>
      <c r="X6070" s="33"/>
      <c r="Y6070" s="33"/>
    </row>
    <row r="6071" spans="1:25" hidden="1" x14ac:dyDescent="0.2">
      <c r="A6071" s="93"/>
      <c r="B6071" s="94" t="str">
        <f>IFERROR(VLOOKUP($A6071,HeadJournal!$A$1:$NTR$890,COLUMN(HeadJournal!B$1),0),"")</f>
        <v/>
      </c>
      <c r="C6071" s="94" t="str">
        <f>IFERROR(VLOOKUP($A6071,HeadJournal!$A$1:$NTR$890,COLUMN(HeadJournal!C$1),0),"")</f>
        <v/>
      </c>
      <c r="D6071" s="125" t="str">
        <f>IFERROR(VLOOKUP($A6071,HeadJournal!$A$1:$NTR$890,COLUMN(HeadJournal!D$1),0),"")</f>
        <v/>
      </c>
      <c r="E6071" s="95" t="str">
        <f>IFERROR(VLOOKUP($A6071,HeadJournal!$A$1:$NTR$890,COLUMN(HeadJournal!G$1),0),"")</f>
        <v/>
      </c>
      <c r="F6071" s="95" t="str">
        <f t="shared" si="449"/>
        <v/>
      </c>
      <c r="G6071" s="97"/>
      <c r="H6071" s="161"/>
      <c r="I6071" s="97"/>
      <c r="J6071" s="97"/>
      <c r="K6071" s="29"/>
      <c r="L6071" s="29"/>
      <c r="M6071" s="30">
        <f>IFERROR(VLOOKUP($A6071,HeadJournal!$A$1:$J$890,COLUMN(HeadJournal!I$1),0)*($K6071+$L6071)/(SUMIF($A:$A,$A6071,$K:$K)+SUMIF($A:$A,$A6071,$L:$L)),0)</f>
        <v>0</v>
      </c>
      <c r="N6071" s="30">
        <f>IFERROR((VLOOKUP($A6071,HeadJournal!$A$1:$K$890,COLUMN(HeadJournal!K$1),0)-VLOOKUP($A6071,HeadJournal!$A$1:$K$890,COLUMN(HeadJournal!J$1),0))*($K6071+$L6071)/(SUMIF($A:$A,$A6071,$K:$K)+SUMIF($A:$A,$A6071,$L:$L)),0)</f>
        <v>0</v>
      </c>
      <c r="O6071" s="30">
        <f>IFERROR((VLOOKUP($A6071,HeadJournal!$A$1:$L$890,COLUMN(HeadJournal!L$1),0)*($K6071+$L6071)/(SUMIF($A:$A,$A6071,$K:$K)+SUMIF($A:$A,$A6071,$L:$L)))/VLOOKUP($A6071,HeadJournal!$A$1:$L$890,COLUMN(HeadJournal!H$1),0),0)</f>
        <v>0</v>
      </c>
      <c r="P6071" s="30">
        <f ca="1">IFERROR(SUM(K6071:O6071)*VLOOKUP($A6071,HeadJournal!$A$1:$L$890,COLUMN(HeadJournal!H$1),0),0)</f>
        <v>0</v>
      </c>
      <c r="Q6071" s="29"/>
      <c r="R6071" s="31"/>
      <c r="S6071" s="31"/>
      <c r="T6071" s="95" t="str">
        <f t="shared" si="450"/>
        <v/>
      </c>
      <c r="U6071" s="32">
        <f t="shared" ca="1" si="451"/>
        <v>0</v>
      </c>
      <c r="V6071" s="22" t="str">
        <f t="shared" si="452"/>
        <v/>
      </c>
      <c r="X6071" s="33"/>
      <c r="Y6071" s="33"/>
    </row>
    <row r="6072" spans="1:25" hidden="1" x14ac:dyDescent="0.2">
      <c r="A6072" s="93"/>
      <c r="B6072" s="94" t="str">
        <f>IFERROR(VLOOKUP($A6072,HeadJournal!$A$1:$NTR$890,COLUMN(HeadJournal!B$1),0),"")</f>
        <v/>
      </c>
      <c r="C6072" s="94" t="str">
        <f>IFERROR(VLOOKUP($A6072,HeadJournal!$A$1:$NTR$890,COLUMN(HeadJournal!C$1),0),"")</f>
        <v/>
      </c>
      <c r="D6072" s="125" t="str">
        <f>IFERROR(VLOOKUP($A6072,HeadJournal!$A$1:$NTR$890,COLUMN(HeadJournal!D$1),0),"")</f>
        <v/>
      </c>
      <c r="E6072" s="95" t="str">
        <f>IFERROR(VLOOKUP($A6072,HeadJournal!$A$1:$NTR$890,COLUMN(HeadJournal!G$1),0),"")</f>
        <v/>
      </c>
      <c r="F6072" s="95" t="str">
        <f t="shared" si="449"/>
        <v/>
      </c>
      <c r="G6072" s="97"/>
      <c r="H6072" s="161"/>
      <c r="I6072" s="97"/>
      <c r="J6072" s="97"/>
      <c r="K6072" s="29"/>
      <c r="L6072" s="29"/>
      <c r="M6072" s="30">
        <f>IFERROR(VLOOKUP($A6072,HeadJournal!$A$1:$J$890,COLUMN(HeadJournal!I$1),0)*($K6072+$L6072)/(SUMIF($A:$A,$A6072,$K:$K)+SUMIF($A:$A,$A6072,$L:$L)),0)</f>
        <v>0</v>
      </c>
      <c r="N6072" s="30">
        <f>IFERROR((VLOOKUP($A6072,HeadJournal!$A$1:$K$890,COLUMN(HeadJournal!K$1),0)-VLOOKUP($A6072,HeadJournal!$A$1:$K$890,COLUMN(HeadJournal!J$1),0))*($K6072+$L6072)/(SUMIF($A:$A,$A6072,$K:$K)+SUMIF($A:$A,$A6072,$L:$L)),0)</f>
        <v>0</v>
      </c>
      <c r="O6072" s="30">
        <f>IFERROR((VLOOKUP($A6072,HeadJournal!$A$1:$L$890,COLUMN(HeadJournal!L$1),0)*($K6072+$L6072)/(SUMIF($A:$A,$A6072,$K:$K)+SUMIF($A:$A,$A6072,$L:$L)))/VLOOKUP($A6072,HeadJournal!$A$1:$L$890,COLUMN(HeadJournal!H$1),0),0)</f>
        <v>0</v>
      </c>
      <c r="P6072" s="30">
        <f ca="1">IFERROR(SUM(K6072:O6072)*VLOOKUP($A6072,HeadJournal!$A$1:$L$890,COLUMN(HeadJournal!H$1),0),0)</f>
        <v>0</v>
      </c>
      <c r="Q6072" s="29"/>
      <c r="R6072" s="31"/>
      <c r="S6072" s="31"/>
      <c r="T6072" s="95" t="str">
        <f t="shared" si="450"/>
        <v/>
      </c>
      <c r="U6072" s="32">
        <f t="shared" ca="1" si="451"/>
        <v>0</v>
      </c>
      <c r="V6072" s="22" t="str">
        <f t="shared" si="452"/>
        <v/>
      </c>
      <c r="X6072" s="33"/>
      <c r="Y6072" s="33"/>
    </row>
    <row r="6073" spans="1:25" hidden="1" x14ac:dyDescent="0.2">
      <c r="A6073" s="93"/>
      <c r="B6073" s="94" t="str">
        <f>IFERROR(VLOOKUP($A6073,HeadJournal!$A$1:$NTR$890,COLUMN(HeadJournal!B$1),0),"")</f>
        <v/>
      </c>
      <c r="C6073" s="94" t="str">
        <f>IFERROR(VLOOKUP($A6073,HeadJournal!$A$1:$NTR$890,COLUMN(HeadJournal!C$1),0),"")</f>
        <v/>
      </c>
      <c r="D6073" s="125" t="str">
        <f>IFERROR(VLOOKUP($A6073,HeadJournal!$A$1:$NTR$890,COLUMN(HeadJournal!D$1),0),"")</f>
        <v/>
      </c>
      <c r="E6073" s="95" t="str">
        <f>IFERROR(VLOOKUP($A6073,HeadJournal!$A$1:$NTR$890,COLUMN(HeadJournal!G$1),0),"")</f>
        <v/>
      </c>
      <c r="F6073" s="95" t="str">
        <f t="shared" si="449"/>
        <v/>
      </c>
      <c r="G6073" s="97"/>
      <c r="H6073" s="161"/>
      <c r="I6073" s="97"/>
      <c r="J6073" s="97"/>
      <c r="K6073" s="29"/>
      <c r="L6073" s="29"/>
      <c r="M6073" s="30">
        <f>IFERROR(VLOOKUP($A6073,HeadJournal!$A$1:$J$890,COLUMN(HeadJournal!I$1),0)*($K6073+$L6073)/(SUMIF($A:$A,$A6073,$K:$K)+SUMIF($A:$A,$A6073,$L:$L)),0)</f>
        <v>0</v>
      </c>
      <c r="N6073" s="30">
        <f>IFERROR((VLOOKUP($A6073,HeadJournal!$A$1:$K$890,COLUMN(HeadJournal!K$1),0)-VLOOKUP($A6073,HeadJournal!$A$1:$K$890,COLUMN(HeadJournal!J$1),0))*($K6073+$L6073)/(SUMIF($A:$A,$A6073,$K:$K)+SUMIF($A:$A,$A6073,$L:$L)),0)</f>
        <v>0</v>
      </c>
      <c r="O6073" s="30">
        <f>IFERROR((VLOOKUP($A6073,HeadJournal!$A$1:$L$890,COLUMN(HeadJournal!L$1),0)*($K6073+$L6073)/(SUMIF($A:$A,$A6073,$K:$K)+SUMIF($A:$A,$A6073,$L:$L)))/VLOOKUP($A6073,HeadJournal!$A$1:$L$890,COLUMN(HeadJournal!H$1),0),0)</f>
        <v>0</v>
      </c>
      <c r="P6073" s="30">
        <f ca="1">IFERROR(SUM(K6073:O6073)*VLOOKUP($A6073,HeadJournal!$A$1:$L$890,COLUMN(HeadJournal!H$1),0),0)</f>
        <v>0</v>
      </c>
      <c r="Q6073" s="29"/>
      <c r="R6073" s="31"/>
      <c r="S6073" s="31"/>
      <c r="T6073" s="95" t="str">
        <f t="shared" si="450"/>
        <v/>
      </c>
      <c r="U6073" s="32">
        <f t="shared" ca="1" si="451"/>
        <v>0</v>
      </c>
      <c r="V6073" s="22" t="str">
        <f t="shared" si="452"/>
        <v/>
      </c>
      <c r="X6073" s="33"/>
      <c r="Y6073" s="33"/>
    </row>
    <row r="6074" spans="1:25" hidden="1" x14ac:dyDescent="0.2">
      <c r="A6074" s="93"/>
      <c r="B6074" s="94" t="str">
        <f>IFERROR(VLOOKUP($A6074,HeadJournal!$A$1:$NTR$890,COLUMN(HeadJournal!B$1),0),"")</f>
        <v/>
      </c>
      <c r="C6074" s="94" t="str">
        <f>IFERROR(VLOOKUP($A6074,HeadJournal!$A$1:$NTR$890,COLUMN(HeadJournal!C$1),0),"")</f>
        <v/>
      </c>
      <c r="D6074" s="125" t="str">
        <f>IFERROR(VLOOKUP($A6074,HeadJournal!$A$1:$NTR$890,COLUMN(HeadJournal!D$1),0),"")</f>
        <v/>
      </c>
      <c r="E6074" s="95" t="str">
        <f>IFERROR(VLOOKUP($A6074,HeadJournal!$A$1:$NTR$890,COLUMN(HeadJournal!G$1),0),"")</f>
        <v/>
      </c>
      <c r="F6074" s="95" t="str">
        <f t="shared" si="449"/>
        <v/>
      </c>
      <c r="G6074" s="97"/>
      <c r="H6074" s="161"/>
      <c r="I6074" s="97"/>
      <c r="J6074" s="97"/>
      <c r="K6074" s="29"/>
      <c r="L6074" s="29"/>
      <c r="M6074" s="30">
        <f>IFERROR(VLOOKUP($A6074,HeadJournal!$A$1:$J$890,COLUMN(HeadJournal!I$1),0)*($K6074+$L6074)/(SUMIF($A:$A,$A6074,$K:$K)+SUMIF($A:$A,$A6074,$L:$L)),0)</f>
        <v>0</v>
      </c>
      <c r="N6074" s="30">
        <f>IFERROR((VLOOKUP($A6074,HeadJournal!$A$1:$K$890,COLUMN(HeadJournal!K$1),0)-VLOOKUP($A6074,HeadJournal!$A$1:$K$890,COLUMN(HeadJournal!J$1),0))*($K6074+$L6074)/(SUMIF($A:$A,$A6074,$K:$K)+SUMIF($A:$A,$A6074,$L:$L)),0)</f>
        <v>0</v>
      </c>
      <c r="O6074" s="30">
        <f>IFERROR((VLOOKUP($A6074,HeadJournal!$A$1:$L$890,COLUMN(HeadJournal!L$1),0)*($K6074+$L6074)/(SUMIF($A:$A,$A6074,$K:$K)+SUMIF($A:$A,$A6074,$L:$L)))/VLOOKUP($A6074,HeadJournal!$A$1:$L$890,COLUMN(HeadJournal!H$1),0),0)</f>
        <v>0</v>
      </c>
      <c r="P6074" s="30">
        <f ca="1">IFERROR(SUM(K6074:O6074)*VLOOKUP($A6074,HeadJournal!$A$1:$L$890,COLUMN(HeadJournal!H$1),0),0)</f>
        <v>0</v>
      </c>
      <c r="Q6074" s="29"/>
      <c r="R6074" s="31"/>
      <c r="S6074" s="31"/>
      <c r="T6074" s="95" t="str">
        <f t="shared" si="450"/>
        <v/>
      </c>
      <c r="U6074" s="32">
        <f t="shared" ca="1" si="451"/>
        <v>0</v>
      </c>
      <c r="V6074" s="22" t="str">
        <f t="shared" si="452"/>
        <v/>
      </c>
      <c r="X6074" s="33"/>
      <c r="Y6074" s="33"/>
    </row>
    <row r="6075" spans="1:25" hidden="1" x14ac:dyDescent="0.2">
      <c r="A6075" s="93"/>
      <c r="B6075" s="94" t="str">
        <f>IFERROR(VLOOKUP($A6075,HeadJournal!$A$1:$NTR$890,COLUMN(HeadJournal!B$1),0),"")</f>
        <v/>
      </c>
      <c r="C6075" s="94" t="str">
        <f>IFERROR(VLOOKUP($A6075,HeadJournal!$A$1:$NTR$890,COLUMN(HeadJournal!C$1),0),"")</f>
        <v/>
      </c>
      <c r="D6075" s="125" t="str">
        <f>IFERROR(VLOOKUP($A6075,HeadJournal!$A$1:$NTR$890,COLUMN(HeadJournal!D$1),0),"")</f>
        <v/>
      </c>
      <c r="E6075" s="95" t="str">
        <f>IFERROR(VLOOKUP($A6075,HeadJournal!$A$1:$NTR$890,COLUMN(HeadJournal!G$1),0),"")</f>
        <v/>
      </c>
      <c r="F6075" s="95" t="str">
        <f t="shared" si="449"/>
        <v/>
      </c>
      <c r="G6075" s="97"/>
      <c r="H6075" s="161"/>
      <c r="I6075" s="97"/>
      <c r="J6075" s="97"/>
      <c r="K6075" s="29"/>
      <c r="L6075" s="29"/>
      <c r="M6075" s="30">
        <f>IFERROR(VLOOKUP($A6075,HeadJournal!$A$1:$J$890,COLUMN(HeadJournal!I$1),0)*($K6075+$L6075)/(SUMIF($A:$A,$A6075,$K:$K)+SUMIF($A:$A,$A6075,$L:$L)),0)</f>
        <v>0</v>
      </c>
      <c r="N6075" s="30">
        <f>IFERROR((VLOOKUP($A6075,HeadJournal!$A$1:$K$890,COLUMN(HeadJournal!K$1),0)-VLOOKUP($A6075,HeadJournal!$A$1:$K$890,COLUMN(HeadJournal!J$1),0))*($K6075+$L6075)/(SUMIF($A:$A,$A6075,$K:$K)+SUMIF($A:$A,$A6075,$L:$L)),0)</f>
        <v>0</v>
      </c>
      <c r="O6075" s="30">
        <f>IFERROR((VLOOKUP($A6075,HeadJournal!$A$1:$L$890,COLUMN(HeadJournal!L$1),0)*($K6075+$L6075)/(SUMIF($A:$A,$A6075,$K:$K)+SUMIF($A:$A,$A6075,$L:$L)))/VLOOKUP($A6075,HeadJournal!$A$1:$L$890,COLUMN(HeadJournal!H$1),0),0)</f>
        <v>0</v>
      </c>
      <c r="P6075" s="30">
        <f ca="1">IFERROR(SUM(K6075:O6075)*VLOOKUP($A6075,HeadJournal!$A$1:$L$890,COLUMN(HeadJournal!H$1),0),0)</f>
        <v>0</v>
      </c>
      <c r="Q6075" s="29"/>
      <c r="R6075" s="31"/>
      <c r="S6075" s="31"/>
      <c r="T6075" s="95" t="str">
        <f t="shared" si="450"/>
        <v/>
      </c>
      <c r="U6075" s="32">
        <f t="shared" ca="1" si="451"/>
        <v>0</v>
      </c>
      <c r="V6075" s="22" t="str">
        <f t="shared" si="452"/>
        <v/>
      </c>
      <c r="X6075" s="33"/>
      <c r="Y6075" s="33"/>
    </row>
    <row r="6076" spans="1:25" hidden="1" x14ac:dyDescent="0.2">
      <c r="A6076" s="93"/>
      <c r="B6076" s="94" t="str">
        <f>IFERROR(VLOOKUP($A6076,HeadJournal!$A$1:$NTR$890,COLUMN(HeadJournal!B$1),0),"")</f>
        <v/>
      </c>
      <c r="C6076" s="94" t="str">
        <f>IFERROR(VLOOKUP($A6076,HeadJournal!$A$1:$NTR$890,COLUMN(HeadJournal!C$1),0),"")</f>
        <v/>
      </c>
      <c r="D6076" s="125" t="str">
        <f>IFERROR(VLOOKUP($A6076,HeadJournal!$A$1:$NTR$890,COLUMN(HeadJournal!D$1),0),"")</f>
        <v/>
      </c>
      <c r="E6076" s="95" t="str">
        <f>IFERROR(VLOOKUP($A6076,HeadJournal!$A$1:$NTR$890,COLUMN(HeadJournal!G$1),0),"")</f>
        <v/>
      </c>
      <c r="F6076" s="95" t="str">
        <f t="shared" si="449"/>
        <v/>
      </c>
      <c r="G6076" s="97"/>
      <c r="H6076" s="161"/>
      <c r="I6076" s="97"/>
      <c r="J6076" s="97"/>
      <c r="K6076" s="29"/>
      <c r="L6076" s="29"/>
      <c r="M6076" s="30">
        <f>IFERROR(VLOOKUP($A6076,HeadJournal!$A$1:$J$890,COLUMN(HeadJournal!I$1),0)*($K6076+$L6076)/(SUMIF($A:$A,$A6076,$K:$K)+SUMIF($A:$A,$A6076,$L:$L)),0)</f>
        <v>0</v>
      </c>
      <c r="N6076" s="30">
        <f>IFERROR((VLOOKUP($A6076,HeadJournal!$A$1:$K$890,COLUMN(HeadJournal!K$1),0)-VLOOKUP($A6076,HeadJournal!$A$1:$K$890,COLUMN(HeadJournal!J$1),0))*($K6076+$L6076)/(SUMIF($A:$A,$A6076,$K:$K)+SUMIF($A:$A,$A6076,$L:$L)),0)</f>
        <v>0</v>
      </c>
      <c r="O6076" s="30">
        <f>IFERROR((VLOOKUP($A6076,HeadJournal!$A$1:$L$890,COLUMN(HeadJournal!L$1),0)*($K6076+$L6076)/(SUMIF($A:$A,$A6076,$K:$K)+SUMIF($A:$A,$A6076,$L:$L)))/VLOOKUP($A6076,HeadJournal!$A$1:$L$890,COLUMN(HeadJournal!H$1),0),0)</f>
        <v>0</v>
      </c>
      <c r="P6076" s="30">
        <f ca="1">IFERROR(SUM(K6076:O6076)*VLOOKUP($A6076,HeadJournal!$A$1:$L$890,COLUMN(HeadJournal!H$1),0),0)</f>
        <v>0</v>
      </c>
      <c r="Q6076" s="29"/>
      <c r="R6076" s="31"/>
      <c r="S6076" s="31"/>
      <c r="T6076" s="95" t="str">
        <f t="shared" si="450"/>
        <v/>
      </c>
      <c r="U6076" s="32">
        <f t="shared" ca="1" si="451"/>
        <v>0</v>
      </c>
      <c r="V6076" s="22" t="str">
        <f t="shared" si="452"/>
        <v/>
      </c>
      <c r="X6076" s="33"/>
      <c r="Y6076" s="33"/>
    </row>
    <row r="6077" spans="1:25" hidden="1" x14ac:dyDescent="0.2">
      <c r="A6077" s="93"/>
      <c r="B6077" s="94" t="str">
        <f>IFERROR(VLOOKUP($A6077,HeadJournal!$A$1:$NTR$890,COLUMN(HeadJournal!B$1),0),"")</f>
        <v/>
      </c>
      <c r="C6077" s="94" t="str">
        <f>IFERROR(VLOOKUP($A6077,HeadJournal!$A$1:$NTR$890,COLUMN(HeadJournal!C$1),0),"")</f>
        <v/>
      </c>
      <c r="D6077" s="125" t="str">
        <f>IFERROR(VLOOKUP($A6077,HeadJournal!$A$1:$NTR$890,COLUMN(HeadJournal!D$1),0),"")</f>
        <v/>
      </c>
      <c r="E6077" s="95" t="str">
        <f>IFERROR(VLOOKUP($A6077,HeadJournal!$A$1:$NTR$890,COLUMN(HeadJournal!G$1),0),"")</f>
        <v/>
      </c>
      <c r="F6077" s="95" t="str">
        <f t="shared" si="449"/>
        <v/>
      </c>
      <c r="G6077" s="97"/>
      <c r="H6077" s="161"/>
      <c r="I6077" s="97"/>
      <c r="J6077" s="97"/>
      <c r="K6077" s="29"/>
      <c r="L6077" s="29"/>
      <c r="M6077" s="30">
        <f>IFERROR(VLOOKUP($A6077,HeadJournal!$A$1:$J$890,COLUMN(HeadJournal!I$1),0)*($K6077+$L6077)/(SUMIF($A:$A,$A6077,$K:$K)+SUMIF($A:$A,$A6077,$L:$L)),0)</f>
        <v>0</v>
      </c>
      <c r="N6077" s="30">
        <f>IFERROR((VLOOKUP($A6077,HeadJournal!$A$1:$K$890,COLUMN(HeadJournal!K$1),0)-VLOOKUP($A6077,HeadJournal!$A$1:$K$890,COLUMN(HeadJournal!J$1),0))*($K6077+$L6077)/(SUMIF($A:$A,$A6077,$K:$K)+SUMIF($A:$A,$A6077,$L:$L)),0)</f>
        <v>0</v>
      </c>
      <c r="O6077" s="30">
        <f>IFERROR((VLOOKUP($A6077,HeadJournal!$A$1:$L$890,COLUMN(HeadJournal!L$1),0)*($K6077+$L6077)/(SUMIF($A:$A,$A6077,$K:$K)+SUMIF($A:$A,$A6077,$L:$L)))/VLOOKUP($A6077,HeadJournal!$A$1:$L$890,COLUMN(HeadJournal!H$1),0),0)</f>
        <v>0</v>
      </c>
      <c r="P6077" s="30">
        <f ca="1">IFERROR(SUM(K6077:O6077)*VLOOKUP($A6077,HeadJournal!$A$1:$L$890,COLUMN(HeadJournal!H$1),0),0)</f>
        <v>0</v>
      </c>
      <c r="Q6077" s="29"/>
      <c r="R6077" s="31"/>
      <c r="S6077" s="31"/>
      <c r="T6077" s="95" t="str">
        <f t="shared" si="450"/>
        <v/>
      </c>
      <c r="U6077" s="32">
        <f t="shared" ca="1" si="451"/>
        <v>0</v>
      </c>
      <c r="V6077" s="22" t="str">
        <f t="shared" si="452"/>
        <v/>
      </c>
      <c r="X6077" s="33"/>
      <c r="Y6077" s="33"/>
    </row>
    <row r="6078" spans="1:25" hidden="1" x14ac:dyDescent="0.2">
      <c r="A6078" s="93"/>
      <c r="B6078" s="94" t="str">
        <f>IFERROR(VLOOKUP($A6078,HeadJournal!$A$1:$NTR$890,COLUMN(HeadJournal!B$1),0),"")</f>
        <v/>
      </c>
      <c r="C6078" s="94" t="str">
        <f>IFERROR(VLOOKUP($A6078,HeadJournal!$A$1:$NTR$890,COLUMN(HeadJournal!C$1),0),"")</f>
        <v/>
      </c>
      <c r="D6078" s="125" t="str">
        <f>IFERROR(VLOOKUP($A6078,HeadJournal!$A$1:$NTR$890,COLUMN(HeadJournal!D$1),0),"")</f>
        <v/>
      </c>
      <c r="E6078" s="95" t="str">
        <f>IFERROR(VLOOKUP($A6078,HeadJournal!$A$1:$NTR$890,COLUMN(HeadJournal!G$1),0),"")</f>
        <v/>
      </c>
      <c r="F6078" s="95" t="str">
        <f t="shared" si="449"/>
        <v/>
      </c>
      <c r="G6078" s="97"/>
      <c r="H6078" s="161"/>
      <c r="I6078" s="97"/>
      <c r="J6078" s="97"/>
      <c r="K6078" s="29"/>
      <c r="L6078" s="29"/>
      <c r="M6078" s="30">
        <f>IFERROR(VLOOKUP($A6078,HeadJournal!$A$1:$J$890,COLUMN(HeadJournal!I$1),0)*($K6078+$L6078)/(SUMIF($A:$A,$A6078,$K:$K)+SUMIF($A:$A,$A6078,$L:$L)),0)</f>
        <v>0</v>
      </c>
      <c r="N6078" s="30">
        <f>IFERROR((VLOOKUP($A6078,HeadJournal!$A$1:$K$890,COLUMN(HeadJournal!K$1),0)-VLOOKUP($A6078,HeadJournal!$A$1:$K$890,COLUMN(HeadJournal!J$1),0))*($K6078+$L6078)/(SUMIF($A:$A,$A6078,$K:$K)+SUMIF($A:$A,$A6078,$L:$L)),0)</f>
        <v>0</v>
      </c>
      <c r="O6078" s="30">
        <f>IFERROR((VLOOKUP($A6078,HeadJournal!$A$1:$L$890,COLUMN(HeadJournal!L$1),0)*($K6078+$L6078)/(SUMIF($A:$A,$A6078,$K:$K)+SUMIF($A:$A,$A6078,$L:$L)))/VLOOKUP($A6078,HeadJournal!$A$1:$L$890,COLUMN(HeadJournal!H$1),0),0)</f>
        <v>0</v>
      </c>
      <c r="P6078" s="30">
        <f ca="1">IFERROR(SUM(K6078:O6078)*VLOOKUP($A6078,HeadJournal!$A$1:$L$890,COLUMN(HeadJournal!H$1),0),0)</f>
        <v>0</v>
      </c>
      <c r="Q6078" s="29"/>
      <c r="R6078" s="31"/>
      <c r="S6078" s="31"/>
      <c r="T6078" s="95" t="str">
        <f t="shared" si="450"/>
        <v/>
      </c>
      <c r="U6078" s="32">
        <f t="shared" ca="1" si="451"/>
        <v>0</v>
      </c>
      <c r="V6078" s="22" t="str">
        <f t="shared" si="452"/>
        <v/>
      </c>
      <c r="X6078" s="33"/>
      <c r="Y6078" s="33"/>
    </row>
    <row r="6079" spans="1:25" hidden="1" x14ac:dyDescent="0.2">
      <c r="A6079" s="93"/>
      <c r="B6079" s="94" t="str">
        <f>IFERROR(VLOOKUP($A6079,HeadJournal!$A$1:$NTR$890,COLUMN(HeadJournal!B$1),0),"")</f>
        <v/>
      </c>
      <c r="C6079" s="94" t="str">
        <f>IFERROR(VLOOKUP($A6079,HeadJournal!$A$1:$NTR$890,COLUMN(HeadJournal!C$1),0),"")</f>
        <v/>
      </c>
      <c r="D6079" s="125" t="str">
        <f>IFERROR(VLOOKUP($A6079,HeadJournal!$A$1:$NTR$890,COLUMN(HeadJournal!D$1),0),"")</f>
        <v/>
      </c>
      <c r="E6079" s="95" t="str">
        <f>IFERROR(VLOOKUP($A6079,HeadJournal!$A$1:$NTR$890,COLUMN(HeadJournal!G$1),0),"")</f>
        <v/>
      </c>
      <c r="F6079" s="95" t="str">
        <f t="shared" si="449"/>
        <v/>
      </c>
      <c r="G6079" s="97"/>
      <c r="H6079" s="161"/>
      <c r="I6079" s="97"/>
      <c r="J6079" s="97"/>
      <c r="K6079" s="29"/>
      <c r="L6079" s="29"/>
      <c r="M6079" s="30">
        <f>IFERROR(VLOOKUP($A6079,HeadJournal!$A$1:$J$890,COLUMN(HeadJournal!I$1),0)*($K6079+$L6079)/(SUMIF($A:$A,$A6079,$K:$K)+SUMIF($A:$A,$A6079,$L:$L)),0)</f>
        <v>0</v>
      </c>
      <c r="N6079" s="30">
        <f>IFERROR((VLOOKUP($A6079,HeadJournal!$A$1:$K$890,COLUMN(HeadJournal!K$1),0)-VLOOKUP($A6079,HeadJournal!$A$1:$K$890,COLUMN(HeadJournal!J$1),0))*($K6079+$L6079)/(SUMIF($A:$A,$A6079,$K:$K)+SUMIF($A:$A,$A6079,$L:$L)),0)</f>
        <v>0</v>
      </c>
      <c r="O6079" s="30">
        <f>IFERROR((VLOOKUP($A6079,HeadJournal!$A$1:$L$890,COLUMN(HeadJournal!L$1),0)*($K6079+$L6079)/(SUMIF($A:$A,$A6079,$K:$K)+SUMIF($A:$A,$A6079,$L:$L)))/VLOOKUP($A6079,HeadJournal!$A$1:$L$890,COLUMN(HeadJournal!H$1),0),0)</f>
        <v>0</v>
      </c>
      <c r="P6079" s="30">
        <f ca="1">IFERROR(SUM(K6079:O6079)*VLOOKUP($A6079,HeadJournal!$A$1:$L$890,COLUMN(HeadJournal!H$1),0),0)</f>
        <v>0</v>
      </c>
      <c r="Q6079" s="29"/>
      <c r="R6079" s="31"/>
      <c r="S6079" s="31"/>
      <c r="T6079" s="95" t="str">
        <f t="shared" si="450"/>
        <v/>
      </c>
      <c r="U6079" s="32">
        <f t="shared" ca="1" si="451"/>
        <v>0</v>
      </c>
      <c r="V6079" s="22" t="str">
        <f t="shared" si="452"/>
        <v/>
      </c>
      <c r="X6079" s="33"/>
      <c r="Y6079" s="33"/>
    </row>
    <row r="6080" spans="1:25" hidden="1" x14ac:dyDescent="0.2">
      <c r="A6080" s="93"/>
      <c r="B6080" s="94" t="str">
        <f>IFERROR(VLOOKUP($A6080,HeadJournal!$A$1:$NTR$890,COLUMN(HeadJournal!B$1),0),"")</f>
        <v/>
      </c>
      <c r="C6080" s="94" t="str">
        <f>IFERROR(VLOOKUP($A6080,HeadJournal!$A$1:$NTR$890,COLUMN(HeadJournal!C$1),0),"")</f>
        <v/>
      </c>
      <c r="D6080" s="125" t="str">
        <f>IFERROR(VLOOKUP($A6080,HeadJournal!$A$1:$NTR$890,COLUMN(HeadJournal!D$1),0),"")</f>
        <v/>
      </c>
      <c r="E6080" s="95" t="str">
        <f>IFERROR(VLOOKUP($A6080,HeadJournal!$A$1:$NTR$890,COLUMN(HeadJournal!G$1),0),"")</f>
        <v/>
      </c>
      <c r="F6080" s="95" t="str">
        <f t="shared" si="449"/>
        <v/>
      </c>
      <c r="G6080" s="97"/>
      <c r="H6080" s="161"/>
      <c r="I6080" s="97"/>
      <c r="J6080" s="97"/>
      <c r="K6080" s="29"/>
      <c r="L6080" s="29"/>
      <c r="M6080" s="30">
        <f>IFERROR(VLOOKUP($A6080,HeadJournal!$A$1:$J$890,COLUMN(HeadJournal!I$1),0)*($K6080+$L6080)/(SUMIF($A:$A,$A6080,$K:$K)+SUMIF($A:$A,$A6080,$L:$L)),0)</f>
        <v>0</v>
      </c>
      <c r="N6080" s="30">
        <f>IFERROR((VLOOKUP($A6080,HeadJournal!$A$1:$K$890,COLUMN(HeadJournal!K$1),0)-VLOOKUP($A6080,HeadJournal!$A$1:$K$890,COLUMN(HeadJournal!J$1),0))*($K6080+$L6080)/(SUMIF($A:$A,$A6080,$K:$K)+SUMIF($A:$A,$A6080,$L:$L)),0)</f>
        <v>0</v>
      </c>
      <c r="O6080" s="30">
        <f>IFERROR((VLOOKUP($A6080,HeadJournal!$A$1:$L$890,COLUMN(HeadJournal!L$1),0)*($K6080+$L6080)/(SUMIF($A:$A,$A6080,$K:$K)+SUMIF($A:$A,$A6080,$L:$L)))/VLOOKUP($A6080,HeadJournal!$A$1:$L$890,COLUMN(HeadJournal!H$1),0),0)</f>
        <v>0</v>
      </c>
      <c r="P6080" s="30">
        <f ca="1">IFERROR(SUM(K6080:O6080)*VLOOKUP($A6080,HeadJournal!$A$1:$L$890,COLUMN(HeadJournal!H$1),0),0)</f>
        <v>0</v>
      </c>
      <c r="Q6080" s="29"/>
      <c r="R6080" s="31"/>
      <c r="S6080" s="31"/>
      <c r="T6080" s="95" t="str">
        <f t="shared" si="450"/>
        <v/>
      </c>
      <c r="U6080" s="32">
        <f t="shared" ca="1" si="451"/>
        <v>0</v>
      </c>
      <c r="V6080" s="22" t="str">
        <f t="shared" si="452"/>
        <v/>
      </c>
      <c r="X6080" s="33"/>
      <c r="Y6080" s="33"/>
    </row>
    <row r="6081" spans="1:25" hidden="1" x14ac:dyDescent="0.2">
      <c r="A6081" s="93"/>
      <c r="B6081" s="94" t="str">
        <f>IFERROR(VLOOKUP($A6081,HeadJournal!$A$1:$NTR$890,COLUMN(HeadJournal!B$1),0),"")</f>
        <v/>
      </c>
      <c r="C6081" s="94" t="str">
        <f>IFERROR(VLOOKUP($A6081,HeadJournal!$A$1:$NTR$890,COLUMN(HeadJournal!C$1),0),"")</f>
        <v/>
      </c>
      <c r="D6081" s="125" t="str">
        <f>IFERROR(VLOOKUP($A6081,HeadJournal!$A$1:$NTR$890,COLUMN(HeadJournal!D$1),0),"")</f>
        <v/>
      </c>
      <c r="E6081" s="95" t="str">
        <f>IFERROR(VLOOKUP($A6081,HeadJournal!$A$1:$NTR$890,COLUMN(HeadJournal!G$1),0),"")</f>
        <v/>
      </c>
      <c r="F6081" s="95" t="str">
        <f t="shared" si="449"/>
        <v/>
      </c>
      <c r="G6081" s="97"/>
      <c r="H6081" s="161"/>
      <c r="I6081" s="97"/>
      <c r="J6081" s="97"/>
      <c r="K6081" s="29"/>
      <c r="L6081" s="29"/>
      <c r="M6081" s="30">
        <f>IFERROR(VLOOKUP($A6081,HeadJournal!$A$1:$J$890,COLUMN(HeadJournal!I$1),0)*($K6081+$L6081)/(SUMIF($A:$A,$A6081,$K:$K)+SUMIF($A:$A,$A6081,$L:$L)),0)</f>
        <v>0</v>
      </c>
      <c r="N6081" s="30">
        <f>IFERROR((VLOOKUP($A6081,HeadJournal!$A$1:$K$890,COLUMN(HeadJournal!K$1),0)-VLOOKUP($A6081,HeadJournal!$A$1:$K$890,COLUMN(HeadJournal!J$1),0))*($K6081+$L6081)/(SUMIF($A:$A,$A6081,$K:$K)+SUMIF($A:$A,$A6081,$L:$L)),0)</f>
        <v>0</v>
      </c>
      <c r="O6081" s="30">
        <f>IFERROR((VLOOKUP($A6081,HeadJournal!$A$1:$L$890,COLUMN(HeadJournal!L$1),0)*($K6081+$L6081)/(SUMIF($A:$A,$A6081,$K:$K)+SUMIF($A:$A,$A6081,$L:$L)))/VLOOKUP($A6081,HeadJournal!$A$1:$L$890,COLUMN(HeadJournal!H$1),0),0)</f>
        <v>0</v>
      </c>
      <c r="P6081" s="30">
        <f ca="1">IFERROR(SUM(K6081:O6081)*VLOOKUP($A6081,HeadJournal!$A$1:$L$890,COLUMN(HeadJournal!H$1),0),0)</f>
        <v>0</v>
      </c>
      <c r="Q6081" s="29"/>
      <c r="R6081" s="31"/>
      <c r="S6081" s="31"/>
      <c r="T6081" s="95" t="str">
        <f t="shared" si="450"/>
        <v/>
      </c>
      <c r="U6081" s="32">
        <f t="shared" ca="1" si="451"/>
        <v>0</v>
      </c>
      <c r="V6081" s="22" t="str">
        <f t="shared" si="452"/>
        <v/>
      </c>
      <c r="X6081" s="33"/>
      <c r="Y6081" s="33"/>
    </row>
    <row r="6082" spans="1:25" hidden="1" x14ac:dyDescent="0.2">
      <c r="A6082" s="93"/>
      <c r="B6082" s="94" t="str">
        <f>IFERROR(VLOOKUP($A6082,HeadJournal!$A$1:$NTR$890,COLUMN(HeadJournal!B$1),0),"")</f>
        <v/>
      </c>
      <c r="C6082" s="94" t="str">
        <f>IFERROR(VLOOKUP($A6082,HeadJournal!$A$1:$NTR$890,COLUMN(HeadJournal!C$1),0),"")</f>
        <v/>
      </c>
      <c r="D6082" s="125" t="str">
        <f>IFERROR(VLOOKUP($A6082,HeadJournal!$A$1:$NTR$890,COLUMN(HeadJournal!D$1),0),"")</f>
        <v/>
      </c>
      <c r="E6082" s="95" t="str">
        <f>IFERROR(VLOOKUP($A6082,HeadJournal!$A$1:$NTR$890,COLUMN(HeadJournal!G$1),0),"")</f>
        <v/>
      </c>
      <c r="F6082" s="95" t="str">
        <f t="shared" si="449"/>
        <v/>
      </c>
      <c r="G6082" s="97"/>
      <c r="H6082" s="161"/>
      <c r="I6082" s="97"/>
      <c r="J6082" s="97"/>
      <c r="K6082" s="29"/>
      <c r="L6082" s="29"/>
      <c r="M6082" s="30">
        <f>IFERROR(VLOOKUP($A6082,HeadJournal!$A$1:$J$890,COLUMN(HeadJournal!I$1),0)*($K6082+$L6082)/(SUMIF($A:$A,$A6082,$K:$K)+SUMIF($A:$A,$A6082,$L:$L)),0)</f>
        <v>0</v>
      </c>
      <c r="N6082" s="30">
        <f>IFERROR((VLOOKUP($A6082,HeadJournal!$A$1:$K$890,COLUMN(HeadJournal!K$1),0)-VLOOKUP($A6082,HeadJournal!$A$1:$K$890,COLUMN(HeadJournal!J$1),0))*($K6082+$L6082)/(SUMIF($A:$A,$A6082,$K:$K)+SUMIF($A:$A,$A6082,$L:$L)),0)</f>
        <v>0</v>
      </c>
      <c r="O6082" s="30">
        <f>IFERROR((VLOOKUP($A6082,HeadJournal!$A$1:$L$890,COLUMN(HeadJournal!L$1),0)*($K6082+$L6082)/(SUMIF($A:$A,$A6082,$K:$K)+SUMIF($A:$A,$A6082,$L:$L)))/VLOOKUP($A6082,HeadJournal!$A$1:$L$890,COLUMN(HeadJournal!H$1),0),0)</f>
        <v>0</v>
      </c>
      <c r="P6082" s="30">
        <f ca="1">IFERROR(SUM(K6082:O6082)*VLOOKUP($A6082,HeadJournal!$A$1:$L$890,COLUMN(HeadJournal!H$1),0),0)</f>
        <v>0</v>
      </c>
      <c r="Q6082" s="29"/>
      <c r="R6082" s="31"/>
      <c r="S6082" s="31"/>
      <c r="T6082" s="95" t="str">
        <f t="shared" si="450"/>
        <v/>
      </c>
      <c r="U6082" s="32">
        <f t="shared" ca="1" si="451"/>
        <v>0</v>
      </c>
      <c r="V6082" s="22" t="str">
        <f t="shared" si="452"/>
        <v/>
      </c>
      <c r="X6082" s="33"/>
      <c r="Y6082" s="33"/>
    </row>
    <row r="6083" spans="1:25" hidden="1" x14ac:dyDescent="0.2">
      <c r="A6083" s="93"/>
      <c r="B6083" s="94" t="str">
        <f>IFERROR(VLOOKUP($A6083,HeadJournal!$A$1:$NTR$890,COLUMN(HeadJournal!B$1),0),"")</f>
        <v/>
      </c>
      <c r="C6083" s="94" t="str">
        <f>IFERROR(VLOOKUP($A6083,HeadJournal!$A$1:$NTR$890,COLUMN(HeadJournal!C$1),0),"")</f>
        <v/>
      </c>
      <c r="D6083" s="125" t="str">
        <f>IFERROR(VLOOKUP($A6083,HeadJournal!$A$1:$NTR$890,COLUMN(HeadJournal!D$1),0),"")</f>
        <v/>
      </c>
      <c r="E6083" s="95" t="str">
        <f>IFERROR(VLOOKUP($A6083,HeadJournal!$A$1:$NTR$890,COLUMN(HeadJournal!G$1),0),"")</f>
        <v/>
      </c>
      <c r="F6083" s="95" t="str">
        <f t="shared" si="449"/>
        <v/>
      </c>
      <c r="G6083" s="97"/>
      <c r="H6083" s="161"/>
      <c r="I6083" s="97"/>
      <c r="J6083" s="97"/>
      <c r="K6083" s="29"/>
      <c r="L6083" s="29"/>
      <c r="M6083" s="30">
        <f>IFERROR(VLOOKUP($A6083,HeadJournal!$A$1:$J$890,COLUMN(HeadJournal!I$1),0)*($K6083+$L6083)/(SUMIF($A:$A,$A6083,$K:$K)+SUMIF($A:$A,$A6083,$L:$L)),0)</f>
        <v>0</v>
      </c>
      <c r="N6083" s="30">
        <f>IFERROR((VLOOKUP($A6083,HeadJournal!$A$1:$K$890,COLUMN(HeadJournal!K$1),0)-VLOOKUP($A6083,HeadJournal!$A$1:$K$890,COLUMN(HeadJournal!J$1),0))*($K6083+$L6083)/(SUMIF($A:$A,$A6083,$K:$K)+SUMIF($A:$A,$A6083,$L:$L)),0)</f>
        <v>0</v>
      </c>
      <c r="O6083" s="30">
        <f>IFERROR((VLOOKUP($A6083,HeadJournal!$A$1:$L$890,COLUMN(HeadJournal!L$1),0)*($K6083+$L6083)/(SUMIF($A:$A,$A6083,$K:$K)+SUMIF($A:$A,$A6083,$L:$L)))/VLOOKUP($A6083,HeadJournal!$A$1:$L$890,COLUMN(HeadJournal!H$1),0),0)</f>
        <v>0</v>
      </c>
      <c r="P6083" s="30">
        <f ca="1">IFERROR(SUM(K6083:O6083)*VLOOKUP($A6083,HeadJournal!$A$1:$L$890,COLUMN(HeadJournal!H$1),0),0)</f>
        <v>0</v>
      </c>
      <c r="Q6083" s="29"/>
      <c r="R6083" s="31"/>
      <c r="S6083" s="31"/>
      <c r="T6083" s="95" t="str">
        <f t="shared" si="450"/>
        <v/>
      </c>
      <c r="U6083" s="32">
        <f t="shared" ca="1" si="451"/>
        <v>0</v>
      </c>
      <c r="V6083" s="22" t="str">
        <f t="shared" si="452"/>
        <v/>
      </c>
      <c r="X6083" s="33"/>
      <c r="Y6083" s="33"/>
    </row>
    <row r="6084" spans="1:25" hidden="1" x14ac:dyDescent="0.2">
      <c r="A6084" s="93"/>
      <c r="B6084" s="94" t="str">
        <f>IFERROR(VLOOKUP($A6084,HeadJournal!$A$1:$NTR$890,COLUMN(HeadJournal!B$1),0),"")</f>
        <v/>
      </c>
      <c r="C6084" s="94" t="str">
        <f>IFERROR(VLOOKUP($A6084,HeadJournal!$A$1:$NTR$890,COLUMN(HeadJournal!C$1),0),"")</f>
        <v/>
      </c>
      <c r="D6084" s="125" t="str">
        <f>IFERROR(VLOOKUP($A6084,HeadJournal!$A$1:$NTR$890,COLUMN(HeadJournal!D$1),0),"")</f>
        <v/>
      </c>
      <c r="E6084" s="95" t="str">
        <f>IFERROR(VLOOKUP($A6084,HeadJournal!$A$1:$NTR$890,COLUMN(HeadJournal!G$1),0),"")</f>
        <v/>
      </c>
      <c r="F6084" s="95" t="str">
        <f t="shared" si="449"/>
        <v/>
      </c>
      <c r="G6084" s="97"/>
      <c r="H6084" s="161"/>
      <c r="I6084" s="97"/>
      <c r="J6084" s="97"/>
      <c r="K6084" s="29"/>
      <c r="L6084" s="29"/>
      <c r="M6084" s="30">
        <f>IFERROR(VLOOKUP($A6084,HeadJournal!$A$1:$J$890,COLUMN(HeadJournal!I$1),0)*($K6084+$L6084)/(SUMIF($A:$A,$A6084,$K:$K)+SUMIF($A:$A,$A6084,$L:$L)),0)</f>
        <v>0</v>
      </c>
      <c r="N6084" s="30">
        <f>IFERROR((VLOOKUP($A6084,HeadJournal!$A$1:$K$890,COLUMN(HeadJournal!K$1),0)-VLOOKUP($A6084,HeadJournal!$A$1:$K$890,COLUMN(HeadJournal!J$1),0))*($K6084+$L6084)/(SUMIF($A:$A,$A6084,$K:$K)+SUMIF($A:$A,$A6084,$L:$L)),0)</f>
        <v>0</v>
      </c>
      <c r="O6084" s="30">
        <f>IFERROR((VLOOKUP($A6084,HeadJournal!$A$1:$L$890,COLUMN(HeadJournal!L$1),0)*($K6084+$L6084)/(SUMIF($A:$A,$A6084,$K:$K)+SUMIF($A:$A,$A6084,$L:$L)))/VLOOKUP($A6084,HeadJournal!$A$1:$L$890,COLUMN(HeadJournal!H$1),0),0)</f>
        <v>0</v>
      </c>
      <c r="P6084" s="30">
        <f ca="1">IFERROR(SUM(K6084:O6084)*VLOOKUP($A6084,HeadJournal!$A$1:$L$890,COLUMN(HeadJournal!H$1),0),0)</f>
        <v>0</v>
      </c>
      <c r="Q6084" s="29"/>
      <c r="R6084" s="31"/>
      <c r="S6084" s="31"/>
      <c r="T6084" s="95" t="str">
        <f t="shared" si="450"/>
        <v/>
      </c>
      <c r="U6084" s="32">
        <f t="shared" ca="1" si="451"/>
        <v>0</v>
      </c>
      <c r="V6084" s="22" t="str">
        <f t="shared" si="452"/>
        <v/>
      </c>
      <c r="X6084" s="33"/>
      <c r="Y6084" s="33"/>
    </row>
    <row r="6085" spans="1:25" hidden="1" x14ac:dyDescent="0.2">
      <c r="A6085" s="93"/>
      <c r="B6085" s="94" t="str">
        <f>IFERROR(VLOOKUP($A6085,HeadJournal!$A$1:$NTR$890,COLUMN(HeadJournal!B$1),0),"")</f>
        <v/>
      </c>
      <c r="C6085" s="94" t="str">
        <f>IFERROR(VLOOKUP($A6085,HeadJournal!$A$1:$NTR$890,COLUMN(HeadJournal!C$1),0),"")</f>
        <v/>
      </c>
      <c r="D6085" s="125" t="str">
        <f>IFERROR(VLOOKUP($A6085,HeadJournal!$A$1:$NTR$890,COLUMN(HeadJournal!D$1),0),"")</f>
        <v/>
      </c>
      <c r="E6085" s="95" t="str">
        <f>IFERROR(VLOOKUP($A6085,HeadJournal!$A$1:$NTR$890,COLUMN(HeadJournal!G$1),0),"")</f>
        <v/>
      </c>
      <c r="F6085" s="95" t="str">
        <f t="shared" si="449"/>
        <v/>
      </c>
      <c r="G6085" s="97"/>
      <c r="H6085" s="161"/>
      <c r="I6085" s="97"/>
      <c r="J6085" s="97"/>
      <c r="K6085" s="29"/>
      <c r="L6085" s="29"/>
      <c r="M6085" s="30">
        <f>IFERROR(VLOOKUP($A6085,HeadJournal!$A$1:$J$890,COLUMN(HeadJournal!I$1),0)*($K6085+$L6085)/(SUMIF($A:$A,$A6085,$K:$K)+SUMIF($A:$A,$A6085,$L:$L)),0)</f>
        <v>0</v>
      </c>
      <c r="N6085" s="30">
        <f>IFERROR((VLOOKUP($A6085,HeadJournal!$A$1:$K$890,COLUMN(HeadJournal!K$1),0)-VLOOKUP($A6085,HeadJournal!$A$1:$K$890,COLUMN(HeadJournal!J$1),0))*($K6085+$L6085)/(SUMIF($A:$A,$A6085,$K:$K)+SUMIF($A:$A,$A6085,$L:$L)),0)</f>
        <v>0</v>
      </c>
      <c r="O6085" s="30">
        <f>IFERROR((VLOOKUP($A6085,HeadJournal!$A$1:$L$890,COLUMN(HeadJournal!L$1),0)*($K6085+$L6085)/(SUMIF($A:$A,$A6085,$K:$K)+SUMIF($A:$A,$A6085,$L:$L)))/VLOOKUP($A6085,HeadJournal!$A$1:$L$890,COLUMN(HeadJournal!H$1),0),0)</f>
        <v>0</v>
      </c>
      <c r="P6085" s="30">
        <f ca="1">IFERROR(SUM(K6085:O6085)*VLOOKUP($A6085,HeadJournal!$A$1:$L$890,COLUMN(HeadJournal!H$1),0),0)</f>
        <v>0</v>
      </c>
      <c r="Q6085" s="29"/>
      <c r="R6085" s="31"/>
      <c r="S6085" s="31"/>
      <c r="T6085" s="95" t="str">
        <f t="shared" si="450"/>
        <v/>
      </c>
      <c r="U6085" s="32">
        <f t="shared" ca="1" si="451"/>
        <v>0</v>
      </c>
      <c r="V6085" s="22" t="str">
        <f t="shared" si="452"/>
        <v/>
      </c>
      <c r="X6085" s="33"/>
      <c r="Y6085" s="33"/>
    </row>
    <row r="6086" spans="1:25" hidden="1" x14ac:dyDescent="0.2">
      <c r="A6086" s="93"/>
      <c r="B6086" s="94" t="str">
        <f>IFERROR(VLOOKUP($A6086,HeadJournal!$A$1:$NTR$890,COLUMN(HeadJournal!B$1),0),"")</f>
        <v/>
      </c>
      <c r="C6086" s="94" t="str">
        <f>IFERROR(VLOOKUP($A6086,HeadJournal!$A$1:$NTR$890,COLUMN(HeadJournal!C$1),0),"")</f>
        <v/>
      </c>
      <c r="D6086" s="125" t="str">
        <f>IFERROR(VLOOKUP($A6086,HeadJournal!$A$1:$NTR$890,COLUMN(HeadJournal!D$1),0),"")</f>
        <v/>
      </c>
      <c r="E6086" s="95" t="str">
        <f>IFERROR(VLOOKUP($A6086,HeadJournal!$A$1:$NTR$890,COLUMN(HeadJournal!G$1),0),"")</f>
        <v/>
      </c>
      <c r="F6086" s="95" t="str">
        <f t="shared" si="449"/>
        <v/>
      </c>
      <c r="G6086" s="97"/>
      <c r="H6086" s="161"/>
      <c r="I6086" s="97"/>
      <c r="J6086" s="97"/>
      <c r="K6086" s="29"/>
      <c r="L6086" s="29"/>
      <c r="M6086" s="30">
        <f>IFERROR(VLOOKUP($A6086,HeadJournal!$A$1:$J$890,COLUMN(HeadJournal!I$1),0)*($K6086+$L6086)/(SUMIF($A:$A,$A6086,$K:$K)+SUMIF($A:$A,$A6086,$L:$L)),0)</f>
        <v>0</v>
      </c>
      <c r="N6086" s="30">
        <f>IFERROR((VLOOKUP($A6086,HeadJournal!$A$1:$K$890,COLUMN(HeadJournal!K$1),0)-VLOOKUP($A6086,HeadJournal!$A$1:$K$890,COLUMN(HeadJournal!J$1),0))*($K6086+$L6086)/(SUMIF($A:$A,$A6086,$K:$K)+SUMIF($A:$A,$A6086,$L:$L)),0)</f>
        <v>0</v>
      </c>
      <c r="O6086" s="30">
        <f>IFERROR((VLOOKUP($A6086,HeadJournal!$A$1:$L$890,COLUMN(HeadJournal!L$1),0)*($K6086+$L6086)/(SUMIF($A:$A,$A6086,$K:$K)+SUMIF($A:$A,$A6086,$L:$L)))/VLOOKUP($A6086,HeadJournal!$A$1:$L$890,COLUMN(HeadJournal!H$1),0),0)</f>
        <v>0</v>
      </c>
      <c r="P6086" s="30">
        <f ca="1">IFERROR(SUM(K6086:O6086)*VLOOKUP($A6086,HeadJournal!$A$1:$L$890,COLUMN(HeadJournal!H$1),0),0)</f>
        <v>0</v>
      </c>
      <c r="Q6086" s="29"/>
      <c r="R6086" s="31"/>
      <c r="S6086" s="31"/>
      <c r="T6086" s="95" t="str">
        <f t="shared" si="450"/>
        <v/>
      </c>
      <c r="U6086" s="32">
        <f t="shared" ca="1" si="451"/>
        <v>0</v>
      </c>
      <c r="V6086" s="22" t="str">
        <f t="shared" si="452"/>
        <v/>
      </c>
      <c r="X6086" s="33"/>
      <c r="Y6086" s="33"/>
    </row>
    <row r="6087" spans="1:25" hidden="1" x14ac:dyDescent="0.2">
      <c r="A6087" s="93"/>
      <c r="B6087" s="94" t="str">
        <f>IFERROR(VLOOKUP($A6087,HeadJournal!$A$1:$NTR$890,COLUMN(HeadJournal!B$1),0),"")</f>
        <v/>
      </c>
      <c r="C6087" s="94" t="str">
        <f>IFERROR(VLOOKUP($A6087,HeadJournal!$A$1:$NTR$890,COLUMN(HeadJournal!C$1),0),"")</f>
        <v/>
      </c>
      <c r="D6087" s="125" t="str">
        <f>IFERROR(VLOOKUP($A6087,HeadJournal!$A$1:$NTR$890,COLUMN(HeadJournal!D$1),0),"")</f>
        <v/>
      </c>
      <c r="E6087" s="95" t="str">
        <f>IFERROR(VLOOKUP($A6087,HeadJournal!$A$1:$NTR$890,COLUMN(HeadJournal!G$1),0),"")</f>
        <v/>
      </c>
      <c r="F6087" s="95" t="str">
        <f t="shared" si="449"/>
        <v/>
      </c>
      <c r="G6087" s="97"/>
      <c r="H6087" s="161"/>
      <c r="I6087" s="97"/>
      <c r="J6087" s="97"/>
      <c r="K6087" s="29"/>
      <c r="L6087" s="29"/>
      <c r="M6087" s="30">
        <f>IFERROR(VLOOKUP($A6087,HeadJournal!$A$1:$J$890,COLUMN(HeadJournal!I$1),0)*($K6087+$L6087)/(SUMIF($A:$A,$A6087,$K:$K)+SUMIF($A:$A,$A6087,$L:$L)),0)</f>
        <v>0</v>
      </c>
      <c r="N6087" s="30">
        <f>IFERROR((VLOOKUP($A6087,HeadJournal!$A$1:$K$890,COLUMN(HeadJournal!K$1),0)-VLOOKUP($A6087,HeadJournal!$A$1:$K$890,COLUMN(HeadJournal!J$1),0))*($K6087+$L6087)/(SUMIF($A:$A,$A6087,$K:$K)+SUMIF($A:$A,$A6087,$L:$L)),0)</f>
        <v>0</v>
      </c>
      <c r="O6087" s="30">
        <f>IFERROR((VLOOKUP($A6087,HeadJournal!$A$1:$L$890,COLUMN(HeadJournal!L$1),0)*($K6087+$L6087)/(SUMIF($A:$A,$A6087,$K:$K)+SUMIF($A:$A,$A6087,$L:$L)))/VLOOKUP($A6087,HeadJournal!$A$1:$L$890,COLUMN(HeadJournal!H$1),0),0)</f>
        <v>0</v>
      </c>
      <c r="P6087" s="30">
        <f ca="1">IFERROR(SUM(K6087:O6087)*VLOOKUP($A6087,HeadJournal!$A$1:$L$890,COLUMN(HeadJournal!H$1),0),0)</f>
        <v>0</v>
      </c>
      <c r="Q6087" s="29"/>
      <c r="R6087" s="31"/>
      <c r="S6087" s="31"/>
      <c r="T6087" s="95" t="str">
        <f t="shared" si="450"/>
        <v/>
      </c>
      <c r="U6087" s="32">
        <f t="shared" ca="1" si="451"/>
        <v>0</v>
      </c>
      <c r="V6087" s="22" t="str">
        <f t="shared" si="452"/>
        <v/>
      </c>
      <c r="X6087" s="33"/>
      <c r="Y6087" s="33"/>
    </row>
    <row r="6088" spans="1:25" hidden="1" x14ac:dyDescent="0.2">
      <c r="A6088" s="93"/>
      <c r="B6088" s="94" t="str">
        <f>IFERROR(VLOOKUP($A6088,HeadJournal!$A$1:$NTR$890,COLUMN(HeadJournal!B$1),0),"")</f>
        <v/>
      </c>
      <c r="C6088" s="94" t="str">
        <f>IFERROR(VLOOKUP($A6088,HeadJournal!$A$1:$NTR$890,COLUMN(HeadJournal!C$1),0),"")</f>
        <v/>
      </c>
      <c r="D6088" s="125" t="str">
        <f>IFERROR(VLOOKUP($A6088,HeadJournal!$A$1:$NTR$890,COLUMN(HeadJournal!D$1),0),"")</f>
        <v/>
      </c>
      <c r="E6088" s="95" t="str">
        <f>IFERROR(VLOOKUP($A6088,HeadJournal!$A$1:$NTR$890,COLUMN(HeadJournal!G$1),0),"")</f>
        <v/>
      </c>
      <c r="F6088" s="95" t="str">
        <f t="shared" si="449"/>
        <v/>
      </c>
      <c r="G6088" s="97"/>
      <c r="H6088" s="161"/>
      <c r="I6088" s="97"/>
      <c r="J6088" s="97"/>
      <c r="K6088" s="29"/>
      <c r="L6088" s="29"/>
      <c r="M6088" s="30">
        <f>IFERROR(VLOOKUP($A6088,HeadJournal!$A$1:$J$890,COLUMN(HeadJournal!I$1),0)*($K6088+$L6088)/(SUMIF($A:$A,$A6088,$K:$K)+SUMIF($A:$A,$A6088,$L:$L)),0)</f>
        <v>0</v>
      </c>
      <c r="N6088" s="30">
        <f>IFERROR((VLOOKUP($A6088,HeadJournal!$A$1:$K$890,COLUMN(HeadJournal!K$1),0)-VLOOKUP($A6088,HeadJournal!$A$1:$K$890,COLUMN(HeadJournal!J$1),0))*($K6088+$L6088)/(SUMIF($A:$A,$A6088,$K:$K)+SUMIF($A:$A,$A6088,$L:$L)),0)</f>
        <v>0</v>
      </c>
      <c r="O6088" s="30">
        <f>IFERROR((VLOOKUP($A6088,HeadJournal!$A$1:$L$890,COLUMN(HeadJournal!L$1),0)*($K6088+$L6088)/(SUMIF($A:$A,$A6088,$K:$K)+SUMIF($A:$A,$A6088,$L:$L)))/VLOOKUP($A6088,HeadJournal!$A$1:$L$890,COLUMN(HeadJournal!H$1),0),0)</f>
        <v>0</v>
      </c>
      <c r="P6088" s="30">
        <f ca="1">IFERROR(SUM(K6088:O6088)*VLOOKUP($A6088,HeadJournal!$A$1:$L$890,COLUMN(HeadJournal!H$1),0),0)</f>
        <v>0</v>
      </c>
      <c r="Q6088" s="29"/>
      <c r="R6088" s="31"/>
      <c r="S6088" s="31"/>
      <c r="T6088" s="95" t="str">
        <f t="shared" si="450"/>
        <v/>
      </c>
      <c r="U6088" s="32">
        <f t="shared" ca="1" si="451"/>
        <v>0</v>
      </c>
      <c r="V6088" s="22" t="str">
        <f t="shared" si="452"/>
        <v/>
      </c>
      <c r="X6088" s="33"/>
      <c r="Y6088" s="33"/>
    </row>
    <row r="6089" spans="1:25" hidden="1" x14ac:dyDescent="0.2">
      <c r="A6089" s="93"/>
      <c r="B6089" s="94" t="str">
        <f>IFERROR(VLOOKUP($A6089,HeadJournal!$A$1:$NTR$890,COLUMN(HeadJournal!B$1),0),"")</f>
        <v/>
      </c>
      <c r="C6089" s="94" t="str">
        <f>IFERROR(VLOOKUP($A6089,HeadJournal!$A$1:$NTR$890,COLUMN(HeadJournal!C$1),0),"")</f>
        <v/>
      </c>
      <c r="D6089" s="125" t="str">
        <f>IFERROR(VLOOKUP($A6089,HeadJournal!$A$1:$NTR$890,COLUMN(HeadJournal!D$1),0),"")</f>
        <v/>
      </c>
      <c r="E6089" s="95" t="str">
        <f>IFERROR(VLOOKUP($A6089,HeadJournal!$A$1:$NTR$890,COLUMN(HeadJournal!G$1),0),"")</f>
        <v/>
      </c>
      <c r="F6089" s="95" t="str">
        <f t="shared" si="449"/>
        <v/>
      </c>
      <c r="G6089" s="97"/>
      <c r="H6089" s="161"/>
      <c r="I6089" s="97"/>
      <c r="J6089" s="97"/>
      <c r="K6089" s="29"/>
      <c r="L6089" s="29"/>
      <c r="M6089" s="30">
        <f>IFERROR(VLOOKUP($A6089,HeadJournal!$A$1:$J$890,COLUMN(HeadJournal!I$1),0)*($K6089+$L6089)/(SUMIF($A:$A,$A6089,$K:$K)+SUMIF($A:$A,$A6089,$L:$L)),0)</f>
        <v>0</v>
      </c>
      <c r="N6089" s="30">
        <f>IFERROR((VLOOKUP($A6089,HeadJournal!$A$1:$K$890,COLUMN(HeadJournal!K$1),0)-VLOOKUP($A6089,HeadJournal!$A$1:$K$890,COLUMN(HeadJournal!J$1),0))*($K6089+$L6089)/(SUMIF($A:$A,$A6089,$K:$K)+SUMIF($A:$A,$A6089,$L:$L)),0)</f>
        <v>0</v>
      </c>
      <c r="O6089" s="30">
        <f>IFERROR((VLOOKUP($A6089,HeadJournal!$A$1:$L$890,COLUMN(HeadJournal!L$1),0)*($K6089+$L6089)/(SUMIF($A:$A,$A6089,$K:$K)+SUMIF($A:$A,$A6089,$L:$L)))/VLOOKUP($A6089,HeadJournal!$A$1:$L$890,COLUMN(HeadJournal!H$1),0),0)</f>
        <v>0</v>
      </c>
      <c r="P6089" s="30">
        <f ca="1">IFERROR(SUM(K6089:O6089)*VLOOKUP($A6089,HeadJournal!$A$1:$L$890,COLUMN(HeadJournal!H$1),0),0)</f>
        <v>0</v>
      </c>
      <c r="Q6089" s="29"/>
      <c r="R6089" s="31"/>
      <c r="S6089" s="31"/>
      <c r="T6089" s="95" t="str">
        <f t="shared" si="450"/>
        <v/>
      </c>
      <c r="U6089" s="32">
        <f t="shared" ca="1" si="451"/>
        <v>0</v>
      </c>
      <c r="V6089" s="22" t="str">
        <f t="shared" si="452"/>
        <v/>
      </c>
      <c r="X6089" s="33"/>
      <c r="Y6089" s="33"/>
    </row>
    <row r="6090" spans="1:25" hidden="1" x14ac:dyDescent="0.2">
      <c r="A6090" s="93"/>
      <c r="B6090" s="94" t="str">
        <f>IFERROR(VLOOKUP($A6090,HeadJournal!$A$1:$NTR$890,COLUMN(HeadJournal!B$1),0),"")</f>
        <v/>
      </c>
      <c r="C6090" s="94" t="str">
        <f>IFERROR(VLOOKUP($A6090,HeadJournal!$A$1:$NTR$890,COLUMN(HeadJournal!C$1),0),"")</f>
        <v/>
      </c>
      <c r="D6090" s="125" t="str">
        <f>IFERROR(VLOOKUP($A6090,HeadJournal!$A$1:$NTR$890,COLUMN(HeadJournal!D$1),0),"")</f>
        <v/>
      </c>
      <c r="E6090" s="95" t="str">
        <f>IFERROR(VLOOKUP($A6090,HeadJournal!$A$1:$NTR$890,COLUMN(HeadJournal!G$1),0),"")</f>
        <v/>
      </c>
      <c r="F6090" s="95" t="str">
        <f t="shared" si="449"/>
        <v/>
      </c>
      <c r="G6090" s="97"/>
      <c r="H6090" s="161"/>
      <c r="I6090" s="97"/>
      <c r="J6090" s="97"/>
      <c r="K6090" s="29"/>
      <c r="L6090" s="29"/>
      <c r="M6090" s="30">
        <f>IFERROR(VLOOKUP($A6090,HeadJournal!$A$1:$J$890,COLUMN(HeadJournal!I$1),0)*($K6090+$L6090)/(SUMIF($A:$A,$A6090,$K:$K)+SUMIF($A:$A,$A6090,$L:$L)),0)</f>
        <v>0</v>
      </c>
      <c r="N6090" s="30">
        <f>IFERROR((VLOOKUP($A6090,HeadJournal!$A$1:$K$890,COLUMN(HeadJournal!K$1),0)-VLOOKUP($A6090,HeadJournal!$A$1:$K$890,COLUMN(HeadJournal!J$1),0))*($K6090+$L6090)/(SUMIF($A:$A,$A6090,$K:$K)+SUMIF($A:$A,$A6090,$L:$L)),0)</f>
        <v>0</v>
      </c>
      <c r="O6090" s="30">
        <f>IFERROR((VLOOKUP($A6090,HeadJournal!$A$1:$L$890,COLUMN(HeadJournal!L$1),0)*($K6090+$L6090)/(SUMIF($A:$A,$A6090,$K:$K)+SUMIF($A:$A,$A6090,$L:$L)))/VLOOKUP($A6090,HeadJournal!$A$1:$L$890,COLUMN(HeadJournal!H$1),0),0)</f>
        <v>0</v>
      </c>
      <c r="P6090" s="30">
        <f ca="1">IFERROR(SUM(K6090:O6090)*VLOOKUP($A6090,HeadJournal!$A$1:$L$890,COLUMN(HeadJournal!H$1),0),0)</f>
        <v>0</v>
      </c>
      <c r="Q6090" s="29"/>
      <c r="R6090" s="31"/>
      <c r="S6090" s="31"/>
      <c r="T6090" s="95" t="str">
        <f t="shared" si="450"/>
        <v/>
      </c>
      <c r="U6090" s="32">
        <f t="shared" ca="1" si="451"/>
        <v>0</v>
      </c>
      <c r="V6090" s="22" t="str">
        <f t="shared" si="452"/>
        <v/>
      </c>
      <c r="X6090" s="33"/>
      <c r="Y6090" s="33"/>
    </row>
    <row r="6091" spans="1:25" hidden="1" x14ac:dyDescent="0.2">
      <c r="A6091" s="93"/>
      <c r="B6091" s="94" t="str">
        <f>IFERROR(VLOOKUP($A6091,HeadJournal!$A$1:$NTR$890,COLUMN(HeadJournal!B$1),0),"")</f>
        <v/>
      </c>
      <c r="C6091" s="94" t="str">
        <f>IFERROR(VLOOKUP($A6091,HeadJournal!$A$1:$NTR$890,COLUMN(HeadJournal!C$1),0),"")</f>
        <v/>
      </c>
      <c r="D6091" s="125" t="str">
        <f>IFERROR(VLOOKUP($A6091,HeadJournal!$A$1:$NTR$890,COLUMN(HeadJournal!D$1),0),"")</f>
        <v/>
      </c>
      <c r="E6091" s="95" t="str">
        <f>IFERROR(VLOOKUP($A6091,HeadJournal!$A$1:$NTR$890,COLUMN(HeadJournal!G$1),0),"")</f>
        <v/>
      </c>
      <c r="F6091" s="95" t="str">
        <f t="shared" si="449"/>
        <v/>
      </c>
      <c r="G6091" s="97"/>
      <c r="H6091" s="161"/>
      <c r="I6091" s="97"/>
      <c r="J6091" s="97"/>
      <c r="K6091" s="29"/>
      <c r="L6091" s="29"/>
      <c r="M6091" s="30">
        <f>IFERROR(VLOOKUP($A6091,HeadJournal!$A$1:$J$890,COLUMN(HeadJournal!I$1),0)*($K6091+$L6091)/(SUMIF($A:$A,$A6091,$K:$K)+SUMIF($A:$A,$A6091,$L:$L)),0)</f>
        <v>0</v>
      </c>
      <c r="N6091" s="30">
        <f>IFERROR((VLOOKUP($A6091,HeadJournal!$A$1:$K$890,COLUMN(HeadJournal!K$1),0)-VLOOKUP($A6091,HeadJournal!$A$1:$K$890,COLUMN(HeadJournal!J$1),0))*($K6091+$L6091)/(SUMIF($A:$A,$A6091,$K:$K)+SUMIF($A:$A,$A6091,$L:$L)),0)</f>
        <v>0</v>
      </c>
      <c r="O6091" s="30">
        <f>IFERROR((VLOOKUP($A6091,HeadJournal!$A$1:$L$890,COLUMN(HeadJournal!L$1),0)*($K6091+$L6091)/(SUMIF($A:$A,$A6091,$K:$K)+SUMIF($A:$A,$A6091,$L:$L)))/VLOOKUP($A6091,HeadJournal!$A$1:$L$890,COLUMN(HeadJournal!H$1),0),0)</f>
        <v>0</v>
      </c>
      <c r="P6091" s="30">
        <f ca="1">IFERROR(SUM(K6091:O6091)*VLOOKUP($A6091,HeadJournal!$A$1:$L$890,COLUMN(HeadJournal!H$1),0),0)</f>
        <v>0</v>
      </c>
      <c r="Q6091" s="29"/>
      <c r="R6091" s="31"/>
      <c r="S6091" s="31"/>
      <c r="T6091" s="95" t="str">
        <f t="shared" si="450"/>
        <v/>
      </c>
      <c r="U6091" s="32">
        <f t="shared" ca="1" si="451"/>
        <v>0</v>
      </c>
      <c r="V6091" s="22" t="str">
        <f t="shared" si="452"/>
        <v/>
      </c>
      <c r="X6091" s="33"/>
      <c r="Y6091" s="33"/>
    </row>
    <row r="6092" spans="1:25" hidden="1" x14ac:dyDescent="0.2">
      <c r="A6092" s="93"/>
      <c r="B6092" s="94" t="str">
        <f>IFERROR(VLOOKUP($A6092,HeadJournal!$A$1:$NTR$890,COLUMN(HeadJournal!B$1),0),"")</f>
        <v/>
      </c>
      <c r="C6092" s="94" t="str">
        <f>IFERROR(VLOOKUP($A6092,HeadJournal!$A$1:$NTR$890,COLUMN(HeadJournal!C$1),0),"")</f>
        <v/>
      </c>
      <c r="D6092" s="125" t="str">
        <f>IFERROR(VLOOKUP($A6092,HeadJournal!$A$1:$NTR$890,COLUMN(HeadJournal!D$1),0),"")</f>
        <v/>
      </c>
      <c r="E6092" s="95" t="str">
        <f>IFERROR(VLOOKUP($A6092,HeadJournal!$A$1:$NTR$890,COLUMN(HeadJournal!G$1),0),"")</f>
        <v/>
      </c>
      <c r="F6092" s="95" t="str">
        <f t="shared" si="449"/>
        <v/>
      </c>
      <c r="G6092" s="97"/>
      <c r="H6092" s="161"/>
      <c r="I6092" s="97"/>
      <c r="J6092" s="97"/>
      <c r="K6092" s="29"/>
      <c r="L6092" s="29"/>
      <c r="M6092" s="30">
        <f>IFERROR(VLOOKUP($A6092,HeadJournal!$A$1:$J$890,COLUMN(HeadJournal!I$1),0)*($K6092+$L6092)/(SUMIF($A:$A,$A6092,$K:$K)+SUMIF($A:$A,$A6092,$L:$L)),0)</f>
        <v>0</v>
      </c>
      <c r="N6092" s="30">
        <f>IFERROR((VLOOKUP($A6092,HeadJournal!$A$1:$K$890,COLUMN(HeadJournal!K$1),0)-VLOOKUP($A6092,HeadJournal!$A$1:$K$890,COLUMN(HeadJournal!J$1),0))*($K6092+$L6092)/(SUMIF($A:$A,$A6092,$K:$K)+SUMIF($A:$A,$A6092,$L:$L)),0)</f>
        <v>0</v>
      </c>
      <c r="O6092" s="30">
        <f>IFERROR((VLOOKUP($A6092,HeadJournal!$A$1:$L$890,COLUMN(HeadJournal!L$1),0)*($K6092+$L6092)/(SUMIF($A:$A,$A6092,$K:$K)+SUMIF($A:$A,$A6092,$L:$L)))/VLOOKUP($A6092,HeadJournal!$A$1:$L$890,COLUMN(HeadJournal!H$1),0),0)</f>
        <v>0</v>
      </c>
      <c r="P6092" s="30">
        <f ca="1">IFERROR(SUM(K6092:O6092)*VLOOKUP($A6092,HeadJournal!$A$1:$L$890,COLUMN(HeadJournal!H$1),0),0)</f>
        <v>0</v>
      </c>
      <c r="Q6092" s="29"/>
      <c r="R6092" s="31"/>
      <c r="S6092" s="31"/>
      <c r="T6092" s="95" t="str">
        <f t="shared" si="450"/>
        <v/>
      </c>
      <c r="U6092" s="32">
        <f t="shared" ca="1" si="451"/>
        <v>0</v>
      </c>
      <c r="V6092" s="22" t="str">
        <f t="shared" si="452"/>
        <v/>
      </c>
      <c r="X6092" s="33"/>
      <c r="Y6092" s="33"/>
    </row>
    <row r="6093" spans="1:25" hidden="1" x14ac:dyDescent="0.2">
      <c r="A6093" s="93"/>
      <c r="B6093" s="94" t="str">
        <f>IFERROR(VLOOKUP($A6093,HeadJournal!$A$1:$NTR$890,COLUMN(HeadJournal!B$1),0),"")</f>
        <v/>
      </c>
      <c r="C6093" s="94" t="str">
        <f>IFERROR(VLOOKUP($A6093,HeadJournal!$A$1:$NTR$890,COLUMN(HeadJournal!C$1),0),"")</f>
        <v/>
      </c>
      <c r="D6093" s="125" t="str">
        <f>IFERROR(VLOOKUP($A6093,HeadJournal!$A$1:$NTR$890,COLUMN(HeadJournal!D$1),0),"")</f>
        <v/>
      </c>
      <c r="E6093" s="95" t="str">
        <f>IFERROR(VLOOKUP($A6093,HeadJournal!$A$1:$NTR$890,COLUMN(HeadJournal!G$1),0),"")</f>
        <v/>
      </c>
      <c r="F6093" s="95" t="str">
        <f t="shared" si="449"/>
        <v/>
      </c>
      <c r="G6093" s="97"/>
      <c r="H6093" s="161"/>
      <c r="I6093" s="97"/>
      <c r="J6093" s="97"/>
      <c r="K6093" s="29"/>
      <c r="L6093" s="29"/>
      <c r="M6093" s="30">
        <f>IFERROR(VLOOKUP($A6093,HeadJournal!$A$1:$J$890,COLUMN(HeadJournal!I$1),0)*($K6093+$L6093)/(SUMIF($A:$A,$A6093,$K:$K)+SUMIF($A:$A,$A6093,$L:$L)),0)</f>
        <v>0</v>
      </c>
      <c r="N6093" s="30">
        <f>IFERROR((VLOOKUP($A6093,HeadJournal!$A$1:$K$890,COLUMN(HeadJournal!K$1),0)-VLOOKUP($A6093,HeadJournal!$A$1:$K$890,COLUMN(HeadJournal!J$1),0))*($K6093+$L6093)/(SUMIF($A:$A,$A6093,$K:$K)+SUMIF($A:$A,$A6093,$L:$L)),0)</f>
        <v>0</v>
      </c>
      <c r="O6093" s="30">
        <f>IFERROR((VLOOKUP($A6093,HeadJournal!$A$1:$L$890,COLUMN(HeadJournal!L$1),0)*($K6093+$L6093)/(SUMIF($A:$A,$A6093,$K:$K)+SUMIF($A:$A,$A6093,$L:$L)))/VLOOKUP($A6093,HeadJournal!$A$1:$L$890,COLUMN(HeadJournal!H$1),0),0)</f>
        <v>0</v>
      </c>
      <c r="P6093" s="30">
        <f ca="1">IFERROR(SUM(K6093:O6093)*VLOOKUP($A6093,HeadJournal!$A$1:$L$890,COLUMN(HeadJournal!H$1),0),0)</f>
        <v>0</v>
      </c>
      <c r="Q6093" s="29"/>
      <c r="R6093" s="31"/>
      <c r="S6093" s="31"/>
      <c r="T6093" s="95" t="str">
        <f t="shared" si="450"/>
        <v/>
      </c>
      <c r="U6093" s="32">
        <f t="shared" ca="1" si="451"/>
        <v>0</v>
      </c>
      <c r="V6093" s="22" t="str">
        <f t="shared" si="452"/>
        <v/>
      </c>
      <c r="X6093" s="33"/>
      <c r="Y6093" s="33"/>
    </row>
    <row r="6094" spans="1:25" hidden="1" x14ac:dyDescent="0.2">
      <c r="A6094" s="93"/>
      <c r="B6094" s="94" t="str">
        <f>IFERROR(VLOOKUP($A6094,HeadJournal!$A$1:$NTR$890,COLUMN(HeadJournal!B$1),0),"")</f>
        <v/>
      </c>
      <c r="C6094" s="94" t="str">
        <f>IFERROR(VLOOKUP($A6094,HeadJournal!$A$1:$NTR$890,COLUMN(HeadJournal!C$1),0),"")</f>
        <v/>
      </c>
      <c r="D6094" s="125" t="str">
        <f>IFERROR(VLOOKUP($A6094,HeadJournal!$A$1:$NTR$890,COLUMN(HeadJournal!D$1),0),"")</f>
        <v/>
      </c>
      <c r="E6094" s="95" t="str">
        <f>IFERROR(VLOOKUP($A6094,HeadJournal!$A$1:$NTR$890,COLUMN(HeadJournal!G$1),0),"")</f>
        <v/>
      </c>
      <c r="F6094" s="95" t="str">
        <f t="shared" si="449"/>
        <v/>
      </c>
      <c r="G6094" s="97"/>
      <c r="H6094" s="161"/>
      <c r="I6094" s="97"/>
      <c r="J6094" s="97"/>
      <c r="K6094" s="29"/>
      <c r="L6094" s="29"/>
      <c r="M6094" s="30">
        <f>IFERROR(VLOOKUP($A6094,HeadJournal!$A$1:$J$890,COLUMN(HeadJournal!I$1),0)*($K6094+$L6094)/(SUMIF($A:$A,$A6094,$K:$K)+SUMIF($A:$A,$A6094,$L:$L)),0)</f>
        <v>0</v>
      </c>
      <c r="N6094" s="30">
        <f>IFERROR((VLOOKUP($A6094,HeadJournal!$A$1:$K$890,COLUMN(HeadJournal!K$1),0)-VLOOKUP($A6094,HeadJournal!$A$1:$K$890,COLUMN(HeadJournal!J$1),0))*($K6094+$L6094)/(SUMIF($A:$A,$A6094,$K:$K)+SUMIF($A:$A,$A6094,$L:$L)),0)</f>
        <v>0</v>
      </c>
      <c r="O6094" s="30">
        <f>IFERROR((VLOOKUP($A6094,HeadJournal!$A$1:$L$890,COLUMN(HeadJournal!L$1),0)*($K6094+$L6094)/(SUMIF($A:$A,$A6094,$K:$K)+SUMIF($A:$A,$A6094,$L:$L)))/VLOOKUP($A6094,HeadJournal!$A$1:$L$890,COLUMN(HeadJournal!H$1),0),0)</f>
        <v>0</v>
      </c>
      <c r="P6094" s="30">
        <f ca="1">IFERROR(SUM(K6094:O6094)*VLOOKUP($A6094,HeadJournal!$A$1:$L$890,COLUMN(HeadJournal!H$1),0),0)</f>
        <v>0</v>
      </c>
      <c r="Q6094" s="29"/>
      <c r="R6094" s="31"/>
      <c r="S6094" s="31"/>
      <c r="T6094" s="95" t="str">
        <f t="shared" si="450"/>
        <v/>
      </c>
      <c r="U6094" s="32">
        <f t="shared" ca="1" si="451"/>
        <v>0</v>
      </c>
      <c r="V6094" s="22" t="str">
        <f t="shared" si="452"/>
        <v/>
      </c>
      <c r="X6094" s="33"/>
      <c r="Y6094" s="33"/>
    </row>
    <row r="6095" spans="1:25" hidden="1" x14ac:dyDescent="0.2">
      <c r="A6095" s="93"/>
      <c r="B6095" s="94" t="str">
        <f>IFERROR(VLOOKUP($A6095,HeadJournal!$A$1:$NTR$890,COLUMN(HeadJournal!B$1),0),"")</f>
        <v/>
      </c>
      <c r="C6095" s="94" t="str">
        <f>IFERROR(VLOOKUP($A6095,HeadJournal!$A$1:$NTR$890,COLUMN(HeadJournal!C$1),0),"")</f>
        <v/>
      </c>
      <c r="D6095" s="125" t="str">
        <f>IFERROR(VLOOKUP($A6095,HeadJournal!$A$1:$NTR$890,COLUMN(HeadJournal!D$1),0),"")</f>
        <v/>
      </c>
      <c r="E6095" s="95" t="str">
        <f>IFERROR(VLOOKUP($A6095,HeadJournal!$A$1:$NTR$890,COLUMN(HeadJournal!G$1),0),"")</f>
        <v/>
      </c>
      <c r="F6095" s="95" t="str">
        <f t="shared" si="449"/>
        <v/>
      </c>
      <c r="G6095" s="97"/>
      <c r="H6095" s="161"/>
      <c r="I6095" s="97"/>
      <c r="J6095" s="97"/>
      <c r="K6095" s="29"/>
      <c r="L6095" s="29"/>
      <c r="M6095" s="30">
        <f>IFERROR(VLOOKUP($A6095,HeadJournal!$A$1:$J$890,COLUMN(HeadJournal!I$1),0)*($K6095+$L6095)/(SUMIF($A:$A,$A6095,$K:$K)+SUMIF($A:$A,$A6095,$L:$L)),0)</f>
        <v>0</v>
      </c>
      <c r="N6095" s="30">
        <f>IFERROR((VLOOKUP($A6095,HeadJournal!$A$1:$K$890,COLUMN(HeadJournal!K$1),0)-VLOOKUP($A6095,HeadJournal!$A$1:$K$890,COLUMN(HeadJournal!J$1),0))*($K6095+$L6095)/(SUMIF($A:$A,$A6095,$K:$K)+SUMIF($A:$A,$A6095,$L:$L)),0)</f>
        <v>0</v>
      </c>
      <c r="O6095" s="30">
        <f>IFERROR((VLOOKUP($A6095,HeadJournal!$A$1:$L$890,COLUMN(HeadJournal!L$1),0)*($K6095+$L6095)/(SUMIF($A:$A,$A6095,$K:$K)+SUMIF($A:$A,$A6095,$L:$L)))/VLOOKUP($A6095,HeadJournal!$A$1:$L$890,COLUMN(HeadJournal!H$1),0),0)</f>
        <v>0</v>
      </c>
      <c r="P6095" s="30">
        <f ca="1">IFERROR(SUM(K6095:O6095)*VLOOKUP($A6095,HeadJournal!$A$1:$L$890,COLUMN(HeadJournal!H$1),0),0)</f>
        <v>0</v>
      </c>
      <c r="Q6095" s="29"/>
      <c r="R6095" s="31"/>
      <c r="S6095" s="31"/>
      <c r="T6095" s="95" t="str">
        <f t="shared" si="450"/>
        <v/>
      </c>
      <c r="U6095" s="32">
        <f t="shared" ca="1" si="451"/>
        <v>0</v>
      </c>
      <c r="V6095" s="22" t="str">
        <f t="shared" si="452"/>
        <v/>
      </c>
      <c r="X6095" s="33"/>
      <c r="Y6095" s="33"/>
    </row>
    <row r="6096" spans="1:25" hidden="1" x14ac:dyDescent="0.2">
      <c r="A6096" s="93"/>
      <c r="B6096" s="94" t="str">
        <f>IFERROR(VLOOKUP($A6096,HeadJournal!$A$1:$NTR$890,COLUMN(HeadJournal!B$1),0),"")</f>
        <v/>
      </c>
      <c r="C6096" s="94" t="str">
        <f>IFERROR(VLOOKUP($A6096,HeadJournal!$A$1:$NTR$890,COLUMN(HeadJournal!C$1),0),"")</f>
        <v/>
      </c>
      <c r="D6096" s="125" t="str">
        <f>IFERROR(VLOOKUP($A6096,HeadJournal!$A$1:$NTR$890,COLUMN(HeadJournal!D$1),0),"")</f>
        <v/>
      </c>
      <c r="E6096" s="95" t="str">
        <f>IFERROR(VLOOKUP($A6096,HeadJournal!$A$1:$NTR$890,COLUMN(HeadJournal!G$1),0),"")</f>
        <v/>
      </c>
      <c r="F6096" s="95" t="str">
        <f t="shared" si="449"/>
        <v/>
      </c>
      <c r="G6096" s="97"/>
      <c r="H6096" s="161"/>
      <c r="I6096" s="97"/>
      <c r="J6096" s="97"/>
      <c r="K6096" s="29"/>
      <c r="L6096" s="29"/>
      <c r="M6096" s="30">
        <f>IFERROR(VLOOKUP($A6096,HeadJournal!$A$1:$J$890,COLUMN(HeadJournal!I$1),0)*($K6096+$L6096)/(SUMIF($A:$A,$A6096,$K:$K)+SUMIF($A:$A,$A6096,$L:$L)),0)</f>
        <v>0</v>
      </c>
      <c r="N6096" s="30">
        <f>IFERROR((VLOOKUP($A6096,HeadJournal!$A$1:$K$890,COLUMN(HeadJournal!K$1),0)-VLOOKUP($A6096,HeadJournal!$A$1:$K$890,COLUMN(HeadJournal!J$1),0))*($K6096+$L6096)/(SUMIF($A:$A,$A6096,$K:$K)+SUMIF($A:$A,$A6096,$L:$L)),0)</f>
        <v>0</v>
      </c>
      <c r="O6096" s="30">
        <f>IFERROR((VLOOKUP($A6096,HeadJournal!$A$1:$L$890,COLUMN(HeadJournal!L$1),0)*($K6096+$L6096)/(SUMIF($A:$A,$A6096,$K:$K)+SUMIF($A:$A,$A6096,$L:$L)))/VLOOKUP($A6096,HeadJournal!$A$1:$L$890,COLUMN(HeadJournal!H$1),0),0)</f>
        <v>0</v>
      </c>
      <c r="P6096" s="30">
        <f ca="1">IFERROR(SUM(K6096:O6096)*VLOOKUP($A6096,HeadJournal!$A$1:$L$890,COLUMN(HeadJournal!H$1),0),0)</f>
        <v>0</v>
      </c>
      <c r="Q6096" s="29"/>
      <c r="R6096" s="31"/>
      <c r="S6096" s="31"/>
      <c r="T6096" s="95" t="str">
        <f t="shared" si="450"/>
        <v/>
      </c>
      <c r="U6096" s="32">
        <f t="shared" ca="1" si="451"/>
        <v>0</v>
      </c>
      <c r="V6096" s="22" t="str">
        <f t="shared" si="452"/>
        <v/>
      </c>
      <c r="X6096" s="33"/>
      <c r="Y6096" s="33"/>
    </row>
    <row r="6097" spans="1:25" hidden="1" x14ac:dyDescent="0.2">
      <c r="A6097" s="93"/>
      <c r="B6097" s="94" t="str">
        <f>IFERROR(VLOOKUP($A6097,HeadJournal!$A$1:$NTR$890,COLUMN(HeadJournal!B$1),0),"")</f>
        <v/>
      </c>
      <c r="C6097" s="94" t="str">
        <f>IFERROR(VLOOKUP($A6097,HeadJournal!$A$1:$NTR$890,COLUMN(HeadJournal!C$1),0),"")</f>
        <v/>
      </c>
      <c r="D6097" s="125" t="str">
        <f>IFERROR(VLOOKUP($A6097,HeadJournal!$A$1:$NTR$890,COLUMN(HeadJournal!D$1),0),"")</f>
        <v/>
      </c>
      <c r="E6097" s="95" t="str">
        <f>IFERROR(VLOOKUP($A6097,HeadJournal!$A$1:$NTR$890,COLUMN(HeadJournal!G$1),0),"")</f>
        <v/>
      </c>
      <c r="F6097" s="95" t="str">
        <f t="shared" si="449"/>
        <v/>
      </c>
      <c r="G6097" s="97"/>
      <c r="H6097" s="161"/>
      <c r="I6097" s="97"/>
      <c r="J6097" s="97"/>
      <c r="K6097" s="29"/>
      <c r="L6097" s="29"/>
      <c r="M6097" s="30">
        <f>IFERROR(VLOOKUP($A6097,HeadJournal!$A$1:$J$890,COLUMN(HeadJournal!I$1),0)*($K6097+$L6097)/(SUMIF($A:$A,$A6097,$K:$K)+SUMIF($A:$A,$A6097,$L:$L)),0)</f>
        <v>0</v>
      </c>
      <c r="N6097" s="30">
        <f>IFERROR((VLOOKUP($A6097,HeadJournal!$A$1:$K$890,COLUMN(HeadJournal!K$1),0)-VLOOKUP($A6097,HeadJournal!$A$1:$K$890,COLUMN(HeadJournal!J$1),0))*($K6097+$L6097)/(SUMIF($A:$A,$A6097,$K:$K)+SUMIF($A:$A,$A6097,$L:$L)),0)</f>
        <v>0</v>
      </c>
      <c r="O6097" s="30">
        <f>IFERROR((VLOOKUP($A6097,HeadJournal!$A$1:$L$890,COLUMN(HeadJournal!L$1),0)*($K6097+$L6097)/(SUMIF($A:$A,$A6097,$K:$K)+SUMIF($A:$A,$A6097,$L:$L)))/VLOOKUP($A6097,HeadJournal!$A$1:$L$890,COLUMN(HeadJournal!H$1),0),0)</f>
        <v>0</v>
      </c>
      <c r="P6097" s="30">
        <f ca="1">IFERROR(SUM(K6097:O6097)*VLOOKUP($A6097,HeadJournal!$A$1:$L$890,COLUMN(HeadJournal!H$1),0),0)</f>
        <v>0</v>
      </c>
      <c r="Q6097" s="29"/>
      <c r="R6097" s="31"/>
      <c r="S6097" s="31"/>
      <c r="T6097" s="95" t="str">
        <f t="shared" si="450"/>
        <v/>
      </c>
      <c r="U6097" s="32">
        <f t="shared" ca="1" si="451"/>
        <v>0</v>
      </c>
      <c r="V6097" s="22" t="str">
        <f t="shared" si="452"/>
        <v/>
      </c>
      <c r="X6097" s="33"/>
      <c r="Y6097" s="33"/>
    </row>
    <row r="6098" spans="1:25" hidden="1" x14ac:dyDescent="0.2">
      <c r="A6098" s="93"/>
      <c r="B6098" s="94" t="str">
        <f>IFERROR(VLOOKUP($A6098,HeadJournal!$A$1:$NTR$890,COLUMN(HeadJournal!B$1),0),"")</f>
        <v/>
      </c>
      <c r="C6098" s="94" t="str">
        <f>IFERROR(VLOOKUP($A6098,HeadJournal!$A$1:$NTR$890,COLUMN(HeadJournal!C$1),0),"")</f>
        <v/>
      </c>
      <c r="D6098" s="125" t="str">
        <f>IFERROR(VLOOKUP($A6098,HeadJournal!$A$1:$NTR$890,COLUMN(HeadJournal!D$1),0),"")</f>
        <v/>
      </c>
      <c r="E6098" s="95" t="str">
        <f>IFERROR(VLOOKUP($A6098,HeadJournal!$A$1:$NTR$890,COLUMN(HeadJournal!G$1),0),"")</f>
        <v/>
      </c>
      <c r="F6098" s="95" t="str">
        <f t="shared" si="449"/>
        <v/>
      </c>
      <c r="G6098" s="97"/>
      <c r="H6098" s="161"/>
      <c r="I6098" s="97"/>
      <c r="J6098" s="97"/>
      <c r="K6098" s="29"/>
      <c r="L6098" s="29"/>
      <c r="M6098" s="30">
        <f>IFERROR(VLOOKUP($A6098,HeadJournal!$A$1:$J$890,COLUMN(HeadJournal!I$1),0)*($K6098+$L6098)/(SUMIF($A:$A,$A6098,$K:$K)+SUMIF($A:$A,$A6098,$L:$L)),0)</f>
        <v>0</v>
      </c>
      <c r="N6098" s="30">
        <f>IFERROR((VLOOKUP($A6098,HeadJournal!$A$1:$K$890,COLUMN(HeadJournal!K$1),0)-VLOOKUP($A6098,HeadJournal!$A$1:$K$890,COLUMN(HeadJournal!J$1),0))*($K6098+$L6098)/(SUMIF($A:$A,$A6098,$K:$K)+SUMIF($A:$A,$A6098,$L:$L)),0)</f>
        <v>0</v>
      </c>
      <c r="O6098" s="30">
        <f>IFERROR((VLOOKUP($A6098,HeadJournal!$A$1:$L$890,COLUMN(HeadJournal!L$1),0)*($K6098+$L6098)/(SUMIF($A:$A,$A6098,$K:$K)+SUMIF($A:$A,$A6098,$L:$L)))/VLOOKUP($A6098,HeadJournal!$A$1:$L$890,COLUMN(HeadJournal!H$1),0),0)</f>
        <v>0</v>
      </c>
      <c r="P6098" s="30">
        <f ca="1">IFERROR(SUM(K6098:O6098)*VLOOKUP($A6098,HeadJournal!$A$1:$L$890,COLUMN(HeadJournal!H$1),0),0)</f>
        <v>0</v>
      </c>
      <c r="Q6098" s="29"/>
      <c r="R6098" s="31"/>
      <c r="S6098" s="31"/>
      <c r="T6098" s="95" t="str">
        <f t="shared" si="450"/>
        <v/>
      </c>
      <c r="U6098" s="32">
        <f t="shared" ca="1" si="451"/>
        <v>0</v>
      </c>
      <c r="V6098" s="22" t="str">
        <f t="shared" si="452"/>
        <v/>
      </c>
      <c r="X6098" s="33"/>
      <c r="Y6098" s="33"/>
    </row>
    <row r="6099" spans="1:25" hidden="1" x14ac:dyDescent="0.2">
      <c r="A6099" s="93"/>
      <c r="B6099" s="94" t="str">
        <f>IFERROR(VLOOKUP($A6099,HeadJournal!$A$1:$NTR$890,COLUMN(HeadJournal!B$1),0),"")</f>
        <v/>
      </c>
      <c r="C6099" s="94" t="str">
        <f>IFERROR(VLOOKUP($A6099,HeadJournal!$A$1:$NTR$890,COLUMN(HeadJournal!C$1),0),"")</f>
        <v/>
      </c>
      <c r="D6099" s="125" t="str">
        <f>IFERROR(VLOOKUP($A6099,HeadJournal!$A$1:$NTR$890,COLUMN(HeadJournal!D$1),0),"")</f>
        <v/>
      </c>
      <c r="E6099" s="95" t="str">
        <f>IFERROR(VLOOKUP($A6099,HeadJournal!$A$1:$NTR$890,COLUMN(HeadJournal!G$1),0),"")</f>
        <v/>
      </c>
      <c r="F6099" s="95" t="str">
        <f t="shared" si="449"/>
        <v/>
      </c>
      <c r="G6099" s="97"/>
      <c r="H6099" s="161"/>
      <c r="I6099" s="97"/>
      <c r="J6099" s="97"/>
      <c r="K6099" s="29"/>
      <c r="L6099" s="29"/>
      <c r="M6099" s="30">
        <f>IFERROR(VLOOKUP($A6099,HeadJournal!$A$1:$J$890,COLUMN(HeadJournal!I$1),0)*($K6099+$L6099)/(SUMIF($A:$A,$A6099,$K:$K)+SUMIF($A:$A,$A6099,$L:$L)),0)</f>
        <v>0</v>
      </c>
      <c r="N6099" s="30">
        <f>IFERROR((VLOOKUP($A6099,HeadJournal!$A$1:$K$890,COLUMN(HeadJournal!K$1),0)-VLOOKUP($A6099,HeadJournal!$A$1:$K$890,COLUMN(HeadJournal!J$1),0))*($K6099+$L6099)/(SUMIF($A:$A,$A6099,$K:$K)+SUMIF($A:$A,$A6099,$L:$L)),0)</f>
        <v>0</v>
      </c>
      <c r="O6099" s="30">
        <f>IFERROR((VLOOKUP($A6099,HeadJournal!$A$1:$L$890,COLUMN(HeadJournal!L$1),0)*($K6099+$L6099)/(SUMIF($A:$A,$A6099,$K:$K)+SUMIF($A:$A,$A6099,$L:$L)))/VLOOKUP($A6099,HeadJournal!$A$1:$L$890,COLUMN(HeadJournal!H$1),0),0)</f>
        <v>0</v>
      </c>
      <c r="P6099" s="30">
        <f ca="1">IFERROR(SUM(K6099:O6099)*VLOOKUP($A6099,HeadJournal!$A$1:$L$890,COLUMN(HeadJournal!H$1),0),0)</f>
        <v>0</v>
      </c>
      <c r="Q6099" s="29"/>
      <c r="R6099" s="31"/>
      <c r="S6099" s="31"/>
      <c r="T6099" s="95" t="str">
        <f t="shared" si="450"/>
        <v/>
      </c>
      <c r="U6099" s="32">
        <f t="shared" ca="1" si="451"/>
        <v>0</v>
      </c>
      <c r="V6099" s="22" t="str">
        <f t="shared" si="452"/>
        <v/>
      </c>
      <c r="X6099" s="33"/>
      <c r="Y6099" s="33"/>
    </row>
    <row r="6100" spans="1:25" hidden="1" x14ac:dyDescent="0.2">
      <c r="A6100" s="93"/>
      <c r="B6100" s="94" t="str">
        <f>IFERROR(VLOOKUP($A6100,HeadJournal!$A$1:$NTR$890,COLUMN(HeadJournal!B$1),0),"")</f>
        <v/>
      </c>
      <c r="C6100" s="94" t="str">
        <f>IFERROR(VLOOKUP($A6100,HeadJournal!$A$1:$NTR$890,COLUMN(HeadJournal!C$1),0),"")</f>
        <v/>
      </c>
      <c r="D6100" s="125" t="str">
        <f>IFERROR(VLOOKUP($A6100,HeadJournal!$A$1:$NTR$890,COLUMN(HeadJournal!D$1),0),"")</f>
        <v/>
      </c>
      <c r="E6100" s="95" t="str">
        <f>IFERROR(VLOOKUP($A6100,HeadJournal!$A$1:$NTR$890,COLUMN(HeadJournal!G$1),0),"")</f>
        <v/>
      </c>
      <c r="F6100" s="95" t="str">
        <f t="shared" si="449"/>
        <v/>
      </c>
      <c r="G6100" s="97"/>
      <c r="H6100" s="161"/>
      <c r="I6100" s="97"/>
      <c r="J6100" s="97"/>
      <c r="K6100" s="29"/>
      <c r="L6100" s="29"/>
      <c r="M6100" s="30">
        <f>IFERROR(VLOOKUP($A6100,HeadJournal!$A$1:$J$890,COLUMN(HeadJournal!I$1),0)*($K6100+$L6100)/(SUMIF($A:$A,$A6100,$K:$K)+SUMIF($A:$A,$A6100,$L:$L)),0)</f>
        <v>0</v>
      </c>
      <c r="N6100" s="30">
        <f>IFERROR((VLOOKUP($A6100,HeadJournal!$A$1:$K$890,COLUMN(HeadJournal!K$1),0)-VLOOKUP($A6100,HeadJournal!$A$1:$K$890,COLUMN(HeadJournal!J$1),0))*($K6100+$L6100)/(SUMIF($A:$A,$A6100,$K:$K)+SUMIF($A:$A,$A6100,$L:$L)),0)</f>
        <v>0</v>
      </c>
      <c r="O6100" s="30">
        <f>IFERROR((VLOOKUP($A6100,HeadJournal!$A$1:$L$890,COLUMN(HeadJournal!L$1),0)*($K6100+$L6100)/(SUMIF($A:$A,$A6100,$K:$K)+SUMIF($A:$A,$A6100,$L:$L)))/VLOOKUP($A6100,HeadJournal!$A$1:$L$890,COLUMN(HeadJournal!H$1),0),0)</f>
        <v>0</v>
      </c>
      <c r="P6100" s="30">
        <f ca="1">IFERROR(SUM(K6100:O6100)*VLOOKUP($A6100,HeadJournal!$A$1:$L$890,COLUMN(HeadJournal!H$1),0),0)</f>
        <v>0</v>
      </c>
      <c r="Q6100" s="29"/>
      <c r="R6100" s="31"/>
      <c r="S6100" s="31"/>
      <c r="T6100" s="95" t="str">
        <f t="shared" si="450"/>
        <v/>
      </c>
      <c r="U6100" s="32">
        <f t="shared" ca="1" si="451"/>
        <v>0</v>
      </c>
      <c r="V6100" s="22" t="str">
        <f t="shared" si="452"/>
        <v/>
      </c>
      <c r="X6100" s="33"/>
      <c r="Y6100" s="33"/>
    </row>
    <row r="6101" spans="1:25" hidden="1" x14ac:dyDescent="0.2">
      <c r="A6101" s="93"/>
      <c r="B6101" s="94" t="str">
        <f>IFERROR(VLOOKUP($A6101,HeadJournal!$A$1:$NTR$890,COLUMN(HeadJournal!B$1),0),"")</f>
        <v/>
      </c>
      <c r="C6101" s="94" t="str">
        <f>IFERROR(VLOOKUP($A6101,HeadJournal!$A$1:$NTR$890,COLUMN(HeadJournal!C$1),0),"")</f>
        <v/>
      </c>
      <c r="D6101" s="125" t="str">
        <f>IFERROR(VLOOKUP($A6101,HeadJournal!$A$1:$NTR$890,COLUMN(HeadJournal!D$1),0),"")</f>
        <v/>
      </c>
      <c r="E6101" s="95" t="str">
        <f>IFERROR(VLOOKUP($A6101,HeadJournal!$A$1:$NTR$890,COLUMN(HeadJournal!G$1),0),"")</f>
        <v/>
      </c>
      <c r="F6101" s="95" t="str">
        <f t="shared" si="449"/>
        <v/>
      </c>
      <c r="G6101" s="97"/>
      <c r="H6101" s="161"/>
      <c r="I6101" s="97"/>
      <c r="J6101" s="97"/>
      <c r="K6101" s="29"/>
      <c r="L6101" s="29"/>
      <c r="M6101" s="30">
        <f>IFERROR(VLOOKUP($A6101,HeadJournal!$A$1:$J$890,COLUMN(HeadJournal!I$1),0)*($K6101+$L6101)/(SUMIF($A:$A,$A6101,$K:$K)+SUMIF($A:$A,$A6101,$L:$L)),0)</f>
        <v>0</v>
      </c>
      <c r="N6101" s="30">
        <f>IFERROR((VLOOKUP($A6101,HeadJournal!$A$1:$K$890,COLUMN(HeadJournal!K$1),0)-VLOOKUP($A6101,HeadJournal!$A$1:$K$890,COLUMN(HeadJournal!J$1),0))*($K6101+$L6101)/(SUMIF($A:$A,$A6101,$K:$K)+SUMIF($A:$A,$A6101,$L:$L)),0)</f>
        <v>0</v>
      </c>
      <c r="O6101" s="30">
        <f>IFERROR((VLOOKUP($A6101,HeadJournal!$A$1:$L$890,COLUMN(HeadJournal!L$1),0)*($K6101+$L6101)/(SUMIF($A:$A,$A6101,$K:$K)+SUMIF($A:$A,$A6101,$L:$L)))/VLOOKUP($A6101,HeadJournal!$A$1:$L$890,COLUMN(HeadJournal!H$1),0),0)</f>
        <v>0</v>
      </c>
      <c r="P6101" s="30">
        <f ca="1">IFERROR(SUM(K6101:O6101)*VLOOKUP($A6101,HeadJournal!$A$1:$L$890,COLUMN(HeadJournal!H$1),0),0)</f>
        <v>0</v>
      </c>
      <c r="Q6101" s="29"/>
      <c r="R6101" s="31"/>
      <c r="S6101" s="31"/>
      <c r="T6101" s="95" t="str">
        <f t="shared" si="450"/>
        <v/>
      </c>
      <c r="U6101" s="32">
        <f t="shared" ca="1" si="451"/>
        <v>0</v>
      </c>
      <c r="V6101" s="22" t="str">
        <f t="shared" si="452"/>
        <v/>
      </c>
      <c r="X6101" s="33"/>
      <c r="Y6101" s="33"/>
    </row>
    <row r="6102" spans="1:25" hidden="1" x14ac:dyDescent="0.2">
      <c r="A6102" s="93"/>
      <c r="B6102" s="94" t="str">
        <f>IFERROR(VLOOKUP($A6102,HeadJournal!$A$1:$NTR$890,COLUMN(HeadJournal!B$1),0),"")</f>
        <v/>
      </c>
      <c r="C6102" s="94" t="str">
        <f>IFERROR(VLOOKUP($A6102,HeadJournal!$A$1:$NTR$890,COLUMN(HeadJournal!C$1),0),"")</f>
        <v/>
      </c>
      <c r="D6102" s="125" t="str">
        <f>IFERROR(VLOOKUP($A6102,HeadJournal!$A$1:$NTR$890,COLUMN(HeadJournal!D$1),0),"")</f>
        <v/>
      </c>
      <c r="E6102" s="95" t="str">
        <f>IFERROR(VLOOKUP($A6102,HeadJournal!$A$1:$NTR$890,COLUMN(HeadJournal!G$1),0),"")</f>
        <v/>
      </c>
      <c r="F6102" s="95" t="str">
        <f t="shared" si="449"/>
        <v/>
      </c>
      <c r="G6102" s="97"/>
      <c r="H6102" s="161"/>
      <c r="I6102" s="97"/>
      <c r="J6102" s="97"/>
      <c r="K6102" s="29"/>
      <c r="L6102" s="29"/>
      <c r="M6102" s="30">
        <f>IFERROR(VLOOKUP($A6102,HeadJournal!$A$1:$J$890,COLUMN(HeadJournal!I$1),0)*($K6102+$L6102)/(SUMIF($A:$A,$A6102,$K:$K)+SUMIF($A:$A,$A6102,$L:$L)),0)</f>
        <v>0</v>
      </c>
      <c r="N6102" s="30">
        <f>IFERROR((VLOOKUP($A6102,HeadJournal!$A$1:$K$890,COLUMN(HeadJournal!K$1),0)-VLOOKUP($A6102,HeadJournal!$A$1:$K$890,COLUMN(HeadJournal!J$1),0))*($K6102+$L6102)/(SUMIF($A:$A,$A6102,$K:$K)+SUMIF($A:$A,$A6102,$L:$L)),0)</f>
        <v>0</v>
      </c>
      <c r="O6102" s="30">
        <f>IFERROR((VLOOKUP($A6102,HeadJournal!$A$1:$L$890,COLUMN(HeadJournal!L$1),0)*($K6102+$L6102)/(SUMIF($A:$A,$A6102,$K:$K)+SUMIF($A:$A,$A6102,$L:$L)))/VLOOKUP($A6102,HeadJournal!$A$1:$L$890,COLUMN(HeadJournal!H$1),0),0)</f>
        <v>0</v>
      </c>
      <c r="P6102" s="30">
        <f ca="1">IFERROR(SUM(K6102:O6102)*VLOOKUP($A6102,HeadJournal!$A$1:$L$890,COLUMN(HeadJournal!H$1),0),0)</f>
        <v>0</v>
      </c>
      <c r="Q6102" s="29"/>
      <c r="R6102" s="31"/>
      <c r="S6102" s="31"/>
      <c r="T6102" s="95" t="str">
        <f t="shared" si="450"/>
        <v/>
      </c>
      <c r="U6102" s="32">
        <f t="shared" ca="1" si="451"/>
        <v>0</v>
      </c>
      <c r="V6102" s="22" t="str">
        <f t="shared" si="452"/>
        <v/>
      </c>
      <c r="X6102" s="33"/>
      <c r="Y6102" s="33"/>
    </row>
    <row r="6103" spans="1:25" hidden="1" x14ac:dyDescent="0.2">
      <c r="A6103" s="93"/>
      <c r="B6103" s="94" t="str">
        <f>IFERROR(VLOOKUP($A6103,HeadJournal!$A$1:$NTR$890,COLUMN(HeadJournal!B$1),0),"")</f>
        <v/>
      </c>
      <c r="C6103" s="94" t="str">
        <f>IFERROR(VLOOKUP($A6103,HeadJournal!$A$1:$NTR$890,COLUMN(HeadJournal!C$1),0),"")</f>
        <v/>
      </c>
      <c r="D6103" s="125" t="str">
        <f>IFERROR(VLOOKUP($A6103,HeadJournal!$A$1:$NTR$890,COLUMN(HeadJournal!D$1),0),"")</f>
        <v/>
      </c>
      <c r="E6103" s="95" t="str">
        <f>IFERROR(VLOOKUP($A6103,HeadJournal!$A$1:$NTR$890,COLUMN(HeadJournal!G$1),0),"")</f>
        <v/>
      </c>
      <c r="F6103" s="95" t="str">
        <f t="shared" si="449"/>
        <v/>
      </c>
      <c r="G6103" s="97"/>
      <c r="H6103" s="161"/>
      <c r="I6103" s="97"/>
      <c r="J6103" s="97"/>
      <c r="K6103" s="29"/>
      <c r="L6103" s="29"/>
      <c r="M6103" s="30">
        <f>IFERROR(VLOOKUP($A6103,HeadJournal!$A$1:$J$890,COLUMN(HeadJournal!I$1),0)*($K6103+$L6103)/(SUMIF($A:$A,$A6103,$K:$K)+SUMIF($A:$A,$A6103,$L:$L)),0)</f>
        <v>0</v>
      </c>
      <c r="N6103" s="30">
        <f>IFERROR((VLOOKUP($A6103,HeadJournal!$A$1:$K$890,COLUMN(HeadJournal!K$1),0)-VLOOKUP($A6103,HeadJournal!$A$1:$K$890,COLUMN(HeadJournal!J$1),0))*($K6103+$L6103)/(SUMIF($A:$A,$A6103,$K:$K)+SUMIF($A:$A,$A6103,$L:$L)),0)</f>
        <v>0</v>
      </c>
      <c r="O6103" s="30">
        <f>IFERROR((VLOOKUP($A6103,HeadJournal!$A$1:$L$890,COLUMN(HeadJournal!L$1),0)*($K6103+$L6103)/(SUMIF($A:$A,$A6103,$K:$K)+SUMIF($A:$A,$A6103,$L:$L)))/VLOOKUP($A6103,HeadJournal!$A$1:$L$890,COLUMN(HeadJournal!H$1),0),0)</f>
        <v>0</v>
      </c>
      <c r="P6103" s="30">
        <f ca="1">IFERROR(SUM(K6103:O6103)*VLOOKUP($A6103,HeadJournal!$A$1:$L$890,COLUMN(HeadJournal!H$1),0),0)</f>
        <v>0</v>
      </c>
      <c r="Q6103" s="29"/>
      <c r="R6103" s="31"/>
      <c r="S6103" s="31"/>
      <c r="T6103" s="95" t="str">
        <f t="shared" si="450"/>
        <v/>
      </c>
      <c r="U6103" s="32">
        <f t="shared" ca="1" si="451"/>
        <v>0</v>
      </c>
      <c r="V6103" s="22" t="str">
        <f t="shared" si="452"/>
        <v/>
      </c>
      <c r="X6103" s="33"/>
      <c r="Y6103" s="33"/>
    </row>
    <row r="6104" spans="1:25" hidden="1" x14ac:dyDescent="0.2">
      <c r="A6104" s="93"/>
      <c r="B6104" s="94" t="str">
        <f>IFERROR(VLOOKUP($A6104,HeadJournal!$A$1:$NTR$890,COLUMN(HeadJournal!B$1),0),"")</f>
        <v/>
      </c>
      <c r="C6104" s="94" t="str">
        <f>IFERROR(VLOOKUP($A6104,HeadJournal!$A$1:$NTR$890,COLUMN(HeadJournal!C$1),0),"")</f>
        <v/>
      </c>
      <c r="D6104" s="125" t="str">
        <f>IFERROR(VLOOKUP($A6104,HeadJournal!$A$1:$NTR$890,COLUMN(HeadJournal!D$1),0),"")</f>
        <v/>
      </c>
      <c r="E6104" s="95" t="str">
        <f>IFERROR(VLOOKUP($A6104,HeadJournal!$A$1:$NTR$890,COLUMN(HeadJournal!G$1),0),"")</f>
        <v/>
      </c>
      <c r="F6104" s="95" t="str">
        <f t="shared" si="449"/>
        <v/>
      </c>
      <c r="G6104" s="97"/>
      <c r="H6104" s="161"/>
      <c r="I6104" s="97"/>
      <c r="J6104" s="97"/>
      <c r="K6104" s="29"/>
      <c r="L6104" s="29"/>
      <c r="M6104" s="30">
        <f>IFERROR(VLOOKUP($A6104,HeadJournal!$A$1:$J$890,COLUMN(HeadJournal!I$1),0)*($K6104+$L6104)/(SUMIF($A:$A,$A6104,$K:$K)+SUMIF($A:$A,$A6104,$L:$L)),0)</f>
        <v>0</v>
      </c>
      <c r="N6104" s="30">
        <f>IFERROR((VLOOKUP($A6104,HeadJournal!$A$1:$K$890,COLUMN(HeadJournal!K$1),0)-VLOOKUP($A6104,HeadJournal!$A$1:$K$890,COLUMN(HeadJournal!J$1),0))*($K6104+$L6104)/(SUMIF($A:$A,$A6104,$K:$K)+SUMIF($A:$A,$A6104,$L:$L)),0)</f>
        <v>0</v>
      </c>
      <c r="O6104" s="30">
        <f>IFERROR((VLOOKUP($A6104,HeadJournal!$A$1:$L$890,COLUMN(HeadJournal!L$1),0)*($K6104+$L6104)/(SUMIF($A:$A,$A6104,$K:$K)+SUMIF($A:$A,$A6104,$L:$L)))/VLOOKUP($A6104,HeadJournal!$A$1:$L$890,COLUMN(HeadJournal!H$1),0),0)</f>
        <v>0</v>
      </c>
      <c r="P6104" s="30">
        <f ca="1">IFERROR(SUM(K6104:O6104)*VLOOKUP($A6104,HeadJournal!$A$1:$L$890,COLUMN(HeadJournal!H$1),0),0)</f>
        <v>0</v>
      </c>
      <c r="Q6104" s="29"/>
      <c r="R6104" s="31"/>
      <c r="S6104" s="31"/>
      <c r="T6104" s="95" t="str">
        <f t="shared" si="450"/>
        <v/>
      </c>
      <c r="U6104" s="32">
        <f t="shared" ca="1" si="451"/>
        <v>0</v>
      </c>
      <c r="V6104" s="22" t="str">
        <f t="shared" si="452"/>
        <v/>
      </c>
      <c r="X6104" s="33"/>
      <c r="Y6104" s="33"/>
    </row>
    <row r="6105" spans="1:25" hidden="1" x14ac:dyDescent="0.2">
      <c r="A6105" s="93"/>
      <c r="B6105" s="94" t="str">
        <f>IFERROR(VLOOKUP($A6105,HeadJournal!$A$1:$NTR$890,COLUMN(HeadJournal!B$1),0),"")</f>
        <v/>
      </c>
      <c r="C6105" s="94" t="str">
        <f>IFERROR(VLOOKUP($A6105,HeadJournal!$A$1:$NTR$890,COLUMN(HeadJournal!C$1),0),"")</f>
        <v/>
      </c>
      <c r="D6105" s="125" t="str">
        <f>IFERROR(VLOOKUP($A6105,HeadJournal!$A$1:$NTR$890,COLUMN(HeadJournal!D$1),0),"")</f>
        <v/>
      </c>
      <c r="E6105" s="95" t="str">
        <f>IFERROR(VLOOKUP($A6105,HeadJournal!$A$1:$NTR$890,COLUMN(HeadJournal!G$1),0),"")</f>
        <v/>
      </c>
      <c r="F6105" s="95" t="str">
        <f t="shared" si="449"/>
        <v/>
      </c>
      <c r="G6105" s="97"/>
      <c r="H6105" s="161"/>
      <c r="I6105" s="97"/>
      <c r="J6105" s="97"/>
      <c r="K6105" s="29"/>
      <c r="L6105" s="29"/>
      <c r="M6105" s="30">
        <f>IFERROR(VLOOKUP($A6105,HeadJournal!$A$1:$J$890,COLUMN(HeadJournal!I$1),0)*($K6105+$L6105)/(SUMIF($A:$A,$A6105,$K:$K)+SUMIF($A:$A,$A6105,$L:$L)),0)</f>
        <v>0</v>
      </c>
      <c r="N6105" s="30">
        <f>IFERROR((VLOOKUP($A6105,HeadJournal!$A$1:$K$890,COLUMN(HeadJournal!K$1),0)-VLOOKUP($A6105,HeadJournal!$A$1:$K$890,COLUMN(HeadJournal!J$1),0))*($K6105+$L6105)/(SUMIF($A:$A,$A6105,$K:$K)+SUMIF($A:$A,$A6105,$L:$L)),0)</f>
        <v>0</v>
      </c>
      <c r="O6105" s="30">
        <f>IFERROR((VLOOKUP($A6105,HeadJournal!$A$1:$L$890,COLUMN(HeadJournal!L$1),0)*($K6105+$L6105)/(SUMIF($A:$A,$A6105,$K:$K)+SUMIF($A:$A,$A6105,$L:$L)))/VLOOKUP($A6105,HeadJournal!$A$1:$L$890,COLUMN(HeadJournal!H$1),0),0)</f>
        <v>0</v>
      </c>
      <c r="P6105" s="30">
        <f ca="1">IFERROR(SUM(K6105:O6105)*VLOOKUP($A6105,HeadJournal!$A$1:$L$890,COLUMN(HeadJournal!H$1),0),0)</f>
        <v>0</v>
      </c>
      <c r="Q6105" s="29"/>
      <c r="R6105" s="31"/>
      <c r="S6105" s="31"/>
      <c r="T6105" s="95" t="str">
        <f t="shared" si="450"/>
        <v/>
      </c>
      <c r="U6105" s="32">
        <f t="shared" ca="1" si="451"/>
        <v>0</v>
      </c>
      <c r="V6105" s="22" t="str">
        <f t="shared" si="452"/>
        <v/>
      </c>
      <c r="X6105" s="33"/>
      <c r="Y6105" s="33"/>
    </row>
    <row r="6106" spans="1:25" hidden="1" x14ac:dyDescent="0.2">
      <c r="A6106" s="93"/>
      <c r="B6106" s="94" t="str">
        <f>IFERROR(VLOOKUP($A6106,HeadJournal!$A$1:$NTR$890,COLUMN(HeadJournal!B$1),0),"")</f>
        <v/>
      </c>
      <c r="C6106" s="94" t="str">
        <f>IFERROR(VLOOKUP($A6106,HeadJournal!$A$1:$NTR$890,COLUMN(HeadJournal!C$1),0),"")</f>
        <v/>
      </c>
      <c r="D6106" s="125" t="str">
        <f>IFERROR(VLOOKUP($A6106,HeadJournal!$A$1:$NTR$890,COLUMN(HeadJournal!D$1),0),"")</f>
        <v/>
      </c>
      <c r="E6106" s="95" t="str">
        <f>IFERROR(VLOOKUP($A6106,HeadJournal!$A$1:$NTR$890,COLUMN(HeadJournal!G$1),0),"")</f>
        <v/>
      </c>
      <c r="F6106" s="95" t="str">
        <f t="shared" si="449"/>
        <v/>
      </c>
      <c r="G6106" s="97"/>
      <c r="H6106" s="161"/>
      <c r="I6106" s="97"/>
      <c r="J6106" s="97"/>
      <c r="K6106" s="29"/>
      <c r="L6106" s="29"/>
      <c r="M6106" s="30">
        <f>IFERROR(VLOOKUP($A6106,HeadJournal!$A$1:$J$890,COLUMN(HeadJournal!I$1),0)*($K6106+$L6106)/(SUMIF($A:$A,$A6106,$K:$K)+SUMIF($A:$A,$A6106,$L:$L)),0)</f>
        <v>0</v>
      </c>
      <c r="N6106" s="30">
        <f>IFERROR((VLOOKUP($A6106,HeadJournal!$A$1:$K$890,COLUMN(HeadJournal!K$1),0)-VLOOKUP($A6106,HeadJournal!$A$1:$K$890,COLUMN(HeadJournal!J$1),0))*($K6106+$L6106)/(SUMIF($A:$A,$A6106,$K:$K)+SUMIF($A:$A,$A6106,$L:$L)),0)</f>
        <v>0</v>
      </c>
      <c r="O6106" s="30">
        <f>IFERROR((VLOOKUP($A6106,HeadJournal!$A$1:$L$890,COLUMN(HeadJournal!L$1),0)*($K6106+$L6106)/(SUMIF($A:$A,$A6106,$K:$K)+SUMIF($A:$A,$A6106,$L:$L)))/VLOOKUP($A6106,HeadJournal!$A$1:$L$890,COLUMN(HeadJournal!H$1),0),0)</f>
        <v>0</v>
      </c>
      <c r="P6106" s="30">
        <f ca="1">IFERROR(SUM(K6106:O6106)*VLOOKUP($A6106,HeadJournal!$A$1:$L$890,COLUMN(HeadJournal!H$1),0),0)</f>
        <v>0</v>
      </c>
      <c r="Q6106" s="29"/>
      <c r="R6106" s="31"/>
      <c r="S6106" s="31"/>
      <c r="T6106" s="95" t="str">
        <f t="shared" si="450"/>
        <v/>
      </c>
      <c r="U6106" s="32">
        <f t="shared" ca="1" si="451"/>
        <v>0</v>
      </c>
      <c r="V6106" s="22" t="str">
        <f t="shared" si="452"/>
        <v/>
      </c>
      <c r="X6106" s="33"/>
      <c r="Y6106" s="33"/>
    </row>
    <row r="6107" spans="1:25" hidden="1" x14ac:dyDescent="0.2">
      <c r="A6107" s="93"/>
      <c r="B6107" s="94" t="str">
        <f>IFERROR(VLOOKUP($A6107,HeadJournal!$A$1:$NTR$890,COLUMN(HeadJournal!B$1),0),"")</f>
        <v/>
      </c>
      <c r="C6107" s="94" t="str">
        <f>IFERROR(VLOOKUP($A6107,HeadJournal!$A$1:$NTR$890,COLUMN(HeadJournal!C$1),0),"")</f>
        <v/>
      </c>
      <c r="D6107" s="125" t="str">
        <f>IFERROR(VLOOKUP($A6107,HeadJournal!$A$1:$NTR$890,COLUMN(HeadJournal!D$1),0),"")</f>
        <v/>
      </c>
      <c r="E6107" s="95" t="str">
        <f>IFERROR(VLOOKUP($A6107,HeadJournal!$A$1:$NTR$890,COLUMN(HeadJournal!G$1),0),"")</f>
        <v/>
      </c>
      <c r="F6107" s="95" t="str">
        <f t="shared" si="449"/>
        <v/>
      </c>
      <c r="G6107" s="97"/>
      <c r="H6107" s="161"/>
      <c r="I6107" s="97"/>
      <c r="J6107" s="97"/>
      <c r="K6107" s="29"/>
      <c r="L6107" s="29"/>
      <c r="M6107" s="30">
        <f>IFERROR(VLOOKUP($A6107,HeadJournal!$A$1:$J$890,COLUMN(HeadJournal!I$1),0)*($K6107+$L6107)/(SUMIF($A:$A,$A6107,$K:$K)+SUMIF($A:$A,$A6107,$L:$L)),0)</f>
        <v>0</v>
      </c>
      <c r="N6107" s="30">
        <f>IFERROR((VLOOKUP($A6107,HeadJournal!$A$1:$K$890,COLUMN(HeadJournal!K$1),0)-VLOOKUP($A6107,HeadJournal!$A$1:$K$890,COLUMN(HeadJournal!J$1),0))*($K6107+$L6107)/(SUMIF($A:$A,$A6107,$K:$K)+SUMIF($A:$A,$A6107,$L:$L)),0)</f>
        <v>0</v>
      </c>
      <c r="O6107" s="30">
        <f>IFERROR((VLOOKUP($A6107,HeadJournal!$A$1:$L$890,COLUMN(HeadJournal!L$1),0)*($K6107+$L6107)/(SUMIF($A:$A,$A6107,$K:$K)+SUMIF($A:$A,$A6107,$L:$L)))/VLOOKUP($A6107,HeadJournal!$A$1:$L$890,COLUMN(HeadJournal!H$1),0),0)</f>
        <v>0</v>
      </c>
      <c r="P6107" s="30">
        <f ca="1">IFERROR(SUM(K6107:O6107)*VLOOKUP($A6107,HeadJournal!$A$1:$L$890,COLUMN(HeadJournal!H$1),0),0)</f>
        <v>0</v>
      </c>
      <c r="Q6107" s="29"/>
      <c r="R6107" s="31"/>
      <c r="S6107" s="31"/>
      <c r="T6107" s="95" t="str">
        <f t="shared" si="450"/>
        <v/>
      </c>
      <c r="U6107" s="32">
        <f t="shared" ca="1" si="451"/>
        <v>0</v>
      </c>
      <c r="V6107" s="22" t="str">
        <f t="shared" si="452"/>
        <v/>
      </c>
      <c r="X6107" s="33"/>
      <c r="Y6107" s="33"/>
    </row>
    <row r="6108" spans="1:25" hidden="1" x14ac:dyDescent="0.2">
      <c r="A6108" s="93"/>
      <c r="B6108" s="94" t="str">
        <f>IFERROR(VLOOKUP($A6108,HeadJournal!$A$1:$NTR$890,COLUMN(HeadJournal!B$1),0),"")</f>
        <v/>
      </c>
      <c r="C6108" s="94" t="str">
        <f>IFERROR(VLOOKUP($A6108,HeadJournal!$A$1:$NTR$890,COLUMN(HeadJournal!C$1),0),"")</f>
        <v/>
      </c>
      <c r="D6108" s="125" t="str">
        <f>IFERROR(VLOOKUP($A6108,HeadJournal!$A$1:$NTR$890,COLUMN(HeadJournal!D$1),0),"")</f>
        <v/>
      </c>
      <c r="E6108" s="95" t="str">
        <f>IFERROR(VLOOKUP($A6108,HeadJournal!$A$1:$NTR$890,COLUMN(HeadJournal!G$1),0),"")</f>
        <v/>
      </c>
      <c r="F6108" s="95" t="str">
        <f t="shared" si="449"/>
        <v/>
      </c>
      <c r="G6108" s="97"/>
      <c r="H6108" s="161"/>
      <c r="I6108" s="97"/>
      <c r="J6108" s="97"/>
      <c r="K6108" s="29"/>
      <c r="L6108" s="29"/>
      <c r="M6108" s="30">
        <f>IFERROR(VLOOKUP($A6108,HeadJournal!$A$1:$J$890,COLUMN(HeadJournal!I$1),0)*($K6108+$L6108)/(SUMIF($A:$A,$A6108,$K:$K)+SUMIF($A:$A,$A6108,$L:$L)),0)</f>
        <v>0</v>
      </c>
      <c r="N6108" s="30">
        <f>IFERROR((VLOOKUP($A6108,HeadJournal!$A$1:$K$890,COLUMN(HeadJournal!K$1),0)-VLOOKUP($A6108,HeadJournal!$A$1:$K$890,COLUMN(HeadJournal!J$1),0))*($K6108+$L6108)/(SUMIF($A:$A,$A6108,$K:$K)+SUMIF($A:$A,$A6108,$L:$L)),0)</f>
        <v>0</v>
      </c>
      <c r="O6108" s="30">
        <f>IFERROR((VLOOKUP($A6108,HeadJournal!$A$1:$L$890,COLUMN(HeadJournal!L$1),0)*($K6108+$L6108)/(SUMIF($A:$A,$A6108,$K:$K)+SUMIF($A:$A,$A6108,$L:$L)))/VLOOKUP($A6108,HeadJournal!$A$1:$L$890,COLUMN(HeadJournal!H$1),0),0)</f>
        <v>0</v>
      </c>
      <c r="P6108" s="30">
        <f ca="1">IFERROR(SUM(K6108:O6108)*VLOOKUP($A6108,HeadJournal!$A$1:$L$890,COLUMN(HeadJournal!H$1),0),0)</f>
        <v>0</v>
      </c>
      <c r="Q6108" s="29"/>
      <c r="R6108" s="31"/>
      <c r="S6108" s="31"/>
      <c r="T6108" s="95" t="str">
        <f t="shared" si="450"/>
        <v/>
      </c>
      <c r="U6108" s="32">
        <f t="shared" ca="1" si="451"/>
        <v>0</v>
      </c>
      <c r="V6108" s="22" t="str">
        <f t="shared" si="452"/>
        <v/>
      </c>
      <c r="X6108" s="33"/>
      <c r="Y6108" s="33"/>
    </row>
    <row r="6109" spans="1:25" hidden="1" x14ac:dyDescent="0.2">
      <c r="A6109" s="93"/>
      <c r="B6109" s="94" t="str">
        <f>IFERROR(VLOOKUP($A6109,HeadJournal!$A$1:$NTR$890,COLUMN(HeadJournal!B$1),0),"")</f>
        <v/>
      </c>
      <c r="C6109" s="94" t="str">
        <f>IFERROR(VLOOKUP($A6109,HeadJournal!$A$1:$NTR$890,COLUMN(HeadJournal!C$1),0),"")</f>
        <v/>
      </c>
      <c r="D6109" s="125" t="str">
        <f>IFERROR(VLOOKUP($A6109,HeadJournal!$A$1:$NTR$890,COLUMN(HeadJournal!D$1),0),"")</f>
        <v/>
      </c>
      <c r="E6109" s="95" t="str">
        <f>IFERROR(VLOOKUP($A6109,HeadJournal!$A$1:$NTR$890,COLUMN(HeadJournal!G$1),0),"")</f>
        <v/>
      </c>
      <c r="F6109" s="95" t="str">
        <f t="shared" si="449"/>
        <v/>
      </c>
      <c r="G6109" s="97"/>
      <c r="H6109" s="161"/>
      <c r="I6109" s="97"/>
      <c r="J6109" s="97"/>
      <c r="K6109" s="29"/>
      <c r="L6109" s="29"/>
      <c r="M6109" s="30">
        <f>IFERROR(VLOOKUP($A6109,HeadJournal!$A$1:$J$890,COLUMN(HeadJournal!I$1),0)*($K6109+$L6109)/(SUMIF($A:$A,$A6109,$K:$K)+SUMIF($A:$A,$A6109,$L:$L)),0)</f>
        <v>0</v>
      </c>
      <c r="N6109" s="30">
        <f>IFERROR((VLOOKUP($A6109,HeadJournal!$A$1:$K$890,COLUMN(HeadJournal!K$1),0)-VLOOKUP($A6109,HeadJournal!$A$1:$K$890,COLUMN(HeadJournal!J$1),0))*($K6109+$L6109)/(SUMIF($A:$A,$A6109,$K:$K)+SUMIF($A:$A,$A6109,$L:$L)),0)</f>
        <v>0</v>
      </c>
      <c r="O6109" s="30">
        <f>IFERROR((VLOOKUP($A6109,HeadJournal!$A$1:$L$890,COLUMN(HeadJournal!L$1),0)*($K6109+$L6109)/(SUMIF($A:$A,$A6109,$K:$K)+SUMIF($A:$A,$A6109,$L:$L)))/VLOOKUP($A6109,HeadJournal!$A$1:$L$890,COLUMN(HeadJournal!H$1),0),0)</f>
        <v>0</v>
      </c>
      <c r="P6109" s="30">
        <f ca="1">IFERROR(SUM(K6109:O6109)*VLOOKUP($A6109,HeadJournal!$A$1:$L$890,COLUMN(HeadJournal!H$1),0),0)</f>
        <v>0</v>
      </c>
      <c r="Q6109" s="29"/>
      <c r="R6109" s="31"/>
      <c r="S6109" s="31"/>
      <c r="T6109" s="95" t="str">
        <f t="shared" si="450"/>
        <v/>
      </c>
      <c r="U6109" s="32">
        <f t="shared" ca="1" si="451"/>
        <v>0</v>
      </c>
      <c r="V6109" s="22" t="str">
        <f t="shared" si="452"/>
        <v/>
      </c>
      <c r="X6109" s="33"/>
      <c r="Y6109" s="33"/>
    </row>
    <row r="6110" spans="1:25" hidden="1" x14ac:dyDescent="0.2">
      <c r="A6110" s="93"/>
      <c r="B6110" s="94" t="str">
        <f>IFERROR(VLOOKUP($A6110,HeadJournal!$A$1:$NTR$890,COLUMN(HeadJournal!B$1),0),"")</f>
        <v/>
      </c>
      <c r="C6110" s="94" t="str">
        <f>IFERROR(VLOOKUP($A6110,HeadJournal!$A$1:$NTR$890,COLUMN(HeadJournal!C$1),0),"")</f>
        <v/>
      </c>
      <c r="D6110" s="125" t="str">
        <f>IFERROR(VLOOKUP($A6110,HeadJournal!$A$1:$NTR$890,COLUMN(HeadJournal!D$1),0),"")</f>
        <v/>
      </c>
      <c r="E6110" s="95" t="str">
        <f>IFERROR(VLOOKUP($A6110,HeadJournal!$A$1:$NTR$890,COLUMN(HeadJournal!G$1),0),"")</f>
        <v/>
      </c>
      <c r="F6110" s="95" t="str">
        <f t="shared" si="449"/>
        <v/>
      </c>
      <c r="G6110" s="97"/>
      <c r="H6110" s="161"/>
      <c r="I6110" s="97"/>
      <c r="J6110" s="97"/>
      <c r="K6110" s="29"/>
      <c r="L6110" s="29"/>
      <c r="M6110" s="30">
        <f>IFERROR(VLOOKUP($A6110,HeadJournal!$A$1:$J$890,COLUMN(HeadJournal!I$1),0)*($K6110+$L6110)/(SUMIF($A:$A,$A6110,$K:$K)+SUMIF($A:$A,$A6110,$L:$L)),0)</f>
        <v>0</v>
      </c>
      <c r="N6110" s="30">
        <f>IFERROR((VLOOKUP($A6110,HeadJournal!$A$1:$K$890,COLUMN(HeadJournal!K$1),0)-VLOOKUP($A6110,HeadJournal!$A$1:$K$890,COLUMN(HeadJournal!J$1),0))*($K6110+$L6110)/(SUMIF($A:$A,$A6110,$K:$K)+SUMIF($A:$A,$A6110,$L:$L)),0)</f>
        <v>0</v>
      </c>
      <c r="O6110" s="30">
        <f>IFERROR((VLOOKUP($A6110,HeadJournal!$A$1:$L$890,COLUMN(HeadJournal!L$1),0)*($K6110+$L6110)/(SUMIF($A:$A,$A6110,$K:$K)+SUMIF($A:$A,$A6110,$L:$L)))/VLOOKUP($A6110,HeadJournal!$A$1:$L$890,COLUMN(HeadJournal!H$1),0),0)</f>
        <v>0</v>
      </c>
      <c r="P6110" s="30">
        <f ca="1">IFERROR(SUM(K6110:O6110)*VLOOKUP($A6110,HeadJournal!$A$1:$L$890,COLUMN(HeadJournal!H$1),0),0)</f>
        <v>0</v>
      </c>
      <c r="Q6110" s="29"/>
      <c r="R6110" s="31"/>
      <c r="S6110" s="31"/>
      <c r="T6110" s="95" t="str">
        <f t="shared" si="450"/>
        <v/>
      </c>
      <c r="U6110" s="32">
        <f t="shared" ca="1" si="451"/>
        <v>0</v>
      </c>
      <c r="V6110" s="22" t="str">
        <f t="shared" si="452"/>
        <v/>
      </c>
      <c r="X6110" s="33"/>
      <c r="Y6110" s="33"/>
    </row>
    <row r="6111" spans="1:25" hidden="1" x14ac:dyDescent="0.2">
      <c r="A6111" s="93"/>
      <c r="B6111" s="94" t="str">
        <f>IFERROR(VLOOKUP($A6111,HeadJournal!$A$1:$NTR$890,COLUMN(HeadJournal!B$1),0),"")</f>
        <v/>
      </c>
      <c r="C6111" s="94" t="str">
        <f>IFERROR(VLOOKUP($A6111,HeadJournal!$A$1:$NTR$890,COLUMN(HeadJournal!C$1),0),"")</f>
        <v/>
      </c>
      <c r="D6111" s="125" t="str">
        <f>IFERROR(VLOOKUP($A6111,HeadJournal!$A$1:$NTR$890,COLUMN(HeadJournal!D$1),0),"")</f>
        <v/>
      </c>
      <c r="E6111" s="95" t="str">
        <f>IFERROR(VLOOKUP($A6111,HeadJournal!$A$1:$NTR$890,COLUMN(HeadJournal!G$1),0),"")</f>
        <v/>
      </c>
      <c r="F6111" s="95" t="str">
        <f t="shared" si="449"/>
        <v/>
      </c>
      <c r="G6111" s="97"/>
      <c r="H6111" s="161"/>
      <c r="I6111" s="97"/>
      <c r="J6111" s="97"/>
      <c r="K6111" s="29"/>
      <c r="L6111" s="29"/>
      <c r="M6111" s="30">
        <f>IFERROR(VLOOKUP($A6111,HeadJournal!$A$1:$J$890,COLUMN(HeadJournal!I$1),0)*($K6111+$L6111)/(SUMIF($A:$A,$A6111,$K:$K)+SUMIF($A:$A,$A6111,$L:$L)),0)</f>
        <v>0</v>
      </c>
      <c r="N6111" s="30">
        <f>IFERROR((VLOOKUP($A6111,HeadJournal!$A$1:$K$890,COLUMN(HeadJournal!K$1),0)-VLOOKUP($A6111,HeadJournal!$A$1:$K$890,COLUMN(HeadJournal!J$1),0))*($K6111+$L6111)/(SUMIF($A:$A,$A6111,$K:$K)+SUMIF($A:$A,$A6111,$L:$L)),0)</f>
        <v>0</v>
      </c>
      <c r="O6111" s="30">
        <f>IFERROR((VLOOKUP($A6111,HeadJournal!$A$1:$L$890,COLUMN(HeadJournal!L$1),0)*($K6111+$L6111)/(SUMIF($A:$A,$A6111,$K:$K)+SUMIF($A:$A,$A6111,$L:$L)))/VLOOKUP($A6111,HeadJournal!$A$1:$L$890,COLUMN(HeadJournal!H$1),0),0)</f>
        <v>0</v>
      </c>
      <c r="P6111" s="30">
        <f ca="1">IFERROR(SUM(K6111:O6111)*VLOOKUP($A6111,HeadJournal!$A$1:$L$890,COLUMN(HeadJournal!H$1),0),0)</f>
        <v>0</v>
      </c>
      <c r="Q6111" s="29"/>
      <c r="R6111" s="31"/>
      <c r="S6111" s="31"/>
      <c r="T6111" s="95" t="str">
        <f t="shared" si="450"/>
        <v/>
      </c>
      <c r="U6111" s="32">
        <f t="shared" ca="1" si="451"/>
        <v>0</v>
      </c>
      <c r="V6111" s="22" t="str">
        <f t="shared" si="452"/>
        <v/>
      </c>
      <c r="X6111" s="33"/>
      <c r="Y6111" s="33"/>
    </row>
    <row r="6112" spans="1:25" hidden="1" x14ac:dyDescent="0.2">
      <c r="A6112" s="93"/>
      <c r="B6112" s="94" t="str">
        <f>IFERROR(VLOOKUP($A6112,HeadJournal!$A$1:$NTR$890,COLUMN(HeadJournal!B$1),0),"")</f>
        <v/>
      </c>
      <c r="C6112" s="94" t="str">
        <f>IFERROR(VLOOKUP($A6112,HeadJournal!$A$1:$NTR$890,COLUMN(HeadJournal!C$1),0),"")</f>
        <v/>
      </c>
      <c r="D6112" s="125" t="str">
        <f>IFERROR(VLOOKUP($A6112,HeadJournal!$A$1:$NTR$890,COLUMN(HeadJournal!D$1),0),"")</f>
        <v/>
      </c>
      <c r="E6112" s="95" t="str">
        <f>IFERROR(VLOOKUP($A6112,HeadJournal!$A$1:$NTR$890,COLUMN(HeadJournal!G$1),0),"")</f>
        <v/>
      </c>
      <c r="F6112" s="95" t="str">
        <f t="shared" si="449"/>
        <v/>
      </c>
      <c r="G6112" s="97"/>
      <c r="H6112" s="161"/>
      <c r="I6112" s="97"/>
      <c r="J6112" s="97"/>
      <c r="K6112" s="29"/>
      <c r="L6112" s="29"/>
      <c r="M6112" s="30">
        <f>IFERROR(VLOOKUP($A6112,HeadJournal!$A$1:$J$890,COLUMN(HeadJournal!I$1),0)*($K6112+$L6112)/(SUMIF($A:$A,$A6112,$K:$K)+SUMIF($A:$A,$A6112,$L:$L)),0)</f>
        <v>0</v>
      </c>
      <c r="N6112" s="30">
        <f>IFERROR((VLOOKUP($A6112,HeadJournal!$A$1:$K$890,COLUMN(HeadJournal!K$1),0)-VLOOKUP($A6112,HeadJournal!$A$1:$K$890,COLUMN(HeadJournal!J$1),0))*($K6112+$L6112)/(SUMIF($A:$A,$A6112,$K:$K)+SUMIF($A:$A,$A6112,$L:$L)),0)</f>
        <v>0</v>
      </c>
      <c r="O6112" s="30">
        <f>IFERROR((VLOOKUP($A6112,HeadJournal!$A$1:$L$890,COLUMN(HeadJournal!L$1),0)*($K6112+$L6112)/(SUMIF($A:$A,$A6112,$K:$K)+SUMIF($A:$A,$A6112,$L:$L)))/VLOOKUP($A6112,HeadJournal!$A$1:$L$890,COLUMN(HeadJournal!H$1),0),0)</f>
        <v>0</v>
      </c>
      <c r="P6112" s="30">
        <f ca="1">IFERROR(SUM(K6112:O6112)*VLOOKUP($A6112,HeadJournal!$A$1:$L$890,COLUMN(HeadJournal!H$1),0),0)</f>
        <v>0</v>
      </c>
      <c r="Q6112" s="29"/>
      <c r="R6112" s="31"/>
      <c r="S6112" s="31"/>
      <c r="T6112" s="95" t="str">
        <f t="shared" si="450"/>
        <v/>
      </c>
      <c r="U6112" s="32">
        <f t="shared" ca="1" si="451"/>
        <v>0</v>
      </c>
      <c r="V6112" s="22" t="str">
        <f t="shared" si="452"/>
        <v/>
      </c>
      <c r="X6112" s="33"/>
      <c r="Y6112" s="33"/>
    </row>
    <row r="6113" spans="1:25" hidden="1" x14ac:dyDescent="0.2">
      <c r="A6113" s="93"/>
      <c r="B6113" s="94" t="str">
        <f>IFERROR(VLOOKUP($A6113,HeadJournal!$A$1:$NTR$890,COLUMN(HeadJournal!B$1),0),"")</f>
        <v/>
      </c>
      <c r="C6113" s="94" t="str">
        <f>IFERROR(VLOOKUP($A6113,HeadJournal!$A$1:$NTR$890,COLUMN(HeadJournal!C$1),0),"")</f>
        <v/>
      </c>
      <c r="D6113" s="125" t="str">
        <f>IFERROR(VLOOKUP($A6113,HeadJournal!$A$1:$NTR$890,COLUMN(HeadJournal!D$1),0),"")</f>
        <v/>
      </c>
      <c r="E6113" s="95" t="str">
        <f>IFERROR(VLOOKUP($A6113,HeadJournal!$A$1:$NTR$890,COLUMN(HeadJournal!G$1),0),"")</f>
        <v/>
      </c>
      <c r="F6113" s="95" t="str">
        <f t="shared" si="449"/>
        <v/>
      </c>
      <c r="G6113" s="97"/>
      <c r="H6113" s="161"/>
      <c r="I6113" s="97"/>
      <c r="J6113" s="97"/>
      <c r="K6113" s="29"/>
      <c r="L6113" s="29"/>
      <c r="M6113" s="30">
        <f>IFERROR(VLOOKUP($A6113,HeadJournal!$A$1:$J$890,COLUMN(HeadJournal!I$1),0)*($K6113+$L6113)/(SUMIF($A:$A,$A6113,$K:$K)+SUMIF($A:$A,$A6113,$L:$L)),0)</f>
        <v>0</v>
      </c>
      <c r="N6113" s="30">
        <f>IFERROR((VLOOKUP($A6113,HeadJournal!$A$1:$K$890,COLUMN(HeadJournal!K$1),0)-VLOOKUP($A6113,HeadJournal!$A$1:$K$890,COLUMN(HeadJournal!J$1),0))*($K6113+$L6113)/(SUMIF($A:$A,$A6113,$K:$K)+SUMIF($A:$A,$A6113,$L:$L)),0)</f>
        <v>0</v>
      </c>
      <c r="O6113" s="30">
        <f>IFERROR((VLOOKUP($A6113,HeadJournal!$A$1:$L$890,COLUMN(HeadJournal!L$1),0)*($K6113+$L6113)/(SUMIF($A:$A,$A6113,$K:$K)+SUMIF($A:$A,$A6113,$L:$L)))/VLOOKUP($A6113,HeadJournal!$A$1:$L$890,COLUMN(HeadJournal!H$1),0),0)</f>
        <v>0</v>
      </c>
      <c r="P6113" s="30">
        <f ca="1">IFERROR(SUM(K6113:O6113)*VLOOKUP($A6113,HeadJournal!$A$1:$L$890,COLUMN(HeadJournal!H$1),0),0)</f>
        <v>0</v>
      </c>
      <c r="Q6113" s="29"/>
      <c r="R6113" s="31"/>
      <c r="S6113" s="31"/>
      <c r="T6113" s="95" t="str">
        <f t="shared" si="450"/>
        <v/>
      </c>
      <c r="U6113" s="32">
        <f t="shared" ca="1" si="451"/>
        <v>0</v>
      </c>
      <c r="V6113" s="22" t="str">
        <f t="shared" si="452"/>
        <v/>
      </c>
      <c r="X6113" s="33"/>
      <c r="Y6113" s="33"/>
    </row>
    <row r="6114" spans="1:25" hidden="1" x14ac:dyDescent="0.2">
      <c r="A6114" s="93"/>
      <c r="B6114" s="94" t="str">
        <f>IFERROR(VLOOKUP($A6114,HeadJournal!$A$1:$NTR$890,COLUMN(HeadJournal!B$1),0),"")</f>
        <v/>
      </c>
      <c r="C6114" s="94" t="str">
        <f>IFERROR(VLOOKUP($A6114,HeadJournal!$A$1:$NTR$890,COLUMN(HeadJournal!C$1),0),"")</f>
        <v/>
      </c>
      <c r="D6114" s="125" t="str">
        <f>IFERROR(VLOOKUP($A6114,HeadJournal!$A$1:$NTR$890,COLUMN(HeadJournal!D$1),0),"")</f>
        <v/>
      </c>
      <c r="E6114" s="95" t="str">
        <f>IFERROR(VLOOKUP($A6114,HeadJournal!$A$1:$NTR$890,COLUMN(HeadJournal!G$1),0),"")</f>
        <v/>
      </c>
      <c r="F6114" s="95" t="str">
        <f t="shared" si="449"/>
        <v/>
      </c>
      <c r="G6114" s="97"/>
      <c r="H6114" s="161"/>
      <c r="I6114" s="97"/>
      <c r="J6114" s="97"/>
      <c r="K6114" s="29"/>
      <c r="L6114" s="29"/>
      <c r="M6114" s="30">
        <f>IFERROR(VLOOKUP($A6114,HeadJournal!$A$1:$J$890,COLUMN(HeadJournal!I$1),0)*($K6114+$L6114)/(SUMIF($A:$A,$A6114,$K:$K)+SUMIF($A:$A,$A6114,$L:$L)),0)</f>
        <v>0</v>
      </c>
      <c r="N6114" s="30">
        <f>IFERROR((VLOOKUP($A6114,HeadJournal!$A$1:$K$890,COLUMN(HeadJournal!K$1),0)-VLOOKUP($A6114,HeadJournal!$A$1:$K$890,COLUMN(HeadJournal!J$1),0))*($K6114+$L6114)/(SUMIF($A:$A,$A6114,$K:$K)+SUMIF($A:$A,$A6114,$L:$L)),0)</f>
        <v>0</v>
      </c>
      <c r="O6114" s="30">
        <f>IFERROR((VLOOKUP($A6114,HeadJournal!$A$1:$L$890,COLUMN(HeadJournal!L$1),0)*($K6114+$L6114)/(SUMIF($A:$A,$A6114,$K:$K)+SUMIF($A:$A,$A6114,$L:$L)))/VLOOKUP($A6114,HeadJournal!$A$1:$L$890,COLUMN(HeadJournal!H$1),0),0)</f>
        <v>0</v>
      </c>
      <c r="P6114" s="30">
        <f ca="1">IFERROR(SUM(K6114:O6114)*VLOOKUP($A6114,HeadJournal!$A$1:$L$890,COLUMN(HeadJournal!H$1),0),0)</f>
        <v>0</v>
      </c>
      <c r="Q6114" s="29"/>
      <c r="R6114" s="31"/>
      <c r="S6114" s="31"/>
      <c r="T6114" s="95" t="str">
        <f t="shared" si="450"/>
        <v/>
      </c>
      <c r="U6114" s="32">
        <f t="shared" ca="1" si="451"/>
        <v>0</v>
      </c>
      <c r="V6114" s="22" t="str">
        <f t="shared" si="452"/>
        <v/>
      </c>
      <c r="X6114" s="33"/>
      <c r="Y6114" s="33"/>
    </row>
    <row r="6115" spans="1:25" hidden="1" x14ac:dyDescent="0.2">
      <c r="A6115" s="93"/>
      <c r="B6115" s="94" t="str">
        <f>IFERROR(VLOOKUP($A6115,HeadJournal!$A$1:$NTR$890,COLUMN(HeadJournal!B$1),0),"")</f>
        <v/>
      </c>
      <c r="C6115" s="94" t="str">
        <f>IFERROR(VLOOKUP($A6115,HeadJournal!$A$1:$NTR$890,COLUMN(HeadJournal!C$1),0),"")</f>
        <v/>
      </c>
      <c r="D6115" s="125" t="str">
        <f>IFERROR(VLOOKUP($A6115,HeadJournal!$A$1:$NTR$890,COLUMN(HeadJournal!D$1),0),"")</f>
        <v/>
      </c>
      <c r="E6115" s="95" t="str">
        <f>IFERROR(VLOOKUP($A6115,HeadJournal!$A$1:$NTR$890,COLUMN(HeadJournal!G$1),0),"")</f>
        <v/>
      </c>
      <c r="F6115" s="95" t="str">
        <f t="shared" si="449"/>
        <v/>
      </c>
      <c r="G6115" s="97"/>
      <c r="H6115" s="161"/>
      <c r="I6115" s="97"/>
      <c r="J6115" s="97"/>
      <c r="K6115" s="29"/>
      <c r="L6115" s="29"/>
      <c r="M6115" s="30">
        <f>IFERROR(VLOOKUP($A6115,HeadJournal!$A$1:$J$890,COLUMN(HeadJournal!I$1),0)*($K6115+$L6115)/(SUMIF($A:$A,$A6115,$K:$K)+SUMIF($A:$A,$A6115,$L:$L)),0)</f>
        <v>0</v>
      </c>
      <c r="N6115" s="30">
        <f>IFERROR((VLOOKUP($A6115,HeadJournal!$A$1:$K$890,COLUMN(HeadJournal!K$1),0)-VLOOKUP($A6115,HeadJournal!$A$1:$K$890,COLUMN(HeadJournal!J$1),0))*($K6115+$L6115)/(SUMIF($A:$A,$A6115,$K:$K)+SUMIF($A:$A,$A6115,$L:$L)),0)</f>
        <v>0</v>
      </c>
      <c r="O6115" s="30">
        <f>IFERROR((VLOOKUP($A6115,HeadJournal!$A$1:$L$890,COLUMN(HeadJournal!L$1),0)*($K6115+$L6115)/(SUMIF($A:$A,$A6115,$K:$K)+SUMIF($A:$A,$A6115,$L:$L)))/VLOOKUP($A6115,HeadJournal!$A$1:$L$890,COLUMN(HeadJournal!H$1),0),0)</f>
        <v>0</v>
      </c>
      <c r="P6115" s="30">
        <f ca="1">IFERROR(SUM(K6115:O6115)*VLOOKUP($A6115,HeadJournal!$A$1:$L$890,COLUMN(HeadJournal!H$1),0),0)</f>
        <v>0</v>
      </c>
      <c r="Q6115" s="29"/>
      <c r="R6115" s="31"/>
      <c r="S6115" s="31"/>
      <c r="T6115" s="95" t="str">
        <f t="shared" si="450"/>
        <v/>
      </c>
      <c r="U6115" s="32">
        <f t="shared" ca="1" si="451"/>
        <v>0</v>
      </c>
      <c r="V6115" s="22" t="str">
        <f t="shared" si="452"/>
        <v/>
      </c>
      <c r="X6115" s="33"/>
      <c r="Y6115" s="33"/>
    </row>
    <row r="6116" spans="1:25" hidden="1" x14ac:dyDescent="0.2">
      <c r="A6116" s="93"/>
      <c r="B6116" s="94" t="str">
        <f>IFERROR(VLOOKUP($A6116,HeadJournal!$A$1:$NTR$890,COLUMN(HeadJournal!B$1),0),"")</f>
        <v/>
      </c>
      <c r="C6116" s="94" t="str">
        <f>IFERROR(VLOOKUP($A6116,HeadJournal!$A$1:$NTR$890,COLUMN(HeadJournal!C$1),0),"")</f>
        <v/>
      </c>
      <c r="D6116" s="125" t="str">
        <f>IFERROR(VLOOKUP($A6116,HeadJournal!$A$1:$NTR$890,COLUMN(HeadJournal!D$1),0),"")</f>
        <v/>
      </c>
      <c r="E6116" s="95" t="str">
        <f>IFERROR(VLOOKUP($A6116,HeadJournal!$A$1:$NTR$890,COLUMN(HeadJournal!G$1),0),"")</f>
        <v/>
      </c>
      <c r="F6116" s="95" t="str">
        <f t="shared" si="449"/>
        <v/>
      </c>
      <c r="G6116" s="97"/>
      <c r="H6116" s="161"/>
      <c r="I6116" s="97"/>
      <c r="J6116" s="97"/>
      <c r="K6116" s="29"/>
      <c r="L6116" s="29"/>
      <c r="M6116" s="30">
        <f>IFERROR(VLOOKUP($A6116,HeadJournal!$A$1:$J$890,COLUMN(HeadJournal!I$1),0)*($K6116+$L6116)/(SUMIF($A:$A,$A6116,$K:$K)+SUMIF($A:$A,$A6116,$L:$L)),0)</f>
        <v>0</v>
      </c>
      <c r="N6116" s="30">
        <f>IFERROR((VLOOKUP($A6116,HeadJournal!$A$1:$K$890,COLUMN(HeadJournal!K$1),0)-VLOOKUP($A6116,HeadJournal!$A$1:$K$890,COLUMN(HeadJournal!J$1),0))*($K6116+$L6116)/(SUMIF($A:$A,$A6116,$K:$K)+SUMIF($A:$A,$A6116,$L:$L)),0)</f>
        <v>0</v>
      </c>
      <c r="O6116" s="30">
        <f>IFERROR((VLOOKUP($A6116,HeadJournal!$A$1:$L$890,COLUMN(HeadJournal!L$1),0)*($K6116+$L6116)/(SUMIF($A:$A,$A6116,$K:$K)+SUMIF($A:$A,$A6116,$L:$L)))/VLOOKUP($A6116,HeadJournal!$A$1:$L$890,COLUMN(HeadJournal!H$1),0),0)</f>
        <v>0</v>
      </c>
      <c r="P6116" s="30">
        <f ca="1">IFERROR(SUM(K6116:O6116)*VLOOKUP($A6116,HeadJournal!$A$1:$L$890,COLUMN(HeadJournal!H$1),0),0)</f>
        <v>0</v>
      </c>
      <c r="Q6116" s="29"/>
      <c r="R6116" s="31"/>
      <c r="S6116" s="31"/>
      <c r="T6116" s="95" t="str">
        <f t="shared" si="450"/>
        <v/>
      </c>
      <c r="U6116" s="32">
        <f t="shared" ca="1" si="451"/>
        <v>0</v>
      </c>
      <c r="V6116" s="22" t="str">
        <f t="shared" si="452"/>
        <v/>
      </c>
      <c r="X6116" s="33"/>
      <c r="Y6116" s="33"/>
    </row>
    <row r="6117" spans="1:25" hidden="1" x14ac:dyDescent="0.2">
      <c r="A6117" s="93"/>
      <c r="B6117" s="94" t="str">
        <f>IFERROR(VLOOKUP($A6117,HeadJournal!$A$1:$NTR$890,COLUMN(HeadJournal!B$1),0),"")</f>
        <v/>
      </c>
      <c r="C6117" s="94" t="str">
        <f>IFERROR(VLOOKUP($A6117,HeadJournal!$A$1:$NTR$890,COLUMN(HeadJournal!C$1),0),"")</f>
        <v/>
      </c>
      <c r="D6117" s="125" t="str">
        <f>IFERROR(VLOOKUP($A6117,HeadJournal!$A$1:$NTR$890,COLUMN(HeadJournal!D$1),0),"")</f>
        <v/>
      </c>
      <c r="E6117" s="95" t="str">
        <f>IFERROR(VLOOKUP($A6117,HeadJournal!$A$1:$NTR$890,COLUMN(HeadJournal!G$1),0),"")</f>
        <v/>
      </c>
      <c r="F6117" s="95" t="str">
        <f t="shared" si="449"/>
        <v/>
      </c>
      <c r="G6117" s="97"/>
      <c r="H6117" s="161"/>
      <c r="I6117" s="97"/>
      <c r="J6117" s="97"/>
      <c r="K6117" s="29"/>
      <c r="L6117" s="29"/>
      <c r="M6117" s="30">
        <f>IFERROR(VLOOKUP($A6117,HeadJournal!$A$1:$J$890,COLUMN(HeadJournal!I$1),0)*($K6117+$L6117)/(SUMIF($A:$A,$A6117,$K:$K)+SUMIF($A:$A,$A6117,$L:$L)),0)</f>
        <v>0</v>
      </c>
      <c r="N6117" s="30">
        <f>IFERROR((VLOOKUP($A6117,HeadJournal!$A$1:$K$890,COLUMN(HeadJournal!K$1),0)-VLOOKUP($A6117,HeadJournal!$A$1:$K$890,COLUMN(HeadJournal!J$1),0))*($K6117+$L6117)/(SUMIF($A:$A,$A6117,$K:$K)+SUMIF($A:$A,$A6117,$L:$L)),0)</f>
        <v>0</v>
      </c>
      <c r="O6117" s="30">
        <f>IFERROR((VLOOKUP($A6117,HeadJournal!$A$1:$L$890,COLUMN(HeadJournal!L$1),0)*($K6117+$L6117)/(SUMIF($A:$A,$A6117,$K:$K)+SUMIF($A:$A,$A6117,$L:$L)))/VLOOKUP($A6117,HeadJournal!$A$1:$L$890,COLUMN(HeadJournal!H$1),0),0)</f>
        <v>0</v>
      </c>
      <c r="P6117" s="30">
        <f ca="1">IFERROR(SUM(K6117:O6117)*VLOOKUP($A6117,HeadJournal!$A$1:$L$890,COLUMN(HeadJournal!H$1),0),0)</f>
        <v>0</v>
      </c>
      <c r="Q6117" s="29"/>
      <c r="R6117" s="31"/>
      <c r="S6117" s="31"/>
      <c r="T6117" s="95" t="str">
        <f t="shared" si="450"/>
        <v/>
      </c>
      <c r="U6117" s="32">
        <f t="shared" ca="1" si="451"/>
        <v>0</v>
      </c>
      <c r="V6117" s="22" t="str">
        <f t="shared" si="452"/>
        <v/>
      </c>
      <c r="X6117" s="33"/>
      <c r="Y6117" s="33"/>
    </row>
    <row r="6118" spans="1:25" hidden="1" x14ac:dyDescent="0.2">
      <c r="A6118" s="93"/>
      <c r="B6118" s="94" t="str">
        <f>IFERROR(VLOOKUP($A6118,HeadJournal!$A$1:$NTR$890,COLUMN(HeadJournal!B$1),0),"")</f>
        <v/>
      </c>
      <c r="C6118" s="94" t="str">
        <f>IFERROR(VLOOKUP($A6118,HeadJournal!$A$1:$NTR$890,COLUMN(HeadJournal!C$1),0),"")</f>
        <v/>
      </c>
      <c r="D6118" s="125" t="str">
        <f>IFERROR(VLOOKUP($A6118,HeadJournal!$A$1:$NTR$890,COLUMN(HeadJournal!D$1),0),"")</f>
        <v/>
      </c>
      <c r="E6118" s="95" t="str">
        <f>IFERROR(VLOOKUP($A6118,HeadJournal!$A$1:$NTR$890,COLUMN(HeadJournal!G$1),0),"")</f>
        <v/>
      </c>
      <c r="F6118" s="95" t="str">
        <f t="shared" si="449"/>
        <v/>
      </c>
      <c r="G6118" s="97"/>
      <c r="H6118" s="161"/>
      <c r="I6118" s="97"/>
      <c r="J6118" s="97"/>
      <c r="K6118" s="29"/>
      <c r="L6118" s="29"/>
      <c r="M6118" s="30">
        <f>IFERROR(VLOOKUP($A6118,HeadJournal!$A$1:$J$890,COLUMN(HeadJournal!I$1),0)*($K6118+$L6118)/(SUMIF($A:$A,$A6118,$K:$K)+SUMIF($A:$A,$A6118,$L:$L)),0)</f>
        <v>0</v>
      </c>
      <c r="N6118" s="30">
        <f>IFERROR((VLOOKUP($A6118,HeadJournal!$A$1:$K$890,COLUMN(HeadJournal!K$1),0)-VLOOKUP($A6118,HeadJournal!$A$1:$K$890,COLUMN(HeadJournal!J$1),0))*($K6118+$L6118)/(SUMIF($A:$A,$A6118,$K:$K)+SUMIF($A:$A,$A6118,$L:$L)),0)</f>
        <v>0</v>
      </c>
      <c r="O6118" s="30">
        <f>IFERROR((VLOOKUP($A6118,HeadJournal!$A$1:$L$890,COLUMN(HeadJournal!L$1),0)*($K6118+$L6118)/(SUMIF($A:$A,$A6118,$K:$K)+SUMIF($A:$A,$A6118,$L:$L)))/VLOOKUP($A6118,HeadJournal!$A$1:$L$890,COLUMN(HeadJournal!H$1),0),0)</f>
        <v>0</v>
      </c>
      <c r="P6118" s="30">
        <f ca="1">IFERROR(SUM(K6118:O6118)*VLOOKUP($A6118,HeadJournal!$A$1:$L$890,COLUMN(HeadJournal!H$1),0),0)</f>
        <v>0</v>
      </c>
      <c r="Q6118" s="29"/>
      <c r="R6118" s="31"/>
      <c r="S6118" s="31"/>
      <c r="T6118" s="95" t="str">
        <f t="shared" si="450"/>
        <v/>
      </c>
      <c r="U6118" s="32">
        <f t="shared" ca="1" si="451"/>
        <v>0</v>
      </c>
      <c r="V6118" s="22" t="str">
        <f t="shared" si="452"/>
        <v/>
      </c>
      <c r="X6118" s="33"/>
      <c r="Y6118" s="33"/>
    </row>
    <row r="6119" spans="1:25" hidden="1" x14ac:dyDescent="0.2">
      <c r="A6119" s="93"/>
      <c r="B6119" s="94" t="str">
        <f>IFERROR(VLOOKUP($A6119,HeadJournal!$A$1:$NTR$890,COLUMN(HeadJournal!B$1),0),"")</f>
        <v/>
      </c>
      <c r="C6119" s="94" t="str">
        <f>IFERROR(VLOOKUP($A6119,HeadJournal!$A$1:$NTR$890,COLUMN(HeadJournal!C$1),0),"")</f>
        <v/>
      </c>
      <c r="D6119" s="125" t="str">
        <f>IFERROR(VLOOKUP($A6119,HeadJournal!$A$1:$NTR$890,COLUMN(HeadJournal!D$1),0),"")</f>
        <v/>
      </c>
      <c r="E6119" s="95" t="str">
        <f>IFERROR(VLOOKUP($A6119,HeadJournal!$A$1:$NTR$890,COLUMN(HeadJournal!G$1),0),"")</f>
        <v/>
      </c>
      <c r="F6119" s="95" t="str">
        <f t="shared" si="449"/>
        <v/>
      </c>
      <c r="G6119" s="97"/>
      <c r="H6119" s="161"/>
      <c r="I6119" s="97"/>
      <c r="J6119" s="97"/>
      <c r="K6119" s="29"/>
      <c r="L6119" s="29"/>
      <c r="M6119" s="30">
        <f>IFERROR(VLOOKUP($A6119,HeadJournal!$A$1:$J$890,COLUMN(HeadJournal!I$1),0)*($K6119+$L6119)/(SUMIF($A:$A,$A6119,$K:$K)+SUMIF($A:$A,$A6119,$L:$L)),0)</f>
        <v>0</v>
      </c>
      <c r="N6119" s="30">
        <f>IFERROR((VLOOKUP($A6119,HeadJournal!$A$1:$K$890,COLUMN(HeadJournal!K$1),0)-VLOOKUP($A6119,HeadJournal!$A$1:$K$890,COLUMN(HeadJournal!J$1),0))*($K6119+$L6119)/(SUMIF($A:$A,$A6119,$K:$K)+SUMIF($A:$A,$A6119,$L:$L)),0)</f>
        <v>0</v>
      </c>
      <c r="O6119" s="30">
        <f>IFERROR((VLOOKUP($A6119,HeadJournal!$A$1:$L$890,COLUMN(HeadJournal!L$1),0)*($K6119+$L6119)/(SUMIF($A:$A,$A6119,$K:$K)+SUMIF($A:$A,$A6119,$L:$L)))/VLOOKUP($A6119,HeadJournal!$A$1:$L$890,COLUMN(HeadJournal!H$1),0),0)</f>
        <v>0</v>
      </c>
      <c r="P6119" s="30">
        <f ca="1">IFERROR(SUM(K6119:O6119)*VLOOKUP($A6119,HeadJournal!$A$1:$L$890,COLUMN(HeadJournal!H$1),0),0)</f>
        <v>0</v>
      </c>
      <c r="Q6119" s="29"/>
      <c r="R6119" s="31"/>
      <c r="S6119" s="31"/>
      <c r="T6119" s="95" t="str">
        <f t="shared" si="450"/>
        <v/>
      </c>
      <c r="U6119" s="32">
        <f t="shared" ca="1" si="451"/>
        <v>0</v>
      </c>
      <c r="V6119" s="22" t="str">
        <f t="shared" si="452"/>
        <v/>
      </c>
      <c r="X6119" s="33"/>
      <c r="Y6119" s="33"/>
    </row>
    <row r="6120" spans="1:25" hidden="1" x14ac:dyDescent="0.2">
      <c r="A6120" s="93"/>
      <c r="B6120" s="94" t="str">
        <f>IFERROR(VLOOKUP($A6120,HeadJournal!$A$1:$NTR$890,COLUMN(HeadJournal!B$1),0),"")</f>
        <v/>
      </c>
      <c r="C6120" s="94" t="str">
        <f>IFERROR(VLOOKUP($A6120,HeadJournal!$A$1:$NTR$890,COLUMN(HeadJournal!C$1),0),"")</f>
        <v/>
      </c>
      <c r="D6120" s="125" t="str">
        <f>IFERROR(VLOOKUP($A6120,HeadJournal!$A$1:$NTR$890,COLUMN(HeadJournal!D$1),0),"")</f>
        <v/>
      </c>
      <c r="E6120" s="95" t="str">
        <f>IFERROR(VLOOKUP($A6120,HeadJournal!$A$1:$NTR$890,COLUMN(HeadJournal!G$1),0),"")</f>
        <v/>
      </c>
      <c r="F6120" s="95" t="str">
        <f t="shared" ref="F6120:F6231" si="453">IFERROR(TEXT(E6120, "ГГГГ ММ"),"")</f>
        <v/>
      </c>
      <c r="G6120" s="97"/>
      <c r="H6120" s="161"/>
      <c r="I6120" s="97"/>
      <c r="J6120" s="97"/>
      <c r="K6120" s="29"/>
      <c r="L6120" s="29"/>
      <c r="M6120" s="30">
        <f>IFERROR(VLOOKUP($A6120,HeadJournal!$A$1:$J$890,COLUMN(HeadJournal!I$1),0)*($K6120+$L6120)/(SUMIF($A:$A,$A6120,$K:$K)+SUMIF($A:$A,$A6120,$L:$L)),0)</f>
        <v>0</v>
      </c>
      <c r="N6120" s="30">
        <f>IFERROR((VLOOKUP($A6120,HeadJournal!$A$1:$K$890,COLUMN(HeadJournal!K$1),0)-VLOOKUP($A6120,HeadJournal!$A$1:$K$890,COLUMN(HeadJournal!J$1),0))*($K6120+$L6120)/(SUMIF($A:$A,$A6120,$K:$K)+SUMIF($A:$A,$A6120,$L:$L)),0)</f>
        <v>0</v>
      </c>
      <c r="O6120" s="30">
        <f>IFERROR((VLOOKUP($A6120,HeadJournal!$A$1:$L$890,COLUMN(HeadJournal!L$1),0)*($K6120+$L6120)/(SUMIF($A:$A,$A6120,$K:$K)+SUMIF($A:$A,$A6120,$L:$L)))/VLOOKUP($A6120,HeadJournal!$A$1:$L$890,COLUMN(HeadJournal!H$1),0),0)</f>
        <v>0</v>
      </c>
      <c r="P6120" s="30">
        <f ca="1">IFERROR(SUM(K6120:O6120)*VLOOKUP($A6120,HeadJournal!$A$1:$L$890,COLUMN(HeadJournal!H$1),0),0)</f>
        <v>0</v>
      </c>
      <c r="Q6120" s="29"/>
      <c r="R6120" s="31"/>
      <c r="S6120" s="31"/>
      <c r="T6120" s="95" t="str">
        <f t="shared" ref="T6120:T6231" si="454">IF(R6120="","",TEXT(R6120,"ГГГГ ММ"))</f>
        <v/>
      </c>
      <c r="U6120" s="32">
        <f t="shared" ref="U6120:U6231" ca="1" si="455">Q6120-P6120</f>
        <v>0</v>
      </c>
      <c r="V6120" s="22" t="str">
        <f t="shared" ref="V6120:V6231" si="456">IF(Q6120&lt;&gt;0,IFERROR(U6120/P6120,""),"")</f>
        <v/>
      </c>
      <c r="X6120" s="33"/>
      <c r="Y6120" s="33"/>
    </row>
    <row r="6121" spans="1:25" hidden="1" x14ac:dyDescent="0.2">
      <c r="A6121" s="93"/>
      <c r="B6121" s="94" t="str">
        <f>IFERROR(VLOOKUP($A6121,HeadJournal!$A$1:$NTR$890,COLUMN(HeadJournal!B$1),0),"")</f>
        <v/>
      </c>
      <c r="C6121" s="94" t="str">
        <f>IFERROR(VLOOKUP($A6121,HeadJournal!$A$1:$NTR$890,COLUMN(HeadJournal!C$1),0),"")</f>
        <v/>
      </c>
      <c r="D6121" s="125" t="str">
        <f>IFERROR(VLOOKUP($A6121,HeadJournal!$A$1:$NTR$890,COLUMN(HeadJournal!D$1),0),"")</f>
        <v/>
      </c>
      <c r="E6121" s="95" t="str">
        <f>IFERROR(VLOOKUP($A6121,HeadJournal!$A$1:$NTR$890,COLUMN(HeadJournal!G$1),0),"")</f>
        <v/>
      </c>
      <c r="F6121" s="95" t="str">
        <f t="shared" si="453"/>
        <v/>
      </c>
      <c r="G6121" s="97"/>
      <c r="H6121" s="161"/>
      <c r="I6121" s="97"/>
      <c r="J6121" s="97"/>
      <c r="K6121" s="29"/>
      <c r="L6121" s="29"/>
      <c r="M6121" s="30">
        <f>IFERROR(VLOOKUP($A6121,HeadJournal!$A$1:$J$890,COLUMN(HeadJournal!I$1),0)*($K6121+$L6121)/(SUMIF($A:$A,$A6121,$K:$K)+SUMIF($A:$A,$A6121,$L:$L)),0)</f>
        <v>0</v>
      </c>
      <c r="N6121" s="30">
        <f>IFERROR((VLOOKUP($A6121,HeadJournal!$A$1:$K$890,COLUMN(HeadJournal!K$1),0)-VLOOKUP($A6121,HeadJournal!$A$1:$K$890,COLUMN(HeadJournal!J$1),0))*($K6121+$L6121)/(SUMIF($A:$A,$A6121,$K:$K)+SUMIF($A:$A,$A6121,$L:$L)),0)</f>
        <v>0</v>
      </c>
      <c r="O6121" s="30">
        <f>IFERROR((VLOOKUP($A6121,HeadJournal!$A$1:$L$890,COLUMN(HeadJournal!L$1),0)*($K6121+$L6121)/(SUMIF($A:$A,$A6121,$K:$K)+SUMIF($A:$A,$A6121,$L:$L)))/VLOOKUP($A6121,HeadJournal!$A$1:$L$890,COLUMN(HeadJournal!H$1),0),0)</f>
        <v>0</v>
      </c>
      <c r="P6121" s="30">
        <f ca="1">IFERROR(SUM(K6121:O6121)*VLOOKUP($A6121,HeadJournal!$A$1:$L$890,COLUMN(HeadJournal!H$1),0),0)</f>
        <v>0</v>
      </c>
      <c r="Q6121" s="29"/>
      <c r="R6121" s="31"/>
      <c r="S6121" s="31"/>
      <c r="T6121" s="95" t="str">
        <f t="shared" si="454"/>
        <v/>
      </c>
      <c r="U6121" s="32">
        <f t="shared" ca="1" si="455"/>
        <v>0</v>
      </c>
      <c r="V6121" s="22" t="str">
        <f t="shared" si="456"/>
        <v/>
      </c>
      <c r="X6121" s="33"/>
      <c r="Y6121" s="33"/>
    </row>
    <row r="6122" spans="1:25" hidden="1" x14ac:dyDescent="0.2">
      <c r="A6122" s="93"/>
      <c r="B6122" s="94" t="str">
        <f>IFERROR(VLOOKUP($A6122,HeadJournal!$A$1:$NTR$890,COLUMN(HeadJournal!B$1),0),"")</f>
        <v/>
      </c>
      <c r="C6122" s="94" t="str">
        <f>IFERROR(VLOOKUP($A6122,HeadJournal!$A$1:$NTR$890,COLUMN(HeadJournal!C$1),0),"")</f>
        <v/>
      </c>
      <c r="D6122" s="125" t="str">
        <f>IFERROR(VLOOKUP($A6122,HeadJournal!$A$1:$NTR$890,COLUMN(HeadJournal!D$1),0),"")</f>
        <v/>
      </c>
      <c r="E6122" s="95" t="str">
        <f>IFERROR(VLOOKUP($A6122,HeadJournal!$A$1:$NTR$890,COLUMN(HeadJournal!G$1),0),"")</f>
        <v/>
      </c>
      <c r="F6122" s="95" t="str">
        <f t="shared" si="453"/>
        <v/>
      </c>
      <c r="G6122" s="97"/>
      <c r="H6122" s="161"/>
      <c r="I6122" s="97"/>
      <c r="J6122" s="97"/>
      <c r="K6122" s="29"/>
      <c r="L6122" s="29"/>
      <c r="M6122" s="30">
        <f>IFERROR(VLOOKUP($A6122,HeadJournal!$A$1:$J$890,COLUMN(HeadJournal!I$1),0)*($K6122+$L6122)/(SUMIF($A:$A,$A6122,$K:$K)+SUMIF($A:$A,$A6122,$L:$L)),0)</f>
        <v>0</v>
      </c>
      <c r="N6122" s="30">
        <f>IFERROR((VLOOKUP($A6122,HeadJournal!$A$1:$K$890,COLUMN(HeadJournal!K$1),0)-VLOOKUP($A6122,HeadJournal!$A$1:$K$890,COLUMN(HeadJournal!J$1),0))*($K6122+$L6122)/(SUMIF($A:$A,$A6122,$K:$K)+SUMIF($A:$A,$A6122,$L:$L)),0)</f>
        <v>0</v>
      </c>
      <c r="O6122" s="30">
        <f>IFERROR((VLOOKUP($A6122,HeadJournal!$A$1:$L$890,COLUMN(HeadJournal!L$1),0)*($K6122+$L6122)/(SUMIF($A:$A,$A6122,$K:$K)+SUMIF($A:$A,$A6122,$L:$L)))/VLOOKUP($A6122,HeadJournal!$A$1:$L$890,COLUMN(HeadJournal!H$1),0),0)</f>
        <v>0</v>
      </c>
      <c r="P6122" s="30">
        <f ca="1">IFERROR(SUM(K6122:O6122)*VLOOKUP($A6122,HeadJournal!$A$1:$L$890,COLUMN(HeadJournal!H$1),0),0)</f>
        <v>0</v>
      </c>
      <c r="Q6122" s="29"/>
      <c r="R6122" s="31"/>
      <c r="S6122" s="31"/>
      <c r="T6122" s="95" t="str">
        <f t="shared" si="454"/>
        <v/>
      </c>
      <c r="U6122" s="32">
        <f t="shared" ca="1" si="455"/>
        <v>0</v>
      </c>
      <c r="V6122" s="22" t="str">
        <f t="shared" si="456"/>
        <v/>
      </c>
      <c r="X6122" s="33"/>
      <c r="Y6122" s="33"/>
    </row>
    <row r="6123" spans="1:25" hidden="1" x14ac:dyDescent="0.2">
      <c r="A6123" s="93"/>
      <c r="B6123" s="94" t="str">
        <f>IFERROR(VLOOKUP($A6123,HeadJournal!$A$1:$NTR$890,COLUMN(HeadJournal!B$1),0),"")</f>
        <v/>
      </c>
      <c r="C6123" s="94" t="str">
        <f>IFERROR(VLOOKUP($A6123,HeadJournal!$A$1:$NTR$890,COLUMN(HeadJournal!C$1),0),"")</f>
        <v/>
      </c>
      <c r="D6123" s="125" t="str">
        <f>IFERROR(VLOOKUP($A6123,HeadJournal!$A$1:$NTR$890,COLUMN(HeadJournal!D$1),0),"")</f>
        <v/>
      </c>
      <c r="E6123" s="95" t="str">
        <f>IFERROR(VLOOKUP($A6123,HeadJournal!$A$1:$NTR$890,COLUMN(HeadJournal!G$1),0),"")</f>
        <v/>
      </c>
      <c r="F6123" s="95" t="str">
        <f t="shared" si="453"/>
        <v/>
      </c>
      <c r="G6123" s="97"/>
      <c r="H6123" s="161"/>
      <c r="I6123" s="97"/>
      <c r="J6123" s="97"/>
      <c r="K6123" s="29"/>
      <c r="L6123" s="29"/>
      <c r="M6123" s="30">
        <f>IFERROR(VLOOKUP($A6123,HeadJournal!$A$1:$J$890,COLUMN(HeadJournal!I$1),0)*($K6123+$L6123)/(SUMIF($A:$A,$A6123,$K:$K)+SUMIF($A:$A,$A6123,$L:$L)),0)</f>
        <v>0</v>
      </c>
      <c r="N6123" s="30">
        <f>IFERROR((VLOOKUP($A6123,HeadJournal!$A$1:$K$890,COLUMN(HeadJournal!K$1),0)-VLOOKUP($A6123,HeadJournal!$A$1:$K$890,COLUMN(HeadJournal!J$1),0))*($K6123+$L6123)/(SUMIF($A:$A,$A6123,$K:$K)+SUMIF($A:$A,$A6123,$L:$L)),0)</f>
        <v>0</v>
      </c>
      <c r="O6123" s="30">
        <f>IFERROR((VLOOKUP($A6123,HeadJournal!$A$1:$L$890,COLUMN(HeadJournal!L$1),0)*($K6123+$L6123)/(SUMIF($A:$A,$A6123,$K:$K)+SUMIF($A:$A,$A6123,$L:$L)))/VLOOKUP($A6123,HeadJournal!$A$1:$L$890,COLUMN(HeadJournal!H$1),0),0)</f>
        <v>0</v>
      </c>
      <c r="P6123" s="30">
        <f ca="1">IFERROR(SUM(K6123:O6123)*VLOOKUP($A6123,HeadJournal!$A$1:$L$890,COLUMN(HeadJournal!H$1),0),0)</f>
        <v>0</v>
      </c>
      <c r="Q6123" s="29"/>
      <c r="R6123" s="31"/>
      <c r="S6123" s="31"/>
      <c r="T6123" s="95" t="str">
        <f t="shared" si="454"/>
        <v/>
      </c>
      <c r="U6123" s="32">
        <f t="shared" ca="1" si="455"/>
        <v>0</v>
      </c>
      <c r="V6123" s="22" t="str">
        <f t="shared" si="456"/>
        <v/>
      </c>
      <c r="X6123" s="33"/>
      <c r="Y6123" s="33"/>
    </row>
    <row r="6124" spans="1:25" hidden="1" x14ac:dyDescent="0.2">
      <c r="A6124" s="93"/>
      <c r="B6124" s="94" t="str">
        <f>IFERROR(VLOOKUP($A6124,HeadJournal!$A$1:$NTR$890,COLUMN(HeadJournal!B$1),0),"")</f>
        <v/>
      </c>
      <c r="C6124" s="94" t="str">
        <f>IFERROR(VLOOKUP($A6124,HeadJournal!$A$1:$NTR$890,COLUMN(HeadJournal!C$1),0),"")</f>
        <v/>
      </c>
      <c r="D6124" s="125" t="str">
        <f>IFERROR(VLOOKUP($A6124,HeadJournal!$A$1:$NTR$890,COLUMN(HeadJournal!D$1),0),"")</f>
        <v/>
      </c>
      <c r="E6124" s="95" t="str">
        <f>IFERROR(VLOOKUP($A6124,HeadJournal!$A$1:$NTR$890,COLUMN(HeadJournal!G$1),0),"")</f>
        <v/>
      </c>
      <c r="F6124" s="95" t="str">
        <f t="shared" si="453"/>
        <v/>
      </c>
      <c r="G6124" s="97"/>
      <c r="H6124" s="161"/>
      <c r="I6124" s="97"/>
      <c r="J6124" s="97"/>
      <c r="K6124" s="29"/>
      <c r="L6124" s="29"/>
      <c r="M6124" s="30">
        <f>IFERROR(VLOOKUP($A6124,HeadJournal!$A$1:$J$890,COLUMN(HeadJournal!I$1),0)*($K6124+$L6124)/(SUMIF($A:$A,$A6124,$K:$K)+SUMIF($A:$A,$A6124,$L:$L)),0)</f>
        <v>0</v>
      </c>
      <c r="N6124" s="30">
        <f>IFERROR((VLOOKUP($A6124,HeadJournal!$A$1:$K$890,COLUMN(HeadJournal!K$1),0)-VLOOKUP($A6124,HeadJournal!$A$1:$K$890,COLUMN(HeadJournal!J$1),0))*($K6124+$L6124)/(SUMIF($A:$A,$A6124,$K:$K)+SUMIF($A:$A,$A6124,$L:$L)),0)</f>
        <v>0</v>
      </c>
      <c r="O6124" s="30">
        <f>IFERROR((VLOOKUP($A6124,HeadJournal!$A$1:$L$890,COLUMN(HeadJournal!L$1),0)*($K6124+$L6124)/(SUMIF($A:$A,$A6124,$K:$K)+SUMIF($A:$A,$A6124,$L:$L)))/VLOOKUP($A6124,HeadJournal!$A$1:$L$890,COLUMN(HeadJournal!H$1),0),0)</f>
        <v>0</v>
      </c>
      <c r="P6124" s="30">
        <f ca="1">IFERROR(SUM(K6124:O6124)*VLOOKUP($A6124,HeadJournal!$A$1:$L$890,COLUMN(HeadJournal!H$1),0),0)</f>
        <v>0</v>
      </c>
      <c r="Q6124" s="29"/>
      <c r="R6124" s="31"/>
      <c r="S6124" s="31"/>
      <c r="T6124" s="95" t="str">
        <f t="shared" si="454"/>
        <v/>
      </c>
      <c r="U6124" s="32">
        <f t="shared" ca="1" si="455"/>
        <v>0</v>
      </c>
      <c r="V6124" s="22" t="str">
        <f t="shared" si="456"/>
        <v/>
      </c>
      <c r="X6124" s="33"/>
      <c r="Y6124" s="33"/>
    </row>
    <row r="6125" spans="1:25" hidden="1" x14ac:dyDescent="0.2">
      <c r="A6125" s="93"/>
      <c r="B6125" s="94" t="str">
        <f>IFERROR(VLOOKUP($A6125,HeadJournal!$A$1:$NTR$890,COLUMN(HeadJournal!B$1),0),"")</f>
        <v/>
      </c>
      <c r="C6125" s="94" t="str">
        <f>IFERROR(VLOOKUP($A6125,HeadJournal!$A$1:$NTR$890,COLUMN(HeadJournal!C$1),0),"")</f>
        <v/>
      </c>
      <c r="D6125" s="125" t="str">
        <f>IFERROR(VLOOKUP($A6125,HeadJournal!$A$1:$NTR$890,COLUMN(HeadJournal!D$1),0),"")</f>
        <v/>
      </c>
      <c r="E6125" s="95" t="str">
        <f>IFERROR(VLOOKUP($A6125,HeadJournal!$A$1:$NTR$890,COLUMN(HeadJournal!G$1),0),"")</f>
        <v/>
      </c>
      <c r="F6125" s="95" t="str">
        <f t="shared" si="453"/>
        <v/>
      </c>
      <c r="G6125" s="97"/>
      <c r="H6125" s="161"/>
      <c r="I6125" s="97"/>
      <c r="J6125" s="97"/>
      <c r="K6125" s="29"/>
      <c r="L6125" s="29"/>
      <c r="M6125" s="30">
        <f>IFERROR(VLOOKUP($A6125,HeadJournal!$A$1:$J$890,COLUMN(HeadJournal!I$1),0)*($K6125+$L6125)/(SUMIF($A:$A,$A6125,$K:$K)+SUMIF($A:$A,$A6125,$L:$L)),0)</f>
        <v>0</v>
      </c>
      <c r="N6125" s="30">
        <f>IFERROR((VLOOKUP($A6125,HeadJournal!$A$1:$K$890,COLUMN(HeadJournal!K$1),0)-VLOOKUP($A6125,HeadJournal!$A$1:$K$890,COLUMN(HeadJournal!J$1),0))*($K6125+$L6125)/(SUMIF($A:$A,$A6125,$K:$K)+SUMIF($A:$A,$A6125,$L:$L)),0)</f>
        <v>0</v>
      </c>
      <c r="O6125" s="30">
        <f>IFERROR((VLOOKUP($A6125,HeadJournal!$A$1:$L$890,COLUMN(HeadJournal!L$1),0)*($K6125+$L6125)/(SUMIF($A:$A,$A6125,$K:$K)+SUMIF($A:$A,$A6125,$L:$L)))/VLOOKUP($A6125,HeadJournal!$A$1:$L$890,COLUMN(HeadJournal!H$1),0),0)</f>
        <v>0</v>
      </c>
      <c r="P6125" s="30">
        <f ca="1">IFERROR(SUM(K6125:O6125)*VLOOKUP($A6125,HeadJournal!$A$1:$L$890,COLUMN(HeadJournal!H$1),0),0)</f>
        <v>0</v>
      </c>
      <c r="Q6125" s="29"/>
      <c r="R6125" s="31"/>
      <c r="S6125" s="31"/>
      <c r="T6125" s="95" t="str">
        <f t="shared" si="454"/>
        <v/>
      </c>
      <c r="U6125" s="32">
        <f t="shared" ca="1" si="455"/>
        <v>0</v>
      </c>
      <c r="V6125" s="22" t="str">
        <f t="shared" si="456"/>
        <v/>
      </c>
      <c r="X6125" s="33"/>
      <c r="Y6125" s="33"/>
    </row>
    <row r="6126" spans="1:25" hidden="1" x14ac:dyDescent="0.2">
      <c r="A6126" s="93"/>
      <c r="B6126" s="94" t="str">
        <f>IFERROR(VLOOKUP($A6126,HeadJournal!$A$1:$NTR$890,COLUMN(HeadJournal!B$1),0),"")</f>
        <v/>
      </c>
      <c r="C6126" s="94" t="str">
        <f>IFERROR(VLOOKUP($A6126,HeadJournal!$A$1:$NTR$890,COLUMN(HeadJournal!C$1),0),"")</f>
        <v/>
      </c>
      <c r="D6126" s="125" t="str">
        <f>IFERROR(VLOOKUP($A6126,HeadJournal!$A$1:$NTR$890,COLUMN(HeadJournal!D$1),0),"")</f>
        <v/>
      </c>
      <c r="E6126" s="95" t="str">
        <f>IFERROR(VLOOKUP($A6126,HeadJournal!$A$1:$NTR$890,COLUMN(HeadJournal!G$1),0),"")</f>
        <v/>
      </c>
      <c r="F6126" s="95" t="str">
        <f t="shared" si="453"/>
        <v/>
      </c>
      <c r="G6126" s="97"/>
      <c r="H6126" s="161"/>
      <c r="I6126" s="97"/>
      <c r="J6126" s="97"/>
      <c r="K6126" s="29"/>
      <c r="L6126" s="29"/>
      <c r="M6126" s="30">
        <f>IFERROR(VLOOKUP($A6126,HeadJournal!$A$1:$J$890,COLUMN(HeadJournal!I$1),0)*($K6126+$L6126)/(SUMIF($A:$A,$A6126,$K:$K)+SUMIF($A:$A,$A6126,$L:$L)),0)</f>
        <v>0</v>
      </c>
      <c r="N6126" s="30">
        <f>IFERROR((VLOOKUP($A6126,HeadJournal!$A$1:$K$890,COLUMN(HeadJournal!K$1),0)-VLOOKUP($A6126,HeadJournal!$A$1:$K$890,COLUMN(HeadJournal!J$1),0))*($K6126+$L6126)/(SUMIF($A:$A,$A6126,$K:$K)+SUMIF($A:$A,$A6126,$L:$L)),0)</f>
        <v>0</v>
      </c>
      <c r="O6126" s="30">
        <f>IFERROR((VLOOKUP($A6126,HeadJournal!$A$1:$L$890,COLUMN(HeadJournal!L$1),0)*($K6126+$L6126)/(SUMIF($A:$A,$A6126,$K:$K)+SUMIF($A:$A,$A6126,$L:$L)))/VLOOKUP($A6126,HeadJournal!$A$1:$L$890,COLUMN(HeadJournal!H$1),0),0)</f>
        <v>0</v>
      </c>
      <c r="P6126" s="30">
        <f ca="1">IFERROR(SUM(K6126:O6126)*VLOOKUP($A6126,HeadJournal!$A$1:$L$890,COLUMN(HeadJournal!H$1),0),0)</f>
        <v>0</v>
      </c>
      <c r="Q6126" s="29"/>
      <c r="R6126" s="31"/>
      <c r="S6126" s="31"/>
      <c r="T6126" s="95" t="str">
        <f t="shared" si="454"/>
        <v/>
      </c>
      <c r="U6126" s="32">
        <f t="shared" ca="1" si="455"/>
        <v>0</v>
      </c>
      <c r="V6126" s="22" t="str">
        <f t="shared" si="456"/>
        <v/>
      </c>
      <c r="X6126" s="33"/>
      <c r="Y6126" s="33"/>
    </row>
    <row r="6127" spans="1:25" hidden="1" x14ac:dyDescent="0.2">
      <c r="A6127" s="93"/>
      <c r="B6127" s="94" t="str">
        <f>IFERROR(VLOOKUP($A6127,HeadJournal!$A$1:$NTR$890,COLUMN(HeadJournal!B$1),0),"")</f>
        <v/>
      </c>
      <c r="C6127" s="94" t="str">
        <f>IFERROR(VLOOKUP($A6127,HeadJournal!$A$1:$NTR$890,COLUMN(HeadJournal!C$1),0),"")</f>
        <v/>
      </c>
      <c r="D6127" s="125" t="str">
        <f>IFERROR(VLOOKUP($A6127,HeadJournal!$A$1:$NTR$890,COLUMN(HeadJournal!D$1),0),"")</f>
        <v/>
      </c>
      <c r="E6127" s="95" t="str">
        <f>IFERROR(VLOOKUP($A6127,HeadJournal!$A$1:$NTR$890,COLUMN(HeadJournal!G$1),0),"")</f>
        <v/>
      </c>
      <c r="F6127" s="95" t="str">
        <f t="shared" si="453"/>
        <v/>
      </c>
      <c r="G6127" s="97"/>
      <c r="H6127" s="161"/>
      <c r="I6127" s="97"/>
      <c r="J6127" s="97"/>
      <c r="K6127" s="29"/>
      <c r="L6127" s="29"/>
      <c r="M6127" s="30">
        <f>IFERROR(VLOOKUP($A6127,HeadJournal!$A$1:$J$890,COLUMN(HeadJournal!I$1),0)*($K6127+$L6127)/(SUMIF($A:$A,$A6127,$K:$K)+SUMIF($A:$A,$A6127,$L:$L)),0)</f>
        <v>0</v>
      </c>
      <c r="N6127" s="30">
        <f>IFERROR((VLOOKUP($A6127,HeadJournal!$A$1:$K$890,COLUMN(HeadJournal!K$1),0)-VLOOKUP($A6127,HeadJournal!$A$1:$K$890,COLUMN(HeadJournal!J$1),0))*($K6127+$L6127)/(SUMIF($A:$A,$A6127,$K:$K)+SUMIF($A:$A,$A6127,$L:$L)),0)</f>
        <v>0</v>
      </c>
      <c r="O6127" s="30">
        <f>IFERROR((VLOOKUP($A6127,HeadJournal!$A$1:$L$890,COLUMN(HeadJournal!L$1),0)*($K6127+$L6127)/(SUMIF($A:$A,$A6127,$K:$K)+SUMIF($A:$A,$A6127,$L:$L)))/VLOOKUP($A6127,HeadJournal!$A$1:$L$890,COLUMN(HeadJournal!H$1),0),0)</f>
        <v>0</v>
      </c>
      <c r="P6127" s="30">
        <f ca="1">IFERROR(SUM(K6127:O6127)*VLOOKUP($A6127,HeadJournal!$A$1:$L$890,COLUMN(HeadJournal!H$1),0),0)</f>
        <v>0</v>
      </c>
      <c r="Q6127" s="29"/>
      <c r="R6127" s="31"/>
      <c r="S6127" s="31"/>
      <c r="T6127" s="95" t="str">
        <f t="shared" si="454"/>
        <v/>
      </c>
      <c r="U6127" s="32">
        <f t="shared" ca="1" si="455"/>
        <v>0</v>
      </c>
      <c r="V6127" s="22" t="str">
        <f t="shared" si="456"/>
        <v/>
      </c>
      <c r="X6127" s="33"/>
      <c r="Y6127" s="33"/>
    </row>
    <row r="6128" spans="1:25" hidden="1" x14ac:dyDescent="0.2">
      <c r="A6128" s="93"/>
      <c r="B6128" s="94" t="str">
        <f>IFERROR(VLOOKUP($A6128,HeadJournal!$A$1:$NTR$890,COLUMN(HeadJournal!B$1),0),"")</f>
        <v/>
      </c>
      <c r="C6128" s="94" t="str">
        <f>IFERROR(VLOOKUP($A6128,HeadJournal!$A$1:$NTR$890,COLUMN(HeadJournal!C$1),0),"")</f>
        <v/>
      </c>
      <c r="D6128" s="125" t="str">
        <f>IFERROR(VLOOKUP($A6128,HeadJournal!$A$1:$NTR$890,COLUMN(HeadJournal!D$1),0),"")</f>
        <v/>
      </c>
      <c r="E6128" s="95" t="str">
        <f>IFERROR(VLOOKUP($A6128,HeadJournal!$A$1:$NTR$890,COLUMN(HeadJournal!G$1),0),"")</f>
        <v/>
      </c>
      <c r="F6128" s="95" t="str">
        <f t="shared" si="453"/>
        <v/>
      </c>
      <c r="G6128" s="97"/>
      <c r="H6128" s="161"/>
      <c r="I6128" s="97"/>
      <c r="J6128" s="97"/>
      <c r="K6128" s="29"/>
      <c r="L6128" s="29"/>
      <c r="M6128" s="30">
        <f>IFERROR(VLOOKUP($A6128,HeadJournal!$A$1:$J$890,COLUMN(HeadJournal!I$1),0)*($K6128+$L6128)/(SUMIF($A:$A,$A6128,$K:$K)+SUMIF($A:$A,$A6128,$L:$L)),0)</f>
        <v>0</v>
      </c>
      <c r="N6128" s="30">
        <f>IFERROR((VLOOKUP($A6128,HeadJournal!$A$1:$K$890,COLUMN(HeadJournal!K$1),0)-VLOOKUP($A6128,HeadJournal!$A$1:$K$890,COLUMN(HeadJournal!J$1),0))*($K6128+$L6128)/(SUMIF($A:$A,$A6128,$K:$K)+SUMIF($A:$A,$A6128,$L:$L)),0)</f>
        <v>0</v>
      </c>
      <c r="O6128" s="30">
        <f>IFERROR((VLOOKUP($A6128,HeadJournal!$A$1:$L$890,COLUMN(HeadJournal!L$1),0)*($K6128+$L6128)/(SUMIF($A:$A,$A6128,$K:$K)+SUMIF($A:$A,$A6128,$L:$L)))/VLOOKUP($A6128,HeadJournal!$A$1:$L$890,COLUMN(HeadJournal!H$1),0),0)</f>
        <v>0</v>
      </c>
      <c r="P6128" s="30">
        <f ca="1">IFERROR(SUM(K6128:O6128)*VLOOKUP($A6128,HeadJournal!$A$1:$L$890,COLUMN(HeadJournal!H$1),0),0)</f>
        <v>0</v>
      </c>
      <c r="Q6128" s="29"/>
      <c r="R6128" s="31"/>
      <c r="S6128" s="31"/>
      <c r="T6128" s="95" t="str">
        <f t="shared" si="454"/>
        <v/>
      </c>
      <c r="U6128" s="32">
        <f t="shared" ca="1" si="455"/>
        <v>0</v>
      </c>
      <c r="V6128" s="22" t="str">
        <f t="shared" si="456"/>
        <v/>
      </c>
      <c r="X6128" s="33"/>
      <c r="Y6128" s="33"/>
    </row>
    <row r="6129" spans="1:25" hidden="1" x14ac:dyDescent="0.2">
      <c r="A6129" s="93"/>
      <c r="B6129" s="94" t="str">
        <f>IFERROR(VLOOKUP($A6129,HeadJournal!$A$1:$NTR$890,COLUMN(HeadJournal!B$1),0),"")</f>
        <v/>
      </c>
      <c r="C6129" s="94" t="str">
        <f>IFERROR(VLOOKUP($A6129,HeadJournal!$A$1:$NTR$890,COLUMN(HeadJournal!C$1),0),"")</f>
        <v/>
      </c>
      <c r="D6129" s="125" t="str">
        <f>IFERROR(VLOOKUP($A6129,HeadJournal!$A$1:$NTR$890,COLUMN(HeadJournal!D$1),0),"")</f>
        <v/>
      </c>
      <c r="E6129" s="95" t="str">
        <f>IFERROR(VLOOKUP($A6129,HeadJournal!$A$1:$NTR$890,COLUMN(HeadJournal!G$1),0),"")</f>
        <v/>
      </c>
      <c r="F6129" s="95" t="str">
        <f t="shared" si="453"/>
        <v/>
      </c>
      <c r="G6129" s="97"/>
      <c r="H6129" s="161"/>
      <c r="I6129" s="97"/>
      <c r="J6129" s="97"/>
      <c r="K6129" s="29"/>
      <c r="L6129" s="29"/>
      <c r="M6129" s="30">
        <f>IFERROR(VLOOKUP($A6129,HeadJournal!$A$1:$J$890,COLUMN(HeadJournal!I$1),0)*($K6129+$L6129)/(SUMIF($A:$A,$A6129,$K:$K)+SUMIF($A:$A,$A6129,$L:$L)),0)</f>
        <v>0</v>
      </c>
      <c r="N6129" s="30">
        <f>IFERROR((VLOOKUP($A6129,HeadJournal!$A$1:$K$890,COLUMN(HeadJournal!K$1),0)-VLOOKUP($A6129,HeadJournal!$A$1:$K$890,COLUMN(HeadJournal!J$1),0))*($K6129+$L6129)/(SUMIF($A:$A,$A6129,$K:$K)+SUMIF($A:$A,$A6129,$L:$L)),0)</f>
        <v>0</v>
      </c>
      <c r="O6129" s="30">
        <f>IFERROR((VLOOKUP($A6129,HeadJournal!$A$1:$L$890,COLUMN(HeadJournal!L$1),0)*($K6129+$L6129)/(SUMIF($A:$A,$A6129,$K:$K)+SUMIF($A:$A,$A6129,$L:$L)))/VLOOKUP($A6129,HeadJournal!$A$1:$L$890,COLUMN(HeadJournal!H$1),0),0)</f>
        <v>0</v>
      </c>
      <c r="P6129" s="30">
        <f ca="1">IFERROR(SUM(K6129:O6129)*VLOOKUP($A6129,HeadJournal!$A$1:$L$890,COLUMN(HeadJournal!H$1),0),0)</f>
        <v>0</v>
      </c>
      <c r="Q6129" s="29"/>
      <c r="R6129" s="31"/>
      <c r="S6129" s="31"/>
      <c r="T6129" s="95" t="str">
        <f t="shared" si="454"/>
        <v/>
      </c>
      <c r="U6129" s="32">
        <f t="shared" ca="1" si="455"/>
        <v>0</v>
      </c>
      <c r="V6129" s="22" t="str">
        <f t="shared" si="456"/>
        <v/>
      </c>
      <c r="X6129" s="33"/>
      <c r="Y6129" s="33"/>
    </row>
    <row r="6130" spans="1:25" hidden="1" x14ac:dyDescent="0.2">
      <c r="A6130" s="93"/>
      <c r="B6130" s="94" t="str">
        <f>IFERROR(VLOOKUP($A6130,HeadJournal!$A$1:$NTR$890,COLUMN(HeadJournal!B$1),0),"")</f>
        <v/>
      </c>
      <c r="C6130" s="94" t="str">
        <f>IFERROR(VLOOKUP($A6130,HeadJournal!$A$1:$NTR$890,COLUMN(HeadJournal!C$1),0),"")</f>
        <v/>
      </c>
      <c r="D6130" s="125" t="str">
        <f>IFERROR(VLOOKUP($A6130,HeadJournal!$A$1:$NTR$890,COLUMN(HeadJournal!D$1),0),"")</f>
        <v/>
      </c>
      <c r="E6130" s="95" t="str">
        <f>IFERROR(VLOOKUP($A6130,HeadJournal!$A$1:$NTR$890,COLUMN(HeadJournal!G$1),0),"")</f>
        <v/>
      </c>
      <c r="F6130" s="95" t="str">
        <f t="shared" si="453"/>
        <v/>
      </c>
      <c r="G6130" s="97"/>
      <c r="H6130" s="161"/>
      <c r="I6130" s="97"/>
      <c r="J6130" s="97"/>
      <c r="K6130" s="29"/>
      <c r="L6130" s="29"/>
      <c r="M6130" s="30">
        <f>IFERROR(VLOOKUP($A6130,HeadJournal!$A$1:$J$890,COLUMN(HeadJournal!I$1),0)*($K6130+$L6130)/(SUMIF($A:$A,$A6130,$K:$K)+SUMIF($A:$A,$A6130,$L:$L)),0)</f>
        <v>0</v>
      </c>
      <c r="N6130" s="30">
        <f>IFERROR((VLOOKUP($A6130,HeadJournal!$A$1:$K$890,COLUMN(HeadJournal!K$1),0)-VLOOKUP($A6130,HeadJournal!$A$1:$K$890,COLUMN(HeadJournal!J$1),0))*($K6130+$L6130)/(SUMIF($A:$A,$A6130,$K:$K)+SUMIF($A:$A,$A6130,$L:$L)),0)</f>
        <v>0</v>
      </c>
      <c r="O6130" s="30">
        <f>IFERROR((VLOOKUP($A6130,HeadJournal!$A$1:$L$890,COLUMN(HeadJournal!L$1),0)*($K6130+$L6130)/(SUMIF($A:$A,$A6130,$K:$K)+SUMIF($A:$A,$A6130,$L:$L)))/VLOOKUP($A6130,HeadJournal!$A$1:$L$890,COLUMN(HeadJournal!H$1),0),0)</f>
        <v>0</v>
      </c>
      <c r="P6130" s="30">
        <f ca="1">IFERROR(SUM(K6130:O6130)*VLOOKUP($A6130,HeadJournal!$A$1:$L$890,COLUMN(HeadJournal!H$1),0),0)</f>
        <v>0</v>
      </c>
      <c r="Q6130" s="29"/>
      <c r="R6130" s="31"/>
      <c r="S6130" s="31"/>
      <c r="T6130" s="95" t="str">
        <f t="shared" si="454"/>
        <v/>
      </c>
      <c r="U6130" s="32">
        <f t="shared" ca="1" si="455"/>
        <v>0</v>
      </c>
      <c r="V6130" s="22" t="str">
        <f t="shared" si="456"/>
        <v/>
      </c>
      <c r="X6130" s="33"/>
      <c r="Y6130" s="33"/>
    </row>
    <row r="6131" spans="1:25" hidden="1" x14ac:dyDescent="0.2">
      <c r="A6131" s="93"/>
      <c r="B6131" s="94" t="str">
        <f>IFERROR(VLOOKUP($A6131,HeadJournal!$A$1:$NTR$890,COLUMN(HeadJournal!B$1),0),"")</f>
        <v/>
      </c>
      <c r="C6131" s="94" t="str">
        <f>IFERROR(VLOOKUP($A6131,HeadJournal!$A$1:$NTR$890,COLUMN(HeadJournal!C$1),0),"")</f>
        <v/>
      </c>
      <c r="D6131" s="125" t="str">
        <f>IFERROR(VLOOKUP($A6131,HeadJournal!$A$1:$NTR$890,COLUMN(HeadJournal!D$1),0),"")</f>
        <v/>
      </c>
      <c r="E6131" s="95" t="str">
        <f>IFERROR(VLOOKUP($A6131,HeadJournal!$A$1:$NTR$890,COLUMN(HeadJournal!G$1),0),"")</f>
        <v/>
      </c>
      <c r="F6131" s="95" t="str">
        <f t="shared" si="453"/>
        <v/>
      </c>
      <c r="G6131" s="97"/>
      <c r="H6131" s="161"/>
      <c r="I6131" s="97"/>
      <c r="J6131" s="97"/>
      <c r="K6131" s="29"/>
      <c r="L6131" s="29"/>
      <c r="M6131" s="30">
        <f>IFERROR(VLOOKUP($A6131,HeadJournal!$A$1:$J$890,COLUMN(HeadJournal!I$1),0)*($K6131+$L6131)/(SUMIF($A:$A,$A6131,$K:$K)+SUMIF($A:$A,$A6131,$L:$L)),0)</f>
        <v>0</v>
      </c>
      <c r="N6131" s="30">
        <f>IFERROR((VLOOKUP($A6131,HeadJournal!$A$1:$K$890,COLUMN(HeadJournal!K$1),0)-VLOOKUP($A6131,HeadJournal!$A$1:$K$890,COLUMN(HeadJournal!J$1),0))*($K6131+$L6131)/(SUMIF($A:$A,$A6131,$K:$K)+SUMIF($A:$A,$A6131,$L:$L)),0)</f>
        <v>0</v>
      </c>
      <c r="O6131" s="30">
        <f>IFERROR((VLOOKUP($A6131,HeadJournal!$A$1:$L$890,COLUMN(HeadJournal!L$1),0)*($K6131+$L6131)/(SUMIF($A:$A,$A6131,$K:$K)+SUMIF($A:$A,$A6131,$L:$L)))/VLOOKUP($A6131,HeadJournal!$A$1:$L$890,COLUMN(HeadJournal!H$1),0),0)</f>
        <v>0</v>
      </c>
      <c r="P6131" s="30">
        <f ca="1">IFERROR(SUM(K6131:O6131)*VLOOKUP($A6131,HeadJournal!$A$1:$L$890,COLUMN(HeadJournal!H$1),0),0)</f>
        <v>0</v>
      </c>
      <c r="Q6131" s="29"/>
      <c r="R6131" s="31"/>
      <c r="S6131" s="31"/>
      <c r="T6131" s="95" t="str">
        <f t="shared" si="454"/>
        <v/>
      </c>
      <c r="U6131" s="32">
        <f t="shared" ca="1" si="455"/>
        <v>0</v>
      </c>
      <c r="V6131" s="22" t="str">
        <f t="shared" si="456"/>
        <v/>
      </c>
      <c r="X6131" s="33"/>
      <c r="Y6131" s="33"/>
    </row>
    <row r="6132" spans="1:25" hidden="1" x14ac:dyDescent="0.2">
      <c r="A6132" s="93"/>
      <c r="B6132" s="94" t="str">
        <f>IFERROR(VLOOKUP($A6132,HeadJournal!$A$1:$NTR$890,COLUMN(HeadJournal!B$1),0),"")</f>
        <v/>
      </c>
      <c r="C6132" s="94" t="str">
        <f>IFERROR(VLOOKUP($A6132,HeadJournal!$A$1:$NTR$890,COLUMN(HeadJournal!C$1),0),"")</f>
        <v/>
      </c>
      <c r="D6132" s="125" t="str">
        <f>IFERROR(VLOOKUP($A6132,HeadJournal!$A$1:$NTR$890,COLUMN(HeadJournal!D$1),0),"")</f>
        <v/>
      </c>
      <c r="E6132" s="95" t="str">
        <f>IFERROR(VLOOKUP($A6132,HeadJournal!$A$1:$NTR$890,COLUMN(HeadJournal!G$1),0),"")</f>
        <v/>
      </c>
      <c r="F6132" s="95" t="str">
        <f t="shared" si="453"/>
        <v/>
      </c>
      <c r="G6132" s="97"/>
      <c r="H6132" s="161"/>
      <c r="I6132" s="97"/>
      <c r="J6132" s="97"/>
      <c r="K6132" s="29"/>
      <c r="L6132" s="29"/>
      <c r="M6132" s="30">
        <f>IFERROR(VLOOKUP($A6132,HeadJournal!$A$1:$J$890,COLUMN(HeadJournal!I$1),0)*($K6132+$L6132)/(SUMIF($A:$A,$A6132,$K:$K)+SUMIF($A:$A,$A6132,$L:$L)),0)</f>
        <v>0</v>
      </c>
      <c r="N6132" s="30">
        <f>IFERROR((VLOOKUP($A6132,HeadJournal!$A$1:$K$890,COLUMN(HeadJournal!K$1),0)-VLOOKUP($A6132,HeadJournal!$A$1:$K$890,COLUMN(HeadJournal!J$1),0))*($K6132+$L6132)/(SUMIF($A:$A,$A6132,$K:$K)+SUMIF($A:$A,$A6132,$L:$L)),0)</f>
        <v>0</v>
      </c>
      <c r="O6132" s="30">
        <f>IFERROR((VLOOKUP($A6132,HeadJournal!$A$1:$L$890,COLUMN(HeadJournal!L$1),0)*($K6132+$L6132)/(SUMIF($A:$A,$A6132,$K:$K)+SUMIF($A:$A,$A6132,$L:$L)))/VLOOKUP($A6132,HeadJournal!$A$1:$L$890,COLUMN(HeadJournal!H$1),0),0)</f>
        <v>0</v>
      </c>
      <c r="P6132" s="30">
        <f ca="1">IFERROR(SUM(K6132:O6132)*VLOOKUP($A6132,HeadJournal!$A$1:$L$890,COLUMN(HeadJournal!H$1),0),0)</f>
        <v>0</v>
      </c>
      <c r="Q6132" s="29"/>
      <c r="R6132" s="31"/>
      <c r="S6132" s="31"/>
      <c r="T6132" s="95" t="str">
        <f t="shared" si="454"/>
        <v/>
      </c>
      <c r="U6132" s="32">
        <f t="shared" ca="1" si="455"/>
        <v>0</v>
      </c>
      <c r="V6132" s="22" t="str">
        <f t="shared" si="456"/>
        <v/>
      </c>
      <c r="X6132" s="33"/>
      <c r="Y6132" s="33"/>
    </row>
    <row r="6133" spans="1:25" hidden="1" x14ac:dyDescent="0.2">
      <c r="A6133" s="93"/>
      <c r="B6133" s="94" t="str">
        <f>IFERROR(VLOOKUP($A6133,HeadJournal!$A$1:$NTR$890,COLUMN(HeadJournal!B$1),0),"")</f>
        <v/>
      </c>
      <c r="C6133" s="94" t="str">
        <f>IFERROR(VLOOKUP($A6133,HeadJournal!$A$1:$NTR$890,COLUMN(HeadJournal!C$1),0),"")</f>
        <v/>
      </c>
      <c r="D6133" s="125" t="str">
        <f>IFERROR(VLOOKUP($A6133,HeadJournal!$A$1:$NTR$890,COLUMN(HeadJournal!D$1),0),"")</f>
        <v/>
      </c>
      <c r="E6133" s="95" t="str">
        <f>IFERROR(VLOOKUP($A6133,HeadJournal!$A$1:$NTR$890,COLUMN(HeadJournal!G$1),0),"")</f>
        <v/>
      </c>
      <c r="F6133" s="95" t="str">
        <f t="shared" si="453"/>
        <v/>
      </c>
      <c r="G6133" s="97"/>
      <c r="H6133" s="161"/>
      <c r="I6133" s="97"/>
      <c r="J6133" s="97"/>
      <c r="K6133" s="29"/>
      <c r="L6133" s="29"/>
      <c r="M6133" s="30">
        <f>IFERROR(VLOOKUP($A6133,HeadJournal!$A$1:$J$890,COLUMN(HeadJournal!I$1),0)*($K6133+$L6133)/(SUMIF($A:$A,$A6133,$K:$K)+SUMIF($A:$A,$A6133,$L:$L)),0)</f>
        <v>0</v>
      </c>
      <c r="N6133" s="30">
        <f>IFERROR((VLOOKUP($A6133,HeadJournal!$A$1:$K$890,COLUMN(HeadJournal!K$1),0)-VLOOKUP($A6133,HeadJournal!$A$1:$K$890,COLUMN(HeadJournal!J$1),0))*($K6133+$L6133)/(SUMIF($A:$A,$A6133,$K:$K)+SUMIF($A:$A,$A6133,$L:$L)),0)</f>
        <v>0</v>
      </c>
      <c r="O6133" s="30">
        <f>IFERROR((VLOOKUP($A6133,HeadJournal!$A$1:$L$890,COLUMN(HeadJournal!L$1),0)*($K6133+$L6133)/(SUMIF($A:$A,$A6133,$K:$K)+SUMIF($A:$A,$A6133,$L:$L)))/VLOOKUP($A6133,HeadJournal!$A$1:$L$890,COLUMN(HeadJournal!H$1),0),0)</f>
        <v>0</v>
      </c>
      <c r="P6133" s="30">
        <f ca="1">IFERROR(SUM(K6133:O6133)*VLOOKUP($A6133,HeadJournal!$A$1:$L$890,COLUMN(HeadJournal!H$1),0),0)</f>
        <v>0</v>
      </c>
      <c r="Q6133" s="29"/>
      <c r="R6133" s="31"/>
      <c r="S6133" s="31"/>
      <c r="T6133" s="95" t="str">
        <f t="shared" si="454"/>
        <v/>
      </c>
      <c r="U6133" s="32">
        <f t="shared" ca="1" si="455"/>
        <v>0</v>
      </c>
      <c r="V6133" s="22" t="str">
        <f t="shared" si="456"/>
        <v/>
      </c>
      <c r="X6133" s="33"/>
      <c r="Y6133" s="33"/>
    </row>
    <row r="6134" spans="1:25" hidden="1" x14ac:dyDescent="0.2">
      <c r="A6134" s="93"/>
      <c r="B6134" s="94" t="str">
        <f>IFERROR(VLOOKUP($A6134,HeadJournal!$A$1:$NTR$890,COLUMN(HeadJournal!B$1),0),"")</f>
        <v/>
      </c>
      <c r="C6134" s="94" t="str">
        <f>IFERROR(VLOOKUP($A6134,HeadJournal!$A$1:$NTR$890,COLUMN(HeadJournal!C$1),0),"")</f>
        <v/>
      </c>
      <c r="D6134" s="125" t="str">
        <f>IFERROR(VLOOKUP($A6134,HeadJournal!$A$1:$NTR$890,COLUMN(HeadJournal!D$1),0),"")</f>
        <v/>
      </c>
      <c r="E6134" s="95" t="str">
        <f>IFERROR(VLOOKUP($A6134,HeadJournal!$A$1:$NTR$890,COLUMN(HeadJournal!G$1),0),"")</f>
        <v/>
      </c>
      <c r="F6134" s="95" t="str">
        <f t="shared" si="453"/>
        <v/>
      </c>
      <c r="G6134" s="97"/>
      <c r="H6134" s="161"/>
      <c r="I6134" s="97"/>
      <c r="J6134" s="97"/>
      <c r="K6134" s="29"/>
      <c r="L6134" s="29"/>
      <c r="M6134" s="30">
        <f>IFERROR(VLOOKUP($A6134,HeadJournal!$A$1:$J$890,COLUMN(HeadJournal!I$1),0)*($K6134+$L6134)/(SUMIF($A:$A,$A6134,$K:$K)+SUMIF($A:$A,$A6134,$L:$L)),0)</f>
        <v>0</v>
      </c>
      <c r="N6134" s="30">
        <f>IFERROR((VLOOKUP($A6134,HeadJournal!$A$1:$K$890,COLUMN(HeadJournal!K$1),0)-VLOOKUP($A6134,HeadJournal!$A$1:$K$890,COLUMN(HeadJournal!J$1),0))*($K6134+$L6134)/(SUMIF($A:$A,$A6134,$K:$K)+SUMIF($A:$A,$A6134,$L:$L)),0)</f>
        <v>0</v>
      </c>
      <c r="O6134" s="30">
        <f>IFERROR((VLOOKUP($A6134,HeadJournal!$A$1:$L$890,COLUMN(HeadJournal!L$1),0)*($K6134+$L6134)/(SUMIF($A:$A,$A6134,$K:$K)+SUMIF($A:$A,$A6134,$L:$L)))/VLOOKUP($A6134,HeadJournal!$A$1:$L$890,COLUMN(HeadJournal!H$1),0),0)</f>
        <v>0</v>
      </c>
      <c r="P6134" s="30">
        <f ca="1">IFERROR(SUM(K6134:O6134)*VLOOKUP($A6134,HeadJournal!$A$1:$L$890,COLUMN(HeadJournal!H$1),0),0)</f>
        <v>0</v>
      </c>
      <c r="Q6134" s="29"/>
      <c r="R6134" s="31"/>
      <c r="S6134" s="31"/>
      <c r="T6134" s="95" t="str">
        <f t="shared" si="454"/>
        <v/>
      </c>
      <c r="U6134" s="32">
        <f t="shared" ca="1" si="455"/>
        <v>0</v>
      </c>
      <c r="V6134" s="22" t="str">
        <f t="shared" si="456"/>
        <v/>
      </c>
      <c r="X6134" s="33"/>
      <c r="Y6134" s="33"/>
    </row>
    <row r="6135" spans="1:25" hidden="1" x14ac:dyDescent="0.2">
      <c r="A6135" s="93"/>
      <c r="B6135" s="94" t="str">
        <f>IFERROR(VLOOKUP($A6135,HeadJournal!$A$1:$NTR$890,COLUMN(HeadJournal!B$1),0),"")</f>
        <v/>
      </c>
      <c r="C6135" s="94" t="str">
        <f>IFERROR(VLOOKUP($A6135,HeadJournal!$A$1:$NTR$890,COLUMN(HeadJournal!C$1),0),"")</f>
        <v/>
      </c>
      <c r="D6135" s="125" t="str">
        <f>IFERROR(VLOOKUP($A6135,HeadJournal!$A$1:$NTR$890,COLUMN(HeadJournal!D$1),0),"")</f>
        <v/>
      </c>
      <c r="E6135" s="95" t="str">
        <f>IFERROR(VLOOKUP($A6135,HeadJournal!$A$1:$NTR$890,COLUMN(HeadJournal!G$1),0),"")</f>
        <v/>
      </c>
      <c r="F6135" s="95" t="str">
        <f t="shared" si="453"/>
        <v/>
      </c>
      <c r="G6135" s="97"/>
      <c r="H6135" s="161"/>
      <c r="I6135" s="97"/>
      <c r="J6135" s="97"/>
      <c r="K6135" s="29"/>
      <c r="L6135" s="29"/>
      <c r="M6135" s="30">
        <f>IFERROR(VLOOKUP($A6135,HeadJournal!$A$1:$J$890,COLUMN(HeadJournal!I$1),0)*($K6135+$L6135)/(SUMIF($A:$A,$A6135,$K:$K)+SUMIF($A:$A,$A6135,$L:$L)),0)</f>
        <v>0</v>
      </c>
      <c r="N6135" s="30">
        <f>IFERROR((VLOOKUP($A6135,HeadJournal!$A$1:$K$890,COLUMN(HeadJournal!K$1),0)-VLOOKUP($A6135,HeadJournal!$A$1:$K$890,COLUMN(HeadJournal!J$1),0))*($K6135+$L6135)/(SUMIF($A:$A,$A6135,$K:$K)+SUMIF($A:$A,$A6135,$L:$L)),0)</f>
        <v>0</v>
      </c>
      <c r="O6135" s="30">
        <f>IFERROR((VLOOKUP($A6135,HeadJournal!$A$1:$L$890,COLUMN(HeadJournal!L$1),0)*($K6135+$L6135)/(SUMIF($A:$A,$A6135,$K:$K)+SUMIF($A:$A,$A6135,$L:$L)))/VLOOKUP($A6135,HeadJournal!$A$1:$L$890,COLUMN(HeadJournal!H$1),0),0)</f>
        <v>0</v>
      </c>
      <c r="P6135" s="30">
        <f ca="1">IFERROR(SUM(K6135:O6135)*VLOOKUP($A6135,HeadJournal!$A$1:$L$890,COLUMN(HeadJournal!H$1),0),0)</f>
        <v>0</v>
      </c>
      <c r="Q6135" s="29"/>
      <c r="R6135" s="31"/>
      <c r="S6135" s="31"/>
      <c r="T6135" s="95" t="str">
        <f t="shared" si="454"/>
        <v/>
      </c>
      <c r="U6135" s="32">
        <f t="shared" ca="1" si="455"/>
        <v>0</v>
      </c>
      <c r="V6135" s="22" t="str">
        <f t="shared" si="456"/>
        <v/>
      </c>
      <c r="X6135" s="33"/>
      <c r="Y6135" s="33"/>
    </row>
    <row r="6136" spans="1:25" hidden="1" x14ac:dyDescent="0.2">
      <c r="A6136" s="93"/>
      <c r="B6136" s="94" t="str">
        <f>IFERROR(VLOOKUP($A6136,HeadJournal!$A$1:$NTR$890,COLUMN(HeadJournal!B$1),0),"")</f>
        <v/>
      </c>
      <c r="C6136" s="94" t="str">
        <f>IFERROR(VLOOKUP($A6136,HeadJournal!$A$1:$NTR$890,COLUMN(HeadJournal!C$1),0),"")</f>
        <v/>
      </c>
      <c r="D6136" s="125" t="str">
        <f>IFERROR(VLOOKUP($A6136,HeadJournal!$A$1:$NTR$890,COLUMN(HeadJournal!D$1),0),"")</f>
        <v/>
      </c>
      <c r="E6136" s="95" t="str">
        <f>IFERROR(VLOOKUP($A6136,HeadJournal!$A$1:$NTR$890,COLUMN(HeadJournal!G$1),0),"")</f>
        <v/>
      </c>
      <c r="F6136" s="95" t="str">
        <f t="shared" si="453"/>
        <v/>
      </c>
      <c r="G6136" s="97"/>
      <c r="H6136" s="161"/>
      <c r="I6136" s="97"/>
      <c r="J6136" s="97"/>
      <c r="K6136" s="29"/>
      <c r="L6136" s="29"/>
      <c r="M6136" s="30">
        <f>IFERROR(VLOOKUP($A6136,HeadJournal!$A$1:$J$890,COLUMN(HeadJournal!I$1),0)*($K6136+$L6136)/(SUMIF($A:$A,$A6136,$K:$K)+SUMIF($A:$A,$A6136,$L:$L)),0)</f>
        <v>0</v>
      </c>
      <c r="N6136" s="30">
        <f>IFERROR((VLOOKUP($A6136,HeadJournal!$A$1:$K$890,COLUMN(HeadJournal!K$1),0)-VLOOKUP($A6136,HeadJournal!$A$1:$K$890,COLUMN(HeadJournal!J$1),0))*($K6136+$L6136)/(SUMIF($A:$A,$A6136,$K:$K)+SUMIF($A:$A,$A6136,$L:$L)),0)</f>
        <v>0</v>
      </c>
      <c r="O6136" s="30">
        <f>IFERROR((VLOOKUP($A6136,HeadJournal!$A$1:$L$890,COLUMN(HeadJournal!L$1),0)*($K6136+$L6136)/(SUMIF($A:$A,$A6136,$K:$K)+SUMIF($A:$A,$A6136,$L:$L)))/VLOOKUP($A6136,HeadJournal!$A$1:$L$890,COLUMN(HeadJournal!H$1),0),0)</f>
        <v>0</v>
      </c>
      <c r="P6136" s="30">
        <f ca="1">IFERROR(SUM(K6136:O6136)*VLOOKUP($A6136,HeadJournal!$A$1:$L$890,COLUMN(HeadJournal!H$1),0),0)</f>
        <v>0</v>
      </c>
      <c r="Q6136" s="29"/>
      <c r="R6136" s="31"/>
      <c r="S6136" s="31"/>
      <c r="T6136" s="95" t="str">
        <f t="shared" si="454"/>
        <v/>
      </c>
      <c r="U6136" s="32">
        <f t="shared" ca="1" si="455"/>
        <v>0</v>
      </c>
      <c r="V6136" s="22" t="str">
        <f t="shared" si="456"/>
        <v/>
      </c>
      <c r="X6136" s="33"/>
      <c r="Y6136" s="33"/>
    </row>
    <row r="6137" spans="1:25" hidden="1" x14ac:dyDescent="0.2">
      <c r="A6137" s="93"/>
      <c r="B6137" s="94" t="str">
        <f>IFERROR(VLOOKUP($A6137,HeadJournal!$A$1:$NTR$890,COLUMN(HeadJournal!B$1),0),"")</f>
        <v/>
      </c>
      <c r="C6137" s="94" t="str">
        <f>IFERROR(VLOOKUP($A6137,HeadJournal!$A$1:$NTR$890,COLUMN(HeadJournal!C$1),0),"")</f>
        <v/>
      </c>
      <c r="D6137" s="125" t="str">
        <f>IFERROR(VLOOKUP($A6137,HeadJournal!$A$1:$NTR$890,COLUMN(HeadJournal!D$1),0),"")</f>
        <v/>
      </c>
      <c r="E6137" s="95" t="str">
        <f>IFERROR(VLOOKUP($A6137,HeadJournal!$A$1:$NTR$890,COLUMN(HeadJournal!G$1),0),"")</f>
        <v/>
      </c>
      <c r="F6137" s="95" t="str">
        <f t="shared" si="453"/>
        <v/>
      </c>
      <c r="G6137" s="97"/>
      <c r="H6137" s="161"/>
      <c r="I6137" s="97"/>
      <c r="J6137" s="97"/>
      <c r="K6137" s="29"/>
      <c r="L6137" s="29"/>
      <c r="M6137" s="30">
        <f>IFERROR(VLOOKUP($A6137,HeadJournal!$A$1:$J$890,COLUMN(HeadJournal!I$1),0)*($K6137+$L6137)/(SUMIF($A:$A,$A6137,$K:$K)+SUMIF($A:$A,$A6137,$L:$L)),0)</f>
        <v>0</v>
      </c>
      <c r="N6137" s="30">
        <f>IFERROR((VLOOKUP($A6137,HeadJournal!$A$1:$K$890,COLUMN(HeadJournal!K$1),0)-VLOOKUP($A6137,HeadJournal!$A$1:$K$890,COLUMN(HeadJournal!J$1),0))*($K6137+$L6137)/(SUMIF($A:$A,$A6137,$K:$K)+SUMIF($A:$A,$A6137,$L:$L)),0)</f>
        <v>0</v>
      </c>
      <c r="O6137" s="30">
        <f>IFERROR((VLOOKUP($A6137,HeadJournal!$A$1:$L$890,COLUMN(HeadJournal!L$1),0)*($K6137+$L6137)/(SUMIF($A:$A,$A6137,$K:$K)+SUMIF($A:$A,$A6137,$L:$L)))/VLOOKUP($A6137,HeadJournal!$A$1:$L$890,COLUMN(HeadJournal!H$1),0),0)</f>
        <v>0</v>
      </c>
      <c r="P6137" s="30">
        <f ca="1">IFERROR(SUM(K6137:O6137)*VLOOKUP($A6137,HeadJournal!$A$1:$L$890,COLUMN(HeadJournal!H$1),0),0)</f>
        <v>0</v>
      </c>
      <c r="Q6137" s="29"/>
      <c r="R6137" s="31"/>
      <c r="S6137" s="31"/>
      <c r="T6137" s="95" t="str">
        <f t="shared" si="454"/>
        <v/>
      </c>
      <c r="U6137" s="32">
        <f t="shared" ca="1" si="455"/>
        <v>0</v>
      </c>
      <c r="V6137" s="22" t="str">
        <f t="shared" si="456"/>
        <v/>
      </c>
      <c r="X6137" s="33"/>
      <c r="Y6137" s="33"/>
    </row>
    <row r="6138" spans="1:25" hidden="1" x14ac:dyDescent="0.2">
      <c r="A6138" s="93"/>
      <c r="B6138" s="94" t="str">
        <f>IFERROR(VLOOKUP($A6138,HeadJournal!$A$1:$NTR$890,COLUMN(HeadJournal!B$1),0),"")</f>
        <v/>
      </c>
      <c r="C6138" s="94" t="str">
        <f>IFERROR(VLOOKUP($A6138,HeadJournal!$A$1:$NTR$890,COLUMN(HeadJournal!C$1),0),"")</f>
        <v/>
      </c>
      <c r="D6138" s="125" t="str">
        <f>IFERROR(VLOOKUP($A6138,HeadJournal!$A$1:$NTR$890,COLUMN(HeadJournal!D$1),0),"")</f>
        <v/>
      </c>
      <c r="E6138" s="95" t="str">
        <f>IFERROR(VLOOKUP($A6138,HeadJournal!$A$1:$NTR$890,COLUMN(HeadJournal!G$1),0),"")</f>
        <v/>
      </c>
      <c r="F6138" s="95" t="str">
        <f t="shared" si="453"/>
        <v/>
      </c>
      <c r="G6138" s="97"/>
      <c r="H6138" s="161"/>
      <c r="I6138" s="97"/>
      <c r="J6138" s="97"/>
      <c r="K6138" s="29"/>
      <c r="L6138" s="29"/>
      <c r="M6138" s="30">
        <f>IFERROR(VLOOKUP($A6138,HeadJournal!$A$1:$J$890,COLUMN(HeadJournal!I$1),0)*($K6138+$L6138)/(SUMIF($A:$A,$A6138,$K:$K)+SUMIF($A:$A,$A6138,$L:$L)),0)</f>
        <v>0</v>
      </c>
      <c r="N6138" s="30">
        <f>IFERROR((VLOOKUP($A6138,HeadJournal!$A$1:$K$890,COLUMN(HeadJournal!K$1),0)-VLOOKUP($A6138,HeadJournal!$A$1:$K$890,COLUMN(HeadJournal!J$1),0))*($K6138+$L6138)/(SUMIF($A:$A,$A6138,$K:$K)+SUMIF($A:$A,$A6138,$L:$L)),0)</f>
        <v>0</v>
      </c>
      <c r="O6138" s="30">
        <f>IFERROR((VLOOKUP($A6138,HeadJournal!$A$1:$L$890,COLUMN(HeadJournal!L$1),0)*($K6138+$L6138)/(SUMIF($A:$A,$A6138,$K:$K)+SUMIF($A:$A,$A6138,$L:$L)))/VLOOKUP($A6138,HeadJournal!$A$1:$L$890,COLUMN(HeadJournal!H$1),0),0)</f>
        <v>0</v>
      </c>
      <c r="P6138" s="30">
        <f ca="1">IFERROR(SUM(K6138:O6138)*VLOOKUP($A6138,HeadJournal!$A$1:$L$890,COLUMN(HeadJournal!H$1),0),0)</f>
        <v>0</v>
      </c>
      <c r="Q6138" s="29"/>
      <c r="R6138" s="31"/>
      <c r="S6138" s="31"/>
      <c r="T6138" s="95" t="str">
        <f t="shared" si="454"/>
        <v/>
      </c>
      <c r="U6138" s="32">
        <f t="shared" ca="1" si="455"/>
        <v>0</v>
      </c>
      <c r="V6138" s="22" t="str">
        <f t="shared" si="456"/>
        <v/>
      </c>
      <c r="X6138" s="33"/>
      <c r="Y6138" s="33"/>
    </row>
    <row r="6139" spans="1:25" hidden="1" x14ac:dyDescent="0.2">
      <c r="A6139" s="93"/>
      <c r="B6139" s="94" t="str">
        <f>IFERROR(VLOOKUP($A6139,HeadJournal!$A$1:$NTR$890,COLUMN(HeadJournal!B$1),0),"")</f>
        <v/>
      </c>
      <c r="C6139" s="94" t="str">
        <f>IFERROR(VLOOKUP($A6139,HeadJournal!$A$1:$NTR$890,COLUMN(HeadJournal!C$1),0),"")</f>
        <v/>
      </c>
      <c r="D6139" s="125" t="str">
        <f>IFERROR(VLOOKUP($A6139,HeadJournal!$A$1:$NTR$890,COLUMN(HeadJournal!D$1),0),"")</f>
        <v/>
      </c>
      <c r="E6139" s="95" t="str">
        <f>IFERROR(VLOOKUP($A6139,HeadJournal!$A$1:$NTR$890,COLUMN(HeadJournal!G$1),0),"")</f>
        <v/>
      </c>
      <c r="F6139" s="95" t="str">
        <f t="shared" si="453"/>
        <v/>
      </c>
      <c r="G6139" s="97"/>
      <c r="H6139" s="161"/>
      <c r="I6139" s="97"/>
      <c r="J6139" s="97"/>
      <c r="K6139" s="29"/>
      <c r="L6139" s="29"/>
      <c r="M6139" s="30">
        <f>IFERROR(VLOOKUP($A6139,HeadJournal!$A$1:$J$890,COLUMN(HeadJournal!I$1),0)*($K6139+$L6139)/(SUMIF($A:$A,$A6139,$K:$K)+SUMIF($A:$A,$A6139,$L:$L)),0)</f>
        <v>0</v>
      </c>
      <c r="N6139" s="30">
        <f>IFERROR((VLOOKUP($A6139,HeadJournal!$A$1:$K$890,COLUMN(HeadJournal!K$1),0)-VLOOKUP($A6139,HeadJournal!$A$1:$K$890,COLUMN(HeadJournal!J$1),0))*($K6139+$L6139)/(SUMIF($A:$A,$A6139,$K:$K)+SUMIF($A:$A,$A6139,$L:$L)),0)</f>
        <v>0</v>
      </c>
      <c r="O6139" s="30">
        <f>IFERROR((VLOOKUP($A6139,HeadJournal!$A$1:$L$890,COLUMN(HeadJournal!L$1),0)*($K6139+$L6139)/(SUMIF($A:$A,$A6139,$K:$K)+SUMIF($A:$A,$A6139,$L:$L)))/VLOOKUP($A6139,HeadJournal!$A$1:$L$890,COLUMN(HeadJournal!H$1),0),0)</f>
        <v>0</v>
      </c>
      <c r="P6139" s="30">
        <f ca="1">IFERROR(SUM(K6139:O6139)*VLOOKUP($A6139,HeadJournal!$A$1:$L$890,COLUMN(HeadJournal!H$1),0),0)</f>
        <v>0</v>
      </c>
      <c r="Q6139" s="29"/>
      <c r="R6139" s="31"/>
      <c r="S6139" s="31"/>
      <c r="T6139" s="95" t="str">
        <f t="shared" si="454"/>
        <v/>
      </c>
      <c r="U6139" s="32">
        <f t="shared" ca="1" si="455"/>
        <v>0</v>
      </c>
      <c r="V6139" s="22" t="str">
        <f t="shared" si="456"/>
        <v/>
      </c>
      <c r="X6139" s="33"/>
      <c r="Y6139" s="33"/>
    </row>
    <row r="6140" spans="1:25" hidden="1" x14ac:dyDescent="0.2">
      <c r="A6140" s="93"/>
      <c r="B6140" s="94" t="str">
        <f>IFERROR(VLOOKUP($A6140,HeadJournal!$A$1:$NTR$890,COLUMN(HeadJournal!B$1),0),"")</f>
        <v/>
      </c>
      <c r="C6140" s="94" t="str">
        <f>IFERROR(VLOOKUP($A6140,HeadJournal!$A$1:$NTR$890,COLUMN(HeadJournal!C$1),0),"")</f>
        <v/>
      </c>
      <c r="D6140" s="125" t="str">
        <f>IFERROR(VLOOKUP($A6140,HeadJournal!$A$1:$NTR$890,COLUMN(HeadJournal!D$1),0),"")</f>
        <v/>
      </c>
      <c r="E6140" s="95" t="str">
        <f>IFERROR(VLOOKUP($A6140,HeadJournal!$A$1:$NTR$890,COLUMN(HeadJournal!G$1),0),"")</f>
        <v/>
      </c>
      <c r="F6140" s="95" t="str">
        <f t="shared" si="453"/>
        <v/>
      </c>
      <c r="G6140" s="97"/>
      <c r="H6140" s="161"/>
      <c r="I6140" s="97"/>
      <c r="J6140" s="97"/>
      <c r="K6140" s="29"/>
      <c r="L6140" s="29"/>
      <c r="M6140" s="30">
        <f>IFERROR(VLOOKUP($A6140,HeadJournal!$A$1:$J$890,COLUMN(HeadJournal!I$1),0)*($K6140+$L6140)/(SUMIF($A:$A,$A6140,$K:$K)+SUMIF($A:$A,$A6140,$L:$L)),0)</f>
        <v>0</v>
      </c>
      <c r="N6140" s="30">
        <f>IFERROR((VLOOKUP($A6140,HeadJournal!$A$1:$K$890,COLUMN(HeadJournal!K$1),0)-VLOOKUP($A6140,HeadJournal!$A$1:$K$890,COLUMN(HeadJournal!J$1),0))*($K6140+$L6140)/(SUMIF($A:$A,$A6140,$K:$K)+SUMIF($A:$A,$A6140,$L:$L)),0)</f>
        <v>0</v>
      </c>
      <c r="O6140" s="30">
        <f>IFERROR((VLOOKUP($A6140,HeadJournal!$A$1:$L$890,COLUMN(HeadJournal!L$1),0)*($K6140+$L6140)/(SUMIF($A:$A,$A6140,$K:$K)+SUMIF($A:$A,$A6140,$L:$L)))/VLOOKUP($A6140,HeadJournal!$A$1:$L$890,COLUMN(HeadJournal!H$1),0),0)</f>
        <v>0</v>
      </c>
      <c r="P6140" s="30">
        <f ca="1">IFERROR(SUM(K6140:O6140)*VLOOKUP($A6140,HeadJournal!$A$1:$L$890,COLUMN(HeadJournal!H$1),0),0)</f>
        <v>0</v>
      </c>
      <c r="Q6140" s="29"/>
      <c r="R6140" s="31"/>
      <c r="S6140" s="31"/>
      <c r="T6140" s="95" t="str">
        <f t="shared" si="454"/>
        <v/>
      </c>
      <c r="U6140" s="32">
        <f t="shared" ca="1" si="455"/>
        <v>0</v>
      </c>
      <c r="V6140" s="22" t="str">
        <f t="shared" si="456"/>
        <v/>
      </c>
      <c r="X6140" s="33"/>
      <c r="Y6140" s="33"/>
    </row>
    <row r="6141" spans="1:25" hidden="1" x14ac:dyDescent="0.2">
      <c r="A6141" s="93"/>
      <c r="B6141" s="94" t="str">
        <f>IFERROR(VLOOKUP($A6141,HeadJournal!$A$1:$NTR$890,COLUMN(HeadJournal!B$1),0),"")</f>
        <v/>
      </c>
      <c r="C6141" s="94" t="str">
        <f>IFERROR(VLOOKUP($A6141,HeadJournal!$A$1:$NTR$890,COLUMN(HeadJournal!C$1),0),"")</f>
        <v/>
      </c>
      <c r="D6141" s="125" t="str">
        <f>IFERROR(VLOOKUP($A6141,HeadJournal!$A$1:$NTR$890,COLUMN(HeadJournal!D$1),0),"")</f>
        <v/>
      </c>
      <c r="E6141" s="95" t="str">
        <f>IFERROR(VLOOKUP($A6141,HeadJournal!$A$1:$NTR$890,COLUMN(HeadJournal!G$1),0),"")</f>
        <v/>
      </c>
      <c r="F6141" s="95" t="str">
        <f t="shared" si="453"/>
        <v/>
      </c>
      <c r="G6141" s="97"/>
      <c r="H6141" s="161"/>
      <c r="I6141" s="97"/>
      <c r="J6141" s="97"/>
      <c r="K6141" s="29"/>
      <c r="L6141" s="29"/>
      <c r="M6141" s="30">
        <f>IFERROR(VLOOKUP($A6141,HeadJournal!$A$1:$J$890,COLUMN(HeadJournal!I$1),0)*($K6141+$L6141)/(SUMIF($A:$A,$A6141,$K:$K)+SUMIF($A:$A,$A6141,$L:$L)),0)</f>
        <v>0</v>
      </c>
      <c r="N6141" s="30">
        <f>IFERROR((VLOOKUP($A6141,HeadJournal!$A$1:$K$890,COLUMN(HeadJournal!K$1),0)-VLOOKUP($A6141,HeadJournal!$A$1:$K$890,COLUMN(HeadJournal!J$1),0))*($K6141+$L6141)/(SUMIF($A:$A,$A6141,$K:$K)+SUMIF($A:$A,$A6141,$L:$L)),0)</f>
        <v>0</v>
      </c>
      <c r="O6141" s="30">
        <f>IFERROR((VLOOKUP($A6141,HeadJournal!$A$1:$L$890,COLUMN(HeadJournal!L$1),0)*($K6141+$L6141)/(SUMIF($A:$A,$A6141,$K:$K)+SUMIF($A:$A,$A6141,$L:$L)))/VLOOKUP($A6141,HeadJournal!$A$1:$L$890,COLUMN(HeadJournal!H$1),0),0)</f>
        <v>0</v>
      </c>
      <c r="P6141" s="30">
        <f ca="1">IFERROR(SUM(K6141:O6141)*VLOOKUP($A6141,HeadJournal!$A$1:$L$890,COLUMN(HeadJournal!H$1),0),0)</f>
        <v>0</v>
      </c>
      <c r="Q6141" s="29"/>
      <c r="R6141" s="31"/>
      <c r="S6141" s="31"/>
      <c r="T6141" s="95" t="str">
        <f t="shared" si="454"/>
        <v/>
      </c>
      <c r="U6141" s="32">
        <f t="shared" ca="1" si="455"/>
        <v>0</v>
      </c>
      <c r="V6141" s="22" t="str">
        <f t="shared" si="456"/>
        <v/>
      </c>
      <c r="X6141" s="33"/>
      <c r="Y6141" s="33"/>
    </row>
    <row r="6142" spans="1:25" hidden="1" x14ac:dyDescent="0.2">
      <c r="A6142" s="93"/>
      <c r="B6142" s="94" t="str">
        <f>IFERROR(VLOOKUP($A6142,HeadJournal!$A$1:$NTR$890,COLUMN(HeadJournal!B$1),0),"")</f>
        <v/>
      </c>
      <c r="C6142" s="94" t="str">
        <f>IFERROR(VLOOKUP($A6142,HeadJournal!$A$1:$NTR$890,COLUMN(HeadJournal!C$1),0),"")</f>
        <v/>
      </c>
      <c r="D6142" s="125" t="str">
        <f>IFERROR(VLOOKUP($A6142,HeadJournal!$A$1:$NTR$890,COLUMN(HeadJournal!D$1),0),"")</f>
        <v/>
      </c>
      <c r="E6142" s="95" t="str">
        <f>IFERROR(VLOOKUP($A6142,HeadJournal!$A$1:$NTR$890,COLUMN(HeadJournal!G$1),0),"")</f>
        <v/>
      </c>
      <c r="F6142" s="95" t="str">
        <f t="shared" si="453"/>
        <v/>
      </c>
      <c r="G6142" s="97"/>
      <c r="H6142" s="161"/>
      <c r="I6142" s="97"/>
      <c r="J6142" s="97"/>
      <c r="K6142" s="29"/>
      <c r="L6142" s="29"/>
      <c r="M6142" s="30">
        <f>IFERROR(VLOOKUP($A6142,HeadJournal!$A$1:$J$890,COLUMN(HeadJournal!I$1),0)*($K6142+$L6142)/(SUMIF($A:$A,$A6142,$K:$K)+SUMIF($A:$A,$A6142,$L:$L)),0)</f>
        <v>0</v>
      </c>
      <c r="N6142" s="30">
        <f>IFERROR((VLOOKUP($A6142,HeadJournal!$A$1:$K$890,COLUMN(HeadJournal!K$1),0)-VLOOKUP($A6142,HeadJournal!$A$1:$K$890,COLUMN(HeadJournal!J$1),0))*($K6142+$L6142)/(SUMIF($A:$A,$A6142,$K:$K)+SUMIF($A:$A,$A6142,$L:$L)),0)</f>
        <v>0</v>
      </c>
      <c r="O6142" s="30">
        <f>IFERROR((VLOOKUP($A6142,HeadJournal!$A$1:$L$890,COLUMN(HeadJournal!L$1),0)*($K6142+$L6142)/(SUMIF($A:$A,$A6142,$K:$K)+SUMIF($A:$A,$A6142,$L:$L)))/VLOOKUP($A6142,HeadJournal!$A$1:$L$890,COLUMN(HeadJournal!H$1),0),0)</f>
        <v>0</v>
      </c>
      <c r="P6142" s="30">
        <f ca="1">IFERROR(SUM(K6142:O6142)*VLOOKUP($A6142,HeadJournal!$A$1:$L$890,COLUMN(HeadJournal!H$1),0),0)</f>
        <v>0</v>
      </c>
      <c r="Q6142" s="29"/>
      <c r="R6142" s="31"/>
      <c r="S6142" s="31"/>
      <c r="T6142" s="95" t="str">
        <f t="shared" si="454"/>
        <v/>
      </c>
      <c r="U6142" s="32">
        <f t="shared" ca="1" si="455"/>
        <v>0</v>
      </c>
      <c r="V6142" s="22" t="str">
        <f t="shared" si="456"/>
        <v/>
      </c>
      <c r="X6142" s="33"/>
      <c r="Y6142" s="33"/>
    </row>
    <row r="6143" spans="1:25" hidden="1" x14ac:dyDescent="0.2">
      <c r="A6143" s="93"/>
      <c r="B6143" s="94" t="str">
        <f>IFERROR(VLOOKUP($A6143,HeadJournal!$A$1:$NTR$890,COLUMN(HeadJournal!B$1),0),"")</f>
        <v/>
      </c>
      <c r="C6143" s="94" t="str">
        <f>IFERROR(VLOOKUP($A6143,HeadJournal!$A$1:$NTR$890,COLUMN(HeadJournal!C$1),0),"")</f>
        <v/>
      </c>
      <c r="D6143" s="125" t="str">
        <f>IFERROR(VLOOKUP($A6143,HeadJournal!$A$1:$NTR$890,COLUMN(HeadJournal!D$1),0),"")</f>
        <v/>
      </c>
      <c r="E6143" s="95" t="str">
        <f>IFERROR(VLOOKUP($A6143,HeadJournal!$A$1:$NTR$890,COLUMN(HeadJournal!G$1),0),"")</f>
        <v/>
      </c>
      <c r="F6143" s="95" t="str">
        <f t="shared" si="453"/>
        <v/>
      </c>
      <c r="G6143" s="97"/>
      <c r="H6143" s="161"/>
      <c r="I6143" s="97"/>
      <c r="J6143" s="97"/>
      <c r="K6143" s="29"/>
      <c r="L6143" s="29"/>
      <c r="M6143" s="30">
        <f>IFERROR(VLOOKUP($A6143,HeadJournal!$A$1:$J$890,COLUMN(HeadJournal!I$1),0)*($K6143+$L6143)/(SUMIF($A:$A,$A6143,$K:$K)+SUMIF($A:$A,$A6143,$L:$L)),0)</f>
        <v>0</v>
      </c>
      <c r="N6143" s="30">
        <f>IFERROR((VLOOKUP($A6143,HeadJournal!$A$1:$K$890,COLUMN(HeadJournal!K$1),0)-VLOOKUP($A6143,HeadJournal!$A$1:$K$890,COLUMN(HeadJournal!J$1),0))*($K6143+$L6143)/(SUMIF($A:$A,$A6143,$K:$K)+SUMIF($A:$A,$A6143,$L:$L)),0)</f>
        <v>0</v>
      </c>
      <c r="O6143" s="30">
        <f>IFERROR((VLOOKUP($A6143,HeadJournal!$A$1:$L$890,COLUMN(HeadJournal!L$1),0)*($K6143+$L6143)/(SUMIF($A:$A,$A6143,$K:$K)+SUMIF($A:$A,$A6143,$L:$L)))/VLOOKUP($A6143,HeadJournal!$A$1:$L$890,COLUMN(HeadJournal!H$1),0),0)</f>
        <v>0</v>
      </c>
      <c r="P6143" s="30">
        <f ca="1">IFERROR(SUM(K6143:O6143)*VLOOKUP($A6143,HeadJournal!$A$1:$L$890,COLUMN(HeadJournal!H$1),0),0)</f>
        <v>0</v>
      </c>
      <c r="Q6143" s="29"/>
      <c r="R6143" s="31"/>
      <c r="S6143" s="31"/>
      <c r="T6143" s="95" t="str">
        <f t="shared" si="454"/>
        <v/>
      </c>
      <c r="U6143" s="32">
        <f t="shared" ca="1" si="455"/>
        <v>0</v>
      </c>
      <c r="V6143" s="22" t="str">
        <f t="shared" si="456"/>
        <v/>
      </c>
      <c r="X6143" s="33"/>
      <c r="Y6143" s="33"/>
    </row>
    <row r="6144" spans="1:25" hidden="1" x14ac:dyDescent="0.2">
      <c r="A6144" s="93"/>
      <c r="B6144" s="94" t="str">
        <f>IFERROR(VLOOKUP($A6144,HeadJournal!$A$1:$NTR$890,COLUMN(HeadJournal!B$1),0),"")</f>
        <v/>
      </c>
      <c r="C6144" s="94" t="str">
        <f>IFERROR(VLOOKUP($A6144,HeadJournal!$A$1:$NTR$890,COLUMN(HeadJournal!C$1),0),"")</f>
        <v/>
      </c>
      <c r="D6144" s="125" t="str">
        <f>IFERROR(VLOOKUP($A6144,HeadJournal!$A$1:$NTR$890,COLUMN(HeadJournal!D$1),0),"")</f>
        <v/>
      </c>
      <c r="E6144" s="95" t="str">
        <f>IFERROR(VLOOKUP($A6144,HeadJournal!$A$1:$NTR$890,COLUMN(HeadJournal!G$1),0),"")</f>
        <v/>
      </c>
      <c r="F6144" s="95" t="str">
        <f t="shared" si="453"/>
        <v/>
      </c>
      <c r="G6144" s="97"/>
      <c r="H6144" s="161"/>
      <c r="I6144" s="97"/>
      <c r="J6144" s="97"/>
      <c r="K6144" s="29"/>
      <c r="L6144" s="29"/>
      <c r="M6144" s="30">
        <f>IFERROR(VLOOKUP($A6144,HeadJournal!$A$1:$J$890,COLUMN(HeadJournal!I$1),0)*($K6144+$L6144)/(SUMIF($A:$A,$A6144,$K:$K)+SUMIF($A:$A,$A6144,$L:$L)),0)</f>
        <v>0</v>
      </c>
      <c r="N6144" s="30">
        <f>IFERROR((VLOOKUP($A6144,HeadJournal!$A$1:$K$890,COLUMN(HeadJournal!K$1),0)-VLOOKUP($A6144,HeadJournal!$A$1:$K$890,COLUMN(HeadJournal!J$1),0))*($K6144+$L6144)/(SUMIF($A:$A,$A6144,$K:$K)+SUMIF($A:$A,$A6144,$L:$L)),0)</f>
        <v>0</v>
      </c>
      <c r="O6144" s="30">
        <f>IFERROR((VLOOKUP($A6144,HeadJournal!$A$1:$L$890,COLUMN(HeadJournal!L$1),0)*($K6144+$L6144)/(SUMIF($A:$A,$A6144,$K:$K)+SUMIF($A:$A,$A6144,$L:$L)))/VLOOKUP($A6144,HeadJournal!$A$1:$L$890,COLUMN(HeadJournal!H$1),0),0)</f>
        <v>0</v>
      </c>
      <c r="P6144" s="30">
        <f ca="1">IFERROR(SUM(K6144:O6144)*VLOOKUP($A6144,HeadJournal!$A$1:$L$890,COLUMN(HeadJournal!H$1),0),0)</f>
        <v>0</v>
      </c>
      <c r="Q6144" s="29"/>
      <c r="R6144" s="31"/>
      <c r="S6144" s="31"/>
      <c r="T6144" s="95" t="str">
        <f t="shared" si="454"/>
        <v/>
      </c>
      <c r="U6144" s="32">
        <f t="shared" ca="1" si="455"/>
        <v>0</v>
      </c>
      <c r="V6144" s="22" t="str">
        <f t="shared" si="456"/>
        <v/>
      </c>
      <c r="X6144" s="33"/>
      <c r="Y6144" s="33"/>
    </row>
    <row r="6145" spans="1:25" hidden="1" x14ac:dyDescent="0.2">
      <c r="A6145" s="93"/>
      <c r="B6145" s="94" t="str">
        <f>IFERROR(VLOOKUP($A6145,HeadJournal!$A$1:$NTR$890,COLUMN(HeadJournal!B$1),0),"")</f>
        <v/>
      </c>
      <c r="C6145" s="94" t="str">
        <f>IFERROR(VLOOKUP($A6145,HeadJournal!$A$1:$NTR$890,COLUMN(HeadJournal!C$1),0),"")</f>
        <v/>
      </c>
      <c r="D6145" s="125" t="str">
        <f>IFERROR(VLOOKUP($A6145,HeadJournal!$A$1:$NTR$890,COLUMN(HeadJournal!D$1),0),"")</f>
        <v/>
      </c>
      <c r="E6145" s="95" t="str">
        <f>IFERROR(VLOOKUP($A6145,HeadJournal!$A$1:$NTR$890,COLUMN(HeadJournal!G$1),0),"")</f>
        <v/>
      </c>
      <c r="F6145" s="95" t="str">
        <f t="shared" si="453"/>
        <v/>
      </c>
      <c r="G6145" s="97"/>
      <c r="H6145" s="161"/>
      <c r="I6145" s="97"/>
      <c r="J6145" s="97"/>
      <c r="K6145" s="29"/>
      <c r="L6145" s="29"/>
      <c r="M6145" s="30">
        <f>IFERROR(VLOOKUP($A6145,HeadJournal!$A$1:$J$890,COLUMN(HeadJournal!I$1),0)*($K6145+$L6145)/(SUMIF($A:$A,$A6145,$K:$K)+SUMIF($A:$A,$A6145,$L:$L)),0)</f>
        <v>0</v>
      </c>
      <c r="N6145" s="30">
        <f>IFERROR((VLOOKUP($A6145,HeadJournal!$A$1:$K$890,COLUMN(HeadJournal!K$1),0)-VLOOKUP($A6145,HeadJournal!$A$1:$K$890,COLUMN(HeadJournal!J$1),0))*($K6145+$L6145)/(SUMIF($A:$A,$A6145,$K:$K)+SUMIF($A:$A,$A6145,$L:$L)),0)</f>
        <v>0</v>
      </c>
      <c r="O6145" s="30">
        <f>IFERROR((VLOOKUP($A6145,HeadJournal!$A$1:$L$890,COLUMN(HeadJournal!L$1),0)*($K6145+$L6145)/(SUMIF($A:$A,$A6145,$K:$K)+SUMIF($A:$A,$A6145,$L:$L)))/VLOOKUP($A6145,HeadJournal!$A$1:$L$890,COLUMN(HeadJournal!H$1),0),0)</f>
        <v>0</v>
      </c>
      <c r="P6145" s="30">
        <f ca="1">IFERROR(SUM(K6145:O6145)*VLOOKUP($A6145,HeadJournal!$A$1:$L$890,COLUMN(HeadJournal!H$1),0),0)</f>
        <v>0</v>
      </c>
      <c r="Q6145" s="29"/>
      <c r="R6145" s="31"/>
      <c r="S6145" s="31"/>
      <c r="T6145" s="95" t="str">
        <f t="shared" si="454"/>
        <v/>
      </c>
      <c r="U6145" s="32">
        <f t="shared" ca="1" si="455"/>
        <v>0</v>
      </c>
      <c r="V6145" s="22" t="str">
        <f t="shared" si="456"/>
        <v/>
      </c>
      <c r="X6145" s="33"/>
      <c r="Y6145" s="33"/>
    </row>
    <row r="6146" spans="1:25" hidden="1" x14ac:dyDescent="0.2">
      <c r="A6146" s="93"/>
      <c r="B6146" s="94" t="str">
        <f>IFERROR(VLOOKUP($A6146,HeadJournal!$A$1:$NTR$890,COLUMN(HeadJournal!B$1),0),"")</f>
        <v/>
      </c>
      <c r="C6146" s="94" t="str">
        <f>IFERROR(VLOOKUP($A6146,HeadJournal!$A$1:$NTR$890,COLUMN(HeadJournal!C$1),0),"")</f>
        <v/>
      </c>
      <c r="D6146" s="125" t="str">
        <f>IFERROR(VLOOKUP($A6146,HeadJournal!$A$1:$NTR$890,COLUMN(HeadJournal!D$1),0),"")</f>
        <v/>
      </c>
      <c r="E6146" s="95" t="str">
        <f>IFERROR(VLOOKUP($A6146,HeadJournal!$A$1:$NTR$890,COLUMN(HeadJournal!G$1),0),"")</f>
        <v/>
      </c>
      <c r="F6146" s="95" t="str">
        <f t="shared" si="453"/>
        <v/>
      </c>
      <c r="G6146" s="97"/>
      <c r="H6146" s="161"/>
      <c r="I6146" s="97"/>
      <c r="J6146" s="97"/>
      <c r="K6146" s="29"/>
      <c r="L6146" s="29"/>
      <c r="M6146" s="30">
        <f>IFERROR(VLOOKUP($A6146,HeadJournal!$A$1:$J$890,COLUMN(HeadJournal!I$1),0)*($K6146+$L6146)/(SUMIF($A:$A,$A6146,$K:$K)+SUMIF($A:$A,$A6146,$L:$L)),0)</f>
        <v>0</v>
      </c>
      <c r="N6146" s="30">
        <f>IFERROR((VLOOKUP($A6146,HeadJournal!$A$1:$K$890,COLUMN(HeadJournal!K$1),0)-VLOOKUP($A6146,HeadJournal!$A$1:$K$890,COLUMN(HeadJournal!J$1),0))*($K6146+$L6146)/(SUMIF($A:$A,$A6146,$K:$K)+SUMIF($A:$A,$A6146,$L:$L)),0)</f>
        <v>0</v>
      </c>
      <c r="O6146" s="30">
        <f>IFERROR((VLOOKUP($A6146,HeadJournal!$A$1:$L$890,COLUMN(HeadJournal!L$1),0)*($K6146+$L6146)/(SUMIF($A:$A,$A6146,$K:$K)+SUMIF($A:$A,$A6146,$L:$L)))/VLOOKUP($A6146,HeadJournal!$A$1:$L$890,COLUMN(HeadJournal!H$1),0),0)</f>
        <v>0</v>
      </c>
      <c r="P6146" s="30">
        <f ca="1">IFERROR(SUM(K6146:O6146)*VLOOKUP($A6146,HeadJournal!$A$1:$L$890,COLUMN(HeadJournal!H$1),0),0)</f>
        <v>0</v>
      </c>
      <c r="Q6146" s="29"/>
      <c r="R6146" s="31"/>
      <c r="S6146" s="31"/>
      <c r="T6146" s="95" t="str">
        <f t="shared" si="454"/>
        <v/>
      </c>
      <c r="U6146" s="32">
        <f t="shared" ca="1" si="455"/>
        <v>0</v>
      </c>
      <c r="V6146" s="22" t="str">
        <f t="shared" si="456"/>
        <v/>
      </c>
      <c r="X6146" s="33"/>
      <c r="Y6146" s="33"/>
    </row>
    <row r="6147" spans="1:25" hidden="1" x14ac:dyDescent="0.2">
      <c r="A6147" s="93"/>
      <c r="B6147" s="94" t="str">
        <f>IFERROR(VLOOKUP($A6147,HeadJournal!$A$1:$NTR$890,COLUMN(HeadJournal!B$1),0),"")</f>
        <v/>
      </c>
      <c r="C6147" s="94" t="str">
        <f>IFERROR(VLOOKUP($A6147,HeadJournal!$A$1:$NTR$890,COLUMN(HeadJournal!C$1),0),"")</f>
        <v/>
      </c>
      <c r="D6147" s="125" t="str">
        <f>IFERROR(VLOOKUP($A6147,HeadJournal!$A$1:$NTR$890,COLUMN(HeadJournal!D$1),0),"")</f>
        <v/>
      </c>
      <c r="E6147" s="95" t="str">
        <f>IFERROR(VLOOKUP($A6147,HeadJournal!$A$1:$NTR$890,COLUMN(HeadJournal!G$1),0),"")</f>
        <v/>
      </c>
      <c r="F6147" s="95" t="str">
        <f t="shared" si="453"/>
        <v/>
      </c>
      <c r="G6147" s="97"/>
      <c r="H6147" s="161"/>
      <c r="I6147" s="97"/>
      <c r="J6147" s="97"/>
      <c r="K6147" s="29"/>
      <c r="L6147" s="29"/>
      <c r="M6147" s="30">
        <f>IFERROR(VLOOKUP($A6147,HeadJournal!$A$1:$J$890,COLUMN(HeadJournal!I$1),0)*($K6147+$L6147)/(SUMIF($A:$A,$A6147,$K:$K)+SUMIF($A:$A,$A6147,$L:$L)),0)</f>
        <v>0</v>
      </c>
      <c r="N6147" s="30">
        <f>IFERROR((VLOOKUP($A6147,HeadJournal!$A$1:$K$890,COLUMN(HeadJournal!K$1),0)-VLOOKUP($A6147,HeadJournal!$A$1:$K$890,COLUMN(HeadJournal!J$1),0))*($K6147+$L6147)/(SUMIF($A:$A,$A6147,$K:$K)+SUMIF($A:$A,$A6147,$L:$L)),0)</f>
        <v>0</v>
      </c>
      <c r="O6147" s="30">
        <f>IFERROR((VLOOKUP($A6147,HeadJournal!$A$1:$L$890,COLUMN(HeadJournal!L$1),0)*($K6147+$L6147)/(SUMIF($A:$A,$A6147,$K:$K)+SUMIF($A:$A,$A6147,$L:$L)))/VLOOKUP($A6147,HeadJournal!$A$1:$L$890,COLUMN(HeadJournal!H$1),0),0)</f>
        <v>0</v>
      </c>
      <c r="P6147" s="30">
        <f ca="1">IFERROR(SUM(K6147:O6147)*VLOOKUP($A6147,HeadJournal!$A$1:$L$890,COLUMN(HeadJournal!H$1),0),0)</f>
        <v>0</v>
      </c>
      <c r="Q6147" s="29"/>
      <c r="R6147" s="31"/>
      <c r="S6147" s="31"/>
      <c r="T6147" s="95" t="str">
        <f t="shared" si="454"/>
        <v/>
      </c>
      <c r="U6147" s="32">
        <f t="shared" ca="1" si="455"/>
        <v>0</v>
      </c>
      <c r="V6147" s="22" t="str">
        <f t="shared" si="456"/>
        <v/>
      </c>
      <c r="X6147" s="33"/>
      <c r="Y6147" s="33"/>
    </row>
    <row r="6148" spans="1:25" hidden="1" x14ac:dyDescent="0.2">
      <c r="A6148" s="93"/>
      <c r="B6148" s="94" t="str">
        <f>IFERROR(VLOOKUP($A6148,HeadJournal!$A$1:$NTR$890,COLUMN(HeadJournal!B$1),0),"")</f>
        <v/>
      </c>
      <c r="C6148" s="94" t="str">
        <f>IFERROR(VLOOKUP($A6148,HeadJournal!$A$1:$NTR$890,COLUMN(HeadJournal!C$1),0),"")</f>
        <v/>
      </c>
      <c r="D6148" s="125" t="str">
        <f>IFERROR(VLOOKUP($A6148,HeadJournal!$A$1:$NTR$890,COLUMN(HeadJournal!D$1),0),"")</f>
        <v/>
      </c>
      <c r="E6148" s="95" t="str">
        <f>IFERROR(VLOOKUP($A6148,HeadJournal!$A$1:$NTR$890,COLUMN(HeadJournal!G$1),0),"")</f>
        <v/>
      </c>
      <c r="F6148" s="95" t="str">
        <f t="shared" si="453"/>
        <v/>
      </c>
      <c r="G6148" s="97"/>
      <c r="H6148" s="161"/>
      <c r="I6148" s="97"/>
      <c r="J6148" s="97"/>
      <c r="K6148" s="29"/>
      <c r="L6148" s="29"/>
      <c r="M6148" s="30">
        <f>IFERROR(VLOOKUP($A6148,HeadJournal!$A$1:$J$890,COLUMN(HeadJournal!I$1),0)*($K6148+$L6148)/(SUMIF($A:$A,$A6148,$K:$K)+SUMIF($A:$A,$A6148,$L:$L)),0)</f>
        <v>0</v>
      </c>
      <c r="N6148" s="30">
        <f>IFERROR((VLOOKUP($A6148,HeadJournal!$A$1:$K$890,COLUMN(HeadJournal!K$1),0)-VLOOKUP($A6148,HeadJournal!$A$1:$K$890,COLUMN(HeadJournal!J$1),0))*($K6148+$L6148)/(SUMIF($A:$A,$A6148,$K:$K)+SUMIF($A:$A,$A6148,$L:$L)),0)</f>
        <v>0</v>
      </c>
      <c r="O6148" s="30">
        <f>IFERROR((VLOOKUP($A6148,HeadJournal!$A$1:$L$890,COLUMN(HeadJournal!L$1),0)*($K6148+$L6148)/(SUMIF($A:$A,$A6148,$K:$K)+SUMIF($A:$A,$A6148,$L:$L)))/VLOOKUP($A6148,HeadJournal!$A$1:$L$890,COLUMN(HeadJournal!H$1),0),0)</f>
        <v>0</v>
      </c>
      <c r="P6148" s="30">
        <f ca="1">IFERROR(SUM(K6148:O6148)*VLOOKUP($A6148,HeadJournal!$A$1:$L$890,COLUMN(HeadJournal!H$1),0),0)</f>
        <v>0</v>
      </c>
      <c r="Q6148" s="29"/>
      <c r="R6148" s="31"/>
      <c r="S6148" s="31"/>
      <c r="T6148" s="95" t="str">
        <f t="shared" si="454"/>
        <v/>
      </c>
      <c r="U6148" s="32">
        <f t="shared" ca="1" si="455"/>
        <v>0</v>
      </c>
      <c r="V6148" s="22" t="str">
        <f t="shared" si="456"/>
        <v/>
      </c>
      <c r="X6148" s="33"/>
      <c r="Y6148" s="33"/>
    </row>
    <row r="6149" spans="1:25" hidden="1" x14ac:dyDescent="0.2">
      <c r="A6149" s="93"/>
      <c r="B6149" s="94" t="str">
        <f>IFERROR(VLOOKUP($A6149,HeadJournal!$A$1:$NTR$890,COLUMN(HeadJournal!B$1),0),"")</f>
        <v/>
      </c>
      <c r="C6149" s="94" t="str">
        <f>IFERROR(VLOOKUP($A6149,HeadJournal!$A$1:$NTR$890,COLUMN(HeadJournal!C$1),0),"")</f>
        <v/>
      </c>
      <c r="D6149" s="125" t="str">
        <f>IFERROR(VLOOKUP($A6149,HeadJournal!$A$1:$NTR$890,COLUMN(HeadJournal!D$1),0),"")</f>
        <v/>
      </c>
      <c r="E6149" s="95" t="str">
        <f>IFERROR(VLOOKUP($A6149,HeadJournal!$A$1:$NTR$890,COLUMN(HeadJournal!G$1),0),"")</f>
        <v/>
      </c>
      <c r="F6149" s="95" t="str">
        <f t="shared" si="453"/>
        <v/>
      </c>
      <c r="G6149" s="97"/>
      <c r="H6149" s="161"/>
      <c r="I6149" s="97"/>
      <c r="J6149" s="97"/>
      <c r="K6149" s="29"/>
      <c r="L6149" s="29"/>
      <c r="M6149" s="30">
        <f>IFERROR(VLOOKUP($A6149,HeadJournal!$A$1:$J$890,COLUMN(HeadJournal!I$1),0)*($K6149+$L6149)/(SUMIF($A:$A,$A6149,$K:$K)+SUMIF($A:$A,$A6149,$L:$L)),0)</f>
        <v>0</v>
      </c>
      <c r="N6149" s="30">
        <f>IFERROR((VLOOKUP($A6149,HeadJournal!$A$1:$K$890,COLUMN(HeadJournal!K$1),0)-VLOOKUP($A6149,HeadJournal!$A$1:$K$890,COLUMN(HeadJournal!J$1),0))*($K6149+$L6149)/(SUMIF($A:$A,$A6149,$K:$K)+SUMIF($A:$A,$A6149,$L:$L)),0)</f>
        <v>0</v>
      </c>
      <c r="O6149" s="30">
        <f>IFERROR((VLOOKUP($A6149,HeadJournal!$A$1:$L$890,COLUMN(HeadJournal!L$1),0)*($K6149+$L6149)/(SUMIF($A:$A,$A6149,$K:$K)+SUMIF($A:$A,$A6149,$L:$L)))/VLOOKUP($A6149,HeadJournal!$A$1:$L$890,COLUMN(HeadJournal!H$1),0),0)</f>
        <v>0</v>
      </c>
      <c r="P6149" s="30">
        <f ca="1">IFERROR(SUM(K6149:O6149)*VLOOKUP($A6149,HeadJournal!$A$1:$L$890,COLUMN(HeadJournal!H$1),0),0)</f>
        <v>0</v>
      </c>
      <c r="Q6149" s="29"/>
      <c r="R6149" s="31"/>
      <c r="S6149" s="31"/>
      <c r="T6149" s="95" t="str">
        <f t="shared" si="454"/>
        <v/>
      </c>
      <c r="U6149" s="32">
        <f t="shared" ca="1" si="455"/>
        <v>0</v>
      </c>
      <c r="V6149" s="22" t="str">
        <f t="shared" si="456"/>
        <v/>
      </c>
      <c r="X6149" s="33"/>
      <c r="Y6149" s="33"/>
    </row>
    <row r="6150" spans="1:25" hidden="1" x14ac:dyDescent="0.2">
      <c r="A6150" s="93"/>
      <c r="B6150" s="94" t="str">
        <f>IFERROR(VLOOKUP($A6150,HeadJournal!$A$1:$NTR$890,COLUMN(HeadJournal!B$1),0),"")</f>
        <v/>
      </c>
      <c r="C6150" s="94" t="str">
        <f>IFERROR(VLOOKUP($A6150,HeadJournal!$A$1:$NTR$890,COLUMN(HeadJournal!C$1),0),"")</f>
        <v/>
      </c>
      <c r="D6150" s="125" t="str">
        <f>IFERROR(VLOOKUP($A6150,HeadJournal!$A$1:$NTR$890,COLUMN(HeadJournal!D$1),0),"")</f>
        <v/>
      </c>
      <c r="E6150" s="95" t="str">
        <f>IFERROR(VLOOKUP($A6150,HeadJournal!$A$1:$NTR$890,COLUMN(HeadJournal!G$1),0),"")</f>
        <v/>
      </c>
      <c r="F6150" s="95" t="str">
        <f t="shared" si="453"/>
        <v/>
      </c>
      <c r="G6150" s="97"/>
      <c r="H6150" s="161"/>
      <c r="I6150" s="97"/>
      <c r="J6150" s="97"/>
      <c r="K6150" s="29"/>
      <c r="L6150" s="29"/>
      <c r="M6150" s="30">
        <f>IFERROR(VLOOKUP($A6150,HeadJournal!$A$1:$J$890,COLUMN(HeadJournal!I$1),0)*($K6150+$L6150)/(SUMIF($A:$A,$A6150,$K:$K)+SUMIF($A:$A,$A6150,$L:$L)),0)</f>
        <v>0</v>
      </c>
      <c r="N6150" s="30">
        <f>IFERROR((VLOOKUP($A6150,HeadJournal!$A$1:$K$890,COLUMN(HeadJournal!K$1),0)-VLOOKUP($A6150,HeadJournal!$A$1:$K$890,COLUMN(HeadJournal!J$1),0))*($K6150+$L6150)/(SUMIF($A:$A,$A6150,$K:$K)+SUMIF($A:$A,$A6150,$L:$L)),0)</f>
        <v>0</v>
      </c>
      <c r="O6150" s="30">
        <f>IFERROR((VLOOKUP($A6150,HeadJournal!$A$1:$L$890,COLUMN(HeadJournal!L$1),0)*($K6150+$L6150)/(SUMIF($A:$A,$A6150,$K:$K)+SUMIF($A:$A,$A6150,$L:$L)))/VLOOKUP($A6150,HeadJournal!$A$1:$L$890,COLUMN(HeadJournal!H$1),0),0)</f>
        <v>0</v>
      </c>
      <c r="P6150" s="30">
        <f ca="1">IFERROR(SUM(K6150:O6150)*VLOOKUP($A6150,HeadJournal!$A$1:$L$890,COLUMN(HeadJournal!H$1),0),0)</f>
        <v>0</v>
      </c>
      <c r="Q6150" s="29"/>
      <c r="R6150" s="31"/>
      <c r="S6150" s="31"/>
      <c r="T6150" s="95" t="str">
        <f t="shared" si="454"/>
        <v/>
      </c>
      <c r="U6150" s="32">
        <f t="shared" ca="1" si="455"/>
        <v>0</v>
      </c>
      <c r="V6150" s="22" t="str">
        <f t="shared" si="456"/>
        <v/>
      </c>
      <c r="X6150" s="33"/>
      <c r="Y6150" s="33"/>
    </row>
    <row r="6151" spans="1:25" hidden="1" x14ac:dyDescent="0.2">
      <c r="A6151" s="93"/>
      <c r="B6151" s="94" t="str">
        <f>IFERROR(VLOOKUP($A6151,HeadJournal!$A$1:$NTR$890,COLUMN(HeadJournal!B$1),0),"")</f>
        <v/>
      </c>
      <c r="C6151" s="94" t="str">
        <f>IFERROR(VLOOKUP($A6151,HeadJournal!$A$1:$NTR$890,COLUMN(HeadJournal!C$1),0),"")</f>
        <v/>
      </c>
      <c r="D6151" s="125" t="str">
        <f>IFERROR(VLOOKUP($A6151,HeadJournal!$A$1:$NTR$890,COLUMN(HeadJournal!D$1),0),"")</f>
        <v/>
      </c>
      <c r="E6151" s="95" t="str">
        <f>IFERROR(VLOOKUP($A6151,HeadJournal!$A$1:$NTR$890,COLUMN(HeadJournal!G$1),0),"")</f>
        <v/>
      </c>
      <c r="F6151" s="95" t="str">
        <f t="shared" si="453"/>
        <v/>
      </c>
      <c r="G6151" s="97"/>
      <c r="H6151" s="161"/>
      <c r="I6151" s="97"/>
      <c r="J6151" s="97"/>
      <c r="K6151" s="29"/>
      <c r="L6151" s="29"/>
      <c r="M6151" s="30">
        <f>IFERROR(VLOOKUP($A6151,HeadJournal!$A$1:$J$890,COLUMN(HeadJournal!I$1),0)*($K6151+$L6151)/(SUMIF($A:$A,$A6151,$K:$K)+SUMIF($A:$A,$A6151,$L:$L)),0)</f>
        <v>0</v>
      </c>
      <c r="N6151" s="30">
        <f>IFERROR((VLOOKUP($A6151,HeadJournal!$A$1:$K$890,COLUMN(HeadJournal!K$1),0)-VLOOKUP($A6151,HeadJournal!$A$1:$K$890,COLUMN(HeadJournal!J$1),0))*($K6151+$L6151)/(SUMIF($A:$A,$A6151,$K:$K)+SUMIF($A:$A,$A6151,$L:$L)),0)</f>
        <v>0</v>
      </c>
      <c r="O6151" s="30">
        <f>IFERROR((VLOOKUP($A6151,HeadJournal!$A$1:$L$890,COLUMN(HeadJournal!L$1),0)*($K6151+$L6151)/(SUMIF($A:$A,$A6151,$K:$K)+SUMIF($A:$A,$A6151,$L:$L)))/VLOOKUP($A6151,HeadJournal!$A$1:$L$890,COLUMN(HeadJournal!H$1),0),0)</f>
        <v>0</v>
      </c>
      <c r="P6151" s="30">
        <f ca="1">IFERROR(SUM(K6151:O6151)*VLOOKUP($A6151,HeadJournal!$A$1:$L$890,COLUMN(HeadJournal!H$1),0),0)</f>
        <v>0</v>
      </c>
      <c r="Q6151" s="29"/>
      <c r="R6151" s="31"/>
      <c r="S6151" s="31"/>
      <c r="T6151" s="95" t="str">
        <f t="shared" si="454"/>
        <v/>
      </c>
      <c r="U6151" s="32">
        <f t="shared" ca="1" si="455"/>
        <v>0</v>
      </c>
      <c r="V6151" s="22" t="str">
        <f t="shared" si="456"/>
        <v/>
      </c>
      <c r="X6151" s="33"/>
      <c r="Y6151" s="33"/>
    </row>
    <row r="6152" spans="1:25" hidden="1" x14ac:dyDescent="0.2">
      <c r="A6152" s="93"/>
      <c r="B6152" s="94" t="str">
        <f>IFERROR(VLOOKUP($A6152,HeadJournal!$A$1:$NTR$890,COLUMN(HeadJournal!B$1),0),"")</f>
        <v/>
      </c>
      <c r="C6152" s="94" t="str">
        <f>IFERROR(VLOOKUP($A6152,HeadJournal!$A$1:$NTR$890,COLUMN(HeadJournal!C$1),0),"")</f>
        <v/>
      </c>
      <c r="D6152" s="125" t="str">
        <f>IFERROR(VLOOKUP($A6152,HeadJournal!$A$1:$NTR$890,COLUMN(HeadJournal!D$1),0),"")</f>
        <v/>
      </c>
      <c r="E6152" s="95" t="str">
        <f>IFERROR(VLOOKUP($A6152,HeadJournal!$A$1:$NTR$890,COLUMN(HeadJournal!G$1),0),"")</f>
        <v/>
      </c>
      <c r="F6152" s="95" t="str">
        <f t="shared" si="453"/>
        <v/>
      </c>
      <c r="G6152" s="97"/>
      <c r="H6152" s="161"/>
      <c r="I6152" s="97"/>
      <c r="J6152" s="97"/>
      <c r="K6152" s="29"/>
      <c r="L6152" s="29"/>
      <c r="M6152" s="30">
        <f>IFERROR(VLOOKUP($A6152,HeadJournal!$A$1:$J$890,COLUMN(HeadJournal!I$1),0)*($K6152+$L6152)/(SUMIF($A:$A,$A6152,$K:$K)+SUMIF($A:$A,$A6152,$L:$L)),0)</f>
        <v>0</v>
      </c>
      <c r="N6152" s="30">
        <f>IFERROR((VLOOKUP($A6152,HeadJournal!$A$1:$K$890,COLUMN(HeadJournal!K$1),0)-VLOOKUP($A6152,HeadJournal!$A$1:$K$890,COLUMN(HeadJournal!J$1),0))*($K6152+$L6152)/(SUMIF($A:$A,$A6152,$K:$K)+SUMIF($A:$A,$A6152,$L:$L)),0)</f>
        <v>0</v>
      </c>
      <c r="O6152" s="30">
        <f>IFERROR((VLOOKUP($A6152,HeadJournal!$A$1:$L$890,COLUMN(HeadJournal!L$1),0)*($K6152+$L6152)/(SUMIF($A:$A,$A6152,$K:$K)+SUMIF($A:$A,$A6152,$L:$L)))/VLOOKUP($A6152,HeadJournal!$A$1:$L$890,COLUMN(HeadJournal!H$1),0),0)</f>
        <v>0</v>
      </c>
      <c r="P6152" s="30">
        <f ca="1">IFERROR(SUM(K6152:O6152)*VLOOKUP($A6152,HeadJournal!$A$1:$L$890,COLUMN(HeadJournal!H$1),0),0)</f>
        <v>0</v>
      </c>
      <c r="Q6152" s="29"/>
      <c r="R6152" s="31"/>
      <c r="S6152" s="31"/>
      <c r="T6152" s="95" t="str">
        <f t="shared" si="454"/>
        <v/>
      </c>
      <c r="U6152" s="32">
        <f t="shared" ca="1" si="455"/>
        <v>0</v>
      </c>
      <c r="V6152" s="22" t="str">
        <f t="shared" si="456"/>
        <v/>
      </c>
      <c r="X6152" s="33"/>
      <c r="Y6152" s="33"/>
    </row>
    <row r="6153" spans="1:25" hidden="1" x14ac:dyDescent="0.2">
      <c r="A6153" s="93"/>
      <c r="B6153" s="94" t="str">
        <f>IFERROR(VLOOKUP($A6153,HeadJournal!$A$1:$NTR$890,COLUMN(HeadJournal!B$1),0),"")</f>
        <v/>
      </c>
      <c r="C6153" s="94" t="str">
        <f>IFERROR(VLOOKUP($A6153,HeadJournal!$A$1:$NTR$890,COLUMN(HeadJournal!C$1),0),"")</f>
        <v/>
      </c>
      <c r="D6153" s="125" t="str">
        <f>IFERROR(VLOOKUP($A6153,HeadJournal!$A$1:$NTR$890,COLUMN(HeadJournal!D$1),0),"")</f>
        <v/>
      </c>
      <c r="E6153" s="95" t="str">
        <f>IFERROR(VLOOKUP($A6153,HeadJournal!$A$1:$NTR$890,COLUMN(HeadJournal!G$1),0),"")</f>
        <v/>
      </c>
      <c r="F6153" s="95" t="str">
        <f t="shared" si="453"/>
        <v/>
      </c>
      <c r="G6153" s="97"/>
      <c r="H6153" s="161"/>
      <c r="I6153" s="97"/>
      <c r="J6153" s="97"/>
      <c r="K6153" s="29"/>
      <c r="L6153" s="29"/>
      <c r="M6153" s="30">
        <f>IFERROR(VLOOKUP($A6153,HeadJournal!$A$1:$J$890,COLUMN(HeadJournal!I$1),0)*($K6153+$L6153)/(SUMIF($A:$A,$A6153,$K:$K)+SUMIF($A:$A,$A6153,$L:$L)),0)</f>
        <v>0</v>
      </c>
      <c r="N6153" s="30">
        <f>IFERROR((VLOOKUP($A6153,HeadJournal!$A$1:$K$890,COLUMN(HeadJournal!K$1),0)-VLOOKUP($A6153,HeadJournal!$A$1:$K$890,COLUMN(HeadJournal!J$1),0))*($K6153+$L6153)/(SUMIF($A:$A,$A6153,$K:$K)+SUMIF($A:$A,$A6153,$L:$L)),0)</f>
        <v>0</v>
      </c>
      <c r="O6153" s="30">
        <f>IFERROR((VLOOKUP($A6153,HeadJournal!$A$1:$L$890,COLUMN(HeadJournal!L$1),0)*($K6153+$L6153)/(SUMIF($A:$A,$A6153,$K:$K)+SUMIF($A:$A,$A6153,$L:$L)))/VLOOKUP($A6153,HeadJournal!$A$1:$L$890,COLUMN(HeadJournal!H$1),0),0)</f>
        <v>0</v>
      </c>
      <c r="P6153" s="30">
        <f ca="1">IFERROR(SUM(K6153:O6153)*VLOOKUP($A6153,HeadJournal!$A$1:$L$890,COLUMN(HeadJournal!H$1),0),0)</f>
        <v>0</v>
      </c>
      <c r="Q6153" s="29"/>
      <c r="R6153" s="31"/>
      <c r="S6153" s="31"/>
      <c r="T6153" s="95" t="str">
        <f t="shared" si="454"/>
        <v/>
      </c>
      <c r="U6153" s="32">
        <f t="shared" ca="1" si="455"/>
        <v>0</v>
      </c>
      <c r="V6153" s="22" t="str">
        <f t="shared" si="456"/>
        <v/>
      </c>
      <c r="X6153" s="33"/>
      <c r="Y6153" s="33"/>
    </row>
    <row r="6154" spans="1:25" hidden="1" x14ac:dyDescent="0.2">
      <c r="A6154" s="93"/>
      <c r="B6154" s="94" t="str">
        <f>IFERROR(VLOOKUP($A6154,HeadJournal!$A$1:$NTR$890,COLUMN(HeadJournal!B$1),0),"")</f>
        <v/>
      </c>
      <c r="C6154" s="94" t="str">
        <f>IFERROR(VLOOKUP($A6154,HeadJournal!$A$1:$NTR$890,COLUMN(HeadJournal!C$1),0),"")</f>
        <v/>
      </c>
      <c r="D6154" s="125" t="str">
        <f>IFERROR(VLOOKUP($A6154,HeadJournal!$A$1:$NTR$890,COLUMN(HeadJournal!D$1),0),"")</f>
        <v/>
      </c>
      <c r="E6154" s="95" t="str">
        <f>IFERROR(VLOOKUP($A6154,HeadJournal!$A$1:$NTR$890,COLUMN(HeadJournal!G$1),0),"")</f>
        <v/>
      </c>
      <c r="F6154" s="95" t="str">
        <f t="shared" si="453"/>
        <v/>
      </c>
      <c r="G6154" s="97"/>
      <c r="H6154" s="161"/>
      <c r="I6154" s="97"/>
      <c r="J6154" s="97"/>
      <c r="K6154" s="29"/>
      <c r="L6154" s="29"/>
      <c r="M6154" s="30">
        <f>IFERROR(VLOOKUP($A6154,HeadJournal!$A$1:$J$890,COLUMN(HeadJournal!I$1),0)*($K6154+$L6154)/(SUMIF($A:$A,$A6154,$K:$K)+SUMIF($A:$A,$A6154,$L:$L)),0)</f>
        <v>0</v>
      </c>
      <c r="N6154" s="30">
        <f>IFERROR((VLOOKUP($A6154,HeadJournal!$A$1:$K$890,COLUMN(HeadJournal!K$1),0)-VLOOKUP($A6154,HeadJournal!$A$1:$K$890,COLUMN(HeadJournal!J$1),0))*($K6154+$L6154)/(SUMIF($A:$A,$A6154,$K:$K)+SUMIF($A:$A,$A6154,$L:$L)),0)</f>
        <v>0</v>
      </c>
      <c r="O6154" s="30">
        <f>IFERROR((VLOOKUP($A6154,HeadJournal!$A$1:$L$890,COLUMN(HeadJournal!L$1),0)*($K6154+$L6154)/(SUMIF($A:$A,$A6154,$K:$K)+SUMIF($A:$A,$A6154,$L:$L)))/VLOOKUP($A6154,HeadJournal!$A$1:$L$890,COLUMN(HeadJournal!H$1),0),0)</f>
        <v>0</v>
      </c>
      <c r="P6154" s="30">
        <f ca="1">IFERROR(SUM(K6154:O6154)*VLOOKUP($A6154,HeadJournal!$A$1:$L$890,COLUMN(HeadJournal!H$1),0),0)</f>
        <v>0</v>
      </c>
      <c r="Q6154" s="29"/>
      <c r="R6154" s="31"/>
      <c r="S6154" s="31"/>
      <c r="T6154" s="95" t="str">
        <f t="shared" si="454"/>
        <v/>
      </c>
      <c r="U6154" s="32">
        <f t="shared" ca="1" si="455"/>
        <v>0</v>
      </c>
      <c r="V6154" s="22" t="str">
        <f t="shared" si="456"/>
        <v/>
      </c>
      <c r="X6154" s="33"/>
      <c r="Y6154" s="33"/>
    </row>
    <row r="6155" spans="1:25" hidden="1" x14ac:dyDescent="0.2">
      <c r="A6155" s="93"/>
      <c r="B6155" s="94" t="str">
        <f>IFERROR(VLOOKUP($A6155,HeadJournal!$A$1:$NTR$890,COLUMN(HeadJournal!B$1),0),"")</f>
        <v/>
      </c>
      <c r="C6155" s="94" t="str">
        <f>IFERROR(VLOOKUP($A6155,HeadJournal!$A$1:$NTR$890,COLUMN(HeadJournal!C$1),0),"")</f>
        <v/>
      </c>
      <c r="D6155" s="125" t="str">
        <f>IFERROR(VLOOKUP($A6155,HeadJournal!$A$1:$NTR$890,COLUMN(HeadJournal!D$1),0),"")</f>
        <v/>
      </c>
      <c r="E6155" s="95" t="str">
        <f>IFERROR(VLOOKUP($A6155,HeadJournal!$A$1:$NTR$890,COLUMN(HeadJournal!G$1),0),"")</f>
        <v/>
      </c>
      <c r="F6155" s="95" t="str">
        <f t="shared" si="453"/>
        <v/>
      </c>
      <c r="G6155" s="97"/>
      <c r="H6155" s="161"/>
      <c r="I6155" s="97"/>
      <c r="J6155" s="97"/>
      <c r="K6155" s="29"/>
      <c r="L6155" s="29"/>
      <c r="M6155" s="30">
        <f>IFERROR(VLOOKUP($A6155,HeadJournal!$A$1:$J$890,COLUMN(HeadJournal!I$1),0)*($K6155+$L6155)/(SUMIF($A:$A,$A6155,$K:$K)+SUMIF($A:$A,$A6155,$L:$L)),0)</f>
        <v>0</v>
      </c>
      <c r="N6155" s="30">
        <f>IFERROR((VLOOKUP($A6155,HeadJournal!$A$1:$K$890,COLUMN(HeadJournal!K$1),0)-VLOOKUP($A6155,HeadJournal!$A$1:$K$890,COLUMN(HeadJournal!J$1),0))*($K6155+$L6155)/(SUMIF($A:$A,$A6155,$K:$K)+SUMIF($A:$A,$A6155,$L:$L)),0)</f>
        <v>0</v>
      </c>
      <c r="O6155" s="30">
        <f>IFERROR((VLOOKUP($A6155,HeadJournal!$A$1:$L$890,COLUMN(HeadJournal!L$1),0)*($K6155+$L6155)/(SUMIF($A:$A,$A6155,$K:$K)+SUMIF($A:$A,$A6155,$L:$L)))/VLOOKUP($A6155,HeadJournal!$A$1:$L$890,COLUMN(HeadJournal!H$1),0),0)</f>
        <v>0</v>
      </c>
      <c r="P6155" s="30">
        <f ca="1">IFERROR(SUM(K6155:O6155)*VLOOKUP($A6155,HeadJournal!$A$1:$L$890,COLUMN(HeadJournal!H$1),0),0)</f>
        <v>0</v>
      </c>
      <c r="Q6155" s="29"/>
      <c r="R6155" s="31"/>
      <c r="S6155" s="31"/>
      <c r="T6155" s="95" t="str">
        <f t="shared" si="454"/>
        <v/>
      </c>
      <c r="U6155" s="32">
        <f t="shared" ca="1" si="455"/>
        <v>0</v>
      </c>
      <c r="V6155" s="22" t="str">
        <f t="shared" si="456"/>
        <v/>
      </c>
      <c r="X6155" s="33"/>
      <c r="Y6155" s="33"/>
    </row>
    <row r="6156" spans="1:25" hidden="1" x14ac:dyDescent="0.2">
      <c r="A6156" s="93"/>
      <c r="B6156" s="94" t="str">
        <f>IFERROR(VLOOKUP($A6156,HeadJournal!$A$1:$NTR$890,COLUMN(HeadJournal!B$1),0),"")</f>
        <v/>
      </c>
      <c r="C6156" s="94" t="str">
        <f>IFERROR(VLOOKUP($A6156,HeadJournal!$A$1:$NTR$890,COLUMN(HeadJournal!C$1),0),"")</f>
        <v/>
      </c>
      <c r="D6156" s="125" t="str">
        <f>IFERROR(VLOOKUP($A6156,HeadJournal!$A$1:$NTR$890,COLUMN(HeadJournal!D$1),0),"")</f>
        <v/>
      </c>
      <c r="E6156" s="95" t="str">
        <f>IFERROR(VLOOKUP($A6156,HeadJournal!$A$1:$NTR$890,COLUMN(HeadJournal!G$1),0),"")</f>
        <v/>
      </c>
      <c r="F6156" s="95" t="str">
        <f t="shared" si="453"/>
        <v/>
      </c>
      <c r="G6156" s="97"/>
      <c r="H6156" s="161"/>
      <c r="I6156" s="97"/>
      <c r="J6156" s="97"/>
      <c r="K6156" s="29"/>
      <c r="L6156" s="29"/>
      <c r="M6156" s="30">
        <f>IFERROR(VLOOKUP($A6156,HeadJournal!$A$1:$J$890,COLUMN(HeadJournal!I$1),0)*($K6156+$L6156)/(SUMIF($A:$A,$A6156,$K:$K)+SUMIF($A:$A,$A6156,$L:$L)),0)</f>
        <v>0</v>
      </c>
      <c r="N6156" s="30">
        <f>IFERROR((VLOOKUP($A6156,HeadJournal!$A$1:$K$890,COLUMN(HeadJournal!K$1),0)-VLOOKUP($A6156,HeadJournal!$A$1:$K$890,COLUMN(HeadJournal!J$1),0))*($K6156+$L6156)/(SUMIF($A:$A,$A6156,$K:$K)+SUMIF($A:$A,$A6156,$L:$L)),0)</f>
        <v>0</v>
      </c>
      <c r="O6156" s="30">
        <f>IFERROR((VLOOKUP($A6156,HeadJournal!$A$1:$L$890,COLUMN(HeadJournal!L$1),0)*($K6156+$L6156)/(SUMIF($A:$A,$A6156,$K:$K)+SUMIF($A:$A,$A6156,$L:$L)))/VLOOKUP($A6156,HeadJournal!$A$1:$L$890,COLUMN(HeadJournal!H$1),0),0)</f>
        <v>0</v>
      </c>
      <c r="P6156" s="30">
        <f ca="1">IFERROR(SUM(K6156:O6156)*VLOOKUP($A6156,HeadJournal!$A$1:$L$890,COLUMN(HeadJournal!H$1),0),0)</f>
        <v>0</v>
      </c>
      <c r="Q6156" s="29"/>
      <c r="R6156" s="31"/>
      <c r="S6156" s="31"/>
      <c r="T6156" s="95" t="str">
        <f t="shared" si="454"/>
        <v/>
      </c>
      <c r="U6156" s="32">
        <f t="shared" ca="1" si="455"/>
        <v>0</v>
      </c>
      <c r="V6156" s="22" t="str">
        <f t="shared" si="456"/>
        <v/>
      </c>
      <c r="X6156" s="33"/>
      <c r="Y6156" s="33"/>
    </row>
    <row r="6157" spans="1:25" hidden="1" x14ac:dyDescent="0.2">
      <c r="A6157" s="93"/>
      <c r="B6157" s="94" t="str">
        <f>IFERROR(VLOOKUP($A6157,HeadJournal!$A$1:$NTR$890,COLUMN(HeadJournal!B$1),0),"")</f>
        <v/>
      </c>
      <c r="C6157" s="94" t="str">
        <f>IFERROR(VLOOKUP($A6157,HeadJournal!$A$1:$NTR$890,COLUMN(HeadJournal!C$1),0),"")</f>
        <v/>
      </c>
      <c r="D6157" s="125" t="str">
        <f>IFERROR(VLOOKUP($A6157,HeadJournal!$A$1:$NTR$890,COLUMN(HeadJournal!D$1),0),"")</f>
        <v/>
      </c>
      <c r="E6157" s="95" t="str">
        <f>IFERROR(VLOOKUP($A6157,HeadJournal!$A$1:$NTR$890,COLUMN(HeadJournal!G$1),0),"")</f>
        <v/>
      </c>
      <c r="F6157" s="95" t="str">
        <f t="shared" si="453"/>
        <v/>
      </c>
      <c r="G6157" s="97"/>
      <c r="H6157" s="161"/>
      <c r="I6157" s="97"/>
      <c r="J6157" s="97"/>
      <c r="K6157" s="29"/>
      <c r="L6157" s="29"/>
      <c r="M6157" s="30">
        <f>IFERROR(VLOOKUP($A6157,HeadJournal!$A$1:$J$890,COLUMN(HeadJournal!I$1),0)*($K6157+$L6157)/(SUMIF($A:$A,$A6157,$K:$K)+SUMIF($A:$A,$A6157,$L:$L)),0)</f>
        <v>0</v>
      </c>
      <c r="N6157" s="30">
        <f>IFERROR((VLOOKUP($A6157,HeadJournal!$A$1:$K$890,COLUMN(HeadJournal!K$1),0)-VLOOKUP($A6157,HeadJournal!$A$1:$K$890,COLUMN(HeadJournal!J$1),0))*($K6157+$L6157)/(SUMIF($A:$A,$A6157,$K:$K)+SUMIF($A:$A,$A6157,$L:$L)),0)</f>
        <v>0</v>
      </c>
      <c r="O6157" s="30">
        <f>IFERROR((VLOOKUP($A6157,HeadJournal!$A$1:$L$890,COLUMN(HeadJournal!L$1),0)*($K6157+$L6157)/(SUMIF($A:$A,$A6157,$K:$K)+SUMIF($A:$A,$A6157,$L:$L)))/VLOOKUP($A6157,HeadJournal!$A$1:$L$890,COLUMN(HeadJournal!H$1),0),0)</f>
        <v>0</v>
      </c>
      <c r="P6157" s="30">
        <f ca="1">IFERROR(SUM(K6157:O6157)*VLOOKUP($A6157,HeadJournal!$A$1:$L$890,COLUMN(HeadJournal!H$1),0),0)</f>
        <v>0</v>
      </c>
      <c r="Q6157" s="29"/>
      <c r="R6157" s="31"/>
      <c r="S6157" s="31"/>
      <c r="T6157" s="95" t="str">
        <f t="shared" si="454"/>
        <v/>
      </c>
      <c r="U6157" s="32">
        <f t="shared" ca="1" si="455"/>
        <v>0</v>
      </c>
      <c r="V6157" s="22" t="str">
        <f t="shared" si="456"/>
        <v/>
      </c>
      <c r="X6157" s="33"/>
      <c r="Y6157" s="33"/>
    </row>
    <row r="6158" spans="1:25" hidden="1" x14ac:dyDescent="0.2">
      <c r="A6158" s="93"/>
      <c r="B6158" s="94" t="str">
        <f>IFERROR(VLOOKUP($A6158,HeadJournal!$A$1:$NTR$890,COLUMN(HeadJournal!B$1),0),"")</f>
        <v/>
      </c>
      <c r="C6158" s="94" t="str">
        <f>IFERROR(VLOOKUP($A6158,HeadJournal!$A$1:$NTR$890,COLUMN(HeadJournal!C$1),0),"")</f>
        <v/>
      </c>
      <c r="D6158" s="125" t="str">
        <f>IFERROR(VLOOKUP($A6158,HeadJournal!$A$1:$NTR$890,COLUMN(HeadJournal!D$1),0),"")</f>
        <v/>
      </c>
      <c r="E6158" s="95" t="str">
        <f>IFERROR(VLOOKUP($A6158,HeadJournal!$A$1:$NTR$890,COLUMN(HeadJournal!G$1),0),"")</f>
        <v/>
      </c>
      <c r="F6158" s="95" t="str">
        <f t="shared" si="453"/>
        <v/>
      </c>
      <c r="G6158" s="97"/>
      <c r="H6158" s="161"/>
      <c r="I6158" s="97"/>
      <c r="J6158" s="97"/>
      <c r="K6158" s="29"/>
      <c r="L6158" s="29"/>
      <c r="M6158" s="30">
        <f>IFERROR(VLOOKUP($A6158,HeadJournal!$A$1:$J$890,COLUMN(HeadJournal!I$1),0)*($K6158+$L6158)/(SUMIF($A:$A,$A6158,$K:$K)+SUMIF($A:$A,$A6158,$L:$L)),0)</f>
        <v>0</v>
      </c>
      <c r="N6158" s="30">
        <f>IFERROR((VLOOKUP($A6158,HeadJournal!$A$1:$K$890,COLUMN(HeadJournal!K$1),0)-VLOOKUP($A6158,HeadJournal!$A$1:$K$890,COLUMN(HeadJournal!J$1),0))*($K6158+$L6158)/(SUMIF($A:$A,$A6158,$K:$K)+SUMIF($A:$A,$A6158,$L:$L)),0)</f>
        <v>0</v>
      </c>
      <c r="O6158" s="30">
        <f>IFERROR((VLOOKUP($A6158,HeadJournal!$A$1:$L$890,COLUMN(HeadJournal!L$1),0)*($K6158+$L6158)/(SUMIF($A:$A,$A6158,$K:$K)+SUMIF($A:$A,$A6158,$L:$L)))/VLOOKUP($A6158,HeadJournal!$A$1:$L$890,COLUMN(HeadJournal!H$1),0),0)</f>
        <v>0</v>
      </c>
      <c r="P6158" s="30">
        <f ca="1">IFERROR(SUM(K6158:O6158)*VLOOKUP($A6158,HeadJournal!$A$1:$L$890,COLUMN(HeadJournal!H$1),0),0)</f>
        <v>0</v>
      </c>
      <c r="Q6158" s="29"/>
      <c r="R6158" s="31"/>
      <c r="S6158" s="31"/>
      <c r="T6158" s="95" t="str">
        <f t="shared" si="454"/>
        <v/>
      </c>
      <c r="U6158" s="32">
        <f t="shared" ca="1" si="455"/>
        <v>0</v>
      </c>
      <c r="V6158" s="22" t="str">
        <f t="shared" si="456"/>
        <v/>
      </c>
      <c r="X6158" s="33"/>
      <c r="Y6158" s="33"/>
    </row>
    <row r="6159" spans="1:25" hidden="1" x14ac:dyDescent="0.2">
      <c r="A6159" s="93"/>
      <c r="B6159" s="94" t="str">
        <f>IFERROR(VLOOKUP($A6159,HeadJournal!$A$1:$NTR$890,COLUMN(HeadJournal!B$1),0),"")</f>
        <v/>
      </c>
      <c r="C6159" s="94" t="str">
        <f>IFERROR(VLOOKUP($A6159,HeadJournal!$A$1:$NTR$890,COLUMN(HeadJournal!C$1),0),"")</f>
        <v/>
      </c>
      <c r="D6159" s="125" t="str">
        <f>IFERROR(VLOOKUP($A6159,HeadJournal!$A$1:$NTR$890,COLUMN(HeadJournal!D$1),0),"")</f>
        <v/>
      </c>
      <c r="E6159" s="95" t="str">
        <f>IFERROR(VLOOKUP($A6159,HeadJournal!$A$1:$NTR$890,COLUMN(HeadJournal!G$1),0),"")</f>
        <v/>
      </c>
      <c r="F6159" s="95" t="str">
        <f t="shared" si="453"/>
        <v/>
      </c>
      <c r="G6159" s="97"/>
      <c r="H6159" s="161"/>
      <c r="I6159" s="97"/>
      <c r="J6159" s="97"/>
      <c r="K6159" s="29"/>
      <c r="L6159" s="29"/>
      <c r="M6159" s="30">
        <f>IFERROR(VLOOKUP($A6159,HeadJournal!$A$1:$J$890,COLUMN(HeadJournal!I$1),0)*($K6159+$L6159)/(SUMIF($A:$A,$A6159,$K:$K)+SUMIF($A:$A,$A6159,$L:$L)),0)</f>
        <v>0</v>
      </c>
      <c r="N6159" s="30">
        <f>IFERROR((VLOOKUP($A6159,HeadJournal!$A$1:$K$890,COLUMN(HeadJournal!K$1),0)-VLOOKUP($A6159,HeadJournal!$A$1:$K$890,COLUMN(HeadJournal!J$1),0))*($K6159+$L6159)/(SUMIF($A:$A,$A6159,$K:$K)+SUMIF($A:$A,$A6159,$L:$L)),0)</f>
        <v>0</v>
      </c>
      <c r="O6159" s="30">
        <f>IFERROR((VLOOKUP($A6159,HeadJournal!$A$1:$L$890,COLUMN(HeadJournal!L$1),0)*($K6159+$L6159)/(SUMIF($A:$A,$A6159,$K:$K)+SUMIF($A:$A,$A6159,$L:$L)))/VLOOKUP($A6159,HeadJournal!$A$1:$L$890,COLUMN(HeadJournal!H$1),0),0)</f>
        <v>0</v>
      </c>
      <c r="P6159" s="30">
        <f ca="1">IFERROR(SUM(K6159:O6159)*VLOOKUP($A6159,HeadJournal!$A$1:$L$890,COLUMN(HeadJournal!H$1),0),0)</f>
        <v>0</v>
      </c>
      <c r="Q6159" s="29"/>
      <c r="R6159" s="31"/>
      <c r="S6159" s="31"/>
      <c r="T6159" s="95" t="str">
        <f t="shared" si="454"/>
        <v/>
      </c>
      <c r="U6159" s="32">
        <f t="shared" ca="1" si="455"/>
        <v>0</v>
      </c>
      <c r="V6159" s="22" t="str">
        <f t="shared" si="456"/>
        <v/>
      </c>
      <c r="X6159" s="33"/>
      <c r="Y6159" s="33"/>
    </row>
    <row r="6160" spans="1:25" hidden="1" x14ac:dyDescent="0.2">
      <c r="A6160" s="93"/>
      <c r="B6160" s="94" t="str">
        <f>IFERROR(VLOOKUP($A6160,HeadJournal!$A$1:$NTR$890,COLUMN(HeadJournal!B$1),0),"")</f>
        <v/>
      </c>
      <c r="C6160" s="94" t="str">
        <f>IFERROR(VLOOKUP($A6160,HeadJournal!$A$1:$NTR$890,COLUMN(HeadJournal!C$1),0),"")</f>
        <v/>
      </c>
      <c r="D6160" s="125" t="str">
        <f>IFERROR(VLOOKUP($A6160,HeadJournal!$A$1:$NTR$890,COLUMN(HeadJournal!D$1),0),"")</f>
        <v/>
      </c>
      <c r="E6160" s="95" t="str">
        <f>IFERROR(VLOOKUP($A6160,HeadJournal!$A$1:$NTR$890,COLUMN(HeadJournal!G$1),0),"")</f>
        <v/>
      </c>
      <c r="F6160" s="95" t="str">
        <f t="shared" si="453"/>
        <v/>
      </c>
      <c r="G6160" s="97"/>
      <c r="H6160" s="161"/>
      <c r="I6160" s="97"/>
      <c r="J6160" s="97"/>
      <c r="K6160" s="29"/>
      <c r="L6160" s="29"/>
      <c r="M6160" s="30">
        <f>IFERROR(VLOOKUP($A6160,HeadJournal!$A$1:$J$890,COLUMN(HeadJournal!I$1),0)*($K6160+$L6160)/(SUMIF($A:$A,$A6160,$K:$K)+SUMIF($A:$A,$A6160,$L:$L)),0)</f>
        <v>0</v>
      </c>
      <c r="N6160" s="30">
        <f>IFERROR((VLOOKUP($A6160,HeadJournal!$A$1:$K$890,COLUMN(HeadJournal!K$1),0)-VLOOKUP($A6160,HeadJournal!$A$1:$K$890,COLUMN(HeadJournal!J$1),0))*($K6160+$L6160)/(SUMIF($A:$A,$A6160,$K:$K)+SUMIF($A:$A,$A6160,$L:$L)),0)</f>
        <v>0</v>
      </c>
      <c r="O6160" s="30">
        <f>IFERROR((VLOOKUP($A6160,HeadJournal!$A$1:$L$890,COLUMN(HeadJournal!L$1),0)*($K6160+$L6160)/(SUMIF($A:$A,$A6160,$K:$K)+SUMIF($A:$A,$A6160,$L:$L)))/VLOOKUP($A6160,HeadJournal!$A$1:$L$890,COLUMN(HeadJournal!H$1),0),0)</f>
        <v>0</v>
      </c>
      <c r="P6160" s="30">
        <f ca="1">IFERROR(SUM(K6160:O6160)*VLOOKUP($A6160,HeadJournal!$A$1:$L$890,COLUMN(HeadJournal!H$1),0),0)</f>
        <v>0</v>
      </c>
      <c r="Q6160" s="29"/>
      <c r="R6160" s="31"/>
      <c r="S6160" s="31"/>
      <c r="T6160" s="95" t="str">
        <f t="shared" si="454"/>
        <v/>
      </c>
      <c r="U6160" s="32">
        <f t="shared" ca="1" si="455"/>
        <v>0</v>
      </c>
      <c r="V6160" s="22" t="str">
        <f t="shared" si="456"/>
        <v/>
      </c>
      <c r="X6160" s="33"/>
      <c r="Y6160" s="33"/>
    </row>
    <row r="6161" spans="1:25" hidden="1" x14ac:dyDescent="0.2">
      <c r="A6161" s="93"/>
      <c r="B6161" s="94" t="str">
        <f>IFERROR(VLOOKUP($A6161,HeadJournal!$A$1:$NTR$890,COLUMN(HeadJournal!B$1),0),"")</f>
        <v/>
      </c>
      <c r="C6161" s="94" t="str">
        <f>IFERROR(VLOOKUP($A6161,HeadJournal!$A$1:$NTR$890,COLUMN(HeadJournal!C$1),0),"")</f>
        <v/>
      </c>
      <c r="D6161" s="125" t="str">
        <f>IFERROR(VLOOKUP($A6161,HeadJournal!$A$1:$NTR$890,COLUMN(HeadJournal!D$1),0),"")</f>
        <v/>
      </c>
      <c r="E6161" s="95" t="str">
        <f>IFERROR(VLOOKUP($A6161,HeadJournal!$A$1:$NTR$890,COLUMN(HeadJournal!G$1),0),"")</f>
        <v/>
      </c>
      <c r="F6161" s="95" t="str">
        <f t="shared" si="453"/>
        <v/>
      </c>
      <c r="G6161" s="97"/>
      <c r="H6161" s="161"/>
      <c r="I6161" s="97"/>
      <c r="J6161" s="97"/>
      <c r="K6161" s="29"/>
      <c r="L6161" s="29"/>
      <c r="M6161" s="30">
        <f>IFERROR(VLOOKUP($A6161,HeadJournal!$A$1:$J$890,COLUMN(HeadJournal!I$1),0)*($K6161+$L6161)/(SUMIF($A:$A,$A6161,$K:$K)+SUMIF($A:$A,$A6161,$L:$L)),0)</f>
        <v>0</v>
      </c>
      <c r="N6161" s="30">
        <f>IFERROR((VLOOKUP($A6161,HeadJournal!$A$1:$K$890,COLUMN(HeadJournal!K$1),0)-VLOOKUP($A6161,HeadJournal!$A$1:$K$890,COLUMN(HeadJournal!J$1),0))*($K6161+$L6161)/(SUMIF($A:$A,$A6161,$K:$K)+SUMIF($A:$A,$A6161,$L:$L)),0)</f>
        <v>0</v>
      </c>
      <c r="O6161" s="30">
        <f>IFERROR((VLOOKUP($A6161,HeadJournal!$A$1:$L$890,COLUMN(HeadJournal!L$1),0)*($K6161+$L6161)/(SUMIF($A:$A,$A6161,$K:$K)+SUMIF($A:$A,$A6161,$L:$L)))/VLOOKUP($A6161,HeadJournal!$A$1:$L$890,COLUMN(HeadJournal!H$1),0),0)</f>
        <v>0</v>
      </c>
      <c r="P6161" s="30">
        <f ca="1">IFERROR(SUM(K6161:O6161)*VLOOKUP($A6161,HeadJournal!$A$1:$L$890,COLUMN(HeadJournal!H$1),0),0)</f>
        <v>0</v>
      </c>
      <c r="Q6161" s="29"/>
      <c r="R6161" s="31"/>
      <c r="S6161" s="31"/>
      <c r="T6161" s="95" t="str">
        <f t="shared" si="454"/>
        <v/>
      </c>
      <c r="U6161" s="32">
        <f t="shared" ca="1" si="455"/>
        <v>0</v>
      </c>
      <c r="V6161" s="22" t="str">
        <f t="shared" si="456"/>
        <v/>
      </c>
      <c r="X6161" s="33"/>
      <c r="Y6161" s="33"/>
    </row>
    <row r="6162" spans="1:25" hidden="1" x14ac:dyDescent="0.2">
      <c r="A6162" s="93"/>
      <c r="B6162" s="94" t="str">
        <f>IFERROR(VLOOKUP($A6162,HeadJournal!$A$1:$NTR$890,COLUMN(HeadJournal!B$1),0),"")</f>
        <v/>
      </c>
      <c r="C6162" s="94" t="str">
        <f>IFERROR(VLOOKUP($A6162,HeadJournal!$A$1:$NTR$890,COLUMN(HeadJournal!C$1),0),"")</f>
        <v/>
      </c>
      <c r="D6162" s="125" t="str">
        <f>IFERROR(VLOOKUP($A6162,HeadJournal!$A$1:$NTR$890,COLUMN(HeadJournal!D$1),0),"")</f>
        <v/>
      </c>
      <c r="E6162" s="95" t="str">
        <f>IFERROR(VLOOKUP($A6162,HeadJournal!$A$1:$NTR$890,COLUMN(HeadJournal!G$1),0),"")</f>
        <v/>
      </c>
      <c r="F6162" s="95" t="str">
        <f t="shared" si="453"/>
        <v/>
      </c>
      <c r="G6162" s="97"/>
      <c r="H6162" s="161"/>
      <c r="I6162" s="97"/>
      <c r="J6162" s="97"/>
      <c r="K6162" s="29"/>
      <c r="L6162" s="29"/>
      <c r="M6162" s="30">
        <f>IFERROR(VLOOKUP($A6162,HeadJournal!$A$1:$J$890,COLUMN(HeadJournal!I$1),0)*($K6162+$L6162)/(SUMIF($A:$A,$A6162,$K:$K)+SUMIF($A:$A,$A6162,$L:$L)),0)</f>
        <v>0</v>
      </c>
      <c r="N6162" s="30">
        <f>IFERROR((VLOOKUP($A6162,HeadJournal!$A$1:$K$890,COLUMN(HeadJournal!K$1),0)-VLOOKUP($A6162,HeadJournal!$A$1:$K$890,COLUMN(HeadJournal!J$1),0))*($K6162+$L6162)/(SUMIF($A:$A,$A6162,$K:$K)+SUMIF($A:$A,$A6162,$L:$L)),0)</f>
        <v>0</v>
      </c>
      <c r="O6162" s="30">
        <f>IFERROR((VLOOKUP($A6162,HeadJournal!$A$1:$L$890,COLUMN(HeadJournal!L$1),0)*($K6162+$L6162)/(SUMIF($A:$A,$A6162,$K:$K)+SUMIF($A:$A,$A6162,$L:$L)))/VLOOKUP($A6162,HeadJournal!$A$1:$L$890,COLUMN(HeadJournal!H$1),0),0)</f>
        <v>0</v>
      </c>
      <c r="P6162" s="30">
        <f ca="1">IFERROR(SUM(K6162:O6162)*VLOOKUP($A6162,HeadJournal!$A$1:$L$890,COLUMN(HeadJournal!H$1),0),0)</f>
        <v>0</v>
      </c>
      <c r="Q6162" s="29"/>
      <c r="R6162" s="31"/>
      <c r="S6162" s="31"/>
      <c r="T6162" s="95" t="str">
        <f t="shared" si="454"/>
        <v/>
      </c>
      <c r="U6162" s="32">
        <f t="shared" ca="1" si="455"/>
        <v>0</v>
      </c>
      <c r="V6162" s="22" t="str">
        <f t="shared" si="456"/>
        <v/>
      </c>
      <c r="X6162" s="33"/>
      <c r="Y6162" s="33"/>
    </row>
    <row r="6163" spans="1:25" hidden="1" x14ac:dyDescent="0.2">
      <c r="A6163" s="93"/>
      <c r="B6163" s="94" t="str">
        <f>IFERROR(VLOOKUP($A6163,HeadJournal!$A$1:$NTR$890,COLUMN(HeadJournal!B$1),0),"")</f>
        <v/>
      </c>
      <c r="C6163" s="94" t="str">
        <f>IFERROR(VLOOKUP($A6163,HeadJournal!$A$1:$NTR$890,COLUMN(HeadJournal!C$1),0),"")</f>
        <v/>
      </c>
      <c r="D6163" s="125" t="str">
        <f>IFERROR(VLOOKUP($A6163,HeadJournal!$A$1:$NTR$890,COLUMN(HeadJournal!D$1),0),"")</f>
        <v/>
      </c>
      <c r="E6163" s="95" t="str">
        <f>IFERROR(VLOOKUP($A6163,HeadJournal!$A$1:$NTR$890,COLUMN(HeadJournal!G$1),0),"")</f>
        <v/>
      </c>
      <c r="F6163" s="95" t="str">
        <f t="shared" si="453"/>
        <v/>
      </c>
      <c r="G6163" s="97"/>
      <c r="H6163" s="161"/>
      <c r="I6163" s="97"/>
      <c r="J6163" s="97"/>
      <c r="K6163" s="29"/>
      <c r="L6163" s="29"/>
      <c r="M6163" s="30">
        <f>IFERROR(VLOOKUP($A6163,HeadJournal!$A$1:$J$890,COLUMN(HeadJournal!I$1),0)*($K6163+$L6163)/(SUMIF($A:$A,$A6163,$K:$K)+SUMIF($A:$A,$A6163,$L:$L)),0)</f>
        <v>0</v>
      </c>
      <c r="N6163" s="30">
        <f>IFERROR((VLOOKUP($A6163,HeadJournal!$A$1:$K$890,COLUMN(HeadJournal!K$1),0)-VLOOKUP($A6163,HeadJournal!$A$1:$K$890,COLUMN(HeadJournal!J$1),0))*($K6163+$L6163)/(SUMIF($A:$A,$A6163,$K:$K)+SUMIF($A:$A,$A6163,$L:$L)),0)</f>
        <v>0</v>
      </c>
      <c r="O6163" s="30">
        <f>IFERROR((VLOOKUP($A6163,HeadJournal!$A$1:$L$890,COLUMN(HeadJournal!L$1),0)*($K6163+$L6163)/(SUMIF($A:$A,$A6163,$K:$K)+SUMIF($A:$A,$A6163,$L:$L)))/VLOOKUP($A6163,HeadJournal!$A$1:$L$890,COLUMN(HeadJournal!H$1),0),0)</f>
        <v>0</v>
      </c>
      <c r="P6163" s="30">
        <f ca="1">IFERROR(SUM(K6163:O6163)*VLOOKUP($A6163,HeadJournal!$A$1:$L$890,COLUMN(HeadJournal!H$1),0),0)</f>
        <v>0</v>
      </c>
      <c r="Q6163" s="29"/>
      <c r="R6163" s="31"/>
      <c r="S6163" s="31"/>
      <c r="T6163" s="95" t="str">
        <f t="shared" si="454"/>
        <v/>
      </c>
      <c r="U6163" s="32">
        <f t="shared" ca="1" si="455"/>
        <v>0</v>
      </c>
      <c r="V6163" s="22" t="str">
        <f t="shared" si="456"/>
        <v/>
      </c>
      <c r="X6163" s="33"/>
      <c r="Y6163" s="33"/>
    </row>
    <row r="6164" spans="1:25" hidden="1" x14ac:dyDescent="0.2">
      <c r="A6164" s="93"/>
      <c r="B6164" s="94" t="str">
        <f>IFERROR(VLOOKUP($A6164,HeadJournal!$A$1:$NTR$890,COLUMN(HeadJournal!B$1),0),"")</f>
        <v/>
      </c>
      <c r="C6164" s="94" t="str">
        <f>IFERROR(VLOOKUP($A6164,HeadJournal!$A$1:$NTR$890,COLUMN(HeadJournal!C$1),0),"")</f>
        <v/>
      </c>
      <c r="D6164" s="125" t="str">
        <f>IFERROR(VLOOKUP($A6164,HeadJournal!$A$1:$NTR$890,COLUMN(HeadJournal!D$1),0),"")</f>
        <v/>
      </c>
      <c r="E6164" s="95" t="str">
        <f>IFERROR(VLOOKUP($A6164,HeadJournal!$A$1:$NTR$890,COLUMN(HeadJournal!G$1),0),"")</f>
        <v/>
      </c>
      <c r="F6164" s="95" t="str">
        <f t="shared" si="453"/>
        <v/>
      </c>
      <c r="G6164" s="97"/>
      <c r="H6164" s="161"/>
      <c r="I6164" s="97"/>
      <c r="J6164" s="97"/>
      <c r="K6164" s="29"/>
      <c r="L6164" s="29"/>
      <c r="M6164" s="30">
        <f>IFERROR(VLOOKUP($A6164,HeadJournal!$A$1:$J$890,COLUMN(HeadJournal!I$1),0)*($K6164+$L6164)/(SUMIF($A:$A,$A6164,$K:$K)+SUMIF($A:$A,$A6164,$L:$L)),0)</f>
        <v>0</v>
      </c>
      <c r="N6164" s="30">
        <f>IFERROR((VLOOKUP($A6164,HeadJournal!$A$1:$K$890,COLUMN(HeadJournal!K$1),0)-VLOOKUP($A6164,HeadJournal!$A$1:$K$890,COLUMN(HeadJournal!J$1),0))*($K6164+$L6164)/(SUMIF($A:$A,$A6164,$K:$K)+SUMIF($A:$A,$A6164,$L:$L)),0)</f>
        <v>0</v>
      </c>
      <c r="O6164" s="30">
        <f>IFERROR((VLOOKUP($A6164,HeadJournal!$A$1:$L$890,COLUMN(HeadJournal!L$1),0)*($K6164+$L6164)/(SUMIF($A:$A,$A6164,$K:$K)+SUMIF($A:$A,$A6164,$L:$L)))/VLOOKUP($A6164,HeadJournal!$A$1:$L$890,COLUMN(HeadJournal!H$1),0),0)</f>
        <v>0</v>
      </c>
      <c r="P6164" s="30">
        <f ca="1">IFERROR(SUM(K6164:O6164)*VLOOKUP($A6164,HeadJournal!$A$1:$L$890,COLUMN(HeadJournal!H$1),0),0)</f>
        <v>0</v>
      </c>
      <c r="Q6164" s="29"/>
      <c r="R6164" s="31"/>
      <c r="S6164" s="31"/>
      <c r="T6164" s="95" t="str">
        <f t="shared" si="454"/>
        <v/>
      </c>
      <c r="U6164" s="32">
        <f t="shared" ca="1" si="455"/>
        <v>0</v>
      </c>
      <c r="V6164" s="22" t="str">
        <f t="shared" si="456"/>
        <v/>
      </c>
      <c r="X6164" s="33"/>
      <c r="Y6164" s="33"/>
    </row>
    <row r="6165" spans="1:25" hidden="1" x14ac:dyDescent="0.2">
      <c r="A6165" s="93"/>
      <c r="B6165" s="94" t="str">
        <f>IFERROR(VLOOKUP($A6165,HeadJournal!$A$1:$NTR$890,COLUMN(HeadJournal!B$1),0),"")</f>
        <v/>
      </c>
      <c r="C6165" s="94" t="str">
        <f>IFERROR(VLOOKUP($A6165,HeadJournal!$A$1:$NTR$890,COLUMN(HeadJournal!C$1),0),"")</f>
        <v/>
      </c>
      <c r="D6165" s="125" t="str">
        <f>IFERROR(VLOOKUP($A6165,HeadJournal!$A$1:$NTR$890,COLUMN(HeadJournal!D$1),0),"")</f>
        <v/>
      </c>
      <c r="E6165" s="95" t="str">
        <f>IFERROR(VLOOKUP($A6165,HeadJournal!$A$1:$NTR$890,COLUMN(HeadJournal!G$1),0),"")</f>
        <v/>
      </c>
      <c r="F6165" s="95" t="str">
        <f t="shared" si="453"/>
        <v/>
      </c>
      <c r="G6165" s="97"/>
      <c r="H6165" s="161"/>
      <c r="I6165" s="97"/>
      <c r="J6165" s="97"/>
      <c r="K6165" s="29"/>
      <c r="L6165" s="29"/>
      <c r="M6165" s="30">
        <f>IFERROR(VLOOKUP($A6165,HeadJournal!$A$1:$J$890,COLUMN(HeadJournal!I$1),0)*($K6165+$L6165)/(SUMIF($A:$A,$A6165,$K:$K)+SUMIF($A:$A,$A6165,$L:$L)),0)</f>
        <v>0</v>
      </c>
      <c r="N6165" s="30">
        <f>IFERROR((VLOOKUP($A6165,HeadJournal!$A$1:$K$890,COLUMN(HeadJournal!K$1),0)-VLOOKUP($A6165,HeadJournal!$A$1:$K$890,COLUMN(HeadJournal!J$1),0))*($K6165+$L6165)/(SUMIF($A:$A,$A6165,$K:$K)+SUMIF($A:$A,$A6165,$L:$L)),0)</f>
        <v>0</v>
      </c>
      <c r="O6165" s="30">
        <f>IFERROR((VLOOKUP($A6165,HeadJournal!$A$1:$L$890,COLUMN(HeadJournal!L$1),0)*($K6165+$L6165)/(SUMIF($A:$A,$A6165,$K:$K)+SUMIF($A:$A,$A6165,$L:$L)))/VLOOKUP($A6165,HeadJournal!$A$1:$L$890,COLUMN(HeadJournal!H$1),0),0)</f>
        <v>0</v>
      </c>
      <c r="P6165" s="30">
        <f ca="1">IFERROR(SUM(K6165:O6165)*VLOOKUP($A6165,HeadJournal!$A$1:$L$890,COLUMN(HeadJournal!H$1),0),0)</f>
        <v>0</v>
      </c>
      <c r="Q6165" s="29"/>
      <c r="R6165" s="31"/>
      <c r="S6165" s="31"/>
      <c r="T6165" s="95" t="str">
        <f t="shared" si="454"/>
        <v/>
      </c>
      <c r="U6165" s="32">
        <f t="shared" ca="1" si="455"/>
        <v>0</v>
      </c>
      <c r="V6165" s="22" t="str">
        <f t="shared" si="456"/>
        <v/>
      </c>
      <c r="X6165" s="33"/>
      <c r="Y6165" s="33"/>
    </row>
    <row r="6166" spans="1:25" hidden="1" x14ac:dyDescent="0.2">
      <c r="A6166" s="93"/>
      <c r="B6166" s="94" t="str">
        <f>IFERROR(VLOOKUP($A6166,HeadJournal!$A$1:$NTR$890,COLUMN(HeadJournal!B$1),0),"")</f>
        <v/>
      </c>
      <c r="C6166" s="94" t="str">
        <f>IFERROR(VLOOKUP($A6166,HeadJournal!$A$1:$NTR$890,COLUMN(HeadJournal!C$1),0),"")</f>
        <v/>
      </c>
      <c r="D6166" s="125" t="str">
        <f>IFERROR(VLOOKUP($A6166,HeadJournal!$A$1:$NTR$890,COLUMN(HeadJournal!D$1),0),"")</f>
        <v/>
      </c>
      <c r="E6166" s="95" t="str">
        <f>IFERROR(VLOOKUP($A6166,HeadJournal!$A$1:$NTR$890,COLUMN(HeadJournal!G$1),0),"")</f>
        <v/>
      </c>
      <c r="F6166" s="95" t="str">
        <f t="shared" si="453"/>
        <v/>
      </c>
      <c r="G6166" s="97"/>
      <c r="H6166" s="161"/>
      <c r="I6166" s="97"/>
      <c r="J6166" s="97"/>
      <c r="K6166" s="29"/>
      <c r="L6166" s="29"/>
      <c r="M6166" s="30">
        <f>IFERROR(VLOOKUP($A6166,HeadJournal!$A$1:$J$890,COLUMN(HeadJournal!I$1),0)*($K6166+$L6166)/(SUMIF($A:$A,$A6166,$K:$K)+SUMIF($A:$A,$A6166,$L:$L)),0)</f>
        <v>0</v>
      </c>
      <c r="N6166" s="30">
        <f>IFERROR((VLOOKUP($A6166,HeadJournal!$A$1:$K$890,COLUMN(HeadJournal!K$1),0)-VLOOKUP($A6166,HeadJournal!$A$1:$K$890,COLUMN(HeadJournal!J$1),0))*($K6166+$L6166)/(SUMIF($A:$A,$A6166,$K:$K)+SUMIF($A:$A,$A6166,$L:$L)),0)</f>
        <v>0</v>
      </c>
      <c r="O6166" s="30">
        <f>IFERROR((VLOOKUP($A6166,HeadJournal!$A$1:$L$890,COLUMN(HeadJournal!L$1),0)*($K6166+$L6166)/(SUMIF($A:$A,$A6166,$K:$K)+SUMIF($A:$A,$A6166,$L:$L)))/VLOOKUP($A6166,HeadJournal!$A$1:$L$890,COLUMN(HeadJournal!H$1),0),0)</f>
        <v>0</v>
      </c>
      <c r="P6166" s="30">
        <f ca="1">IFERROR(SUM(K6166:O6166)*VLOOKUP($A6166,HeadJournal!$A$1:$L$890,COLUMN(HeadJournal!H$1),0),0)</f>
        <v>0</v>
      </c>
      <c r="Q6166" s="29"/>
      <c r="R6166" s="31"/>
      <c r="S6166" s="31"/>
      <c r="T6166" s="95" t="str">
        <f t="shared" si="454"/>
        <v/>
      </c>
      <c r="U6166" s="32">
        <f t="shared" ca="1" si="455"/>
        <v>0</v>
      </c>
      <c r="V6166" s="22" t="str">
        <f t="shared" si="456"/>
        <v/>
      </c>
      <c r="X6166" s="33"/>
      <c r="Y6166" s="33"/>
    </row>
    <row r="6167" spans="1:25" hidden="1" x14ac:dyDescent="0.2">
      <c r="A6167" s="93"/>
      <c r="B6167" s="94" t="str">
        <f>IFERROR(VLOOKUP($A6167,HeadJournal!$A$1:$NTR$890,COLUMN(HeadJournal!B$1),0),"")</f>
        <v/>
      </c>
      <c r="C6167" s="94" t="str">
        <f>IFERROR(VLOOKUP($A6167,HeadJournal!$A$1:$NTR$890,COLUMN(HeadJournal!C$1),0),"")</f>
        <v/>
      </c>
      <c r="D6167" s="125" t="str">
        <f>IFERROR(VLOOKUP($A6167,HeadJournal!$A$1:$NTR$890,COLUMN(HeadJournal!D$1),0),"")</f>
        <v/>
      </c>
      <c r="E6167" s="95" t="str">
        <f>IFERROR(VLOOKUP($A6167,HeadJournal!$A$1:$NTR$890,COLUMN(HeadJournal!G$1),0),"")</f>
        <v/>
      </c>
      <c r="F6167" s="95" t="str">
        <f t="shared" si="453"/>
        <v/>
      </c>
      <c r="G6167" s="97"/>
      <c r="H6167" s="161"/>
      <c r="I6167" s="97"/>
      <c r="J6167" s="97"/>
      <c r="K6167" s="29"/>
      <c r="L6167" s="29"/>
      <c r="M6167" s="30">
        <f>IFERROR(VLOOKUP($A6167,HeadJournal!$A$1:$J$890,COLUMN(HeadJournal!I$1),0)*($K6167+$L6167)/(SUMIF($A:$A,$A6167,$K:$K)+SUMIF($A:$A,$A6167,$L:$L)),0)</f>
        <v>0</v>
      </c>
      <c r="N6167" s="30">
        <f>IFERROR((VLOOKUP($A6167,HeadJournal!$A$1:$K$890,COLUMN(HeadJournal!K$1),0)-VLOOKUP($A6167,HeadJournal!$A$1:$K$890,COLUMN(HeadJournal!J$1),0))*($K6167+$L6167)/(SUMIF($A:$A,$A6167,$K:$K)+SUMIF($A:$A,$A6167,$L:$L)),0)</f>
        <v>0</v>
      </c>
      <c r="O6167" s="30">
        <f>IFERROR((VLOOKUP($A6167,HeadJournal!$A$1:$L$890,COLUMN(HeadJournal!L$1),0)*($K6167+$L6167)/(SUMIF($A:$A,$A6167,$K:$K)+SUMIF($A:$A,$A6167,$L:$L)))/VLOOKUP($A6167,HeadJournal!$A$1:$L$890,COLUMN(HeadJournal!H$1),0),0)</f>
        <v>0</v>
      </c>
      <c r="P6167" s="30">
        <f ca="1">IFERROR(SUM(K6167:O6167)*VLOOKUP($A6167,HeadJournal!$A$1:$L$890,COLUMN(HeadJournal!H$1),0),0)</f>
        <v>0</v>
      </c>
      <c r="Q6167" s="29"/>
      <c r="R6167" s="31"/>
      <c r="S6167" s="31"/>
      <c r="T6167" s="95" t="str">
        <f t="shared" si="454"/>
        <v/>
      </c>
      <c r="U6167" s="32">
        <f t="shared" ca="1" si="455"/>
        <v>0</v>
      </c>
      <c r="V6167" s="22" t="str">
        <f t="shared" si="456"/>
        <v/>
      </c>
      <c r="X6167" s="33"/>
      <c r="Y6167" s="33"/>
    </row>
    <row r="6168" spans="1:25" hidden="1" x14ac:dyDescent="0.2">
      <c r="A6168" s="93"/>
      <c r="B6168" s="94" t="str">
        <f>IFERROR(VLOOKUP($A6168,HeadJournal!$A$1:$NTR$890,COLUMN(HeadJournal!B$1),0),"")</f>
        <v/>
      </c>
      <c r="C6168" s="94" t="str">
        <f>IFERROR(VLOOKUP($A6168,HeadJournal!$A$1:$NTR$890,COLUMN(HeadJournal!C$1),0),"")</f>
        <v/>
      </c>
      <c r="D6168" s="125" t="str">
        <f>IFERROR(VLOOKUP($A6168,HeadJournal!$A$1:$NTR$890,COLUMN(HeadJournal!D$1),0),"")</f>
        <v/>
      </c>
      <c r="E6168" s="95" t="str">
        <f>IFERROR(VLOOKUP($A6168,HeadJournal!$A$1:$NTR$890,COLUMN(HeadJournal!G$1),0),"")</f>
        <v/>
      </c>
      <c r="F6168" s="95" t="str">
        <f t="shared" si="453"/>
        <v/>
      </c>
      <c r="G6168" s="97"/>
      <c r="H6168" s="161"/>
      <c r="I6168" s="97"/>
      <c r="J6168" s="97"/>
      <c r="K6168" s="29"/>
      <c r="L6168" s="29"/>
      <c r="M6168" s="30">
        <f>IFERROR(VLOOKUP($A6168,HeadJournal!$A$1:$J$890,COLUMN(HeadJournal!I$1),0)*($K6168+$L6168)/(SUMIF($A:$A,$A6168,$K:$K)+SUMIF($A:$A,$A6168,$L:$L)),0)</f>
        <v>0</v>
      </c>
      <c r="N6168" s="30">
        <f>IFERROR((VLOOKUP($A6168,HeadJournal!$A$1:$K$890,COLUMN(HeadJournal!K$1),0)-VLOOKUP($A6168,HeadJournal!$A$1:$K$890,COLUMN(HeadJournal!J$1),0))*($K6168+$L6168)/(SUMIF($A:$A,$A6168,$K:$K)+SUMIF($A:$A,$A6168,$L:$L)),0)</f>
        <v>0</v>
      </c>
      <c r="O6168" s="30">
        <f>IFERROR((VLOOKUP($A6168,HeadJournal!$A$1:$L$890,COLUMN(HeadJournal!L$1),0)*($K6168+$L6168)/(SUMIF($A:$A,$A6168,$K:$K)+SUMIF($A:$A,$A6168,$L:$L)))/VLOOKUP($A6168,HeadJournal!$A$1:$L$890,COLUMN(HeadJournal!H$1),0),0)</f>
        <v>0</v>
      </c>
      <c r="P6168" s="30">
        <f ca="1">IFERROR(SUM(K6168:O6168)*VLOOKUP($A6168,HeadJournal!$A$1:$L$890,COLUMN(HeadJournal!H$1),0),0)</f>
        <v>0</v>
      </c>
      <c r="Q6168" s="29"/>
      <c r="R6168" s="31"/>
      <c r="S6168" s="31"/>
      <c r="T6168" s="95" t="str">
        <f t="shared" si="454"/>
        <v/>
      </c>
      <c r="U6168" s="32">
        <f t="shared" ca="1" si="455"/>
        <v>0</v>
      </c>
      <c r="V6168" s="22" t="str">
        <f t="shared" si="456"/>
        <v/>
      </c>
      <c r="X6168" s="33"/>
      <c r="Y6168" s="33"/>
    </row>
    <row r="6169" spans="1:25" hidden="1" x14ac:dyDescent="0.2">
      <c r="A6169" s="93"/>
      <c r="B6169" s="94" t="str">
        <f>IFERROR(VLOOKUP($A6169,HeadJournal!$A$1:$NTR$890,COLUMN(HeadJournal!B$1),0),"")</f>
        <v/>
      </c>
      <c r="C6169" s="94" t="str">
        <f>IFERROR(VLOOKUP($A6169,HeadJournal!$A$1:$NTR$890,COLUMN(HeadJournal!C$1),0),"")</f>
        <v/>
      </c>
      <c r="D6169" s="125" t="str">
        <f>IFERROR(VLOOKUP($A6169,HeadJournal!$A$1:$NTR$890,COLUMN(HeadJournal!D$1),0),"")</f>
        <v/>
      </c>
      <c r="E6169" s="95" t="str">
        <f>IFERROR(VLOOKUP($A6169,HeadJournal!$A$1:$NTR$890,COLUMN(HeadJournal!G$1),0),"")</f>
        <v/>
      </c>
      <c r="F6169" s="95" t="str">
        <f t="shared" si="453"/>
        <v/>
      </c>
      <c r="G6169" s="97"/>
      <c r="H6169" s="161"/>
      <c r="I6169" s="97"/>
      <c r="J6169" s="97"/>
      <c r="K6169" s="29"/>
      <c r="L6169" s="29"/>
      <c r="M6169" s="30">
        <f>IFERROR(VLOOKUP($A6169,HeadJournal!$A$1:$J$890,COLUMN(HeadJournal!I$1),0)*($K6169+$L6169)/(SUMIF($A:$A,$A6169,$K:$K)+SUMIF($A:$A,$A6169,$L:$L)),0)</f>
        <v>0</v>
      </c>
      <c r="N6169" s="30">
        <f>IFERROR((VLOOKUP($A6169,HeadJournal!$A$1:$K$890,COLUMN(HeadJournal!K$1),0)-VLOOKUP($A6169,HeadJournal!$A$1:$K$890,COLUMN(HeadJournal!J$1),0))*($K6169+$L6169)/(SUMIF($A:$A,$A6169,$K:$K)+SUMIF($A:$A,$A6169,$L:$L)),0)</f>
        <v>0</v>
      </c>
      <c r="O6169" s="30">
        <f>IFERROR((VLOOKUP($A6169,HeadJournal!$A$1:$L$890,COLUMN(HeadJournal!L$1),0)*($K6169+$L6169)/(SUMIF($A:$A,$A6169,$K:$K)+SUMIF($A:$A,$A6169,$L:$L)))/VLOOKUP($A6169,HeadJournal!$A$1:$L$890,COLUMN(HeadJournal!H$1),0),0)</f>
        <v>0</v>
      </c>
      <c r="P6169" s="30">
        <f ca="1">IFERROR(SUM(K6169:O6169)*VLOOKUP($A6169,HeadJournal!$A$1:$L$890,COLUMN(HeadJournal!H$1),0),0)</f>
        <v>0</v>
      </c>
      <c r="Q6169" s="29"/>
      <c r="R6169" s="31"/>
      <c r="S6169" s="31"/>
      <c r="T6169" s="95" t="str">
        <f t="shared" si="454"/>
        <v/>
      </c>
      <c r="U6169" s="32">
        <f t="shared" ca="1" si="455"/>
        <v>0</v>
      </c>
      <c r="V6169" s="22" t="str">
        <f t="shared" si="456"/>
        <v/>
      </c>
      <c r="X6169" s="33"/>
      <c r="Y6169" s="33"/>
    </row>
    <row r="6170" spans="1:25" hidden="1" x14ac:dyDescent="0.2">
      <c r="A6170" s="93"/>
      <c r="B6170" s="94" t="str">
        <f>IFERROR(VLOOKUP($A6170,HeadJournal!$A$1:$NTR$890,COLUMN(HeadJournal!B$1),0),"")</f>
        <v/>
      </c>
      <c r="C6170" s="94" t="str">
        <f>IFERROR(VLOOKUP($A6170,HeadJournal!$A$1:$NTR$890,COLUMN(HeadJournal!C$1),0),"")</f>
        <v/>
      </c>
      <c r="D6170" s="125" t="str">
        <f>IFERROR(VLOOKUP($A6170,HeadJournal!$A$1:$NTR$890,COLUMN(HeadJournal!D$1),0),"")</f>
        <v/>
      </c>
      <c r="E6170" s="95" t="str">
        <f>IFERROR(VLOOKUP($A6170,HeadJournal!$A$1:$NTR$890,COLUMN(HeadJournal!G$1),0),"")</f>
        <v/>
      </c>
      <c r="F6170" s="95" t="str">
        <f t="shared" si="453"/>
        <v/>
      </c>
      <c r="G6170" s="97"/>
      <c r="H6170" s="161"/>
      <c r="I6170" s="97"/>
      <c r="J6170" s="97"/>
      <c r="K6170" s="29"/>
      <c r="L6170" s="29"/>
      <c r="M6170" s="30">
        <f>IFERROR(VLOOKUP($A6170,HeadJournal!$A$1:$J$890,COLUMN(HeadJournal!I$1),0)*($K6170+$L6170)/(SUMIF($A:$A,$A6170,$K:$K)+SUMIF($A:$A,$A6170,$L:$L)),0)</f>
        <v>0</v>
      </c>
      <c r="N6170" s="30">
        <f>IFERROR((VLOOKUP($A6170,HeadJournal!$A$1:$K$890,COLUMN(HeadJournal!K$1),0)-VLOOKUP($A6170,HeadJournal!$A$1:$K$890,COLUMN(HeadJournal!J$1),0))*($K6170+$L6170)/(SUMIF($A:$A,$A6170,$K:$K)+SUMIF($A:$A,$A6170,$L:$L)),0)</f>
        <v>0</v>
      </c>
      <c r="O6170" s="30">
        <f>IFERROR((VLOOKUP($A6170,HeadJournal!$A$1:$L$890,COLUMN(HeadJournal!L$1),0)*($K6170+$L6170)/(SUMIF($A:$A,$A6170,$K:$K)+SUMIF($A:$A,$A6170,$L:$L)))/VLOOKUP($A6170,HeadJournal!$A$1:$L$890,COLUMN(HeadJournal!H$1),0),0)</f>
        <v>0</v>
      </c>
      <c r="P6170" s="30">
        <f ca="1">IFERROR(SUM(K6170:O6170)*VLOOKUP($A6170,HeadJournal!$A$1:$L$890,COLUMN(HeadJournal!H$1),0),0)</f>
        <v>0</v>
      </c>
      <c r="Q6170" s="29"/>
      <c r="R6170" s="31"/>
      <c r="S6170" s="31"/>
      <c r="T6170" s="95" t="str">
        <f t="shared" si="454"/>
        <v/>
      </c>
      <c r="U6170" s="32">
        <f t="shared" ca="1" si="455"/>
        <v>0</v>
      </c>
      <c r="V6170" s="22" t="str">
        <f t="shared" si="456"/>
        <v/>
      </c>
      <c r="X6170" s="33"/>
      <c r="Y6170" s="33"/>
    </row>
    <row r="6171" spans="1:25" hidden="1" x14ac:dyDescent="0.2">
      <c r="A6171" s="93"/>
      <c r="B6171" s="94" t="str">
        <f>IFERROR(VLOOKUP($A6171,HeadJournal!$A$1:$NTR$890,COLUMN(HeadJournal!B$1),0),"")</f>
        <v/>
      </c>
      <c r="C6171" s="94" t="str">
        <f>IFERROR(VLOOKUP($A6171,HeadJournal!$A$1:$NTR$890,COLUMN(HeadJournal!C$1),0),"")</f>
        <v/>
      </c>
      <c r="D6171" s="125" t="str">
        <f>IFERROR(VLOOKUP($A6171,HeadJournal!$A$1:$NTR$890,COLUMN(HeadJournal!D$1),0),"")</f>
        <v/>
      </c>
      <c r="E6171" s="95" t="str">
        <f>IFERROR(VLOOKUP($A6171,HeadJournal!$A$1:$NTR$890,COLUMN(HeadJournal!G$1),0),"")</f>
        <v/>
      </c>
      <c r="F6171" s="95" t="str">
        <f t="shared" si="453"/>
        <v/>
      </c>
      <c r="G6171" s="97"/>
      <c r="H6171" s="161"/>
      <c r="I6171" s="97"/>
      <c r="J6171" s="97"/>
      <c r="K6171" s="29"/>
      <c r="L6171" s="29"/>
      <c r="M6171" s="30">
        <f>IFERROR(VLOOKUP($A6171,HeadJournal!$A$1:$J$890,COLUMN(HeadJournal!I$1),0)*($K6171+$L6171)/(SUMIF($A:$A,$A6171,$K:$K)+SUMIF($A:$A,$A6171,$L:$L)),0)</f>
        <v>0</v>
      </c>
      <c r="N6171" s="30">
        <f>IFERROR((VLOOKUP($A6171,HeadJournal!$A$1:$K$890,COLUMN(HeadJournal!K$1),0)-VLOOKUP($A6171,HeadJournal!$A$1:$K$890,COLUMN(HeadJournal!J$1),0))*($K6171+$L6171)/(SUMIF($A:$A,$A6171,$K:$K)+SUMIF($A:$A,$A6171,$L:$L)),0)</f>
        <v>0</v>
      </c>
      <c r="O6171" s="30">
        <f>IFERROR((VLOOKUP($A6171,HeadJournal!$A$1:$L$890,COLUMN(HeadJournal!L$1),0)*($K6171+$L6171)/(SUMIF($A:$A,$A6171,$K:$K)+SUMIF($A:$A,$A6171,$L:$L)))/VLOOKUP($A6171,HeadJournal!$A$1:$L$890,COLUMN(HeadJournal!H$1),0),0)</f>
        <v>0</v>
      </c>
      <c r="P6171" s="30">
        <f ca="1">IFERROR(SUM(K6171:O6171)*VLOOKUP($A6171,HeadJournal!$A$1:$L$890,COLUMN(HeadJournal!H$1),0),0)</f>
        <v>0</v>
      </c>
      <c r="Q6171" s="29"/>
      <c r="R6171" s="31"/>
      <c r="S6171" s="31"/>
      <c r="T6171" s="95" t="str">
        <f t="shared" si="454"/>
        <v/>
      </c>
      <c r="U6171" s="32">
        <f t="shared" ca="1" si="455"/>
        <v>0</v>
      </c>
      <c r="V6171" s="22" t="str">
        <f t="shared" si="456"/>
        <v/>
      </c>
      <c r="X6171" s="33"/>
      <c r="Y6171" s="33"/>
    </row>
    <row r="6172" spans="1:25" hidden="1" x14ac:dyDescent="0.2">
      <c r="A6172" s="93"/>
      <c r="B6172" s="94" t="str">
        <f>IFERROR(VLOOKUP($A6172,HeadJournal!$A$1:$NTR$890,COLUMN(HeadJournal!B$1),0),"")</f>
        <v/>
      </c>
      <c r="C6172" s="94" t="str">
        <f>IFERROR(VLOOKUP($A6172,HeadJournal!$A$1:$NTR$890,COLUMN(HeadJournal!C$1),0),"")</f>
        <v/>
      </c>
      <c r="D6172" s="125" t="str">
        <f>IFERROR(VLOOKUP($A6172,HeadJournal!$A$1:$NTR$890,COLUMN(HeadJournal!D$1),0),"")</f>
        <v/>
      </c>
      <c r="E6172" s="95" t="str">
        <f>IFERROR(VLOOKUP($A6172,HeadJournal!$A$1:$NTR$890,COLUMN(HeadJournal!G$1),0),"")</f>
        <v/>
      </c>
      <c r="F6172" s="95" t="str">
        <f t="shared" si="453"/>
        <v/>
      </c>
      <c r="G6172" s="97"/>
      <c r="H6172" s="161"/>
      <c r="I6172" s="97"/>
      <c r="J6172" s="97"/>
      <c r="K6172" s="29"/>
      <c r="L6172" s="29"/>
      <c r="M6172" s="30">
        <f>IFERROR(VLOOKUP($A6172,HeadJournal!$A$1:$J$890,COLUMN(HeadJournal!I$1),0)*($K6172+$L6172)/(SUMIF($A:$A,$A6172,$K:$K)+SUMIF($A:$A,$A6172,$L:$L)),0)</f>
        <v>0</v>
      </c>
      <c r="N6172" s="30">
        <f>IFERROR((VLOOKUP($A6172,HeadJournal!$A$1:$K$890,COLUMN(HeadJournal!K$1),0)-VLOOKUP($A6172,HeadJournal!$A$1:$K$890,COLUMN(HeadJournal!J$1),0))*($K6172+$L6172)/(SUMIF($A:$A,$A6172,$K:$K)+SUMIF($A:$A,$A6172,$L:$L)),0)</f>
        <v>0</v>
      </c>
      <c r="O6172" s="30">
        <f>IFERROR((VLOOKUP($A6172,HeadJournal!$A$1:$L$890,COLUMN(HeadJournal!L$1),0)*($K6172+$L6172)/(SUMIF($A:$A,$A6172,$K:$K)+SUMIF($A:$A,$A6172,$L:$L)))/VLOOKUP($A6172,HeadJournal!$A$1:$L$890,COLUMN(HeadJournal!H$1),0),0)</f>
        <v>0</v>
      </c>
      <c r="P6172" s="30">
        <f ca="1">IFERROR(SUM(K6172:O6172)*VLOOKUP($A6172,HeadJournal!$A$1:$L$890,COLUMN(HeadJournal!H$1),0),0)</f>
        <v>0</v>
      </c>
      <c r="Q6172" s="29"/>
      <c r="R6172" s="31"/>
      <c r="S6172" s="31"/>
      <c r="T6172" s="95" t="str">
        <f t="shared" si="454"/>
        <v/>
      </c>
      <c r="U6172" s="32">
        <f t="shared" ca="1" si="455"/>
        <v>0</v>
      </c>
      <c r="V6172" s="22" t="str">
        <f t="shared" si="456"/>
        <v/>
      </c>
      <c r="X6172" s="33"/>
      <c r="Y6172" s="33"/>
    </row>
    <row r="6173" spans="1:25" hidden="1" x14ac:dyDescent="0.2">
      <c r="A6173" s="93"/>
      <c r="B6173" s="94" t="str">
        <f>IFERROR(VLOOKUP($A6173,HeadJournal!$A$1:$NTR$890,COLUMN(HeadJournal!B$1),0),"")</f>
        <v/>
      </c>
      <c r="C6173" s="94" t="str">
        <f>IFERROR(VLOOKUP($A6173,HeadJournal!$A$1:$NTR$890,COLUMN(HeadJournal!C$1),0),"")</f>
        <v/>
      </c>
      <c r="D6173" s="125" t="str">
        <f>IFERROR(VLOOKUP($A6173,HeadJournal!$A$1:$NTR$890,COLUMN(HeadJournal!D$1),0),"")</f>
        <v/>
      </c>
      <c r="E6173" s="95" t="str">
        <f>IFERROR(VLOOKUP($A6173,HeadJournal!$A$1:$NTR$890,COLUMN(HeadJournal!G$1),0),"")</f>
        <v/>
      </c>
      <c r="F6173" s="95" t="str">
        <f t="shared" si="453"/>
        <v/>
      </c>
      <c r="G6173" s="97"/>
      <c r="H6173" s="161"/>
      <c r="I6173" s="97"/>
      <c r="J6173" s="97"/>
      <c r="K6173" s="29"/>
      <c r="L6173" s="29"/>
      <c r="M6173" s="30">
        <f>IFERROR(VLOOKUP($A6173,HeadJournal!$A$1:$J$890,COLUMN(HeadJournal!I$1),0)*($K6173+$L6173)/(SUMIF($A:$A,$A6173,$K:$K)+SUMIF($A:$A,$A6173,$L:$L)),0)</f>
        <v>0</v>
      </c>
      <c r="N6173" s="30">
        <f>IFERROR((VLOOKUP($A6173,HeadJournal!$A$1:$K$890,COLUMN(HeadJournal!K$1),0)-VLOOKUP($A6173,HeadJournal!$A$1:$K$890,COLUMN(HeadJournal!J$1),0))*($K6173+$L6173)/(SUMIF($A:$A,$A6173,$K:$K)+SUMIF($A:$A,$A6173,$L:$L)),0)</f>
        <v>0</v>
      </c>
      <c r="O6173" s="30">
        <f>IFERROR((VLOOKUP($A6173,HeadJournal!$A$1:$L$890,COLUMN(HeadJournal!L$1),0)*($K6173+$L6173)/(SUMIF($A:$A,$A6173,$K:$K)+SUMIF($A:$A,$A6173,$L:$L)))/VLOOKUP($A6173,HeadJournal!$A$1:$L$890,COLUMN(HeadJournal!H$1),0),0)</f>
        <v>0</v>
      </c>
      <c r="P6173" s="30">
        <f ca="1">IFERROR(SUM(K6173:O6173)*VLOOKUP($A6173,HeadJournal!$A$1:$L$890,COLUMN(HeadJournal!H$1),0),0)</f>
        <v>0</v>
      </c>
      <c r="Q6173" s="29"/>
      <c r="R6173" s="31"/>
      <c r="S6173" s="31"/>
      <c r="T6173" s="95" t="str">
        <f t="shared" si="454"/>
        <v/>
      </c>
      <c r="U6173" s="32">
        <f t="shared" ca="1" si="455"/>
        <v>0</v>
      </c>
      <c r="V6173" s="22" t="str">
        <f t="shared" si="456"/>
        <v/>
      </c>
      <c r="X6173" s="33"/>
      <c r="Y6173" s="33"/>
    </row>
    <row r="6174" spans="1:25" hidden="1" x14ac:dyDescent="0.2">
      <c r="A6174" s="93"/>
      <c r="B6174" s="94" t="str">
        <f>IFERROR(VLOOKUP($A6174,HeadJournal!$A$1:$NTR$890,COLUMN(HeadJournal!B$1),0),"")</f>
        <v/>
      </c>
      <c r="C6174" s="94" t="str">
        <f>IFERROR(VLOOKUP($A6174,HeadJournal!$A$1:$NTR$890,COLUMN(HeadJournal!C$1),0),"")</f>
        <v/>
      </c>
      <c r="D6174" s="125" t="str">
        <f>IFERROR(VLOOKUP($A6174,HeadJournal!$A$1:$NTR$890,COLUMN(HeadJournal!D$1),0),"")</f>
        <v/>
      </c>
      <c r="E6174" s="95" t="str">
        <f>IFERROR(VLOOKUP($A6174,HeadJournal!$A$1:$NTR$890,COLUMN(HeadJournal!G$1),0),"")</f>
        <v/>
      </c>
      <c r="F6174" s="95" t="str">
        <f t="shared" si="453"/>
        <v/>
      </c>
      <c r="G6174" s="97"/>
      <c r="H6174" s="161"/>
      <c r="I6174" s="97"/>
      <c r="J6174" s="97"/>
      <c r="K6174" s="29"/>
      <c r="L6174" s="29"/>
      <c r="M6174" s="30">
        <f>IFERROR(VLOOKUP($A6174,HeadJournal!$A$1:$J$890,COLUMN(HeadJournal!I$1),0)*($K6174+$L6174)/(SUMIF($A:$A,$A6174,$K:$K)+SUMIF($A:$A,$A6174,$L:$L)),0)</f>
        <v>0</v>
      </c>
      <c r="N6174" s="30">
        <f>IFERROR((VLOOKUP($A6174,HeadJournal!$A$1:$K$890,COLUMN(HeadJournal!K$1),0)-VLOOKUP($A6174,HeadJournal!$A$1:$K$890,COLUMN(HeadJournal!J$1),0))*($K6174+$L6174)/(SUMIF($A:$A,$A6174,$K:$K)+SUMIF($A:$A,$A6174,$L:$L)),0)</f>
        <v>0</v>
      </c>
      <c r="O6174" s="30">
        <f>IFERROR((VLOOKUP($A6174,HeadJournal!$A$1:$L$890,COLUMN(HeadJournal!L$1),0)*($K6174+$L6174)/(SUMIF($A:$A,$A6174,$K:$K)+SUMIF($A:$A,$A6174,$L:$L)))/VLOOKUP($A6174,HeadJournal!$A$1:$L$890,COLUMN(HeadJournal!H$1),0),0)</f>
        <v>0</v>
      </c>
      <c r="P6174" s="30">
        <f ca="1">IFERROR(SUM(K6174:O6174)*VLOOKUP($A6174,HeadJournal!$A$1:$L$890,COLUMN(HeadJournal!H$1),0),0)</f>
        <v>0</v>
      </c>
      <c r="Q6174" s="29"/>
      <c r="R6174" s="31"/>
      <c r="S6174" s="31"/>
      <c r="T6174" s="95" t="str">
        <f t="shared" si="454"/>
        <v/>
      </c>
      <c r="U6174" s="32">
        <f t="shared" ca="1" si="455"/>
        <v>0</v>
      </c>
      <c r="V6174" s="22" t="str">
        <f t="shared" si="456"/>
        <v/>
      </c>
      <c r="X6174" s="33"/>
      <c r="Y6174" s="33"/>
    </row>
    <row r="6175" spans="1:25" hidden="1" x14ac:dyDescent="0.2">
      <c r="A6175" s="93"/>
      <c r="B6175" s="94" t="str">
        <f>IFERROR(VLOOKUP($A6175,HeadJournal!$A$1:$NTR$890,COLUMN(HeadJournal!B$1),0),"")</f>
        <v/>
      </c>
      <c r="C6175" s="94" t="str">
        <f>IFERROR(VLOOKUP($A6175,HeadJournal!$A$1:$NTR$890,COLUMN(HeadJournal!C$1),0),"")</f>
        <v/>
      </c>
      <c r="D6175" s="125" t="str">
        <f>IFERROR(VLOOKUP($A6175,HeadJournal!$A$1:$NTR$890,COLUMN(HeadJournal!D$1),0),"")</f>
        <v/>
      </c>
      <c r="E6175" s="95" t="str">
        <f>IFERROR(VLOOKUP($A6175,HeadJournal!$A$1:$NTR$890,COLUMN(HeadJournal!G$1),0),"")</f>
        <v/>
      </c>
      <c r="F6175" s="95" t="str">
        <f t="shared" si="453"/>
        <v/>
      </c>
      <c r="G6175" s="97"/>
      <c r="H6175" s="161"/>
      <c r="I6175" s="97"/>
      <c r="J6175" s="97"/>
      <c r="K6175" s="29"/>
      <c r="L6175" s="29"/>
      <c r="M6175" s="30">
        <f>IFERROR(VLOOKUP($A6175,HeadJournal!$A$1:$J$890,COLUMN(HeadJournal!I$1),0)*($K6175+$L6175)/(SUMIF($A:$A,$A6175,$K:$K)+SUMIF($A:$A,$A6175,$L:$L)),0)</f>
        <v>0</v>
      </c>
      <c r="N6175" s="30">
        <f>IFERROR((VLOOKUP($A6175,HeadJournal!$A$1:$K$890,COLUMN(HeadJournal!K$1),0)-VLOOKUP($A6175,HeadJournal!$A$1:$K$890,COLUMN(HeadJournal!J$1),0))*($K6175+$L6175)/(SUMIF($A:$A,$A6175,$K:$K)+SUMIF($A:$A,$A6175,$L:$L)),0)</f>
        <v>0</v>
      </c>
      <c r="O6175" s="30">
        <f>IFERROR((VLOOKUP($A6175,HeadJournal!$A$1:$L$890,COLUMN(HeadJournal!L$1),0)*($K6175+$L6175)/(SUMIF($A:$A,$A6175,$K:$K)+SUMIF($A:$A,$A6175,$L:$L)))/VLOOKUP($A6175,HeadJournal!$A$1:$L$890,COLUMN(HeadJournal!H$1),0),0)</f>
        <v>0</v>
      </c>
      <c r="P6175" s="30">
        <f ca="1">IFERROR(SUM(K6175:O6175)*VLOOKUP($A6175,HeadJournal!$A$1:$L$890,COLUMN(HeadJournal!H$1),0),0)</f>
        <v>0</v>
      </c>
      <c r="Q6175" s="29"/>
      <c r="R6175" s="31"/>
      <c r="S6175" s="31"/>
      <c r="T6175" s="95" t="str">
        <f t="shared" si="454"/>
        <v/>
      </c>
      <c r="U6175" s="32">
        <f t="shared" ca="1" si="455"/>
        <v>0</v>
      </c>
      <c r="V6175" s="22" t="str">
        <f t="shared" si="456"/>
        <v/>
      </c>
      <c r="X6175" s="33"/>
      <c r="Y6175" s="33"/>
    </row>
    <row r="6176" spans="1:25" hidden="1" x14ac:dyDescent="0.2">
      <c r="A6176" s="93"/>
      <c r="B6176" s="94" t="str">
        <f>IFERROR(VLOOKUP($A6176,HeadJournal!$A$1:$NTR$890,COLUMN(HeadJournal!B$1),0),"")</f>
        <v/>
      </c>
      <c r="C6176" s="94" t="str">
        <f>IFERROR(VLOOKUP($A6176,HeadJournal!$A$1:$NTR$890,COLUMN(HeadJournal!C$1),0),"")</f>
        <v/>
      </c>
      <c r="D6176" s="125" t="str">
        <f>IFERROR(VLOOKUP($A6176,HeadJournal!$A$1:$NTR$890,COLUMN(HeadJournal!D$1),0),"")</f>
        <v/>
      </c>
      <c r="E6176" s="95" t="str">
        <f>IFERROR(VLOOKUP($A6176,HeadJournal!$A$1:$NTR$890,COLUMN(HeadJournal!G$1),0),"")</f>
        <v/>
      </c>
      <c r="F6176" s="95" t="str">
        <f t="shared" si="453"/>
        <v/>
      </c>
      <c r="G6176" s="97"/>
      <c r="H6176" s="161"/>
      <c r="I6176" s="97"/>
      <c r="J6176" s="97"/>
      <c r="K6176" s="29"/>
      <c r="L6176" s="29"/>
      <c r="M6176" s="30">
        <f>IFERROR(VLOOKUP($A6176,HeadJournal!$A$1:$J$890,COLUMN(HeadJournal!I$1),0)*($K6176+$L6176)/(SUMIF($A:$A,$A6176,$K:$K)+SUMIF($A:$A,$A6176,$L:$L)),0)</f>
        <v>0</v>
      </c>
      <c r="N6176" s="30">
        <f>IFERROR((VLOOKUP($A6176,HeadJournal!$A$1:$K$890,COLUMN(HeadJournal!K$1),0)-VLOOKUP($A6176,HeadJournal!$A$1:$K$890,COLUMN(HeadJournal!J$1),0))*($K6176+$L6176)/(SUMIF($A:$A,$A6176,$K:$K)+SUMIF($A:$A,$A6176,$L:$L)),0)</f>
        <v>0</v>
      </c>
      <c r="O6176" s="30">
        <f>IFERROR((VLOOKUP($A6176,HeadJournal!$A$1:$L$890,COLUMN(HeadJournal!L$1),0)*($K6176+$L6176)/(SUMIF($A:$A,$A6176,$K:$K)+SUMIF($A:$A,$A6176,$L:$L)))/VLOOKUP($A6176,HeadJournal!$A$1:$L$890,COLUMN(HeadJournal!H$1),0),0)</f>
        <v>0</v>
      </c>
      <c r="P6176" s="30">
        <f ca="1">IFERROR(SUM(K6176:O6176)*VLOOKUP($A6176,HeadJournal!$A$1:$L$890,COLUMN(HeadJournal!H$1),0),0)</f>
        <v>0</v>
      </c>
      <c r="Q6176" s="29"/>
      <c r="R6176" s="31"/>
      <c r="S6176" s="31"/>
      <c r="T6176" s="95" t="str">
        <f t="shared" si="454"/>
        <v/>
      </c>
      <c r="U6176" s="32">
        <f t="shared" ca="1" si="455"/>
        <v>0</v>
      </c>
      <c r="V6176" s="22" t="str">
        <f t="shared" si="456"/>
        <v/>
      </c>
      <c r="X6176" s="33"/>
      <c r="Y6176" s="33"/>
    </row>
    <row r="6177" spans="1:25" hidden="1" x14ac:dyDescent="0.2">
      <c r="A6177" s="93"/>
      <c r="B6177" s="94" t="str">
        <f>IFERROR(VLOOKUP($A6177,HeadJournal!$A$1:$NTR$890,COLUMN(HeadJournal!B$1),0),"")</f>
        <v/>
      </c>
      <c r="C6177" s="94" t="str">
        <f>IFERROR(VLOOKUP($A6177,HeadJournal!$A$1:$NTR$890,COLUMN(HeadJournal!C$1),0),"")</f>
        <v/>
      </c>
      <c r="D6177" s="125" t="str">
        <f>IFERROR(VLOOKUP($A6177,HeadJournal!$A$1:$NTR$890,COLUMN(HeadJournal!D$1),0),"")</f>
        <v/>
      </c>
      <c r="E6177" s="95" t="str">
        <f>IFERROR(VLOOKUP($A6177,HeadJournal!$A$1:$NTR$890,COLUMN(HeadJournal!G$1),0),"")</f>
        <v/>
      </c>
      <c r="F6177" s="95" t="str">
        <f t="shared" si="453"/>
        <v/>
      </c>
      <c r="G6177" s="97"/>
      <c r="H6177" s="161"/>
      <c r="I6177" s="97"/>
      <c r="J6177" s="97"/>
      <c r="K6177" s="29"/>
      <c r="L6177" s="29"/>
      <c r="M6177" s="30">
        <f>IFERROR(VLOOKUP($A6177,HeadJournal!$A$1:$J$890,COLUMN(HeadJournal!I$1),0)*($K6177+$L6177)/(SUMIF($A:$A,$A6177,$K:$K)+SUMIF($A:$A,$A6177,$L:$L)),0)</f>
        <v>0</v>
      </c>
      <c r="N6177" s="30">
        <f>IFERROR((VLOOKUP($A6177,HeadJournal!$A$1:$K$890,COLUMN(HeadJournal!K$1),0)-VLOOKUP($A6177,HeadJournal!$A$1:$K$890,COLUMN(HeadJournal!J$1),0))*($K6177+$L6177)/(SUMIF($A:$A,$A6177,$K:$K)+SUMIF($A:$A,$A6177,$L:$L)),0)</f>
        <v>0</v>
      </c>
      <c r="O6177" s="30">
        <f>IFERROR((VLOOKUP($A6177,HeadJournal!$A$1:$L$890,COLUMN(HeadJournal!L$1),0)*($K6177+$L6177)/(SUMIF($A:$A,$A6177,$K:$K)+SUMIF($A:$A,$A6177,$L:$L)))/VLOOKUP($A6177,HeadJournal!$A$1:$L$890,COLUMN(HeadJournal!H$1),0),0)</f>
        <v>0</v>
      </c>
      <c r="P6177" s="30">
        <f ca="1">IFERROR(SUM(K6177:O6177)*VLOOKUP($A6177,HeadJournal!$A$1:$L$890,COLUMN(HeadJournal!H$1),0),0)</f>
        <v>0</v>
      </c>
      <c r="Q6177" s="29"/>
      <c r="R6177" s="31"/>
      <c r="S6177" s="31"/>
      <c r="T6177" s="95" t="str">
        <f t="shared" si="454"/>
        <v/>
      </c>
      <c r="U6177" s="32">
        <f t="shared" ca="1" si="455"/>
        <v>0</v>
      </c>
      <c r="V6177" s="22" t="str">
        <f t="shared" si="456"/>
        <v/>
      </c>
      <c r="X6177" s="33"/>
      <c r="Y6177" s="33"/>
    </row>
    <row r="6178" spans="1:25" hidden="1" x14ac:dyDescent="0.2">
      <c r="A6178" s="93"/>
      <c r="B6178" s="94" t="str">
        <f>IFERROR(VLOOKUP($A6178,HeadJournal!$A$1:$NTR$890,COLUMN(HeadJournal!B$1),0),"")</f>
        <v/>
      </c>
      <c r="C6178" s="94" t="str">
        <f>IFERROR(VLOOKUP($A6178,HeadJournal!$A$1:$NTR$890,COLUMN(HeadJournal!C$1),0),"")</f>
        <v/>
      </c>
      <c r="D6178" s="125" t="str">
        <f>IFERROR(VLOOKUP($A6178,HeadJournal!$A$1:$NTR$890,COLUMN(HeadJournal!D$1),0),"")</f>
        <v/>
      </c>
      <c r="E6178" s="95" t="str">
        <f>IFERROR(VLOOKUP($A6178,HeadJournal!$A$1:$NTR$890,COLUMN(HeadJournal!G$1),0),"")</f>
        <v/>
      </c>
      <c r="F6178" s="95" t="str">
        <f t="shared" si="453"/>
        <v/>
      </c>
      <c r="G6178" s="97"/>
      <c r="H6178" s="161"/>
      <c r="I6178" s="97"/>
      <c r="J6178" s="97"/>
      <c r="K6178" s="29"/>
      <c r="L6178" s="29"/>
      <c r="M6178" s="30">
        <f>IFERROR(VLOOKUP($A6178,HeadJournal!$A$1:$J$890,COLUMN(HeadJournal!I$1),0)*($K6178+$L6178)/(SUMIF($A:$A,$A6178,$K:$K)+SUMIF($A:$A,$A6178,$L:$L)),0)</f>
        <v>0</v>
      </c>
      <c r="N6178" s="30">
        <f>IFERROR((VLOOKUP($A6178,HeadJournal!$A$1:$K$890,COLUMN(HeadJournal!K$1),0)-VLOOKUP($A6178,HeadJournal!$A$1:$K$890,COLUMN(HeadJournal!J$1),0))*($K6178+$L6178)/(SUMIF($A:$A,$A6178,$K:$K)+SUMIF($A:$A,$A6178,$L:$L)),0)</f>
        <v>0</v>
      </c>
      <c r="O6178" s="30">
        <f>IFERROR((VLOOKUP($A6178,HeadJournal!$A$1:$L$890,COLUMN(HeadJournal!L$1),0)*($K6178+$L6178)/(SUMIF($A:$A,$A6178,$K:$K)+SUMIF($A:$A,$A6178,$L:$L)))/VLOOKUP($A6178,HeadJournal!$A$1:$L$890,COLUMN(HeadJournal!H$1),0),0)</f>
        <v>0</v>
      </c>
      <c r="P6178" s="30">
        <f ca="1">IFERROR(SUM(K6178:O6178)*VLOOKUP($A6178,HeadJournal!$A$1:$L$890,COLUMN(HeadJournal!H$1),0),0)</f>
        <v>0</v>
      </c>
      <c r="Q6178" s="29"/>
      <c r="R6178" s="31"/>
      <c r="S6178" s="31"/>
      <c r="T6178" s="95" t="str">
        <f t="shared" si="454"/>
        <v/>
      </c>
      <c r="U6178" s="32">
        <f t="shared" ca="1" si="455"/>
        <v>0</v>
      </c>
      <c r="V6178" s="22" t="str">
        <f t="shared" si="456"/>
        <v/>
      </c>
      <c r="X6178" s="33"/>
      <c r="Y6178" s="33"/>
    </row>
    <row r="6179" spans="1:25" hidden="1" x14ac:dyDescent="0.2">
      <c r="A6179" s="93"/>
      <c r="B6179" s="94" t="str">
        <f>IFERROR(VLOOKUP($A6179,HeadJournal!$A$1:$NTR$890,COLUMN(HeadJournal!B$1),0),"")</f>
        <v/>
      </c>
      <c r="C6179" s="94" t="str">
        <f>IFERROR(VLOOKUP($A6179,HeadJournal!$A$1:$NTR$890,COLUMN(HeadJournal!C$1),0),"")</f>
        <v/>
      </c>
      <c r="D6179" s="125" t="str">
        <f>IFERROR(VLOOKUP($A6179,HeadJournal!$A$1:$NTR$890,COLUMN(HeadJournal!D$1),0),"")</f>
        <v/>
      </c>
      <c r="E6179" s="95" t="str">
        <f>IFERROR(VLOOKUP($A6179,HeadJournal!$A$1:$NTR$890,COLUMN(HeadJournal!G$1),0),"")</f>
        <v/>
      </c>
      <c r="F6179" s="95" t="str">
        <f t="shared" si="453"/>
        <v/>
      </c>
      <c r="G6179" s="97"/>
      <c r="H6179" s="161"/>
      <c r="I6179" s="97"/>
      <c r="J6179" s="97"/>
      <c r="K6179" s="29"/>
      <c r="L6179" s="29"/>
      <c r="M6179" s="30">
        <f>IFERROR(VLOOKUP($A6179,HeadJournal!$A$1:$J$890,COLUMN(HeadJournal!I$1),0)*($K6179+$L6179)/(SUMIF($A:$A,$A6179,$K:$K)+SUMIF($A:$A,$A6179,$L:$L)),0)</f>
        <v>0</v>
      </c>
      <c r="N6179" s="30">
        <f>IFERROR((VLOOKUP($A6179,HeadJournal!$A$1:$K$890,COLUMN(HeadJournal!K$1),0)-VLOOKUP($A6179,HeadJournal!$A$1:$K$890,COLUMN(HeadJournal!J$1),0))*($K6179+$L6179)/(SUMIF($A:$A,$A6179,$K:$K)+SUMIF($A:$A,$A6179,$L:$L)),0)</f>
        <v>0</v>
      </c>
      <c r="O6179" s="30">
        <f>IFERROR((VLOOKUP($A6179,HeadJournal!$A$1:$L$890,COLUMN(HeadJournal!L$1),0)*($K6179+$L6179)/(SUMIF($A:$A,$A6179,$K:$K)+SUMIF($A:$A,$A6179,$L:$L)))/VLOOKUP($A6179,HeadJournal!$A$1:$L$890,COLUMN(HeadJournal!H$1),0),0)</f>
        <v>0</v>
      </c>
      <c r="P6179" s="30">
        <f ca="1">IFERROR(SUM(K6179:O6179)*VLOOKUP($A6179,HeadJournal!$A$1:$L$890,COLUMN(HeadJournal!H$1),0),0)</f>
        <v>0</v>
      </c>
      <c r="Q6179" s="29"/>
      <c r="R6179" s="31"/>
      <c r="S6179" s="31"/>
      <c r="T6179" s="95" t="str">
        <f t="shared" si="454"/>
        <v/>
      </c>
      <c r="U6179" s="32">
        <f t="shared" ca="1" si="455"/>
        <v>0</v>
      </c>
      <c r="V6179" s="22" t="str">
        <f t="shared" si="456"/>
        <v/>
      </c>
      <c r="X6179" s="33"/>
      <c r="Y6179" s="33"/>
    </row>
    <row r="6180" spans="1:25" hidden="1" x14ac:dyDescent="0.2">
      <c r="A6180" s="93"/>
      <c r="B6180" s="94" t="str">
        <f>IFERROR(VLOOKUP($A6180,HeadJournal!$A$1:$NTR$890,COLUMN(HeadJournal!B$1),0),"")</f>
        <v/>
      </c>
      <c r="C6180" s="94" t="str">
        <f>IFERROR(VLOOKUP($A6180,HeadJournal!$A$1:$NTR$890,COLUMN(HeadJournal!C$1),0),"")</f>
        <v/>
      </c>
      <c r="D6180" s="125" t="str">
        <f>IFERROR(VLOOKUP($A6180,HeadJournal!$A$1:$NTR$890,COLUMN(HeadJournal!D$1),0),"")</f>
        <v/>
      </c>
      <c r="E6180" s="95" t="str">
        <f>IFERROR(VLOOKUP($A6180,HeadJournal!$A$1:$NTR$890,COLUMN(HeadJournal!G$1),0),"")</f>
        <v/>
      </c>
      <c r="F6180" s="95" t="str">
        <f t="shared" si="453"/>
        <v/>
      </c>
      <c r="G6180" s="97"/>
      <c r="H6180" s="161"/>
      <c r="I6180" s="97"/>
      <c r="J6180" s="97"/>
      <c r="K6180" s="29"/>
      <c r="L6180" s="29"/>
      <c r="M6180" s="30">
        <f>IFERROR(VLOOKUP($A6180,HeadJournal!$A$1:$J$890,COLUMN(HeadJournal!I$1),0)*($K6180+$L6180)/(SUMIF($A:$A,$A6180,$K:$K)+SUMIF($A:$A,$A6180,$L:$L)),0)</f>
        <v>0</v>
      </c>
      <c r="N6180" s="30">
        <f>IFERROR((VLOOKUP($A6180,HeadJournal!$A$1:$K$890,COLUMN(HeadJournal!K$1),0)-VLOOKUP($A6180,HeadJournal!$A$1:$K$890,COLUMN(HeadJournal!J$1),0))*($K6180+$L6180)/(SUMIF($A:$A,$A6180,$K:$K)+SUMIF($A:$A,$A6180,$L:$L)),0)</f>
        <v>0</v>
      </c>
      <c r="O6180" s="30">
        <f>IFERROR((VLOOKUP($A6180,HeadJournal!$A$1:$L$890,COLUMN(HeadJournal!L$1),0)*($K6180+$L6180)/(SUMIF($A:$A,$A6180,$K:$K)+SUMIF($A:$A,$A6180,$L:$L)))/VLOOKUP($A6180,HeadJournal!$A$1:$L$890,COLUMN(HeadJournal!H$1),0),0)</f>
        <v>0</v>
      </c>
      <c r="P6180" s="30">
        <f ca="1">IFERROR(SUM(K6180:O6180)*VLOOKUP($A6180,HeadJournal!$A$1:$L$890,COLUMN(HeadJournal!H$1),0),0)</f>
        <v>0</v>
      </c>
      <c r="Q6180" s="29"/>
      <c r="R6180" s="31"/>
      <c r="S6180" s="31"/>
      <c r="T6180" s="95" t="str">
        <f t="shared" si="454"/>
        <v/>
      </c>
      <c r="U6180" s="32">
        <f t="shared" ca="1" si="455"/>
        <v>0</v>
      </c>
      <c r="V6180" s="22" t="str">
        <f t="shared" si="456"/>
        <v/>
      </c>
      <c r="X6180" s="33"/>
      <c r="Y6180" s="33"/>
    </row>
    <row r="6181" spans="1:25" hidden="1" x14ac:dyDescent="0.2">
      <c r="A6181" s="93"/>
      <c r="B6181" s="94" t="str">
        <f>IFERROR(VLOOKUP($A6181,HeadJournal!$A$1:$NTR$890,COLUMN(HeadJournal!B$1),0),"")</f>
        <v/>
      </c>
      <c r="C6181" s="94" t="str">
        <f>IFERROR(VLOOKUP($A6181,HeadJournal!$A$1:$NTR$890,COLUMN(HeadJournal!C$1),0),"")</f>
        <v/>
      </c>
      <c r="D6181" s="125" t="str">
        <f>IFERROR(VLOOKUP($A6181,HeadJournal!$A$1:$NTR$890,COLUMN(HeadJournal!D$1),0),"")</f>
        <v/>
      </c>
      <c r="E6181" s="95" t="str">
        <f>IFERROR(VLOOKUP($A6181,HeadJournal!$A$1:$NTR$890,COLUMN(HeadJournal!G$1),0),"")</f>
        <v/>
      </c>
      <c r="F6181" s="95" t="str">
        <f t="shared" si="453"/>
        <v/>
      </c>
      <c r="G6181" s="97"/>
      <c r="H6181" s="161"/>
      <c r="I6181" s="97"/>
      <c r="J6181" s="97"/>
      <c r="K6181" s="29"/>
      <c r="L6181" s="29"/>
      <c r="M6181" s="30">
        <f>IFERROR(VLOOKUP($A6181,HeadJournal!$A$1:$J$890,COLUMN(HeadJournal!I$1),0)*($K6181+$L6181)/(SUMIF($A:$A,$A6181,$K:$K)+SUMIF($A:$A,$A6181,$L:$L)),0)</f>
        <v>0</v>
      </c>
      <c r="N6181" s="30">
        <f>IFERROR((VLOOKUP($A6181,HeadJournal!$A$1:$K$890,COLUMN(HeadJournal!K$1),0)-VLOOKUP($A6181,HeadJournal!$A$1:$K$890,COLUMN(HeadJournal!J$1),0))*($K6181+$L6181)/(SUMIF($A:$A,$A6181,$K:$K)+SUMIF($A:$A,$A6181,$L:$L)),0)</f>
        <v>0</v>
      </c>
      <c r="O6181" s="30">
        <f>IFERROR((VLOOKUP($A6181,HeadJournal!$A$1:$L$890,COLUMN(HeadJournal!L$1),0)*($K6181+$L6181)/(SUMIF($A:$A,$A6181,$K:$K)+SUMIF($A:$A,$A6181,$L:$L)))/VLOOKUP($A6181,HeadJournal!$A$1:$L$890,COLUMN(HeadJournal!H$1),0),0)</f>
        <v>0</v>
      </c>
      <c r="P6181" s="30">
        <f ca="1">IFERROR(SUM(K6181:O6181)*VLOOKUP($A6181,HeadJournal!$A$1:$L$890,COLUMN(HeadJournal!H$1),0),0)</f>
        <v>0</v>
      </c>
      <c r="Q6181" s="29"/>
      <c r="R6181" s="31"/>
      <c r="S6181" s="31"/>
      <c r="T6181" s="95" t="str">
        <f t="shared" si="454"/>
        <v/>
      </c>
      <c r="U6181" s="32">
        <f t="shared" ca="1" si="455"/>
        <v>0</v>
      </c>
      <c r="V6181" s="22" t="str">
        <f t="shared" si="456"/>
        <v/>
      </c>
      <c r="X6181" s="33"/>
      <c r="Y6181" s="33"/>
    </row>
    <row r="6182" spans="1:25" hidden="1" x14ac:dyDescent="0.2">
      <c r="A6182" s="93"/>
      <c r="B6182" s="94" t="str">
        <f>IFERROR(VLOOKUP($A6182,HeadJournal!$A$1:$NTR$890,COLUMN(HeadJournal!B$1),0),"")</f>
        <v/>
      </c>
      <c r="C6182" s="94" t="str">
        <f>IFERROR(VLOOKUP($A6182,HeadJournal!$A$1:$NTR$890,COLUMN(HeadJournal!C$1),0),"")</f>
        <v/>
      </c>
      <c r="D6182" s="125" t="str">
        <f>IFERROR(VLOOKUP($A6182,HeadJournal!$A$1:$NTR$890,COLUMN(HeadJournal!D$1),0),"")</f>
        <v/>
      </c>
      <c r="E6182" s="95" t="str">
        <f>IFERROR(VLOOKUP($A6182,HeadJournal!$A$1:$NTR$890,COLUMN(HeadJournal!G$1),0),"")</f>
        <v/>
      </c>
      <c r="F6182" s="95" t="str">
        <f t="shared" si="453"/>
        <v/>
      </c>
      <c r="G6182" s="97"/>
      <c r="H6182" s="161"/>
      <c r="I6182" s="97"/>
      <c r="J6182" s="97"/>
      <c r="K6182" s="29"/>
      <c r="L6182" s="29"/>
      <c r="M6182" s="30">
        <f>IFERROR(VLOOKUP($A6182,HeadJournal!$A$1:$J$890,COLUMN(HeadJournal!I$1),0)*($K6182+$L6182)/(SUMIF($A:$A,$A6182,$K:$K)+SUMIF($A:$A,$A6182,$L:$L)),0)</f>
        <v>0</v>
      </c>
      <c r="N6182" s="30">
        <f>IFERROR((VLOOKUP($A6182,HeadJournal!$A$1:$K$890,COLUMN(HeadJournal!K$1),0)-VLOOKUP($A6182,HeadJournal!$A$1:$K$890,COLUMN(HeadJournal!J$1),0))*($K6182+$L6182)/(SUMIF($A:$A,$A6182,$K:$K)+SUMIF($A:$A,$A6182,$L:$L)),0)</f>
        <v>0</v>
      </c>
      <c r="O6182" s="30">
        <f>IFERROR((VLOOKUP($A6182,HeadJournal!$A$1:$L$890,COLUMN(HeadJournal!L$1),0)*($K6182+$L6182)/(SUMIF($A:$A,$A6182,$K:$K)+SUMIF($A:$A,$A6182,$L:$L)))/VLOOKUP($A6182,HeadJournal!$A$1:$L$890,COLUMN(HeadJournal!H$1),0),0)</f>
        <v>0</v>
      </c>
      <c r="P6182" s="30">
        <f ca="1">IFERROR(SUM(K6182:O6182)*VLOOKUP($A6182,HeadJournal!$A$1:$L$890,COLUMN(HeadJournal!H$1),0),0)</f>
        <v>0</v>
      </c>
      <c r="Q6182" s="29"/>
      <c r="R6182" s="31"/>
      <c r="S6182" s="31"/>
      <c r="T6182" s="95" t="str">
        <f t="shared" si="454"/>
        <v/>
      </c>
      <c r="U6182" s="32">
        <f t="shared" ca="1" si="455"/>
        <v>0</v>
      </c>
      <c r="V6182" s="22" t="str">
        <f t="shared" si="456"/>
        <v/>
      </c>
      <c r="X6182" s="33"/>
      <c r="Y6182" s="33"/>
    </row>
    <row r="6183" spans="1:25" hidden="1" x14ac:dyDescent="0.2">
      <c r="A6183" s="93"/>
      <c r="B6183" s="94" t="str">
        <f>IFERROR(VLOOKUP($A6183,HeadJournal!$A$1:$NTR$890,COLUMN(HeadJournal!B$1),0),"")</f>
        <v/>
      </c>
      <c r="C6183" s="94" t="str">
        <f>IFERROR(VLOOKUP($A6183,HeadJournal!$A$1:$NTR$890,COLUMN(HeadJournal!C$1),0),"")</f>
        <v/>
      </c>
      <c r="D6183" s="125" t="str">
        <f>IFERROR(VLOOKUP($A6183,HeadJournal!$A$1:$NTR$890,COLUMN(HeadJournal!D$1),0),"")</f>
        <v/>
      </c>
      <c r="E6183" s="95" t="str">
        <f>IFERROR(VLOOKUP($A6183,HeadJournal!$A$1:$NTR$890,COLUMN(HeadJournal!G$1),0),"")</f>
        <v/>
      </c>
      <c r="F6183" s="95" t="str">
        <f t="shared" si="453"/>
        <v/>
      </c>
      <c r="G6183" s="97"/>
      <c r="H6183" s="161"/>
      <c r="I6183" s="97"/>
      <c r="J6183" s="97"/>
      <c r="K6183" s="29"/>
      <c r="L6183" s="29"/>
      <c r="M6183" s="30">
        <f>IFERROR(VLOOKUP($A6183,HeadJournal!$A$1:$J$890,COLUMN(HeadJournal!I$1),0)*($K6183+$L6183)/(SUMIF($A:$A,$A6183,$K:$K)+SUMIF($A:$A,$A6183,$L:$L)),0)</f>
        <v>0</v>
      </c>
      <c r="N6183" s="30">
        <f>IFERROR((VLOOKUP($A6183,HeadJournal!$A$1:$K$890,COLUMN(HeadJournal!K$1),0)-VLOOKUP($A6183,HeadJournal!$A$1:$K$890,COLUMN(HeadJournal!J$1),0))*($K6183+$L6183)/(SUMIF($A:$A,$A6183,$K:$K)+SUMIF($A:$A,$A6183,$L:$L)),0)</f>
        <v>0</v>
      </c>
      <c r="O6183" s="30">
        <f>IFERROR((VLOOKUP($A6183,HeadJournal!$A$1:$L$890,COLUMN(HeadJournal!L$1),0)*($K6183+$L6183)/(SUMIF($A:$A,$A6183,$K:$K)+SUMIF($A:$A,$A6183,$L:$L)))/VLOOKUP($A6183,HeadJournal!$A$1:$L$890,COLUMN(HeadJournal!H$1),0),0)</f>
        <v>0</v>
      </c>
      <c r="P6183" s="30">
        <f ca="1">IFERROR(SUM(K6183:O6183)*VLOOKUP($A6183,HeadJournal!$A$1:$L$890,COLUMN(HeadJournal!H$1),0),0)</f>
        <v>0</v>
      </c>
      <c r="Q6183" s="29"/>
      <c r="R6183" s="31"/>
      <c r="S6183" s="31"/>
      <c r="T6183" s="95" t="str">
        <f t="shared" si="454"/>
        <v/>
      </c>
      <c r="U6183" s="32">
        <f t="shared" ca="1" si="455"/>
        <v>0</v>
      </c>
      <c r="V6183" s="22" t="str">
        <f t="shared" si="456"/>
        <v/>
      </c>
      <c r="X6183" s="33"/>
      <c r="Y6183" s="33"/>
    </row>
    <row r="6184" spans="1:25" hidden="1" x14ac:dyDescent="0.2">
      <c r="A6184" s="93"/>
      <c r="B6184" s="94" t="str">
        <f>IFERROR(VLOOKUP($A6184,HeadJournal!$A$1:$NTR$890,COLUMN(HeadJournal!B$1),0),"")</f>
        <v/>
      </c>
      <c r="C6184" s="94" t="str">
        <f>IFERROR(VLOOKUP($A6184,HeadJournal!$A$1:$NTR$890,COLUMN(HeadJournal!C$1),0),"")</f>
        <v/>
      </c>
      <c r="D6184" s="125" t="str">
        <f>IFERROR(VLOOKUP($A6184,HeadJournal!$A$1:$NTR$890,COLUMN(HeadJournal!D$1),0),"")</f>
        <v/>
      </c>
      <c r="E6184" s="95" t="str">
        <f>IFERROR(VLOOKUP($A6184,HeadJournal!$A$1:$NTR$890,COLUMN(HeadJournal!G$1),0),"")</f>
        <v/>
      </c>
      <c r="F6184" s="95" t="str">
        <f t="shared" si="453"/>
        <v/>
      </c>
      <c r="G6184" s="97"/>
      <c r="H6184" s="161"/>
      <c r="I6184" s="97"/>
      <c r="J6184" s="97"/>
      <c r="K6184" s="29"/>
      <c r="L6184" s="29"/>
      <c r="M6184" s="30">
        <f>IFERROR(VLOOKUP($A6184,HeadJournal!$A$1:$J$890,COLUMN(HeadJournal!I$1),0)*($K6184+$L6184)/(SUMIF($A:$A,$A6184,$K:$K)+SUMIF($A:$A,$A6184,$L:$L)),0)</f>
        <v>0</v>
      </c>
      <c r="N6184" s="30">
        <f>IFERROR((VLOOKUP($A6184,HeadJournal!$A$1:$K$890,COLUMN(HeadJournal!K$1),0)-VLOOKUP($A6184,HeadJournal!$A$1:$K$890,COLUMN(HeadJournal!J$1),0))*($K6184+$L6184)/(SUMIF($A:$A,$A6184,$K:$K)+SUMIF($A:$A,$A6184,$L:$L)),0)</f>
        <v>0</v>
      </c>
      <c r="O6184" s="30">
        <f>IFERROR((VLOOKUP($A6184,HeadJournal!$A$1:$L$890,COLUMN(HeadJournal!L$1),0)*($K6184+$L6184)/(SUMIF($A:$A,$A6184,$K:$K)+SUMIF($A:$A,$A6184,$L:$L)))/VLOOKUP($A6184,HeadJournal!$A$1:$L$890,COLUMN(HeadJournal!H$1),0),0)</f>
        <v>0</v>
      </c>
      <c r="P6184" s="30">
        <f ca="1">IFERROR(SUM(K6184:O6184)*VLOOKUP($A6184,HeadJournal!$A$1:$L$890,COLUMN(HeadJournal!H$1),0),0)</f>
        <v>0</v>
      </c>
      <c r="Q6184" s="29"/>
      <c r="R6184" s="31"/>
      <c r="S6184" s="31"/>
      <c r="T6184" s="95" t="str">
        <f t="shared" si="454"/>
        <v/>
      </c>
      <c r="U6184" s="32">
        <f t="shared" ca="1" si="455"/>
        <v>0</v>
      </c>
      <c r="V6184" s="22" t="str">
        <f t="shared" si="456"/>
        <v/>
      </c>
      <c r="X6184" s="33"/>
      <c r="Y6184" s="33"/>
    </row>
    <row r="6185" spans="1:25" hidden="1" x14ac:dyDescent="0.2">
      <c r="A6185" s="93"/>
      <c r="B6185" s="94" t="str">
        <f>IFERROR(VLOOKUP($A6185,HeadJournal!$A$1:$NTR$890,COLUMN(HeadJournal!B$1),0),"")</f>
        <v/>
      </c>
      <c r="C6185" s="94" t="str">
        <f>IFERROR(VLOOKUP($A6185,HeadJournal!$A$1:$NTR$890,COLUMN(HeadJournal!C$1),0),"")</f>
        <v/>
      </c>
      <c r="D6185" s="125" t="str">
        <f>IFERROR(VLOOKUP($A6185,HeadJournal!$A$1:$NTR$890,COLUMN(HeadJournal!D$1),0),"")</f>
        <v/>
      </c>
      <c r="E6185" s="95" t="str">
        <f>IFERROR(VLOOKUP($A6185,HeadJournal!$A$1:$NTR$890,COLUMN(HeadJournal!G$1),0),"")</f>
        <v/>
      </c>
      <c r="F6185" s="95" t="str">
        <f t="shared" si="453"/>
        <v/>
      </c>
      <c r="G6185" s="97"/>
      <c r="H6185" s="161"/>
      <c r="I6185" s="97"/>
      <c r="J6185" s="97"/>
      <c r="K6185" s="29"/>
      <c r="L6185" s="29"/>
      <c r="M6185" s="30">
        <f>IFERROR(VLOOKUP($A6185,HeadJournal!$A$1:$J$890,COLUMN(HeadJournal!I$1),0)*($K6185+$L6185)/(SUMIF($A:$A,$A6185,$K:$K)+SUMIF($A:$A,$A6185,$L:$L)),0)</f>
        <v>0</v>
      </c>
      <c r="N6185" s="30">
        <f>IFERROR((VLOOKUP($A6185,HeadJournal!$A$1:$K$890,COLUMN(HeadJournal!K$1),0)-VLOOKUP($A6185,HeadJournal!$A$1:$K$890,COLUMN(HeadJournal!J$1),0))*($K6185+$L6185)/(SUMIF($A:$A,$A6185,$K:$K)+SUMIF($A:$A,$A6185,$L:$L)),0)</f>
        <v>0</v>
      </c>
      <c r="O6185" s="30">
        <f>IFERROR((VLOOKUP($A6185,HeadJournal!$A$1:$L$890,COLUMN(HeadJournal!L$1),0)*($K6185+$L6185)/(SUMIF($A:$A,$A6185,$K:$K)+SUMIF($A:$A,$A6185,$L:$L)))/VLOOKUP($A6185,HeadJournal!$A$1:$L$890,COLUMN(HeadJournal!H$1),0),0)</f>
        <v>0</v>
      </c>
      <c r="P6185" s="30">
        <f ca="1">IFERROR(SUM(K6185:O6185)*VLOOKUP($A6185,HeadJournal!$A$1:$L$890,COLUMN(HeadJournal!H$1),0),0)</f>
        <v>0</v>
      </c>
      <c r="Q6185" s="29"/>
      <c r="R6185" s="31"/>
      <c r="S6185" s="31"/>
      <c r="T6185" s="95" t="str">
        <f t="shared" si="454"/>
        <v/>
      </c>
      <c r="U6185" s="32">
        <f t="shared" ca="1" si="455"/>
        <v>0</v>
      </c>
      <c r="V6185" s="22" t="str">
        <f t="shared" si="456"/>
        <v/>
      </c>
      <c r="X6185" s="33"/>
      <c r="Y6185" s="33"/>
    </row>
    <row r="6186" spans="1:25" hidden="1" x14ac:dyDescent="0.2">
      <c r="A6186" s="93"/>
      <c r="B6186" s="94" t="str">
        <f>IFERROR(VLOOKUP($A6186,HeadJournal!$A$1:$NTR$890,COLUMN(HeadJournal!B$1),0),"")</f>
        <v/>
      </c>
      <c r="C6186" s="94" t="str">
        <f>IFERROR(VLOOKUP($A6186,HeadJournal!$A$1:$NTR$890,COLUMN(HeadJournal!C$1),0),"")</f>
        <v/>
      </c>
      <c r="D6186" s="125" t="str">
        <f>IFERROR(VLOOKUP($A6186,HeadJournal!$A$1:$NTR$890,COLUMN(HeadJournal!D$1),0),"")</f>
        <v/>
      </c>
      <c r="E6186" s="95" t="str">
        <f>IFERROR(VLOOKUP($A6186,HeadJournal!$A$1:$NTR$890,COLUMN(HeadJournal!G$1),0),"")</f>
        <v/>
      </c>
      <c r="F6186" s="95" t="str">
        <f t="shared" si="453"/>
        <v/>
      </c>
      <c r="G6186" s="97"/>
      <c r="H6186" s="161"/>
      <c r="I6186" s="97"/>
      <c r="J6186" s="97"/>
      <c r="K6186" s="29"/>
      <c r="L6186" s="29"/>
      <c r="M6186" s="30">
        <f>IFERROR(VLOOKUP($A6186,HeadJournal!$A$1:$J$890,COLUMN(HeadJournal!I$1),0)*($K6186+$L6186)/(SUMIF($A:$A,$A6186,$K:$K)+SUMIF($A:$A,$A6186,$L:$L)),0)</f>
        <v>0</v>
      </c>
      <c r="N6186" s="30">
        <f>IFERROR((VLOOKUP($A6186,HeadJournal!$A$1:$K$890,COLUMN(HeadJournal!K$1),0)-VLOOKUP($A6186,HeadJournal!$A$1:$K$890,COLUMN(HeadJournal!J$1),0))*($K6186+$L6186)/(SUMIF($A:$A,$A6186,$K:$K)+SUMIF($A:$A,$A6186,$L:$L)),0)</f>
        <v>0</v>
      </c>
      <c r="O6186" s="30">
        <f>IFERROR((VLOOKUP($A6186,HeadJournal!$A$1:$L$890,COLUMN(HeadJournal!L$1),0)*($K6186+$L6186)/(SUMIF($A:$A,$A6186,$K:$K)+SUMIF($A:$A,$A6186,$L:$L)))/VLOOKUP($A6186,HeadJournal!$A$1:$L$890,COLUMN(HeadJournal!H$1),0),0)</f>
        <v>0</v>
      </c>
      <c r="P6186" s="30">
        <f ca="1">IFERROR(SUM(K6186:O6186)*VLOOKUP($A6186,HeadJournal!$A$1:$L$890,COLUMN(HeadJournal!H$1),0),0)</f>
        <v>0</v>
      </c>
      <c r="Q6186" s="29"/>
      <c r="R6186" s="31"/>
      <c r="S6186" s="31"/>
      <c r="T6186" s="95" t="str">
        <f t="shared" si="454"/>
        <v/>
      </c>
      <c r="U6186" s="32">
        <f t="shared" ca="1" si="455"/>
        <v>0</v>
      </c>
      <c r="V6186" s="22" t="str">
        <f t="shared" si="456"/>
        <v/>
      </c>
      <c r="X6186" s="33"/>
      <c r="Y6186" s="33"/>
    </row>
    <row r="6187" spans="1:25" hidden="1" x14ac:dyDescent="0.2">
      <c r="A6187" s="93"/>
      <c r="B6187" s="94" t="str">
        <f>IFERROR(VLOOKUP($A6187,HeadJournal!$A$1:$NTR$890,COLUMN(HeadJournal!B$1),0),"")</f>
        <v/>
      </c>
      <c r="C6187" s="94" t="str">
        <f>IFERROR(VLOOKUP($A6187,HeadJournal!$A$1:$NTR$890,COLUMN(HeadJournal!C$1),0),"")</f>
        <v/>
      </c>
      <c r="D6187" s="125" t="str">
        <f>IFERROR(VLOOKUP($A6187,HeadJournal!$A$1:$NTR$890,COLUMN(HeadJournal!D$1),0),"")</f>
        <v/>
      </c>
      <c r="E6187" s="95" t="str">
        <f>IFERROR(VLOOKUP($A6187,HeadJournal!$A$1:$NTR$890,COLUMN(HeadJournal!G$1),0),"")</f>
        <v/>
      </c>
      <c r="F6187" s="95" t="str">
        <f t="shared" si="453"/>
        <v/>
      </c>
      <c r="G6187" s="97"/>
      <c r="H6187" s="161"/>
      <c r="I6187" s="97"/>
      <c r="J6187" s="97"/>
      <c r="K6187" s="29"/>
      <c r="L6187" s="29"/>
      <c r="M6187" s="30">
        <f>IFERROR(VLOOKUP($A6187,HeadJournal!$A$1:$J$890,COLUMN(HeadJournal!I$1),0)*($K6187+$L6187)/(SUMIF($A:$A,$A6187,$K:$K)+SUMIF($A:$A,$A6187,$L:$L)),0)</f>
        <v>0</v>
      </c>
      <c r="N6187" s="30">
        <f>IFERROR((VLOOKUP($A6187,HeadJournal!$A$1:$K$890,COLUMN(HeadJournal!K$1),0)-VLOOKUP($A6187,HeadJournal!$A$1:$K$890,COLUMN(HeadJournal!J$1),0))*($K6187+$L6187)/(SUMIF($A:$A,$A6187,$K:$K)+SUMIF($A:$A,$A6187,$L:$L)),0)</f>
        <v>0</v>
      </c>
      <c r="O6187" s="30">
        <f>IFERROR((VLOOKUP($A6187,HeadJournal!$A$1:$L$890,COLUMN(HeadJournal!L$1),0)*($K6187+$L6187)/(SUMIF($A:$A,$A6187,$K:$K)+SUMIF($A:$A,$A6187,$L:$L)))/VLOOKUP($A6187,HeadJournal!$A$1:$L$890,COLUMN(HeadJournal!H$1),0),0)</f>
        <v>0</v>
      </c>
      <c r="P6187" s="30">
        <f ca="1">IFERROR(SUM(K6187:O6187)*VLOOKUP($A6187,HeadJournal!$A$1:$L$890,COLUMN(HeadJournal!H$1),0),0)</f>
        <v>0</v>
      </c>
      <c r="Q6187" s="29"/>
      <c r="R6187" s="31"/>
      <c r="S6187" s="31"/>
      <c r="T6187" s="95" t="str">
        <f t="shared" si="454"/>
        <v/>
      </c>
      <c r="U6187" s="32">
        <f t="shared" ca="1" si="455"/>
        <v>0</v>
      </c>
      <c r="V6187" s="22" t="str">
        <f t="shared" si="456"/>
        <v/>
      </c>
      <c r="X6187" s="33"/>
      <c r="Y6187" s="33"/>
    </row>
    <row r="6188" spans="1:25" hidden="1" x14ac:dyDescent="0.2">
      <c r="A6188" s="93"/>
      <c r="B6188" s="94" t="str">
        <f>IFERROR(VLOOKUP($A6188,HeadJournal!$A$1:$NTR$890,COLUMN(HeadJournal!B$1),0),"")</f>
        <v/>
      </c>
      <c r="C6188" s="94" t="str">
        <f>IFERROR(VLOOKUP($A6188,HeadJournal!$A$1:$NTR$890,COLUMN(HeadJournal!C$1),0),"")</f>
        <v/>
      </c>
      <c r="D6188" s="125" t="str">
        <f>IFERROR(VLOOKUP($A6188,HeadJournal!$A$1:$NTR$890,COLUMN(HeadJournal!D$1),0),"")</f>
        <v/>
      </c>
      <c r="E6188" s="95" t="str">
        <f>IFERROR(VLOOKUP($A6188,HeadJournal!$A$1:$NTR$890,COLUMN(HeadJournal!G$1),0),"")</f>
        <v/>
      </c>
      <c r="F6188" s="95" t="str">
        <f t="shared" si="453"/>
        <v/>
      </c>
      <c r="G6188" s="97"/>
      <c r="H6188" s="161"/>
      <c r="I6188" s="97"/>
      <c r="J6188" s="97"/>
      <c r="K6188" s="29"/>
      <c r="L6188" s="29"/>
      <c r="M6188" s="30">
        <f>IFERROR(VLOOKUP($A6188,HeadJournal!$A$1:$J$890,COLUMN(HeadJournal!I$1),0)*($K6188+$L6188)/(SUMIF($A:$A,$A6188,$K:$K)+SUMIF($A:$A,$A6188,$L:$L)),0)</f>
        <v>0</v>
      </c>
      <c r="N6188" s="30">
        <f>IFERROR((VLOOKUP($A6188,HeadJournal!$A$1:$K$890,COLUMN(HeadJournal!K$1),0)-VLOOKUP($A6188,HeadJournal!$A$1:$K$890,COLUMN(HeadJournal!J$1),0))*($K6188+$L6188)/(SUMIF($A:$A,$A6188,$K:$K)+SUMIF($A:$A,$A6188,$L:$L)),0)</f>
        <v>0</v>
      </c>
      <c r="O6188" s="30">
        <f>IFERROR((VLOOKUP($A6188,HeadJournal!$A$1:$L$890,COLUMN(HeadJournal!L$1),0)*($K6188+$L6188)/(SUMIF($A:$A,$A6188,$K:$K)+SUMIF($A:$A,$A6188,$L:$L)))/VLOOKUP($A6188,HeadJournal!$A$1:$L$890,COLUMN(HeadJournal!H$1),0),0)</f>
        <v>0</v>
      </c>
      <c r="P6188" s="30">
        <f ca="1">IFERROR(SUM(K6188:O6188)*VLOOKUP($A6188,HeadJournal!$A$1:$L$890,COLUMN(HeadJournal!H$1),0),0)</f>
        <v>0</v>
      </c>
      <c r="Q6188" s="29"/>
      <c r="R6188" s="31"/>
      <c r="S6188" s="31"/>
      <c r="T6188" s="95" t="str">
        <f t="shared" si="454"/>
        <v/>
      </c>
      <c r="U6188" s="32">
        <f t="shared" ca="1" si="455"/>
        <v>0</v>
      </c>
      <c r="V6188" s="22" t="str">
        <f t="shared" si="456"/>
        <v/>
      </c>
      <c r="X6188" s="33"/>
      <c r="Y6188" s="33"/>
    </row>
    <row r="6189" spans="1:25" hidden="1" x14ac:dyDescent="0.2">
      <c r="A6189" s="93"/>
      <c r="B6189" s="94" t="str">
        <f>IFERROR(VLOOKUP($A6189,HeadJournal!$A$1:$NTR$890,COLUMN(HeadJournal!B$1),0),"")</f>
        <v/>
      </c>
      <c r="C6189" s="94" t="str">
        <f>IFERROR(VLOOKUP($A6189,HeadJournal!$A$1:$NTR$890,COLUMN(HeadJournal!C$1),0),"")</f>
        <v/>
      </c>
      <c r="D6189" s="125" t="str">
        <f>IFERROR(VLOOKUP($A6189,HeadJournal!$A$1:$NTR$890,COLUMN(HeadJournal!D$1),0),"")</f>
        <v/>
      </c>
      <c r="E6189" s="95" t="str">
        <f>IFERROR(VLOOKUP($A6189,HeadJournal!$A$1:$NTR$890,COLUMN(HeadJournal!G$1),0),"")</f>
        <v/>
      </c>
      <c r="F6189" s="95" t="str">
        <f t="shared" si="453"/>
        <v/>
      </c>
      <c r="G6189" s="97"/>
      <c r="H6189" s="161"/>
      <c r="I6189" s="97"/>
      <c r="J6189" s="97"/>
      <c r="K6189" s="29"/>
      <c r="L6189" s="29"/>
      <c r="M6189" s="30">
        <f>IFERROR(VLOOKUP($A6189,HeadJournal!$A$1:$J$890,COLUMN(HeadJournal!I$1),0)*($K6189+$L6189)/(SUMIF($A:$A,$A6189,$K:$K)+SUMIF($A:$A,$A6189,$L:$L)),0)</f>
        <v>0</v>
      </c>
      <c r="N6189" s="30">
        <f>IFERROR((VLOOKUP($A6189,HeadJournal!$A$1:$K$890,COLUMN(HeadJournal!K$1),0)-VLOOKUP($A6189,HeadJournal!$A$1:$K$890,COLUMN(HeadJournal!J$1),0))*($K6189+$L6189)/(SUMIF($A:$A,$A6189,$K:$K)+SUMIF($A:$A,$A6189,$L:$L)),0)</f>
        <v>0</v>
      </c>
      <c r="O6189" s="30">
        <f>IFERROR((VLOOKUP($A6189,HeadJournal!$A$1:$L$890,COLUMN(HeadJournal!L$1),0)*($K6189+$L6189)/(SUMIF($A:$A,$A6189,$K:$K)+SUMIF($A:$A,$A6189,$L:$L)))/VLOOKUP($A6189,HeadJournal!$A$1:$L$890,COLUMN(HeadJournal!H$1),0),0)</f>
        <v>0</v>
      </c>
      <c r="P6189" s="30">
        <f ca="1">IFERROR(SUM(K6189:O6189)*VLOOKUP($A6189,HeadJournal!$A$1:$L$890,COLUMN(HeadJournal!H$1),0),0)</f>
        <v>0</v>
      </c>
      <c r="Q6189" s="29"/>
      <c r="R6189" s="31"/>
      <c r="S6189" s="31"/>
      <c r="T6189" s="95" t="str">
        <f t="shared" si="454"/>
        <v/>
      </c>
      <c r="U6189" s="32">
        <f t="shared" ca="1" si="455"/>
        <v>0</v>
      </c>
      <c r="V6189" s="22" t="str">
        <f t="shared" si="456"/>
        <v/>
      </c>
      <c r="X6189" s="33"/>
      <c r="Y6189" s="33"/>
    </row>
    <row r="6190" spans="1:25" hidden="1" x14ac:dyDescent="0.2">
      <c r="A6190" s="93"/>
      <c r="B6190" s="94" t="str">
        <f>IFERROR(VLOOKUP($A6190,HeadJournal!$A$1:$NTR$890,COLUMN(HeadJournal!B$1),0),"")</f>
        <v/>
      </c>
      <c r="C6190" s="94" t="str">
        <f>IFERROR(VLOOKUP($A6190,HeadJournal!$A$1:$NTR$890,COLUMN(HeadJournal!C$1),0),"")</f>
        <v/>
      </c>
      <c r="D6190" s="125" t="str">
        <f>IFERROR(VLOOKUP($A6190,HeadJournal!$A$1:$NTR$890,COLUMN(HeadJournal!D$1),0),"")</f>
        <v/>
      </c>
      <c r="E6190" s="95" t="str">
        <f>IFERROR(VLOOKUP($A6190,HeadJournal!$A$1:$NTR$890,COLUMN(HeadJournal!G$1),0),"")</f>
        <v/>
      </c>
      <c r="F6190" s="95" t="str">
        <f t="shared" si="453"/>
        <v/>
      </c>
      <c r="G6190" s="97"/>
      <c r="H6190" s="161"/>
      <c r="I6190" s="97"/>
      <c r="J6190" s="97"/>
      <c r="K6190" s="29"/>
      <c r="L6190" s="29"/>
      <c r="M6190" s="30">
        <f>IFERROR(VLOOKUP($A6190,HeadJournal!$A$1:$J$890,COLUMN(HeadJournal!I$1),0)*($K6190+$L6190)/(SUMIF($A:$A,$A6190,$K:$K)+SUMIF($A:$A,$A6190,$L:$L)),0)</f>
        <v>0</v>
      </c>
      <c r="N6190" s="30">
        <f>IFERROR((VLOOKUP($A6190,HeadJournal!$A$1:$K$890,COLUMN(HeadJournal!K$1),0)-VLOOKUP($A6190,HeadJournal!$A$1:$K$890,COLUMN(HeadJournal!J$1),0))*($K6190+$L6190)/(SUMIF($A:$A,$A6190,$K:$K)+SUMIF($A:$A,$A6190,$L:$L)),0)</f>
        <v>0</v>
      </c>
      <c r="O6190" s="30">
        <f>IFERROR((VLOOKUP($A6190,HeadJournal!$A$1:$L$890,COLUMN(HeadJournal!L$1),0)*($K6190+$L6190)/(SUMIF($A:$A,$A6190,$K:$K)+SUMIF($A:$A,$A6190,$L:$L)))/VLOOKUP($A6190,HeadJournal!$A$1:$L$890,COLUMN(HeadJournal!H$1),0),0)</f>
        <v>0</v>
      </c>
      <c r="P6190" s="30">
        <f ca="1">IFERROR(SUM(K6190:O6190)*VLOOKUP($A6190,HeadJournal!$A$1:$L$890,COLUMN(HeadJournal!H$1),0),0)</f>
        <v>0</v>
      </c>
      <c r="Q6190" s="29"/>
      <c r="R6190" s="31"/>
      <c r="S6190" s="31"/>
      <c r="T6190" s="95" t="str">
        <f t="shared" si="454"/>
        <v/>
      </c>
      <c r="U6190" s="32">
        <f t="shared" ca="1" si="455"/>
        <v>0</v>
      </c>
      <c r="V6190" s="22" t="str">
        <f t="shared" si="456"/>
        <v/>
      </c>
      <c r="X6190" s="33"/>
      <c r="Y6190" s="33"/>
    </row>
    <row r="6191" spans="1:25" hidden="1" x14ac:dyDescent="0.2">
      <c r="A6191" s="93"/>
      <c r="B6191" s="94" t="str">
        <f>IFERROR(VLOOKUP($A6191,HeadJournal!$A$1:$NTR$890,COLUMN(HeadJournal!B$1),0),"")</f>
        <v/>
      </c>
      <c r="C6191" s="94" t="str">
        <f>IFERROR(VLOOKUP($A6191,HeadJournal!$A$1:$NTR$890,COLUMN(HeadJournal!C$1),0),"")</f>
        <v/>
      </c>
      <c r="D6191" s="125" t="str">
        <f>IFERROR(VLOOKUP($A6191,HeadJournal!$A$1:$NTR$890,COLUMN(HeadJournal!D$1),0),"")</f>
        <v/>
      </c>
      <c r="E6191" s="95" t="str">
        <f>IFERROR(VLOOKUP($A6191,HeadJournal!$A$1:$NTR$890,COLUMN(HeadJournal!G$1),0),"")</f>
        <v/>
      </c>
      <c r="F6191" s="95" t="str">
        <f t="shared" si="453"/>
        <v/>
      </c>
      <c r="G6191" s="97"/>
      <c r="H6191" s="161"/>
      <c r="I6191" s="97"/>
      <c r="J6191" s="97"/>
      <c r="K6191" s="29"/>
      <c r="L6191" s="29"/>
      <c r="M6191" s="30">
        <f>IFERROR(VLOOKUP($A6191,HeadJournal!$A$1:$J$890,COLUMN(HeadJournal!I$1),0)*($K6191+$L6191)/(SUMIF($A:$A,$A6191,$K:$K)+SUMIF($A:$A,$A6191,$L:$L)),0)</f>
        <v>0</v>
      </c>
      <c r="N6191" s="30">
        <f>IFERROR((VLOOKUP($A6191,HeadJournal!$A$1:$K$890,COLUMN(HeadJournal!K$1),0)-VLOOKUP($A6191,HeadJournal!$A$1:$K$890,COLUMN(HeadJournal!J$1),0))*($K6191+$L6191)/(SUMIF($A:$A,$A6191,$K:$K)+SUMIF($A:$A,$A6191,$L:$L)),0)</f>
        <v>0</v>
      </c>
      <c r="O6191" s="30">
        <f>IFERROR((VLOOKUP($A6191,HeadJournal!$A$1:$L$890,COLUMN(HeadJournal!L$1),0)*($K6191+$L6191)/(SUMIF($A:$A,$A6191,$K:$K)+SUMIF($A:$A,$A6191,$L:$L)))/VLOOKUP($A6191,HeadJournal!$A$1:$L$890,COLUMN(HeadJournal!H$1),0),0)</f>
        <v>0</v>
      </c>
      <c r="P6191" s="30">
        <f ca="1">IFERROR(SUM(K6191:O6191)*VLOOKUP($A6191,HeadJournal!$A$1:$L$890,COLUMN(HeadJournal!H$1),0),0)</f>
        <v>0</v>
      </c>
      <c r="Q6191" s="29"/>
      <c r="R6191" s="31"/>
      <c r="S6191" s="31"/>
      <c r="T6191" s="95" t="str">
        <f t="shared" si="454"/>
        <v/>
      </c>
      <c r="U6191" s="32">
        <f t="shared" ca="1" si="455"/>
        <v>0</v>
      </c>
      <c r="V6191" s="22" t="str">
        <f t="shared" si="456"/>
        <v/>
      </c>
      <c r="X6191" s="33"/>
      <c r="Y6191" s="33"/>
    </row>
    <row r="6192" spans="1:25" hidden="1" x14ac:dyDescent="0.2">
      <c r="A6192" s="93"/>
      <c r="B6192" s="94" t="str">
        <f>IFERROR(VLOOKUP($A6192,HeadJournal!$A$1:$NTR$890,COLUMN(HeadJournal!B$1),0),"")</f>
        <v/>
      </c>
      <c r="C6192" s="94" t="str">
        <f>IFERROR(VLOOKUP($A6192,HeadJournal!$A$1:$NTR$890,COLUMN(HeadJournal!C$1),0),"")</f>
        <v/>
      </c>
      <c r="D6192" s="125" t="str">
        <f>IFERROR(VLOOKUP($A6192,HeadJournal!$A$1:$NTR$890,COLUMN(HeadJournal!D$1),0),"")</f>
        <v/>
      </c>
      <c r="E6192" s="95" t="str">
        <f>IFERROR(VLOOKUP($A6192,HeadJournal!$A$1:$NTR$890,COLUMN(HeadJournal!G$1),0),"")</f>
        <v/>
      </c>
      <c r="F6192" s="95" t="str">
        <f t="shared" si="453"/>
        <v/>
      </c>
      <c r="G6192" s="97"/>
      <c r="H6192" s="161"/>
      <c r="I6192" s="97"/>
      <c r="J6192" s="97"/>
      <c r="K6192" s="29"/>
      <c r="L6192" s="29"/>
      <c r="M6192" s="30">
        <f>IFERROR(VLOOKUP($A6192,HeadJournal!$A$1:$J$890,COLUMN(HeadJournal!I$1),0)*($K6192+$L6192)/(SUMIF($A:$A,$A6192,$K:$K)+SUMIF($A:$A,$A6192,$L:$L)),0)</f>
        <v>0</v>
      </c>
      <c r="N6192" s="30">
        <f>IFERROR((VLOOKUP($A6192,HeadJournal!$A$1:$K$890,COLUMN(HeadJournal!K$1),0)-VLOOKUP($A6192,HeadJournal!$A$1:$K$890,COLUMN(HeadJournal!J$1),0))*($K6192+$L6192)/(SUMIF($A:$A,$A6192,$K:$K)+SUMIF($A:$A,$A6192,$L:$L)),0)</f>
        <v>0</v>
      </c>
      <c r="O6192" s="30">
        <f>IFERROR((VLOOKUP($A6192,HeadJournal!$A$1:$L$890,COLUMN(HeadJournal!L$1),0)*($K6192+$L6192)/(SUMIF($A:$A,$A6192,$K:$K)+SUMIF($A:$A,$A6192,$L:$L)))/VLOOKUP($A6192,HeadJournal!$A$1:$L$890,COLUMN(HeadJournal!H$1),0),0)</f>
        <v>0</v>
      </c>
      <c r="P6192" s="30">
        <f ca="1">IFERROR(SUM(K6192:O6192)*VLOOKUP($A6192,HeadJournal!$A$1:$L$890,COLUMN(HeadJournal!H$1),0),0)</f>
        <v>0</v>
      </c>
      <c r="Q6192" s="29"/>
      <c r="R6192" s="31"/>
      <c r="S6192" s="31"/>
      <c r="T6192" s="95" t="str">
        <f t="shared" si="454"/>
        <v/>
      </c>
      <c r="U6192" s="32">
        <f t="shared" ca="1" si="455"/>
        <v>0</v>
      </c>
      <c r="V6192" s="22" t="str">
        <f t="shared" si="456"/>
        <v/>
      </c>
      <c r="X6192" s="33"/>
      <c r="Y6192" s="33"/>
    </row>
    <row r="6193" spans="1:25" hidden="1" x14ac:dyDescent="0.2">
      <c r="A6193" s="93"/>
      <c r="B6193" s="94" t="str">
        <f>IFERROR(VLOOKUP($A6193,HeadJournal!$A$1:$NTR$890,COLUMN(HeadJournal!B$1),0),"")</f>
        <v/>
      </c>
      <c r="C6193" s="94" t="str">
        <f>IFERROR(VLOOKUP($A6193,HeadJournal!$A$1:$NTR$890,COLUMN(HeadJournal!C$1),0),"")</f>
        <v/>
      </c>
      <c r="D6193" s="125" t="str">
        <f>IFERROR(VLOOKUP($A6193,HeadJournal!$A$1:$NTR$890,COLUMN(HeadJournal!D$1),0),"")</f>
        <v/>
      </c>
      <c r="E6193" s="95" t="str">
        <f>IFERROR(VLOOKUP($A6193,HeadJournal!$A$1:$NTR$890,COLUMN(HeadJournal!G$1),0),"")</f>
        <v/>
      </c>
      <c r="F6193" s="95" t="str">
        <f t="shared" si="453"/>
        <v/>
      </c>
      <c r="G6193" s="97"/>
      <c r="H6193" s="161"/>
      <c r="I6193" s="97"/>
      <c r="J6193" s="97"/>
      <c r="K6193" s="29"/>
      <c r="L6193" s="29"/>
      <c r="M6193" s="30">
        <f>IFERROR(VLOOKUP($A6193,HeadJournal!$A$1:$J$890,COLUMN(HeadJournal!I$1),0)*($K6193+$L6193)/(SUMIF($A:$A,$A6193,$K:$K)+SUMIF($A:$A,$A6193,$L:$L)),0)</f>
        <v>0</v>
      </c>
      <c r="N6193" s="30">
        <f>IFERROR((VLOOKUP($A6193,HeadJournal!$A$1:$K$890,COLUMN(HeadJournal!K$1),0)-VLOOKUP($A6193,HeadJournal!$A$1:$K$890,COLUMN(HeadJournal!J$1),0))*($K6193+$L6193)/(SUMIF($A:$A,$A6193,$K:$K)+SUMIF($A:$A,$A6193,$L:$L)),0)</f>
        <v>0</v>
      </c>
      <c r="O6193" s="30">
        <f>IFERROR((VLOOKUP($A6193,HeadJournal!$A$1:$L$890,COLUMN(HeadJournal!L$1),0)*($K6193+$L6193)/(SUMIF($A:$A,$A6193,$K:$K)+SUMIF($A:$A,$A6193,$L:$L)))/VLOOKUP($A6193,HeadJournal!$A$1:$L$890,COLUMN(HeadJournal!H$1),0),0)</f>
        <v>0</v>
      </c>
      <c r="P6193" s="30">
        <f ca="1">IFERROR(SUM(K6193:O6193)*VLOOKUP($A6193,HeadJournal!$A$1:$L$890,COLUMN(HeadJournal!H$1),0),0)</f>
        <v>0</v>
      </c>
      <c r="Q6193" s="29"/>
      <c r="R6193" s="31"/>
      <c r="S6193" s="31"/>
      <c r="T6193" s="95" t="str">
        <f t="shared" si="454"/>
        <v/>
      </c>
      <c r="U6193" s="32">
        <f t="shared" ca="1" si="455"/>
        <v>0</v>
      </c>
      <c r="V6193" s="22" t="str">
        <f t="shared" si="456"/>
        <v/>
      </c>
      <c r="X6193" s="33"/>
      <c r="Y6193" s="33"/>
    </row>
    <row r="6194" spans="1:25" hidden="1" x14ac:dyDescent="0.2">
      <c r="A6194" s="93"/>
      <c r="B6194" s="94" t="str">
        <f>IFERROR(VLOOKUP($A6194,HeadJournal!$A$1:$NTR$890,COLUMN(HeadJournal!B$1),0),"")</f>
        <v/>
      </c>
      <c r="C6194" s="94" t="str">
        <f>IFERROR(VLOOKUP($A6194,HeadJournal!$A$1:$NTR$890,COLUMN(HeadJournal!C$1),0),"")</f>
        <v/>
      </c>
      <c r="D6194" s="125" t="str">
        <f>IFERROR(VLOOKUP($A6194,HeadJournal!$A$1:$NTR$890,COLUMN(HeadJournal!D$1),0),"")</f>
        <v/>
      </c>
      <c r="E6194" s="95" t="str">
        <f>IFERROR(VLOOKUP($A6194,HeadJournal!$A$1:$NTR$890,COLUMN(HeadJournal!G$1),0),"")</f>
        <v/>
      </c>
      <c r="F6194" s="95" t="str">
        <f t="shared" si="453"/>
        <v/>
      </c>
      <c r="G6194" s="97"/>
      <c r="H6194" s="161"/>
      <c r="I6194" s="97"/>
      <c r="J6194" s="97"/>
      <c r="K6194" s="29"/>
      <c r="L6194" s="29"/>
      <c r="M6194" s="30">
        <f>IFERROR(VLOOKUP($A6194,HeadJournal!$A$1:$J$890,COLUMN(HeadJournal!I$1),0)*($K6194+$L6194)/(SUMIF($A:$A,$A6194,$K:$K)+SUMIF($A:$A,$A6194,$L:$L)),0)</f>
        <v>0</v>
      </c>
      <c r="N6194" s="30">
        <f>IFERROR((VLOOKUP($A6194,HeadJournal!$A$1:$K$890,COLUMN(HeadJournal!K$1),0)-VLOOKUP($A6194,HeadJournal!$A$1:$K$890,COLUMN(HeadJournal!J$1),0))*($K6194+$L6194)/(SUMIF($A:$A,$A6194,$K:$K)+SUMIF($A:$A,$A6194,$L:$L)),0)</f>
        <v>0</v>
      </c>
      <c r="O6194" s="30">
        <f>IFERROR((VLOOKUP($A6194,HeadJournal!$A$1:$L$890,COLUMN(HeadJournal!L$1),0)*($K6194+$L6194)/(SUMIF($A:$A,$A6194,$K:$K)+SUMIF($A:$A,$A6194,$L:$L)))/VLOOKUP($A6194,HeadJournal!$A$1:$L$890,COLUMN(HeadJournal!H$1),0),0)</f>
        <v>0</v>
      </c>
      <c r="P6194" s="30">
        <f ca="1">IFERROR(SUM(K6194:O6194)*VLOOKUP($A6194,HeadJournal!$A$1:$L$890,COLUMN(HeadJournal!H$1),0),0)</f>
        <v>0</v>
      </c>
      <c r="Q6194" s="29"/>
      <c r="R6194" s="31"/>
      <c r="S6194" s="31"/>
      <c r="T6194" s="95" t="str">
        <f t="shared" si="454"/>
        <v/>
      </c>
      <c r="U6194" s="32">
        <f t="shared" ca="1" si="455"/>
        <v>0</v>
      </c>
      <c r="V6194" s="22" t="str">
        <f t="shared" si="456"/>
        <v/>
      </c>
      <c r="X6194" s="33"/>
      <c r="Y6194" s="33"/>
    </row>
    <row r="6195" spans="1:25" hidden="1" x14ac:dyDescent="0.2">
      <c r="A6195" s="93"/>
      <c r="B6195" s="94" t="str">
        <f>IFERROR(VLOOKUP($A6195,HeadJournal!$A$1:$NTR$890,COLUMN(HeadJournal!B$1),0),"")</f>
        <v/>
      </c>
      <c r="C6195" s="94" t="str">
        <f>IFERROR(VLOOKUP($A6195,HeadJournal!$A$1:$NTR$890,COLUMN(HeadJournal!C$1),0),"")</f>
        <v/>
      </c>
      <c r="D6195" s="125" t="str">
        <f>IFERROR(VLOOKUP($A6195,HeadJournal!$A$1:$NTR$890,COLUMN(HeadJournal!D$1),0),"")</f>
        <v/>
      </c>
      <c r="E6195" s="95" t="str">
        <f>IFERROR(VLOOKUP($A6195,HeadJournal!$A$1:$NTR$890,COLUMN(HeadJournal!G$1),0),"")</f>
        <v/>
      </c>
      <c r="F6195" s="95" t="str">
        <f t="shared" si="453"/>
        <v/>
      </c>
      <c r="G6195" s="97"/>
      <c r="H6195" s="161"/>
      <c r="I6195" s="97"/>
      <c r="J6195" s="97"/>
      <c r="K6195" s="29"/>
      <c r="L6195" s="29"/>
      <c r="M6195" s="30">
        <f>IFERROR(VLOOKUP($A6195,HeadJournal!$A$1:$J$890,COLUMN(HeadJournal!I$1),0)*($K6195+$L6195)/(SUMIF($A:$A,$A6195,$K:$K)+SUMIF($A:$A,$A6195,$L:$L)),0)</f>
        <v>0</v>
      </c>
      <c r="N6195" s="30">
        <f>IFERROR((VLOOKUP($A6195,HeadJournal!$A$1:$K$890,COLUMN(HeadJournal!K$1),0)-VLOOKUP($A6195,HeadJournal!$A$1:$K$890,COLUMN(HeadJournal!J$1),0))*($K6195+$L6195)/(SUMIF($A:$A,$A6195,$K:$K)+SUMIF($A:$A,$A6195,$L:$L)),0)</f>
        <v>0</v>
      </c>
      <c r="O6195" s="30">
        <f>IFERROR((VLOOKUP($A6195,HeadJournal!$A$1:$L$890,COLUMN(HeadJournal!L$1),0)*($K6195+$L6195)/(SUMIF($A:$A,$A6195,$K:$K)+SUMIF($A:$A,$A6195,$L:$L)))/VLOOKUP($A6195,HeadJournal!$A$1:$L$890,COLUMN(HeadJournal!H$1),0),0)</f>
        <v>0</v>
      </c>
      <c r="P6195" s="30">
        <f ca="1">IFERROR(SUM(K6195:O6195)*VLOOKUP($A6195,HeadJournal!$A$1:$L$890,COLUMN(HeadJournal!H$1),0),0)</f>
        <v>0</v>
      </c>
      <c r="Q6195" s="29"/>
      <c r="R6195" s="31"/>
      <c r="S6195" s="31"/>
      <c r="T6195" s="95" t="str">
        <f t="shared" si="454"/>
        <v/>
      </c>
      <c r="U6195" s="32">
        <f t="shared" ca="1" si="455"/>
        <v>0</v>
      </c>
      <c r="V6195" s="22" t="str">
        <f t="shared" si="456"/>
        <v/>
      </c>
      <c r="X6195" s="33"/>
      <c r="Y6195" s="33"/>
    </row>
    <row r="6196" spans="1:25" hidden="1" x14ac:dyDescent="0.2">
      <c r="A6196" s="93"/>
      <c r="B6196" s="94" t="str">
        <f>IFERROR(VLOOKUP($A6196,HeadJournal!$A$1:$NTR$890,COLUMN(HeadJournal!B$1),0),"")</f>
        <v/>
      </c>
      <c r="C6196" s="94" t="str">
        <f>IFERROR(VLOOKUP($A6196,HeadJournal!$A$1:$NTR$890,COLUMN(HeadJournal!C$1),0),"")</f>
        <v/>
      </c>
      <c r="D6196" s="125" t="str">
        <f>IFERROR(VLOOKUP($A6196,HeadJournal!$A$1:$NTR$890,COLUMN(HeadJournal!D$1),0),"")</f>
        <v/>
      </c>
      <c r="E6196" s="95" t="str">
        <f>IFERROR(VLOOKUP($A6196,HeadJournal!$A$1:$NTR$890,COLUMN(HeadJournal!G$1),0),"")</f>
        <v/>
      </c>
      <c r="F6196" s="95" t="str">
        <f t="shared" si="453"/>
        <v/>
      </c>
      <c r="G6196" s="97"/>
      <c r="H6196" s="161"/>
      <c r="I6196" s="97"/>
      <c r="J6196" s="97"/>
      <c r="K6196" s="29"/>
      <c r="L6196" s="29"/>
      <c r="M6196" s="30">
        <f>IFERROR(VLOOKUP($A6196,HeadJournal!$A$1:$J$890,COLUMN(HeadJournal!I$1),0)*($K6196+$L6196)/(SUMIF($A:$A,$A6196,$K:$K)+SUMIF($A:$A,$A6196,$L:$L)),0)</f>
        <v>0</v>
      </c>
      <c r="N6196" s="30">
        <f>IFERROR((VLOOKUP($A6196,HeadJournal!$A$1:$K$890,COLUMN(HeadJournal!K$1),0)-VLOOKUP($A6196,HeadJournal!$A$1:$K$890,COLUMN(HeadJournal!J$1),0))*($K6196+$L6196)/(SUMIF($A:$A,$A6196,$K:$K)+SUMIF($A:$A,$A6196,$L:$L)),0)</f>
        <v>0</v>
      </c>
      <c r="O6196" s="30">
        <f>IFERROR((VLOOKUP($A6196,HeadJournal!$A$1:$L$890,COLUMN(HeadJournal!L$1),0)*($K6196+$L6196)/(SUMIF($A:$A,$A6196,$K:$K)+SUMIF($A:$A,$A6196,$L:$L)))/VLOOKUP($A6196,HeadJournal!$A$1:$L$890,COLUMN(HeadJournal!H$1),0),0)</f>
        <v>0</v>
      </c>
      <c r="P6196" s="30">
        <f ca="1">IFERROR(SUM(K6196:O6196)*VLOOKUP($A6196,HeadJournal!$A$1:$L$890,COLUMN(HeadJournal!H$1),0),0)</f>
        <v>0</v>
      </c>
      <c r="Q6196" s="29"/>
      <c r="R6196" s="31"/>
      <c r="S6196" s="31"/>
      <c r="T6196" s="95" t="str">
        <f t="shared" si="454"/>
        <v/>
      </c>
      <c r="U6196" s="32">
        <f t="shared" ca="1" si="455"/>
        <v>0</v>
      </c>
      <c r="V6196" s="22" t="str">
        <f t="shared" si="456"/>
        <v/>
      </c>
      <c r="X6196" s="33"/>
      <c r="Y6196" s="33"/>
    </row>
    <row r="6197" spans="1:25" hidden="1" x14ac:dyDescent="0.2">
      <c r="A6197" s="93"/>
      <c r="B6197" s="94" t="str">
        <f>IFERROR(VLOOKUP($A6197,HeadJournal!$A$1:$NTR$890,COLUMN(HeadJournal!B$1),0),"")</f>
        <v/>
      </c>
      <c r="C6197" s="94" t="str">
        <f>IFERROR(VLOOKUP($A6197,HeadJournal!$A$1:$NTR$890,COLUMN(HeadJournal!C$1),0),"")</f>
        <v/>
      </c>
      <c r="D6197" s="125" t="str">
        <f>IFERROR(VLOOKUP($A6197,HeadJournal!$A$1:$NTR$890,COLUMN(HeadJournal!D$1),0),"")</f>
        <v/>
      </c>
      <c r="E6197" s="95" t="str">
        <f>IFERROR(VLOOKUP($A6197,HeadJournal!$A$1:$NTR$890,COLUMN(HeadJournal!G$1),0),"")</f>
        <v/>
      </c>
      <c r="F6197" s="95" t="str">
        <f t="shared" si="453"/>
        <v/>
      </c>
      <c r="G6197" s="97"/>
      <c r="H6197" s="161"/>
      <c r="I6197" s="97"/>
      <c r="J6197" s="97"/>
      <c r="K6197" s="29"/>
      <c r="L6197" s="29"/>
      <c r="M6197" s="30">
        <f>IFERROR(VLOOKUP($A6197,HeadJournal!$A$1:$J$890,COLUMN(HeadJournal!I$1),0)*($K6197+$L6197)/(SUMIF($A:$A,$A6197,$K:$K)+SUMIF($A:$A,$A6197,$L:$L)),0)</f>
        <v>0</v>
      </c>
      <c r="N6197" s="30">
        <f>IFERROR((VLOOKUP($A6197,HeadJournal!$A$1:$K$890,COLUMN(HeadJournal!K$1),0)-VLOOKUP($A6197,HeadJournal!$A$1:$K$890,COLUMN(HeadJournal!J$1),0))*($K6197+$L6197)/(SUMIF($A:$A,$A6197,$K:$K)+SUMIF($A:$A,$A6197,$L:$L)),0)</f>
        <v>0</v>
      </c>
      <c r="O6197" s="30">
        <f>IFERROR((VLOOKUP($A6197,HeadJournal!$A$1:$L$890,COLUMN(HeadJournal!L$1),0)*($K6197+$L6197)/(SUMIF($A:$A,$A6197,$K:$K)+SUMIF($A:$A,$A6197,$L:$L)))/VLOOKUP($A6197,HeadJournal!$A$1:$L$890,COLUMN(HeadJournal!H$1),0),0)</f>
        <v>0</v>
      </c>
      <c r="P6197" s="30">
        <f ca="1">IFERROR(SUM(K6197:O6197)*VLOOKUP($A6197,HeadJournal!$A$1:$L$890,COLUMN(HeadJournal!H$1),0),0)</f>
        <v>0</v>
      </c>
      <c r="Q6197" s="29"/>
      <c r="R6197" s="31"/>
      <c r="S6197" s="31"/>
      <c r="T6197" s="95" t="str">
        <f t="shared" si="454"/>
        <v/>
      </c>
      <c r="U6197" s="32">
        <f t="shared" ca="1" si="455"/>
        <v>0</v>
      </c>
      <c r="V6197" s="22" t="str">
        <f t="shared" si="456"/>
        <v/>
      </c>
      <c r="X6197" s="33"/>
      <c r="Y6197" s="33"/>
    </row>
    <row r="6198" spans="1:25" hidden="1" x14ac:dyDescent="0.2">
      <c r="A6198" s="93"/>
      <c r="B6198" s="94" t="str">
        <f>IFERROR(VLOOKUP($A6198,HeadJournal!$A$1:$NTR$890,COLUMN(HeadJournal!B$1),0),"")</f>
        <v/>
      </c>
      <c r="C6198" s="94" t="str">
        <f>IFERROR(VLOOKUP($A6198,HeadJournal!$A$1:$NTR$890,COLUMN(HeadJournal!C$1),0),"")</f>
        <v/>
      </c>
      <c r="D6198" s="125" t="str">
        <f>IFERROR(VLOOKUP($A6198,HeadJournal!$A$1:$NTR$890,COLUMN(HeadJournal!D$1),0),"")</f>
        <v/>
      </c>
      <c r="E6198" s="95" t="str">
        <f>IFERROR(VLOOKUP($A6198,HeadJournal!$A$1:$NTR$890,COLUMN(HeadJournal!G$1),0),"")</f>
        <v/>
      </c>
      <c r="F6198" s="95" t="str">
        <f t="shared" si="453"/>
        <v/>
      </c>
      <c r="G6198" s="97"/>
      <c r="H6198" s="161"/>
      <c r="I6198" s="97"/>
      <c r="J6198" s="97"/>
      <c r="K6198" s="29"/>
      <c r="L6198" s="29"/>
      <c r="M6198" s="30">
        <f>IFERROR(VLOOKUP($A6198,HeadJournal!$A$1:$J$890,COLUMN(HeadJournal!I$1),0)*($K6198+$L6198)/(SUMIF($A:$A,$A6198,$K:$K)+SUMIF($A:$A,$A6198,$L:$L)),0)</f>
        <v>0</v>
      </c>
      <c r="N6198" s="30">
        <f>IFERROR((VLOOKUP($A6198,HeadJournal!$A$1:$K$890,COLUMN(HeadJournal!K$1),0)-VLOOKUP($A6198,HeadJournal!$A$1:$K$890,COLUMN(HeadJournal!J$1),0))*($K6198+$L6198)/(SUMIF($A:$A,$A6198,$K:$K)+SUMIF($A:$A,$A6198,$L:$L)),0)</f>
        <v>0</v>
      </c>
      <c r="O6198" s="30">
        <f>IFERROR((VLOOKUP($A6198,HeadJournal!$A$1:$L$890,COLUMN(HeadJournal!L$1),0)*($K6198+$L6198)/(SUMIF($A:$A,$A6198,$K:$K)+SUMIF($A:$A,$A6198,$L:$L)))/VLOOKUP($A6198,HeadJournal!$A$1:$L$890,COLUMN(HeadJournal!H$1),0),0)</f>
        <v>0</v>
      </c>
      <c r="P6198" s="30">
        <f ca="1">IFERROR(SUM(K6198:O6198)*VLOOKUP($A6198,HeadJournal!$A$1:$L$890,COLUMN(HeadJournal!H$1),0),0)</f>
        <v>0</v>
      </c>
      <c r="Q6198" s="29"/>
      <c r="R6198" s="31"/>
      <c r="S6198" s="31"/>
      <c r="T6198" s="95" t="str">
        <f t="shared" si="454"/>
        <v/>
      </c>
      <c r="U6198" s="32">
        <f t="shared" ca="1" si="455"/>
        <v>0</v>
      </c>
      <c r="V6198" s="22" t="str">
        <f t="shared" si="456"/>
        <v/>
      </c>
      <c r="X6198" s="33"/>
      <c r="Y6198" s="33"/>
    </row>
    <row r="6199" spans="1:25" hidden="1" x14ac:dyDescent="0.2">
      <c r="A6199" s="93"/>
      <c r="B6199" s="94" t="str">
        <f>IFERROR(VLOOKUP($A6199,HeadJournal!$A$1:$NTR$890,COLUMN(HeadJournal!B$1),0),"")</f>
        <v/>
      </c>
      <c r="C6199" s="94" t="str">
        <f>IFERROR(VLOOKUP($A6199,HeadJournal!$A$1:$NTR$890,COLUMN(HeadJournal!C$1),0),"")</f>
        <v/>
      </c>
      <c r="D6199" s="125" t="str">
        <f>IFERROR(VLOOKUP($A6199,HeadJournal!$A$1:$NTR$890,COLUMN(HeadJournal!D$1),0),"")</f>
        <v/>
      </c>
      <c r="E6199" s="95" t="str">
        <f>IFERROR(VLOOKUP($A6199,HeadJournal!$A$1:$NTR$890,COLUMN(HeadJournal!G$1),0),"")</f>
        <v/>
      </c>
      <c r="F6199" s="95" t="str">
        <f t="shared" si="453"/>
        <v/>
      </c>
      <c r="G6199" s="97"/>
      <c r="H6199" s="161"/>
      <c r="I6199" s="97"/>
      <c r="J6199" s="97"/>
      <c r="K6199" s="29"/>
      <c r="L6199" s="29"/>
      <c r="M6199" s="30">
        <f>IFERROR(VLOOKUP($A6199,HeadJournal!$A$1:$J$890,COLUMN(HeadJournal!I$1),0)*($K6199+$L6199)/(SUMIF($A:$A,$A6199,$K:$K)+SUMIF($A:$A,$A6199,$L:$L)),0)</f>
        <v>0</v>
      </c>
      <c r="N6199" s="30">
        <f>IFERROR((VLOOKUP($A6199,HeadJournal!$A$1:$K$890,COLUMN(HeadJournal!K$1),0)-VLOOKUP($A6199,HeadJournal!$A$1:$K$890,COLUMN(HeadJournal!J$1),0))*($K6199+$L6199)/(SUMIF($A:$A,$A6199,$K:$K)+SUMIF($A:$A,$A6199,$L:$L)),0)</f>
        <v>0</v>
      </c>
      <c r="O6199" s="30">
        <f>IFERROR((VLOOKUP($A6199,HeadJournal!$A$1:$L$890,COLUMN(HeadJournal!L$1),0)*($K6199+$L6199)/(SUMIF($A:$A,$A6199,$K:$K)+SUMIF($A:$A,$A6199,$L:$L)))/VLOOKUP($A6199,HeadJournal!$A$1:$L$890,COLUMN(HeadJournal!H$1),0),0)</f>
        <v>0</v>
      </c>
      <c r="P6199" s="30">
        <f ca="1">IFERROR(SUM(K6199:O6199)*VLOOKUP($A6199,HeadJournal!$A$1:$L$890,COLUMN(HeadJournal!H$1),0),0)</f>
        <v>0</v>
      </c>
      <c r="Q6199" s="29"/>
      <c r="R6199" s="31"/>
      <c r="S6199" s="31"/>
      <c r="T6199" s="95" t="str">
        <f t="shared" si="454"/>
        <v/>
      </c>
      <c r="U6199" s="32">
        <f t="shared" ca="1" si="455"/>
        <v>0</v>
      </c>
      <c r="V6199" s="22" t="str">
        <f t="shared" si="456"/>
        <v/>
      </c>
      <c r="X6199" s="33"/>
      <c r="Y6199" s="33"/>
    </row>
    <row r="6200" spans="1:25" hidden="1" x14ac:dyDescent="0.2">
      <c r="A6200" s="93"/>
      <c r="B6200" s="94" t="str">
        <f>IFERROR(VLOOKUP($A6200,HeadJournal!$A$1:$NTR$890,COLUMN(HeadJournal!B$1),0),"")</f>
        <v/>
      </c>
      <c r="C6200" s="94" t="str">
        <f>IFERROR(VLOOKUP($A6200,HeadJournal!$A$1:$NTR$890,COLUMN(HeadJournal!C$1),0),"")</f>
        <v/>
      </c>
      <c r="D6200" s="125" t="str">
        <f>IFERROR(VLOOKUP($A6200,HeadJournal!$A$1:$NTR$890,COLUMN(HeadJournal!D$1),0),"")</f>
        <v/>
      </c>
      <c r="E6200" s="95" t="str">
        <f>IFERROR(VLOOKUP($A6200,HeadJournal!$A$1:$NTR$890,COLUMN(HeadJournal!G$1),0),"")</f>
        <v/>
      </c>
      <c r="F6200" s="95" t="str">
        <f t="shared" si="453"/>
        <v/>
      </c>
      <c r="G6200" s="97"/>
      <c r="H6200" s="161"/>
      <c r="I6200" s="97"/>
      <c r="J6200" s="97"/>
      <c r="K6200" s="29"/>
      <c r="L6200" s="29"/>
      <c r="M6200" s="30">
        <f>IFERROR(VLOOKUP($A6200,HeadJournal!$A$1:$J$890,COLUMN(HeadJournal!I$1),0)*($K6200+$L6200)/(SUMIF($A:$A,$A6200,$K:$K)+SUMIF($A:$A,$A6200,$L:$L)),0)</f>
        <v>0</v>
      </c>
      <c r="N6200" s="30">
        <f>IFERROR((VLOOKUP($A6200,HeadJournal!$A$1:$K$890,COLUMN(HeadJournal!K$1),0)-VLOOKUP($A6200,HeadJournal!$A$1:$K$890,COLUMN(HeadJournal!J$1),0))*($K6200+$L6200)/(SUMIF($A:$A,$A6200,$K:$K)+SUMIF($A:$A,$A6200,$L:$L)),0)</f>
        <v>0</v>
      </c>
      <c r="O6200" s="30">
        <f>IFERROR((VLOOKUP($A6200,HeadJournal!$A$1:$L$890,COLUMN(HeadJournal!L$1),0)*($K6200+$L6200)/(SUMIF($A:$A,$A6200,$K:$K)+SUMIF($A:$A,$A6200,$L:$L)))/VLOOKUP($A6200,HeadJournal!$A$1:$L$890,COLUMN(HeadJournal!H$1),0),0)</f>
        <v>0</v>
      </c>
      <c r="P6200" s="30">
        <f ca="1">IFERROR(SUM(K6200:O6200)*VLOOKUP($A6200,HeadJournal!$A$1:$L$890,COLUMN(HeadJournal!H$1),0),0)</f>
        <v>0</v>
      </c>
      <c r="Q6200" s="29"/>
      <c r="R6200" s="31"/>
      <c r="S6200" s="31"/>
      <c r="T6200" s="95" t="str">
        <f t="shared" si="454"/>
        <v/>
      </c>
      <c r="U6200" s="32">
        <f t="shared" ca="1" si="455"/>
        <v>0</v>
      </c>
      <c r="V6200" s="22" t="str">
        <f t="shared" si="456"/>
        <v/>
      </c>
      <c r="X6200" s="33"/>
      <c r="Y6200" s="33"/>
    </row>
    <row r="6201" spans="1:25" hidden="1" x14ac:dyDescent="0.2">
      <c r="A6201" s="93"/>
      <c r="B6201" s="94" t="str">
        <f>IFERROR(VLOOKUP($A6201,HeadJournal!$A$1:$NTR$890,COLUMN(HeadJournal!B$1),0),"")</f>
        <v/>
      </c>
      <c r="C6201" s="94" t="str">
        <f>IFERROR(VLOOKUP($A6201,HeadJournal!$A$1:$NTR$890,COLUMN(HeadJournal!C$1),0),"")</f>
        <v/>
      </c>
      <c r="D6201" s="125" t="str">
        <f>IFERROR(VLOOKUP($A6201,HeadJournal!$A$1:$NTR$890,COLUMN(HeadJournal!D$1),0),"")</f>
        <v/>
      </c>
      <c r="E6201" s="95" t="str">
        <f>IFERROR(VLOOKUP($A6201,HeadJournal!$A$1:$NTR$890,COLUMN(HeadJournal!G$1),0),"")</f>
        <v/>
      </c>
      <c r="F6201" s="95" t="str">
        <f t="shared" si="453"/>
        <v/>
      </c>
      <c r="G6201" s="97"/>
      <c r="H6201" s="161"/>
      <c r="I6201" s="97"/>
      <c r="J6201" s="97"/>
      <c r="K6201" s="29"/>
      <c r="L6201" s="29"/>
      <c r="M6201" s="30">
        <f>IFERROR(VLOOKUP($A6201,HeadJournal!$A$1:$J$890,COLUMN(HeadJournal!I$1),0)*($K6201+$L6201)/(SUMIF($A:$A,$A6201,$K:$K)+SUMIF($A:$A,$A6201,$L:$L)),0)</f>
        <v>0</v>
      </c>
      <c r="N6201" s="30">
        <f>IFERROR((VLOOKUP($A6201,HeadJournal!$A$1:$K$890,COLUMN(HeadJournal!K$1),0)-VLOOKUP($A6201,HeadJournal!$A$1:$K$890,COLUMN(HeadJournal!J$1),0))*($K6201+$L6201)/(SUMIF($A:$A,$A6201,$K:$K)+SUMIF($A:$A,$A6201,$L:$L)),0)</f>
        <v>0</v>
      </c>
      <c r="O6201" s="30">
        <f>IFERROR((VLOOKUP($A6201,HeadJournal!$A$1:$L$890,COLUMN(HeadJournal!L$1),0)*($K6201+$L6201)/(SUMIF($A:$A,$A6201,$K:$K)+SUMIF($A:$A,$A6201,$L:$L)))/VLOOKUP($A6201,HeadJournal!$A$1:$L$890,COLUMN(HeadJournal!H$1),0),0)</f>
        <v>0</v>
      </c>
      <c r="P6201" s="30">
        <f ca="1">IFERROR(SUM(K6201:O6201)*VLOOKUP($A6201,HeadJournal!$A$1:$L$890,COLUMN(HeadJournal!H$1),0),0)</f>
        <v>0</v>
      </c>
      <c r="Q6201" s="29"/>
      <c r="R6201" s="31"/>
      <c r="S6201" s="31"/>
      <c r="T6201" s="95" t="str">
        <f t="shared" si="454"/>
        <v/>
      </c>
      <c r="U6201" s="32">
        <f t="shared" ca="1" si="455"/>
        <v>0</v>
      </c>
      <c r="V6201" s="22" t="str">
        <f t="shared" si="456"/>
        <v/>
      </c>
      <c r="X6201" s="33"/>
      <c r="Y6201" s="33"/>
    </row>
    <row r="6202" spans="1:25" hidden="1" x14ac:dyDescent="0.2">
      <c r="A6202" s="93"/>
      <c r="B6202" s="94" t="str">
        <f>IFERROR(VLOOKUP($A6202,HeadJournal!$A$1:$NTR$890,COLUMN(HeadJournal!B$1),0),"")</f>
        <v/>
      </c>
      <c r="C6202" s="94" t="str">
        <f>IFERROR(VLOOKUP($A6202,HeadJournal!$A$1:$NTR$890,COLUMN(HeadJournal!C$1),0),"")</f>
        <v/>
      </c>
      <c r="D6202" s="125" t="str">
        <f>IFERROR(VLOOKUP($A6202,HeadJournal!$A$1:$NTR$890,COLUMN(HeadJournal!D$1),0),"")</f>
        <v/>
      </c>
      <c r="E6202" s="95" t="str">
        <f>IFERROR(VLOOKUP($A6202,HeadJournal!$A$1:$NTR$890,COLUMN(HeadJournal!G$1),0),"")</f>
        <v/>
      </c>
      <c r="F6202" s="95" t="str">
        <f t="shared" si="453"/>
        <v/>
      </c>
      <c r="G6202" s="97"/>
      <c r="H6202" s="161"/>
      <c r="I6202" s="97"/>
      <c r="J6202" s="97"/>
      <c r="K6202" s="29"/>
      <c r="L6202" s="29"/>
      <c r="M6202" s="30">
        <f>IFERROR(VLOOKUP($A6202,HeadJournal!$A$1:$J$890,COLUMN(HeadJournal!I$1),0)*($K6202+$L6202)/(SUMIF($A:$A,$A6202,$K:$K)+SUMIF($A:$A,$A6202,$L:$L)),0)</f>
        <v>0</v>
      </c>
      <c r="N6202" s="30">
        <f>IFERROR((VLOOKUP($A6202,HeadJournal!$A$1:$K$890,COLUMN(HeadJournal!K$1),0)-VLOOKUP($A6202,HeadJournal!$A$1:$K$890,COLUMN(HeadJournal!J$1),0))*($K6202+$L6202)/(SUMIF($A:$A,$A6202,$K:$K)+SUMIF($A:$A,$A6202,$L:$L)),0)</f>
        <v>0</v>
      </c>
      <c r="O6202" s="30">
        <f>IFERROR((VLOOKUP($A6202,HeadJournal!$A$1:$L$890,COLUMN(HeadJournal!L$1),0)*($K6202+$L6202)/(SUMIF($A:$A,$A6202,$K:$K)+SUMIF($A:$A,$A6202,$L:$L)))/VLOOKUP($A6202,HeadJournal!$A$1:$L$890,COLUMN(HeadJournal!H$1),0),0)</f>
        <v>0</v>
      </c>
      <c r="P6202" s="30">
        <f ca="1">IFERROR(SUM(K6202:O6202)*VLOOKUP($A6202,HeadJournal!$A$1:$L$890,COLUMN(HeadJournal!H$1),0),0)</f>
        <v>0</v>
      </c>
      <c r="Q6202" s="29"/>
      <c r="R6202" s="31"/>
      <c r="S6202" s="31"/>
      <c r="T6202" s="95" t="str">
        <f t="shared" si="454"/>
        <v/>
      </c>
      <c r="U6202" s="32">
        <f t="shared" ca="1" si="455"/>
        <v>0</v>
      </c>
      <c r="V6202" s="22" t="str">
        <f t="shared" si="456"/>
        <v/>
      </c>
      <c r="X6202" s="33"/>
      <c r="Y6202" s="33"/>
    </row>
    <row r="6203" spans="1:25" hidden="1" x14ac:dyDescent="0.2">
      <c r="A6203" s="93"/>
      <c r="B6203" s="94" t="str">
        <f>IFERROR(VLOOKUP($A6203,HeadJournal!$A$1:$NTR$890,COLUMN(HeadJournal!B$1),0),"")</f>
        <v/>
      </c>
      <c r="C6203" s="94" t="str">
        <f>IFERROR(VLOOKUP($A6203,HeadJournal!$A$1:$NTR$890,COLUMN(HeadJournal!C$1),0),"")</f>
        <v/>
      </c>
      <c r="D6203" s="125" t="str">
        <f>IFERROR(VLOOKUP($A6203,HeadJournal!$A$1:$NTR$890,COLUMN(HeadJournal!D$1),0),"")</f>
        <v/>
      </c>
      <c r="E6203" s="95" t="str">
        <f>IFERROR(VLOOKUP($A6203,HeadJournal!$A$1:$NTR$890,COLUMN(HeadJournal!G$1),0),"")</f>
        <v/>
      </c>
      <c r="F6203" s="95" t="str">
        <f t="shared" si="453"/>
        <v/>
      </c>
      <c r="G6203" s="97"/>
      <c r="H6203" s="161"/>
      <c r="I6203" s="97"/>
      <c r="J6203" s="97"/>
      <c r="K6203" s="29"/>
      <c r="L6203" s="29"/>
      <c r="M6203" s="30">
        <f>IFERROR(VLOOKUP($A6203,HeadJournal!$A$1:$J$890,COLUMN(HeadJournal!I$1),0)*($K6203+$L6203)/(SUMIF($A:$A,$A6203,$K:$K)+SUMIF($A:$A,$A6203,$L:$L)),0)</f>
        <v>0</v>
      </c>
      <c r="N6203" s="30">
        <f>IFERROR((VLOOKUP($A6203,HeadJournal!$A$1:$K$890,COLUMN(HeadJournal!K$1),0)-VLOOKUP($A6203,HeadJournal!$A$1:$K$890,COLUMN(HeadJournal!J$1),0))*($K6203+$L6203)/(SUMIF($A:$A,$A6203,$K:$K)+SUMIF($A:$A,$A6203,$L:$L)),0)</f>
        <v>0</v>
      </c>
      <c r="O6203" s="30">
        <f>IFERROR((VLOOKUP($A6203,HeadJournal!$A$1:$L$890,COLUMN(HeadJournal!L$1),0)*($K6203+$L6203)/(SUMIF($A:$A,$A6203,$K:$K)+SUMIF($A:$A,$A6203,$L:$L)))/VLOOKUP($A6203,HeadJournal!$A$1:$L$890,COLUMN(HeadJournal!H$1),0),0)</f>
        <v>0</v>
      </c>
      <c r="P6203" s="30">
        <f ca="1">IFERROR(SUM(K6203:O6203)*VLOOKUP($A6203,HeadJournal!$A$1:$L$890,COLUMN(HeadJournal!H$1),0),0)</f>
        <v>0</v>
      </c>
      <c r="Q6203" s="29"/>
      <c r="R6203" s="31"/>
      <c r="S6203" s="31"/>
      <c r="T6203" s="95" t="str">
        <f t="shared" si="454"/>
        <v/>
      </c>
      <c r="U6203" s="32">
        <f t="shared" ca="1" si="455"/>
        <v>0</v>
      </c>
      <c r="V6203" s="22" t="str">
        <f t="shared" si="456"/>
        <v/>
      </c>
      <c r="X6203" s="33"/>
      <c r="Y6203" s="33"/>
    </row>
    <row r="6204" spans="1:25" hidden="1" x14ac:dyDescent="0.2">
      <c r="A6204" s="93"/>
      <c r="B6204" s="94" t="str">
        <f>IFERROR(VLOOKUP($A6204,HeadJournal!$A$1:$NTR$890,COLUMN(HeadJournal!B$1),0),"")</f>
        <v/>
      </c>
      <c r="C6204" s="94" t="str">
        <f>IFERROR(VLOOKUP($A6204,HeadJournal!$A$1:$NTR$890,COLUMN(HeadJournal!C$1),0),"")</f>
        <v/>
      </c>
      <c r="D6204" s="125" t="str">
        <f>IFERROR(VLOOKUP($A6204,HeadJournal!$A$1:$NTR$890,COLUMN(HeadJournal!D$1),0),"")</f>
        <v/>
      </c>
      <c r="E6204" s="95" t="str">
        <f>IFERROR(VLOOKUP($A6204,HeadJournal!$A$1:$NTR$890,COLUMN(HeadJournal!G$1),0),"")</f>
        <v/>
      </c>
      <c r="F6204" s="95" t="str">
        <f t="shared" si="453"/>
        <v/>
      </c>
      <c r="G6204" s="97"/>
      <c r="H6204" s="161"/>
      <c r="I6204" s="97"/>
      <c r="J6204" s="97"/>
      <c r="K6204" s="29"/>
      <c r="L6204" s="29"/>
      <c r="M6204" s="30">
        <f>IFERROR(VLOOKUP($A6204,HeadJournal!$A$1:$J$890,COLUMN(HeadJournal!I$1),0)*($K6204+$L6204)/(SUMIF($A:$A,$A6204,$K:$K)+SUMIF($A:$A,$A6204,$L:$L)),0)</f>
        <v>0</v>
      </c>
      <c r="N6204" s="30">
        <f>IFERROR((VLOOKUP($A6204,HeadJournal!$A$1:$K$890,COLUMN(HeadJournal!K$1),0)-VLOOKUP($A6204,HeadJournal!$A$1:$K$890,COLUMN(HeadJournal!J$1),0))*($K6204+$L6204)/(SUMIF($A:$A,$A6204,$K:$K)+SUMIF($A:$A,$A6204,$L:$L)),0)</f>
        <v>0</v>
      </c>
      <c r="O6204" s="30">
        <f>IFERROR((VLOOKUP($A6204,HeadJournal!$A$1:$L$890,COLUMN(HeadJournal!L$1),0)*($K6204+$L6204)/(SUMIF($A:$A,$A6204,$K:$K)+SUMIF($A:$A,$A6204,$L:$L)))/VLOOKUP($A6204,HeadJournal!$A$1:$L$890,COLUMN(HeadJournal!H$1),0),0)</f>
        <v>0</v>
      </c>
      <c r="P6204" s="30">
        <f ca="1">IFERROR(SUM(K6204:O6204)*VLOOKUP($A6204,HeadJournal!$A$1:$L$890,COLUMN(HeadJournal!H$1),0),0)</f>
        <v>0</v>
      </c>
      <c r="Q6204" s="29"/>
      <c r="R6204" s="31"/>
      <c r="S6204" s="31"/>
      <c r="T6204" s="95" t="str">
        <f t="shared" si="454"/>
        <v/>
      </c>
      <c r="U6204" s="32">
        <f t="shared" ca="1" si="455"/>
        <v>0</v>
      </c>
      <c r="V6204" s="22" t="str">
        <f t="shared" si="456"/>
        <v/>
      </c>
      <c r="X6204" s="33"/>
      <c r="Y6204" s="33"/>
    </row>
    <row r="6205" spans="1:25" hidden="1" x14ac:dyDescent="0.2">
      <c r="A6205" s="93"/>
      <c r="B6205" s="94" t="str">
        <f>IFERROR(VLOOKUP($A6205,HeadJournal!$A$1:$NTR$890,COLUMN(HeadJournal!B$1),0),"")</f>
        <v/>
      </c>
      <c r="C6205" s="94" t="str">
        <f>IFERROR(VLOOKUP($A6205,HeadJournal!$A$1:$NTR$890,COLUMN(HeadJournal!C$1),0),"")</f>
        <v/>
      </c>
      <c r="D6205" s="125" t="str">
        <f>IFERROR(VLOOKUP($A6205,HeadJournal!$A$1:$NTR$890,COLUMN(HeadJournal!D$1),0),"")</f>
        <v/>
      </c>
      <c r="E6205" s="95" t="str">
        <f>IFERROR(VLOOKUP($A6205,HeadJournal!$A$1:$NTR$890,COLUMN(HeadJournal!G$1),0),"")</f>
        <v/>
      </c>
      <c r="F6205" s="95" t="str">
        <f t="shared" si="453"/>
        <v/>
      </c>
      <c r="G6205" s="97"/>
      <c r="H6205" s="161"/>
      <c r="I6205" s="97"/>
      <c r="J6205" s="97"/>
      <c r="K6205" s="29"/>
      <c r="L6205" s="29"/>
      <c r="M6205" s="30">
        <f>IFERROR(VLOOKUP($A6205,HeadJournal!$A$1:$J$890,COLUMN(HeadJournal!I$1),0)*($K6205+$L6205)/(SUMIF($A:$A,$A6205,$K:$K)+SUMIF($A:$A,$A6205,$L:$L)),0)</f>
        <v>0</v>
      </c>
      <c r="N6205" s="30">
        <f>IFERROR((VLOOKUP($A6205,HeadJournal!$A$1:$K$890,COLUMN(HeadJournal!K$1),0)-VLOOKUP($A6205,HeadJournal!$A$1:$K$890,COLUMN(HeadJournal!J$1),0))*($K6205+$L6205)/(SUMIF($A:$A,$A6205,$K:$K)+SUMIF($A:$A,$A6205,$L:$L)),0)</f>
        <v>0</v>
      </c>
      <c r="O6205" s="30">
        <f>IFERROR((VLOOKUP($A6205,HeadJournal!$A$1:$L$890,COLUMN(HeadJournal!L$1),0)*($K6205+$L6205)/(SUMIF($A:$A,$A6205,$K:$K)+SUMIF($A:$A,$A6205,$L:$L)))/VLOOKUP($A6205,HeadJournal!$A$1:$L$890,COLUMN(HeadJournal!H$1),0),0)</f>
        <v>0</v>
      </c>
      <c r="P6205" s="30">
        <f ca="1">IFERROR(SUM(K6205:O6205)*VLOOKUP($A6205,HeadJournal!$A$1:$L$890,COLUMN(HeadJournal!H$1),0),0)</f>
        <v>0</v>
      </c>
      <c r="Q6205" s="29"/>
      <c r="R6205" s="31"/>
      <c r="S6205" s="31"/>
      <c r="T6205" s="95" t="str">
        <f t="shared" si="454"/>
        <v/>
      </c>
      <c r="U6205" s="32">
        <f t="shared" ca="1" si="455"/>
        <v>0</v>
      </c>
      <c r="V6205" s="22" t="str">
        <f t="shared" si="456"/>
        <v/>
      </c>
      <c r="X6205" s="33"/>
      <c r="Y6205" s="33"/>
    </row>
    <row r="6206" spans="1:25" hidden="1" x14ac:dyDescent="0.2">
      <c r="A6206" s="93"/>
      <c r="B6206" s="94" t="str">
        <f>IFERROR(VLOOKUP($A6206,HeadJournal!$A$1:$NTR$890,COLUMN(HeadJournal!B$1),0),"")</f>
        <v/>
      </c>
      <c r="C6206" s="94" t="str">
        <f>IFERROR(VLOOKUP($A6206,HeadJournal!$A$1:$NTR$890,COLUMN(HeadJournal!C$1),0),"")</f>
        <v/>
      </c>
      <c r="D6206" s="125" t="str">
        <f>IFERROR(VLOOKUP($A6206,HeadJournal!$A$1:$NTR$890,COLUMN(HeadJournal!D$1),0),"")</f>
        <v/>
      </c>
      <c r="E6206" s="95" t="str">
        <f>IFERROR(VLOOKUP($A6206,HeadJournal!$A$1:$NTR$890,COLUMN(HeadJournal!G$1),0),"")</f>
        <v/>
      </c>
      <c r="F6206" s="95" t="str">
        <f t="shared" si="453"/>
        <v/>
      </c>
      <c r="G6206" s="97"/>
      <c r="H6206" s="161"/>
      <c r="I6206" s="97"/>
      <c r="J6206" s="97"/>
      <c r="K6206" s="29"/>
      <c r="L6206" s="29"/>
      <c r="M6206" s="30">
        <f>IFERROR(VLOOKUP($A6206,HeadJournal!$A$1:$J$890,COLUMN(HeadJournal!I$1),0)*($K6206+$L6206)/(SUMIF($A:$A,$A6206,$K:$K)+SUMIF($A:$A,$A6206,$L:$L)),0)</f>
        <v>0</v>
      </c>
      <c r="N6206" s="30">
        <f>IFERROR((VLOOKUP($A6206,HeadJournal!$A$1:$K$890,COLUMN(HeadJournal!K$1),0)-VLOOKUP($A6206,HeadJournal!$A$1:$K$890,COLUMN(HeadJournal!J$1),0))*($K6206+$L6206)/(SUMIF($A:$A,$A6206,$K:$K)+SUMIF($A:$A,$A6206,$L:$L)),0)</f>
        <v>0</v>
      </c>
      <c r="O6206" s="30">
        <f>IFERROR((VLOOKUP($A6206,HeadJournal!$A$1:$L$890,COLUMN(HeadJournal!L$1),0)*($K6206+$L6206)/(SUMIF($A:$A,$A6206,$K:$K)+SUMIF($A:$A,$A6206,$L:$L)))/VLOOKUP($A6206,HeadJournal!$A$1:$L$890,COLUMN(HeadJournal!H$1),0),0)</f>
        <v>0</v>
      </c>
      <c r="P6206" s="30">
        <f ca="1">IFERROR(SUM(K6206:O6206)*VLOOKUP($A6206,HeadJournal!$A$1:$L$890,COLUMN(HeadJournal!H$1),0),0)</f>
        <v>0</v>
      </c>
      <c r="Q6206" s="29"/>
      <c r="R6206" s="31"/>
      <c r="S6206" s="31"/>
      <c r="T6206" s="95" t="str">
        <f t="shared" si="454"/>
        <v/>
      </c>
      <c r="U6206" s="32">
        <f t="shared" ca="1" si="455"/>
        <v>0</v>
      </c>
      <c r="V6206" s="22" t="str">
        <f t="shared" si="456"/>
        <v/>
      </c>
      <c r="X6206" s="33"/>
      <c r="Y6206" s="33"/>
    </row>
    <row r="6207" spans="1:25" hidden="1" x14ac:dyDescent="0.2">
      <c r="A6207" s="93"/>
      <c r="B6207" s="94" t="str">
        <f>IFERROR(VLOOKUP($A6207,HeadJournal!$A$1:$NTR$890,COLUMN(HeadJournal!B$1),0),"")</f>
        <v/>
      </c>
      <c r="C6207" s="94" t="str">
        <f>IFERROR(VLOOKUP($A6207,HeadJournal!$A$1:$NTR$890,COLUMN(HeadJournal!C$1),0),"")</f>
        <v/>
      </c>
      <c r="D6207" s="125" t="str">
        <f>IFERROR(VLOOKUP($A6207,HeadJournal!$A$1:$NTR$890,COLUMN(HeadJournal!D$1),0),"")</f>
        <v/>
      </c>
      <c r="E6207" s="95" t="str">
        <f>IFERROR(VLOOKUP($A6207,HeadJournal!$A$1:$NTR$890,COLUMN(HeadJournal!G$1),0),"")</f>
        <v/>
      </c>
      <c r="F6207" s="95" t="str">
        <f t="shared" si="453"/>
        <v/>
      </c>
      <c r="G6207" s="97"/>
      <c r="H6207" s="161"/>
      <c r="I6207" s="97"/>
      <c r="J6207" s="97"/>
      <c r="K6207" s="29"/>
      <c r="L6207" s="29"/>
      <c r="M6207" s="30">
        <f>IFERROR(VLOOKUP($A6207,HeadJournal!$A$1:$J$890,COLUMN(HeadJournal!I$1),0)*($K6207+$L6207)/(SUMIF($A:$A,$A6207,$K:$K)+SUMIF($A:$A,$A6207,$L:$L)),0)</f>
        <v>0</v>
      </c>
      <c r="N6207" s="30">
        <f>IFERROR((VLOOKUP($A6207,HeadJournal!$A$1:$K$890,COLUMN(HeadJournal!K$1),0)-VLOOKUP($A6207,HeadJournal!$A$1:$K$890,COLUMN(HeadJournal!J$1),0))*($K6207+$L6207)/(SUMIF($A:$A,$A6207,$K:$K)+SUMIF($A:$A,$A6207,$L:$L)),0)</f>
        <v>0</v>
      </c>
      <c r="O6207" s="30">
        <f>IFERROR((VLOOKUP($A6207,HeadJournal!$A$1:$L$890,COLUMN(HeadJournal!L$1),0)*($K6207+$L6207)/(SUMIF($A:$A,$A6207,$K:$K)+SUMIF($A:$A,$A6207,$L:$L)))/VLOOKUP($A6207,HeadJournal!$A$1:$L$890,COLUMN(HeadJournal!H$1),0),0)</f>
        <v>0</v>
      </c>
      <c r="P6207" s="30">
        <f ca="1">IFERROR(SUM(K6207:O6207)*VLOOKUP($A6207,HeadJournal!$A$1:$L$890,COLUMN(HeadJournal!H$1),0),0)</f>
        <v>0</v>
      </c>
      <c r="Q6207" s="29"/>
      <c r="R6207" s="31"/>
      <c r="S6207" s="31"/>
      <c r="T6207" s="95" t="str">
        <f t="shared" si="454"/>
        <v/>
      </c>
      <c r="U6207" s="32">
        <f t="shared" ca="1" si="455"/>
        <v>0</v>
      </c>
      <c r="V6207" s="22" t="str">
        <f t="shared" si="456"/>
        <v/>
      </c>
      <c r="X6207" s="33"/>
      <c r="Y6207" s="33"/>
    </row>
    <row r="6208" spans="1:25" hidden="1" x14ac:dyDescent="0.2">
      <c r="A6208" s="93"/>
      <c r="B6208" s="94" t="str">
        <f>IFERROR(VLOOKUP($A6208,HeadJournal!$A$1:$NTR$890,COLUMN(HeadJournal!B$1),0),"")</f>
        <v/>
      </c>
      <c r="C6208" s="94" t="str">
        <f>IFERROR(VLOOKUP($A6208,HeadJournal!$A$1:$NTR$890,COLUMN(HeadJournal!C$1),0),"")</f>
        <v/>
      </c>
      <c r="D6208" s="125" t="str">
        <f>IFERROR(VLOOKUP($A6208,HeadJournal!$A$1:$NTR$890,COLUMN(HeadJournal!D$1),0),"")</f>
        <v/>
      </c>
      <c r="E6208" s="95" t="str">
        <f>IFERROR(VLOOKUP($A6208,HeadJournal!$A$1:$NTR$890,COLUMN(HeadJournal!G$1),0),"")</f>
        <v/>
      </c>
      <c r="F6208" s="95" t="str">
        <f t="shared" si="453"/>
        <v/>
      </c>
      <c r="G6208" s="97"/>
      <c r="H6208" s="161"/>
      <c r="I6208" s="97"/>
      <c r="J6208" s="97"/>
      <c r="K6208" s="29"/>
      <c r="L6208" s="29"/>
      <c r="M6208" s="30">
        <f>IFERROR(VLOOKUP($A6208,HeadJournal!$A$1:$J$890,COLUMN(HeadJournal!I$1),0)*($K6208+$L6208)/(SUMIF($A:$A,$A6208,$K:$K)+SUMIF($A:$A,$A6208,$L:$L)),0)</f>
        <v>0</v>
      </c>
      <c r="N6208" s="30">
        <f>IFERROR((VLOOKUP($A6208,HeadJournal!$A$1:$K$890,COLUMN(HeadJournal!K$1),0)-VLOOKUP($A6208,HeadJournal!$A$1:$K$890,COLUMN(HeadJournal!J$1),0))*($K6208+$L6208)/(SUMIF($A:$A,$A6208,$K:$K)+SUMIF($A:$A,$A6208,$L:$L)),0)</f>
        <v>0</v>
      </c>
      <c r="O6208" s="30">
        <f>IFERROR((VLOOKUP($A6208,HeadJournal!$A$1:$L$890,COLUMN(HeadJournal!L$1),0)*($K6208+$L6208)/(SUMIF($A:$A,$A6208,$K:$K)+SUMIF($A:$A,$A6208,$L:$L)))/VLOOKUP($A6208,HeadJournal!$A$1:$L$890,COLUMN(HeadJournal!H$1),0),0)</f>
        <v>0</v>
      </c>
      <c r="P6208" s="30">
        <f ca="1">IFERROR(SUM(K6208:O6208)*VLOOKUP($A6208,HeadJournal!$A$1:$L$890,COLUMN(HeadJournal!H$1),0),0)</f>
        <v>0</v>
      </c>
      <c r="Q6208" s="29"/>
      <c r="R6208" s="31"/>
      <c r="S6208" s="31"/>
      <c r="T6208" s="95" t="str">
        <f t="shared" si="454"/>
        <v/>
      </c>
      <c r="U6208" s="32">
        <f t="shared" ca="1" si="455"/>
        <v>0</v>
      </c>
      <c r="V6208" s="22" t="str">
        <f t="shared" si="456"/>
        <v/>
      </c>
      <c r="X6208" s="33"/>
      <c r="Y6208" s="33"/>
    </row>
    <row r="6209" spans="1:25" hidden="1" x14ac:dyDescent="0.2">
      <c r="A6209" s="93"/>
      <c r="B6209" s="94" t="str">
        <f>IFERROR(VLOOKUP($A6209,HeadJournal!$A$1:$NTR$890,COLUMN(HeadJournal!B$1),0),"")</f>
        <v/>
      </c>
      <c r="C6209" s="94" t="str">
        <f>IFERROR(VLOOKUP($A6209,HeadJournal!$A$1:$NTR$890,COLUMN(HeadJournal!C$1),0),"")</f>
        <v/>
      </c>
      <c r="D6209" s="125" t="str">
        <f>IFERROR(VLOOKUP($A6209,HeadJournal!$A$1:$NTR$890,COLUMN(HeadJournal!D$1),0),"")</f>
        <v/>
      </c>
      <c r="E6209" s="95" t="str">
        <f>IFERROR(VLOOKUP($A6209,HeadJournal!$A$1:$NTR$890,COLUMN(HeadJournal!G$1),0),"")</f>
        <v/>
      </c>
      <c r="F6209" s="95" t="str">
        <f t="shared" si="453"/>
        <v/>
      </c>
      <c r="G6209" s="97"/>
      <c r="H6209" s="161"/>
      <c r="I6209" s="97"/>
      <c r="J6209" s="97"/>
      <c r="K6209" s="29"/>
      <c r="L6209" s="29"/>
      <c r="M6209" s="30">
        <f>IFERROR(VLOOKUP($A6209,HeadJournal!$A$1:$J$890,COLUMN(HeadJournal!I$1),0)*($K6209+$L6209)/(SUMIF($A:$A,$A6209,$K:$K)+SUMIF($A:$A,$A6209,$L:$L)),0)</f>
        <v>0</v>
      </c>
      <c r="N6209" s="30">
        <f>IFERROR((VLOOKUP($A6209,HeadJournal!$A$1:$K$890,COLUMN(HeadJournal!K$1),0)-VLOOKUP($A6209,HeadJournal!$A$1:$K$890,COLUMN(HeadJournal!J$1),0))*($K6209+$L6209)/(SUMIF($A:$A,$A6209,$K:$K)+SUMIF($A:$A,$A6209,$L:$L)),0)</f>
        <v>0</v>
      </c>
      <c r="O6209" s="30">
        <f>IFERROR((VLOOKUP($A6209,HeadJournal!$A$1:$L$890,COLUMN(HeadJournal!L$1),0)*($K6209+$L6209)/(SUMIF($A:$A,$A6209,$K:$K)+SUMIF($A:$A,$A6209,$L:$L)))/VLOOKUP($A6209,HeadJournal!$A$1:$L$890,COLUMN(HeadJournal!H$1),0),0)</f>
        <v>0</v>
      </c>
      <c r="P6209" s="30">
        <f ca="1">IFERROR(SUM(K6209:O6209)*VLOOKUP($A6209,HeadJournal!$A$1:$L$890,COLUMN(HeadJournal!H$1),0),0)</f>
        <v>0</v>
      </c>
      <c r="Q6209" s="29"/>
      <c r="R6209" s="31"/>
      <c r="S6209" s="31"/>
      <c r="T6209" s="95" t="str">
        <f t="shared" si="454"/>
        <v/>
      </c>
      <c r="U6209" s="32">
        <f t="shared" ca="1" si="455"/>
        <v>0</v>
      </c>
      <c r="V6209" s="22" t="str">
        <f t="shared" si="456"/>
        <v/>
      </c>
      <c r="X6209" s="33"/>
      <c r="Y6209" s="33"/>
    </row>
    <row r="6210" spans="1:25" hidden="1" x14ac:dyDescent="0.2">
      <c r="A6210" s="93"/>
      <c r="B6210" s="94" t="str">
        <f>IFERROR(VLOOKUP($A6210,HeadJournal!$A$1:$NTR$890,COLUMN(HeadJournal!B$1),0),"")</f>
        <v/>
      </c>
      <c r="C6210" s="94" t="str">
        <f>IFERROR(VLOOKUP($A6210,HeadJournal!$A$1:$NTR$890,COLUMN(HeadJournal!C$1),0),"")</f>
        <v/>
      </c>
      <c r="D6210" s="125" t="str">
        <f>IFERROR(VLOOKUP($A6210,HeadJournal!$A$1:$NTR$890,COLUMN(HeadJournal!D$1),0),"")</f>
        <v/>
      </c>
      <c r="E6210" s="95" t="str">
        <f>IFERROR(VLOOKUP($A6210,HeadJournal!$A$1:$NTR$890,COLUMN(HeadJournal!G$1),0),"")</f>
        <v/>
      </c>
      <c r="F6210" s="95" t="str">
        <f t="shared" si="453"/>
        <v/>
      </c>
      <c r="G6210" s="97"/>
      <c r="H6210" s="161"/>
      <c r="I6210" s="97"/>
      <c r="J6210" s="97"/>
      <c r="K6210" s="29"/>
      <c r="L6210" s="29"/>
      <c r="M6210" s="30">
        <f>IFERROR(VLOOKUP($A6210,HeadJournal!$A$1:$J$890,COLUMN(HeadJournal!I$1),0)*($K6210+$L6210)/(SUMIF($A:$A,$A6210,$K:$K)+SUMIF($A:$A,$A6210,$L:$L)),0)</f>
        <v>0</v>
      </c>
      <c r="N6210" s="30">
        <f>IFERROR((VLOOKUP($A6210,HeadJournal!$A$1:$K$890,COLUMN(HeadJournal!K$1),0)-VLOOKUP($A6210,HeadJournal!$A$1:$K$890,COLUMN(HeadJournal!J$1),0))*($K6210+$L6210)/(SUMIF($A:$A,$A6210,$K:$K)+SUMIF($A:$A,$A6210,$L:$L)),0)</f>
        <v>0</v>
      </c>
      <c r="O6210" s="30">
        <f>IFERROR((VLOOKUP($A6210,HeadJournal!$A$1:$L$890,COLUMN(HeadJournal!L$1),0)*($K6210+$L6210)/(SUMIF($A:$A,$A6210,$K:$K)+SUMIF($A:$A,$A6210,$L:$L)))/VLOOKUP($A6210,HeadJournal!$A$1:$L$890,COLUMN(HeadJournal!H$1),0),0)</f>
        <v>0</v>
      </c>
      <c r="P6210" s="30">
        <f ca="1">IFERROR(SUM(K6210:O6210)*VLOOKUP($A6210,HeadJournal!$A$1:$L$890,COLUMN(HeadJournal!H$1),0),0)</f>
        <v>0</v>
      </c>
      <c r="Q6210" s="29"/>
      <c r="R6210" s="31"/>
      <c r="S6210" s="31"/>
      <c r="T6210" s="95" t="str">
        <f t="shared" si="454"/>
        <v/>
      </c>
      <c r="U6210" s="32">
        <f t="shared" ca="1" si="455"/>
        <v>0</v>
      </c>
      <c r="V6210" s="22" t="str">
        <f t="shared" si="456"/>
        <v/>
      </c>
      <c r="X6210" s="33"/>
      <c r="Y6210" s="33"/>
    </row>
    <row r="6211" spans="1:25" hidden="1" x14ac:dyDescent="0.2">
      <c r="A6211" s="93"/>
      <c r="B6211" s="94" t="str">
        <f>IFERROR(VLOOKUP($A6211,HeadJournal!$A$1:$NTR$890,COLUMN(HeadJournal!B$1),0),"")</f>
        <v/>
      </c>
      <c r="C6211" s="94" t="str">
        <f>IFERROR(VLOOKUP($A6211,HeadJournal!$A$1:$NTR$890,COLUMN(HeadJournal!C$1),0),"")</f>
        <v/>
      </c>
      <c r="D6211" s="125" t="str">
        <f>IFERROR(VLOOKUP($A6211,HeadJournal!$A$1:$NTR$890,COLUMN(HeadJournal!D$1),0),"")</f>
        <v/>
      </c>
      <c r="E6211" s="95" t="str">
        <f>IFERROR(VLOOKUP($A6211,HeadJournal!$A$1:$NTR$890,COLUMN(HeadJournal!G$1),0),"")</f>
        <v/>
      </c>
      <c r="F6211" s="95" t="str">
        <f t="shared" si="453"/>
        <v/>
      </c>
      <c r="G6211" s="97"/>
      <c r="H6211" s="161"/>
      <c r="I6211" s="97"/>
      <c r="J6211" s="97"/>
      <c r="K6211" s="29"/>
      <c r="L6211" s="29"/>
      <c r="M6211" s="30">
        <f>IFERROR(VLOOKUP($A6211,HeadJournal!$A$1:$J$890,COLUMN(HeadJournal!I$1),0)*($K6211+$L6211)/(SUMIF($A:$A,$A6211,$K:$K)+SUMIF($A:$A,$A6211,$L:$L)),0)</f>
        <v>0</v>
      </c>
      <c r="N6211" s="30">
        <f>IFERROR((VLOOKUP($A6211,HeadJournal!$A$1:$K$890,COLUMN(HeadJournal!K$1),0)-VLOOKUP($A6211,HeadJournal!$A$1:$K$890,COLUMN(HeadJournal!J$1),0))*($K6211+$L6211)/(SUMIF($A:$A,$A6211,$K:$K)+SUMIF($A:$A,$A6211,$L:$L)),0)</f>
        <v>0</v>
      </c>
      <c r="O6211" s="30">
        <f>IFERROR((VLOOKUP($A6211,HeadJournal!$A$1:$L$890,COLUMN(HeadJournal!L$1),0)*($K6211+$L6211)/(SUMIF($A:$A,$A6211,$K:$K)+SUMIF($A:$A,$A6211,$L:$L)))/VLOOKUP($A6211,HeadJournal!$A$1:$L$890,COLUMN(HeadJournal!H$1),0),0)</f>
        <v>0</v>
      </c>
      <c r="P6211" s="30">
        <f ca="1">IFERROR(SUM(K6211:O6211)*VLOOKUP($A6211,HeadJournal!$A$1:$L$890,COLUMN(HeadJournal!H$1),0),0)</f>
        <v>0</v>
      </c>
      <c r="Q6211" s="29"/>
      <c r="R6211" s="31"/>
      <c r="S6211" s="31"/>
      <c r="T6211" s="95" t="str">
        <f t="shared" si="454"/>
        <v/>
      </c>
      <c r="U6211" s="32">
        <f t="shared" ca="1" si="455"/>
        <v>0</v>
      </c>
      <c r="V6211" s="22" t="str">
        <f t="shared" si="456"/>
        <v/>
      </c>
      <c r="X6211" s="33"/>
      <c r="Y6211" s="33"/>
    </row>
    <row r="6212" spans="1:25" hidden="1" x14ac:dyDescent="0.2">
      <c r="A6212" s="93"/>
      <c r="B6212" s="94" t="str">
        <f>IFERROR(VLOOKUP($A6212,HeadJournal!$A$1:$NTR$890,COLUMN(HeadJournal!B$1),0),"")</f>
        <v/>
      </c>
      <c r="C6212" s="94" t="str">
        <f>IFERROR(VLOOKUP($A6212,HeadJournal!$A$1:$NTR$890,COLUMN(HeadJournal!C$1),0),"")</f>
        <v/>
      </c>
      <c r="D6212" s="125" t="str">
        <f>IFERROR(VLOOKUP($A6212,HeadJournal!$A$1:$NTR$890,COLUMN(HeadJournal!D$1),0),"")</f>
        <v/>
      </c>
      <c r="E6212" s="95" t="str">
        <f>IFERROR(VLOOKUP($A6212,HeadJournal!$A$1:$NTR$890,COLUMN(HeadJournal!G$1),0),"")</f>
        <v/>
      </c>
      <c r="F6212" s="95" t="str">
        <f t="shared" si="453"/>
        <v/>
      </c>
      <c r="G6212" s="97"/>
      <c r="H6212" s="161"/>
      <c r="I6212" s="97"/>
      <c r="J6212" s="97"/>
      <c r="K6212" s="29"/>
      <c r="L6212" s="29"/>
      <c r="M6212" s="30">
        <f>IFERROR(VLOOKUP($A6212,HeadJournal!$A$1:$J$890,COLUMN(HeadJournal!I$1),0)*($K6212+$L6212)/(SUMIF($A:$A,$A6212,$K:$K)+SUMIF($A:$A,$A6212,$L:$L)),0)</f>
        <v>0</v>
      </c>
      <c r="N6212" s="30">
        <f>IFERROR((VLOOKUP($A6212,HeadJournal!$A$1:$K$890,COLUMN(HeadJournal!K$1),0)-VLOOKUP($A6212,HeadJournal!$A$1:$K$890,COLUMN(HeadJournal!J$1),0))*($K6212+$L6212)/(SUMIF($A:$A,$A6212,$K:$K)+SUMIF($A:$A,$A6212,$L:$L)),0)</f>
        <v>0</v>
      </c>
      <c r="O6212" s="30">
        <f>IFERROR((VLOOKUP($A6212,HeadJournal!$A$1:$L$890,COLUMN(HeadJournal!L$1),0)*($K6212+$L6212)/(SUMIF($A:$A,$A6212,$K:$K)+SUMIF($A:$A,$A6212,$L:$L)))/VLOOKUP($A6212,HeadJournal!$A$1:$L$890,COLUMN(HeadJournal!H$1),0),0)</f>
        <v>0</v>
      </c>
      <c r="P6212" s="30">
        <f ca="1">IFERROR(SUM(K6212:O6212)*VLOOKUP($A6212,HeadJournal!$A$1:$L$890,COLUMN(HeadJournal!H$1),0),0)</f>
        <v>0</v>
      </c>
      <c r="Q6212" s="29"/>
      <c r="R6212" s="31"/>
      <c r="S6212" s="31"/>
      <c r="T6212" s="95" t="str">
        <f t="shared" si="454"/>
        <v/>
      </c>
      <c r="U6212" s="32">
        <f t="shared" ca="1" si="455"/>
        <v>0</v>
      </c>
      <c r="V6212" s="22" t="str">
        <f t="shared" si="456"/>
        <v/>
      </c>
      <c r="X6212" s="33"/>
      <c r="Y6212" s="33"/>
    </row>
    <row r="6213" spans="1:25" hidden="1" x14ac:dyDescent="0.2">
      <c r="A6213" s="93"/>
      <c r="B6213" s="94" t="str">
        <f>IFERROR(VLOOKUP($A6213,HeadJournal!$A$1:$NTR$890,COLUMN(HeadJournal!B$1),0),"")</f>
        <v/>
      </c>
      <c r="C6213" s="94" t="str">
        <f>IFERROR(VLOOKUP($A6213,HeadJournal!$A$1:$NTR$890,COLUMN(HeadJournal!C$1),0),"")</f>
        <v/>
      </c>
      <c r="D6213" s="125" t="str">
        <f>IFERROR(VLOOKUP($A6213,HeadJournal!$A$1:$NTR$890,COLUMN(HeadJournal!D$1),0),"")</f>
        <v/>
      </c>
      <c r="E6213" s="95" t="str">
        <f>IFERROR(VLOOKUP($A6213,HeadJournal!$A$1:$NTR$890,COLUMN(HeadJournal!G$1),0),"")</f>
        <v/>
      </c>
      <c r="F6213" s="95" t="str">
        <f t="shared" si="453"/>
        <v/>
      </c>
      <c r="G6213" s="97"/>
      <c r="H6213" s="161"/>
      <c r="I6213" s="97"/>
      <c r="J6213" s="97"/>
      <c r="K6213" s="29"/>
      <c r="L6213" s="29"/>
      <c r="M6213" s="30">
        <f>IFERROR(VLOOKUP($A6213,HeadJournal!$A$1:$J$890,COLUMN(HeadJournal!I$1),0)*($K6213+$L6213)/(SUMIF($A:$A,$A6213,$K:$K)+SUMIF($A:$A,$A6213,$L:$L)),0)</f>
        <v>0</v>
      </c>
      <c r="N6213" s="30">
        <f>IFERROR((VLOOKUP($A6213,HeadJournal!$A$1:$K$890,COLUMN(HeadJournal!K$1),0)-VLOOKUP($A6213,HeadJournal!$A$1:$K$890,COLUMN(HeadJournal!J$1),0))*($K6213+$L6213)/(SUMIF($A:$A,$A6213,$K:$K)+SUMIF($A:$A,$A6213,$L:$L)),0)</f>
        <v>0</v>
      </c>
      <c r="O6213" s="30">
        <f>IFERROR((VLOOKUP($A6213,HeadJournal!$A$1:$L$890,COLUMN(HeadJournal!L$1),0)*($K6213+$L6213)/(SUMIF($A:$A,$A6213,$K:$K)+SUMIF($A:$A,$A6213,$L:$L)))/VLOOKUP($A6213,HeadJournal!$A$1:$L$890,COLUMN(HeadJournal!H$1),0),0)</f>
        <v>0</v>
      </c>
      <c r="P6213" s="30">
        <f ca="1">IFERROR(SUM(K6213:O6213)*VLOOKUP($A6213,HeadJournal!$A$1:$L$890,COLUMN(HeadJournal!H$1),0),0)</f>
        <v>0</v>
      </c>
      <c r="Q6213" s="29"/>
      <c r="R6213" s="31"/>
      <c r="S6213" s="31"/>
      <c r="T6213" s="95" t="str">
        <f t="shared" si="454"/>
        <v/>
      </c>
      <c r="U6213" s="32">
        <f t="shared" ca="1" si="455"/>
        <v>0</v>
      </c>
      <c r="V6213" s="22" t="str">
        <f t="shared" si="456"/>
        <v/>
      </c>
      <c r="X6213" s="33"/>
      <c r="Y6213" s="33"/>
    </row>
    <row r="6214" spans="1:25" hidden="1" x14ac:dyDescent="0.2">
      <c r="A6214" s="93"/>
      <c r="B6214" s="94" t="str">
        <f>IFERROR(VLOOKUP($A6214,HeadJournal!$A$1:$NTR$890,COLUMN(HeadJournal!B$1),0),"")</f>
        <v/>
      </c>
      <c r="C6214" s="94" t="str">
        <f>IFERROR(VLOOKUP($A6214,HeadJournal!$A$1:$NTR$890,COLUMN(HeadJournal!C$1),0),"")</f>
        <v/>
      </c>
      <c r="D6214" s="125" t="str">
        <f>IFERROR(VLOOKUP($A6214,HeadJournal!$A$1:$NTR$890,COLUMN(HeadJournal!D$1),0),"")</f>
        <v/>
      </c>
      <c r="E6214" s="95" t="str">
        <f>IFERROR(VLOOKUP($A6214,HeadJournal!$A$1:$NTR$890,COLUMN(HeadJournal!G$1),0),"")</f>
        <v/>
      </c>
      <c r="F6214" s="95" t="str">
        <f t="shared" si="453"/>
        <v/>
      </c>
      <c r="G6214" s="97"/>
      <c r="H6214" s="161"/>
      <c r="I6214" s="97"/>
      <c r="J6214" s="97"/>
      <c r="K6214" s="29"/>
      <c r="L6214" s="29"/>
      <c r="M6214" s="30">
        <f>IFERROR(VLOOKUP($A6214,HeadJournal!$A$1:$J$890,COLUMN(HeadJournal!I$1),0)*($K6214+$L6214)/(SUMIF($A:$A,$A6214,$K:$K)+SUMIF($A:$A,$A6214,$L:$L)),0)</f>
        <v>0</v>
      </c>
      <c r="N6214" s="30">
        <f>IFERROR((VLOOKUP($A6214,HeadJournal!$A$1:$K$890,COLUMN(HeadJournal!K$1),0)-VLOOKUP($A6214,HeadJournal!$A$1:$K$890,COLUMN(HeadJournal!J$1),0))*($K6214+$L6214)/(SUMIF($A:$A,$A6214,$K:$K)+SUMIF($A:$A,$A6214,$L:$L)),0)</f>
        <v>0</v>
      </c>
      <c r="O6214" s="30">
        <f>IFERROR((VLOOKUP($A6214,HeadJournal!$A$1:$L$890,COLUMN(HeadJournal!L$1),0)*($K6214+$L6214)/(SUMIF($A:$A,$A6214,$K:$K)+SUMIF($A:$A,$A6214,$L:$L)))/VLOOKUP($A6214,HeadJournal!$A$1:$L$890,COLUMN(HeadJournal!H$1),0),0)</f>
        <v>0</v>
      </c>
      <c r="P6214" s="30">
        <f ca="1">IFERROR(SUM(K6214:O6214)*VLOOKUP($A6214,HeadJournal!$A$1:$L$890,COLUMN(HeadJournal!H$1),0),0)</f>
        <v>0</v>
      </c>
      <c r="Q6214" s="29"/>
      <c r="R6214" s="31"/>
      <c r="S6214" s="31"/>
      <c r="T6214" s="95" t="str">
        <f t="shared" si="454"/>
        <v/>
      </c>
      <c r="U6214" s="32">
        <f t="shared" ca="1" si="455"/>
        <v>0</v>
      </c>
      <c r="V6214" s="22" t="str">
        <f t="shared" si="456"/>
        <v/>
      </c>
      <c r="X6214" s="33"/>
      <c r="Y6214" s="33"/>
    </row>
    <row r="6215" spans="1:25" hidden="1" x14ac:dyDescent="0.2">
      <c r="A6215" s="93"/>
      <c r="B6215" s="94" t="str">
        <f>IFERROR(VLOOKUP($A6215,HeadJournal!$A$1:$NTR$890,COLUMN(HeadJournal!B$1),0),"")</f>
        <v/>
      </c>
      <c r="C6215" s="94" t="str">
        <f>IFERROR(VLOOKUP($A6215,HeadJournal!$A$1:$NTR$890,COLUMN(HeadJournal!C$1),0),"")</f>
        <v/>
      </c>
      <c r="D6215" s="125" t="str">
        <f>IFERROR(VLOOKUP($A6215,HeadJournal!$A$1:$NTR$890,COLUMN(HeadJournal!D$1),0),"")</f>
        <v/>
      </c>
      <c r="E6215" s="95" t="str">
        <f>IFERROR(VLOOKUP($A6215,HeadJournal!$A$1:$NTR$890,COLUMN(HeadJournal!G$1),0),"")</f>
        <v/>
      </c>
      <c r="F6215" s="95" t="str">
        <f t="shared" si="453"/>
        <v/>
      </c>
      <c r="G6215" s="97"/>
      <c r="H6215" s="161"/>
      <c r="I6215" s="97"/>
      <c r="J6215" s="97"/>
      <c r="K6215" s="29"/>
      <c r="L6215" s="29"/>
      <c r="M6215" s="30">
        <f>IFERROR(VLOOKUP($A6215,HeadJournal!$A$1:$J$890,COLUMN(HeadJournal!I$1),0)*($K6215+$L6215)/(SUMIF($A:$A,$A6215,$K:$K)+SUMIF($A:$A,$A6215,$L:$L)),0)</f>
        <v>0</v>
      </c>
      <c r="N6215" s="30">
        <f>IFERROR((VLOOKUP($A6215,HeadJournal!$A$1:$K$890,COLUMN(HeadJournal!K$1),0)-VLOOKUP($A6215,HeadJournal!$A$1:$K$890,COLUMN(HeadJournal!J$1),0))*($K6215+$L6215)/(SUMIF($A:$A,$A6215,$K:$K)+SUMIF($A:$A,$A6215,$L:$L)),0)</f>
        <v>0</v>
      </c>
      <c r="O6215" s="30">
        <f>IFERROR((VLOOKUP($A6215,HeadJournal!$A$1:$L$890,COLUMN(HeadJournal!L$1),0)*($K6215+$L6215)/(SUMIF($A:$A,$A6215,$K:$K)+SUMIF($A:$A,$A6215,$L:$L)))/VLOOKUP($A6215,HeadJournal!$A$1:$L$890,COLUMN(HeadJournal!H$1),0),0)</f>
        <v>0</v>
      </c>
      <c r="P6215" s="30">
        <f ca="1">IFERROR(SUM(K6215:O6215)*VLOOKUP($A6215,HeadJournal!$A$1:$L$890,COLUMN(HeadJournal!H$1),0),0)</f>
        <v>0</v>
      </c>
      <c r="Q6215" s="29"/>
      <c r="R6215" s="31"/>
      <c r="S6215" s="31"/>
      <c r="T6215" s="95" t="str">
        <f t="shared" si="454"/>
        <v/>
      </c>
      <c r="U6215" s="32">
        <f t="shared" ca="1" si="455"/>
        <v>0</v>
      </c>
      <c r="V6215" s="22" t="str">
        <f t="shared" si="456"/>
        <v/>
      </c>
      <c r="X6215" s="33"/>
      <c r="Y6215" s="33"/>
    </row>
    <row r="6216" spans="1:25" hidden="1" x14ac:dyDescent="0.2">
      <c r="A6216" s="93"/>
      <c r="B6216" s="94" t="str">
        <f>IFERROR(VLOOKUP($A6216,HeadJournal!$A$1:$NTR$890,COLUMN(HeadJournal!B$1),0),"")</f>
        <v/>
      </c>
      <c r="C6216" s="94" t="str">
        <f>IFERROR(VLOOKUP($A6216,HeadJournal!$A$1:$NTR$890,COLUMN(HeadJournal!C$1),0),"")</f>
        <v/>
      </c>
      <c r="D6216" s="125" t="str">
        <f>IFERROR(VLOOKUP($A6216,HeadJournal!$A$1:$NTR$890,COLUMN(HeadJournal!D$1),0),"")</f>
        <v/>
      </c>
      <c r="E6216" s="95" t="str">
        <f>IFERROR(VLOOKUP($A6216,HeadJournal!$A$1:$NTR$890,COLUMN(HeadJournal!G$1),0),"")</f>
        <v/>
      </c>
      <c r="F6216" s="95" t="str">
        <f t="shared" si="453"/>
        <v/>
      </c>
      <c r="G6216" s="97"/>
      <c r="H6216" s="161"/>
      <c r="I6216" s="97"/>
      <c r="J6216" s="97"/>
      <c r="K6216" s="29"/>
      <c r="L6216" s="29"/>
      <c r="M6216" s="30">
        <f>IFERROR(VLOOKUP($A6216,HeadJournal!$A$1:$J$890,COLUMN(HeadJournal!I$1),0)*($K6216+$L6216)/(SUMIF($A:$A,$A6216,$K:$K)+SUMIF($A:$A,$A6216,$L:$L)),0)</f>
        <v>0</v>
      </c>
      <c r="N6216" s="30">
        <f>IFERROR((VLOOKUP($A6216,HeadJournal!$A$1:$K$890,COLUMN(HeadJournal!K$1),0)-VLOOKUP($A6216,HeadJournal!$A$1:$K$890,COLUMN(HeadJournal!J$1),0))*($K6216+$L6216)/(SUMIF($A:$A,$A6216,$K:$K)+SUMIF($A:$A,$A6216,$L:$L)),0)</f>
        <v>0</v>
      </c>
      <c r="O6216" s="30">
        <f>IFERROR((VLOOKUP($A6216,HeadJournal!$A$1:$L$890,COLUMN(HeadJournal!L$1),0)*($K6216+$L6216)/(SUMIF($A:$A,$A6216,$K:$K)+SUMIF($A:$A,$A6216,$L:$L)))/VLOOKUP($A6216,HeadJournal!$A$1:$L$890,COLUMN(HeadJournal!H$1),0),0)</f>
        <v>0</v>
      </c>
      <c r="P6216" s="30">
        <f ca="1">IFERROR(SUM(K6216:O6216)*VLOOKUP($A6216,HeadJournal!$A$1:$L$890,COLUMN(HeadJournal!H$1),0),0)</f>
        <v>0</v>
      </c>
      <c r="Q6216" s="29"/>
      <c r="R6216" s="31"/>
      <c r="S6216" s="31"/>
      <c r="T6216" s="95" t="str">
        <f t="shared" si="454"/>
        <v/>
      </c>
      <c r="U6216" s="32">
        <f t="shared" ca="1" si="455"/>
        <v>0</v>
      </c>
      <c r="V6216" s="22" t="str">
        <f t="shared" si="456"/>
        <v/>
      </c>
      <c r="X6216" s="33"/>
      <c r="Y6216" s="33"/>
    </row>
    <row r="6217" spans="1:25" hidden="1" x14ac:dyDescent="0.2">
      <c r="A6217" s="93"/>
      <c r="B6217" s="94" t="str">
        <f>IFERROR(VLOOKUP($A6217,HeadJournal!$A$1:$NTR$890,COLUMN(HeadJournal!B$1),0),"")</f>
        <v/>
      </c>
      <c r="C6217" s="94" t="str">
        <f>IFERROR(VLOOKUP($A6217,HeadJournal!$A$1:$NTR$890,COLUMN(HeadJournal!C$1),0),"")</f>
        <v/>
      </c>
      <c r="D6217" s="125" t="str">
        <f>IFERROR(VLOOKUP($A6217,HeadJournal!$A$1:$NTR$890,COLUMN(HeadJournal!D$1),0),"")</f>
        <v/>
      </c>
      <c r="E6217" s="95" t="str">
        <f>IFERROR(VLOOKUP($A6217,HeadJournal!$A$1:$NTR$890,COLUMN(HeadJournal!G$1),0),"")</f>
        <v/>
      </c>
      <c r="F6217" s="95" t="str">
        <f t="shared" si="453"/>
        <v/>
      </c>
      <c r="G6217" s="97"/>
      <c r="H6217" s="161"/>
      <c r="I6217" s="97"/>
      <c r="J6217" s="97"/>
      <c r="K6217" s="29"/>
      <c r="L6217" s="29"/>
      <c r="M6217" s="30">
        <f>IFERROR(VLOOKUP($A6217,HeadJournal!$A$1:$J$890,COLUMN(HeadJournal!I$1),0)*($K6217+$L6217)/(SUMIF($A:$A,$A6217,$K:$K)+SUMIF($A:$A,$A6217,$L:$L)),0)</f>
        <v>0</v>
      </c>
      <c r="N6217" s="30">
        <f>IFERROR((VLOOKUP($A6217,HeadJournal!$A$1:$K$890,COLUMN(HeadJournal!K$1),0)-VLOOKUP($A6217,HeadJournal!$A$1:$K$890,COLUMN(HeadJournal!J$1),0))*($K6217+$L6217)/(SUMIF($A:$A,$A6217,$K:$K)+SUMIF($A:$A,$A6217,$L:$L)),0)</f>
        <v>0</v>
      </c>
      <c r="O6217" s="30">
        <f>IFERROR((VLOOKUP($A6217,HeadJournal!$A$1:$L$890,COLUMN(HeadJournal!L$1),0)*($K6217+$L6217)/(SUMIF($A:$A,$A6217,$K:$K)+SUMIF($A:$A,$A6217,$L:$L)))/VLOOKUP($A6217,HeadJournal!$A$1:$L$890,COLUMN(HeadJournal!H$1),0),0)</f>
        <v>0</v>
      </c>
      <c r="P6217" s="30">
        <f ca="1">IFERROR(SUM(K6217:O6217)*VLOOKUP($A6217,HeadJournal!$A$1:$L$890,COLUMN(HeadJournal!H$1),0),0)</f>
        <v>0</v>
      </c>
      <c r="Q6217" s="29"/>
      <c r="R6217" s="31"/>
      <c r="S6217" s="31"/>
      <c r="T6217" s="95" t="str">
        <f t="shared" si="454"/>
        <v/>
      </c>
      <c r="U6217" s="32">
        <f t="shared" ca="1" si="455"/>
        <v>0</v>
      </c>
      <c r="V6217" s="22" t="str">
        <f t="shared" si="456"/>
        <v/>
      </c>
      <c r="X6217" s="33"/>
      <c r="Y6217" s="33"/>
    </row>
    <row r="6218" spans="1:25" hidden="1" x14ac:dyDescent="0.2">
      <c r="A6218" s="93"/>
      <c r="B6218" s="94" t="str">
        <f>IFERROR(VLOOKUP($A6218,HeadJournal!$A$1:$NTR$890,COLUMN(HeadJournal!B$1),0),"")</f>
        <v/>
      </c>
      <c r="C6218" s="94" t="str">
        <f>IFERROR(VLOOKUP($A6218,HeadJournal!$A$1:$NTR$890,COLUMN(HeadJournal!C$1),0),"")</f>
        <v/>
      </c>
      <c r="D6218" s="125" t="str">
        <f>IFERROR(VLOOKUP($A6218,HeadJournal!$A$1:$NTR$890,COLUMN(HeadJournal!D$1),0),"")</f>
        <v/>
      </c>
      <c r="E6218" s="95" t="str">
        <f>IFERROR(VLOOKUP($A6218,HeadJournal!$A$1:$NTR$890,COLUMN(HeadJournal!G$1),0),"")</f>
        <v/>
      </c>
      <c r="F6218" s="95" t="str">
        <f t="shared" si="453"/>
        <v/>
      </c>
      <c r="G6218" s="97"/>
      <c r="H6218" s="161"/>
      <c r="I6218" s="97"/>
      <c r="J6218" s="97"/>
      <c r="K6218" s="29"/>
      <c r="L6218" s="29"/>
      <c r="M6218" s="30">
        <f>IFERROR(VLOOKUP($A6218,HeadJournal!$A$1:$J$890,COLUMN(HeadJournal!I$1),0)*($K6218+$L6218)/(SUMIF($A:$A,$A6218,$K:$K)+SUMIF($A:$A,$A6218,$L:$L)),0)</f>
        <v>0</v>
      </c>
      <c r="N6218" s="30">
        <f>IFERROR((VLOOKUP($A6218,HeadJournal!$A$1:$K$890,COLUMN(HeadJournal!K$1),0)-VLOOKUP($A6218,HeadJournal!$A$1:$K$890,COLUMN(HeadJournal!J$1),0))*($K6218+$L6218)/(SUMIF($A:$A,$A6218,$K:$K)+SUMIF($A:$A,$A6218,$L:$L)),0)</f>
        <v>0</v>
      </c>
      <c r="O6218" s="30">
        <f>IFERROR((VLOOKUP($A6218,HeadJournal!$A$1:$L$890,COLUMN(HeadJournal!L$1),0)*($K6218+$L6218)/(SUMIF($A:$A,$A6218,$K:$K)+SUMIF($A:$A,$A6218,$L:$L)))/VLOOKUP($A6218,HeadJournal!$A$1:$L$890,COLUMN(HeadJournal!H$1),0),0)</f>
        <v>0</v>
      </c>
      <c r="P6218" s="30">
        <f ca="1">IFERROR(SUM(K6218:O6218)*VLOOKUP($A6218,HeadJournal!$A$1:$L$890,COLUMN(HeadJournal!H$1),0),0)</f>
        <v>0</v>
      </c>
      <c r="Q6218" s="29"/>
      <c r="R6218" s="31"/>
      <c r="S6218" s="31"/>
      <c r="T6218" s="95" t="str">
        <f t="shared" si="454"/>
        <v/>
      </c>
      <c r="U6218" s="32">
        <f t="shared" ca="1" si="455"/>
        <v>0</v>
      </c>
      <c r="V6218" s="22" t="str">
        <f t="shared" si="456"/>
        <v/>
      </c>
      <c r="X6218" s="33"/>
      <c r="Y6218" s="33"/>
    </row>
    <row r="6219" spans="1:25" hidden="1" x14ac:dyDescent="0.2">
      <c r="A6219" s="93"/>
      <c r="B6219" s="94" t="str">
        <f>IFERROR(VLOOKUP($A6219,HeadJournal!$A$1:$NTR$890,COLUMN(HeadJournal!B$1),0),"")</f>
        <v/>
      </c>
      <c r="C6219" s="94" t="str">
        <f>IFERROR(VLOOKUP($A6219,HeadJournal!$A$1:$NTR$890,COLUMN(HeadJournal!C$1),0),"")</f>
        <v/>
      </c>
      <c r="D6219" s="125" t="str">
        <f>IFERROR(VLOOKUP($A6219,HeadJournal!$A$1:$NTR$890,COLUMN(HeadJournal!D$1),0),"")</f>
        <v/>
      </c>
      <c r="E6219" s="95" t="str">
        <f>IFERROR(VLOOKUP($A6219,HeadJournal!$A$1:$NTR$890,COLUMN(HeadJournal!G$1),0),"")</f>
        <v/>
      </c>
      <c r="F6219" s="95" t="str">
        <f t="shared" si="453"/>
        <v/>
      </c>
      <c r="G6219" s="97"/>
      <c r="H6219" s="161"/>
      <c r="I6219" s="97"/>
      <c r="J6219" s="97"/>
      <c r="K6219" s="29"/>
      <c r="L6219" s="29"/>
      <c r="M6219" s="30">
        <f>IFERROR(VLOOKUP($A6219,HeadJournal!$A$1:$J$890,COLUMN(HeadJournal!I$1),0)*($K6219+$L6219)/(SUMIF($A:$A,$A6219,$K:$K)+SUMIF($A:$A,$A6219,$L:$L)),0)</f>
        <v>0</v>
      </c>
      <c r="N6219" s="30">
        <f>IFERROR((VLOOKUP($A6219,HeadJournal!$A$1:$K$890,COLUMN(HeadJournal!K$1),0)-VLOOKUP($A6219,HeadJournal!$A$1:$K$890,COLUMN(HeadJournal!J$1),0))*($K6219+$L6219)/(SUMIF($A:$A,$A6219,$K:$K)+SUMIF($A:$A,$A6219,$L:$L)),0)</f>
        <v>0</v>
      </c>
      <c r="O6219" s="30">
        <f>IFERROR((VLOOKUP($A6219,HeadJournal!$A$1:$L$890,COLUMN(HeadJournal!L$1),0)*($K6219+$L6219)/(SUMIF($A:$A,$A6219,$K:$K)+SUMIF($A:$A,$A6219,$L:$L)))/VLOOKUP($A6219,HeadJournal!$A$1:$L$890,COLUMN(HeadJournal!H$1),0),0)</f>
        <v>0</v>
      </c>
      <c r="P6219" s="30">
        <f ca="1">IFERROR(SUM(K6219:O6219)*VLOOKUP($A6219,HeadJournal!$A$1:$L$890,COLUMN(HeadJournal!H$1),0),0)</f>
        <v>0</v>
      </c>
      <c r="Q6219" s="29"/>
      <c r="R6219" s="31"/>
      <c r="S6219" s="31"/>
      <c r="T6219" s="95" t="str">
        <f t="shared" si="454"/>
        <v/>
      </c>
      <c r="U6219" s="32">
        <f t="shared" ca="1" si="455"/>
        <v>0</v>
      </c>
      <c r="V6219" s="22" t="str">
        <f t="shared" si="456"/>
        <v/>
      </c>
      <c r="X6219" s="33"/>
      <c r="Y6219" s="33"/>
    </row>
    <row r="6220" spans="1:25" hidden="1" x14ac:dyDescent="0.2">
      <c r="A6220" s="93"/>
      <c r="B6220" s="94" t="str">
        <f>IFERROR(VLOOKUP($A6220,HeadJournal!$A$1:$NTR$890,COLUMN(HeadJournal!B$1),0),"")</f>
        <v/>
      </c>
      <c r="C6220" s="94" t="str">
        <f>IFERROR(VLOOKUP($A6220,HeadJournal!$A$1:$NTR$890,COLUMN(HeadJournal!C$1),0),"")</f>
        <v/>
      </c>
      <c r="D6220" s="125" t="str">
        <f>IFERROR(VLOOKUP($A6220,HeadJournal!$A$1:$NTR$890,COLUMN(HeadJournal!D$1),0),"")</f>
        <v/>
      </c>
      <c r="E6220" s="95" t="str">
        <f>IFERROR(VLOOKUP($A6220,HeadJournal!$A$1:$NTR$890,COLUMN(HeadJournal!G$1),0),"")</f>
        <v/>
      </c>
      <c r="F6220" s="95" t="str">
        <f t="shared" si="453"/>
        <v/>
      </c>
      <c r="G6220" s="97"/>
      <c r="H6220" s="161"/>
      <c r="I6220" s="97"/>
      <c r="J6220" s="97"/>
      <c r="K6220" s="29"/>
      <c r="L6220" s="29"/>
      <c r="M6220" s="30">
        <f>IFERROR(VLOOKUP($A6220,HeadJournal!$A$1:$J$890,COLUMN(HeadJournal!I$1),0)*($K6220+$L6220)/(SUMIF($A:$A,$A6220,$K:$K)+SUMIF($A:$A,$A6220,$L:$L)),0)</f>
        <v>0</v>
      </c>
      <c r="N6220" s="30">
        <f>IFERROR((VLOOKUP($A6220,HeadJournal!$A$1:$K$890,COLUMN(HeadJournal!K$1),0)-VLOOKUP($A6220,HeadJournal!$A$1:$K$890,COLUMN(HeadJournal!J$1),0))*($K6220+$L6220)/(SUMIF($A:$A,$A6220,$K:$K)+SUMIF($A:$A,$A6220,$L:$L)),0)</f>
        <v>0</v>
      </c>
      <c r="O6220" s="30">
        <f>IFERROR((VLOOKUP($A6220,HeadJournal!$A$1:$L$890,COLUMN(HeadJournal!L$1),0)*($K6220+$L6220)/(SUMIF($A:$A,$A6220,$K:$K)+SUMIF($A:$A,$A6220,$L:$L)))/VLOOKUP($A6220,HeadJournal!$A$1:$L$890,COLUMN(HeadJournal!H$1),0),0)</f>
        <v>0</v>
      </c>
      <c r="P6220" s="30">
        <f ca="1">IFERROR(SUM(K6220:O6220)*VLOOKUP($A6220,HeadJournal!$A$1:$L$890,COLUMN(HeadJournal!H$1),0),0)</f>
        <v>0</v>
      </c>
      <c r="Q6220" s="29"/>
      <c r="R6220" s="31"/>
      <c r="S6220" s="31"/>
      <c r="T6220" s="95" t="str">
        <f t="shared" si="454"/>
        <v/>
      </c>
      <c r="U6220" s="32">
        <f t="shared" ca="1" si="455"/>
        <v>0</v>
      </c>
      <c r="V6220" s="22" t="str">
        <f t="shared" si="456"/>
        <v/>
      </c>
      <c r="X6220" s="33"/>
      <c r="Y6220" s="33"/>
    </row>
    <row r="6221" spans="1:25" hidden="1" x14ac:dyDescent="0.2">
      <c r="A6221" s="93"/>
      <c r="B6221" s="94" t="str">
        <f>IFERROR(VLOOKUP($A6221,HeadJournal!$A$1:$NTR$890,COLUMN(HeadJournal!B$1),0),"")</f>
        <v/>
      </c>
      <c r="C6221" s="94" t="str">
        <f>IFERROR(VLOOKUP($A6221,HeadJournal!$A$1:$NTR$890,COLUMN(HeadJournal!C$1),0),"")</f>
        <v/>
      </c>
      <c r="D6221" s="125" t="str">
        <f>IFERROR(VLOOKUP($A6221,HeadJournal!$A$1:$NTR$890,COLUMN(HeadJournal!D$1),0),"")</f>
        <v/>
      </c>
      <c r="E6221" s="95" t="str">
        <f>IFERROR(VLOOKUP($A6221,HeadJournal!$A$1:$NTR$890,COLUMN(HeadJournal!G$1),0),"")</f>
        <v/>
      </c>
      <c r="F6221" s="95" t="str">
        <f t="shared" si="453"/>
        <v/>
      </c>
      <c r="G6221" s="97"/>
      <c r="H6221" s="161"/>
      <c r="I6221" s="97"/>
      <c r="J6221" s="97"/>
      <c r="K6221" s="29"/>
      <c r="L6221" s="29"/>
      <c r="M6221" s="30">
        <f>IFERROR(VLOOKUP($A6221,HeadJournal!$A$1:$J$890,COLUMN(HeadJournal!I$1),0)*($K6221+$L6221)/(SUMIF($A:$A,$A6221,$K:$K)+SUMIF($A:$A,$A6221,$L:$L)),0)</f>
        <v>0</v>
      </c>
      <c r="N6221" s="30">
        <f>IFERROR((VLOOKUP($A6221,HeadJournal!$A$1:$K$890,COLUMN(HeadJournal!K$1),0)-VLOOKUP($A6221,HeadJournal!$A$1:$K$890,COLUMN(HeadJournal!J$1),0))*($K6221+$L6221)/(SUMIF($A:$A,$A6221,$K:$K)+SUMIF($A:$A,$A6221,$L:$L)),0)</f>
        <v>0</v>
      </c>
      <c r="O6221" s="30">
        <f>IFERROR((VLOOKUP($A6221,HeadJournal!$A$1:$L$890,COLUMN(HeadJournal!L$1),0)*($K6221+$L6221)/(SUMIF($A:$A,$A6221,$K:$K)+SUMIF($A:$A,$A6221,$L:$L)))/VLOOKUP($A6221,HeadJournal!$A$1:$L$890,COLUMN(HeadJournal!H$1),0),0)</f>
        <v>0</v>
      </c>
      <c r="P6221" s="30">
        <f ca="1">IFERROR(SUM(K6221:O6221)*VLOOKUP($A6221,HeadJournal!$A$1:$L$890,COLUMN(HeadJournal!H$1),0),0)</f>
        <v>0</v>
      </c>
      <c r="Q6221" s="29"/>
      <c r="R6221" s="31"/>
      <c r="S6221" s="31"/>
      <c r="T6221" s="95" t="str">
        <f t="shared" si="454"/>
        <v/>
      </c>
      <c r="U6221" s="32">
        <f t="shared" ca="1" si="455"/>
        <v>0</v>
      </c>
      <c r="V6221" s="22" t="str">
        <f t="shared" si="456"/>
        <v/>
      </c>
      <c r="X6221" s="33"/>
      <c r="Y6221" s="33"/>
    </row>
    <row r="6222" spans="1:25" hidden="1" x14ac:dyDescent="0.2">
      <c r="A6222" s="93"/>
      <c r="B6222" s="94" t="str">
        <f>IFERROR(VLOOKUP($A6222,HeadJournal!$A$1:$NTR$890,COLUMN(HeadJournal!B$1),0),"")</f>
        <v/>
      </c>
      <c r="C6222" s="94" t="str">
        <f>IFERROR(VLOOKUP($A6222,HeadJournal!$A$1:$NTR$890,COLUMN(HeadJournal!C$1),0),"")</f>
        <v/>
      </c>
      <c r="D6222" s="125" t="str">
        <f>IFERROR(VLOOKUP($A6222,HeadJournal!$A$1:$NTR$890,COLUMN(HeadJournal!D$1),0),"")</f>
        <v/>
      </c>
      <c r="E6222" s="95" t="str">
        <f>IFERROR(VLOOKUP($A6222,HeadJournal!$A$1:$NTR$890,COLUMN(HeadJournal!G$1),0),"")</f>
        <v/>
      </c>
      <c r="F6222" s="95" t="str">
        <f t="shared" si="453"/>
        <v/>
      </c>
      <c r="G6222" s="97"/>
      <c r="H6222" s="161"/>
      <c r="I6222" s="97"/>
      <c r="J6222" s="97"/>
      <c r="K6222" s="29"/>
      <c r="L6222" s="29"/>
      <c r="M6222" s="30">
        <f>IFERROR(VLOOKUP($A6222,HeadJournal!$A$1:$J$890,COLUMN(HeadJournal!I$1),0)*($K6222+$L6222)/(SUMIF($A:$A,$A6222,$K:$K)+SUMIF($A:$A,$A6222,$L:$L)),0)</f>
        <v>0</v>
      </c>
      <c r="N6222" s="30">
        <f>IFERROR((VLOOKUP($A6222,HeadJournal!$A$1:$K$890,COLUMN(HeadJournal!K$1),0)-VLOOKUP($A6222,HeadJournal!$A$1:$K$890,COLUMN(HeadJournal!J$1),0))*($K6222+$L6222)/(SUMIF($A:$A,$A6222,$K:$K)+SUMIF($A:$A,$A6222,$L:$L)),0)</f>
        <v>0</v>
      </c>
      <c r="O6222" s="30">
        <f>IFERROR((VLOOKUP($A6222,HeadJournal!$A$1:$L$890,COLUMN(HeadJournal!L$1),0)*($K6222+$L6222)/(SUMIF($A:$A,$A6222,$K:$K)+SUMIF($A:$A,$A6222,$L:$L)))/VLOOKUP($A6222,HeadJournal!$A$1:$L$890,COLUMN(HeadJournal!H$1),0),0)</f>
        <v>0</v>
      </c>
      <c r="P6222" s="30">
        <f ca="1">IFERROR(SUM(K6222:O6222)*VLOOKUP($A6222,HeadJournal!$A$1:$L$890,COLUMN(HeadJournal!H$1),0),0)</f>
        <v>0</v>
      </c>
      <c r="Q6222" s="29"/>
      <c r="R6222" s="31"/>
      <c r="S6222" s="31"/>
      <c r="T6222" s="95" t="str">
        <f t="shared" si="454"/>
        <v/>
      </c>
      <c r="U6222" s="32">
        <f t="shared" ca="1" si="455"/>
        <v>0</v>
      </c>
      <c r="V6222" s="22" t="str">
        <f t="shared" si="456"/>
        <v/>
      </c>
      <c r="X6222" s="33"/>
      <c r="Y6222" s="33"/>
    </row>
    <row r="6223" spans="1:25" hidden="1" x14ac:dyDescent="0.2">
      <c r="A6223" s="93"/>
      <c r="B6223" s="94" t="str">
        <f>IFERROR(VLOOKUP($A6223,HeadJournal!$A$1:$NTR$890,COLUMN(HeadJournal!B$1),0),"")</f>
        <v/>
      </c>
      <c r="C6223" s="94" t="str">
        <f>IFERROR(VLOOKUP($A6223,HeadJournal!$A$1:$NTR$890,COLUMN(HeadJournal!C$1),0),"")</f>
        <v/>
      </c>
      <c r="D6223" s="125" t="str">
        <f>IFERROR(VLOOKUP($A6223,HeadJournal!$A$1:$NTR$890,COLUMN(HeadJournal!D$1),0),"")</f>
        <v/>
      </c>
      <c r="E6223" s="95" t="str">
        <f>IFERROR(VLOOKUP($A6223,HeadJournal!$A$1:$NTR$890,COLUMN(HeadJournal!G$1),0),"")</f>
        <v/>
      </c>
      <c r="F6223" s="95" t="str">
        <f t="shared" si="453"/>
        <v/>
      </c>
      <c r="G6223" s="97"/>
      <c r="H6223" s="161"/>
      <c r="I6223" s="97"/>
      <c r="J6223" s="97"/>
      <c r="K6223" s="29"/>
      <c r="L6223" s="29"/>
      <c r="M6223" s="30">
        <f>IFERROR(VLOOKUP($A6223,HeadJournal!$A$1:$J$890,COLUMN(HeadJournal!I$1),0)*($K6223+$L6223)/(SUMIF($A:$A,$A6223,$K:$K)+SUMIF($A:$A,$A6223,$L:$L)),0)</f>
        <v>0</v>
      </c>
      <c r="N6223" s="30">
        <f>IFERROR((VLOOKUP($A6223,HeadJournal!$A$1:$K$890,COLUMN(HeadJournal!K$1),0)-VLOOKUP($A6223,HeadJournal!$A$1:$K$890,COLUMN(HeadJournal!J$1),0))*($K6223+$L6223)/(SUMIF($A:$A,$A6223,$K:$K)+SUMIF($A:$A,$A6223,$L:$L)),0)</f>
        <v>0</v>
      </c>
      <c r="O6223" s="30">
        <f>IFERROR((VLOOKUP($A6223,HeadJournal!$A$1:$L$890,COLUMN(HeadJournal!L$1),0)*($K6223+$L6223)/(SUMIF($A:$A,$A6223,$K:$K)+SUMIF($A:$A,$A6223,$L:$L)))/VLOOKUP($A6223,HeadJournal!$A$1:$L$890,COLUMN(HeadJournal!H$1),0),0)</f>
        <v>0</v>
      </c>
      <c r="P6223" s="30">
        <f ca="1">IFERROR(SUM(K6223:O6223)*VLOOKUP($A6223,HeadJournal!$A$1:$L$890,COLUMN(HeadJournal!H$1),0),0)</f>
        <v>0</v>
      </c>
      <c r="Q6223" s="29"/>
      <c r="R6223" s="31"/>
      <c r="S6223" s="31"/>
      <c r="T6223" s="95" t="str">
        <f t="shared" si="454"/>
        <v/>
      </c>
      <c r="U6223" s="32">
        <f t="shared" ca="1" si="455"/>
        <v>0</v>
      </c>
      <c r="V6223" s="22" t="str">
        <f t="shared" si="456"/>
        <v/>
      </c>
      <c r="X6223" s="33"/>
      <c r="Y6223" s="33"/>
    </row>
    <row r="6224" spans="1:25" hidden="1" x14ac:dyDescent="0.2">
      <c r="A6224" s="93"/>
      <c r="B6224" s="94" t="str">
        <f>IFERROR(VLOOKUP($A6224,HeadJournal!$A$1:$NTR$890,COLUMN(HeadJournal!B$1),0),"")</f>
        <v/>
      </c>
      <c r="C6224" s="94" t="str">
        <f>IFERROR(VLOOKUP($A6224,HeadJournal!$A$1:$NTR$890,COLUMN(HeadJournal!C$1),0),"")</f>
        <v/>
      </c>
      <c r="D6224" s="125" t="str">
        <f>IFERROR(VLOOKUP($A6224,HeadJournal!$A$1:$NTR$890,COLUMN(HeadJournal!D$1),0),"")</f>
        <v/>
      </c>
      <c r="E6224" s="95" t="str">
        <f>IFERROR(VLOOKUP($A6224,HeadJournal!$A$1:$NTR$890,COLUMN(HeadJournal!G$1),0),"")</f>
        <v/>
      </c>
      <c r="F6224" s="95" t="str">
        <f t="shared" si="453"/>
        <v/>
      </c>
      <c r="G6224" s="97"/>
      <c r="H6224" s="161"/>
      <c r="I6224" s="97"/>
      <c r="J6224" s="97"/>
      <c r="K6224" s="29"/>
      <c r="L6224" s="29"/>
      <c r="M6224" s="30">
        <f>IFERROR(VLOOKUP($A6224,HeadJournal!$A$1:$J$890,COLUMN(HeadJournal!I$1),0)*($K6224+$L6224)/(SUMIF($A:$A,$A6224,$K:$K)+SUMIF($A:$A,$A6224,$L:$L)),0)</f>
        <v>0</v>
      </c>
      <c r="N6224" s="30">
        <f>IFERROR((VLOOKUP($A6224,HeadJournal!$A$1:$K$890,COLUMN(HeadJournal!K$1),0)-VLOOKUP($A6224,HeadJournal!$A$1:$K$890,COLUMN(HeadJournal!J$1),0))*($K6224+$L6224)/(SUMIF($A:$A,$A6224,$K:$K)+SUMIF($A:$A,$A6224,$L:$L)),0)</f>
        <v>0</v>
      </c>
      <c r="O6224" s="30">
        <f>IFERROR((VLOOKUP($A6224,HeadJournal!$A$1:$L$890,COLUMN(HeadJournal!L$1),0)*($K6224+$L6224)/(SUMIF($A:$A,$A6224,$K:$K)+SUMIF($A:$A,$A6224,$L:$L)))/VLOOKUP($A6224,HeadJournal!$A$1:$L$890,COLUMN(HeadJournal!H$1),0),0)</f>
        <v>0</v>
      </c>
      <c r="P6224" s="30">
        <f ca="1">IFERROR(SUM(K6224:O6224)*VLOOKUP($A6224,HeadJournal!$A$1:$L$890,COLUMN(HeadJournal!H$1),0),0)</f>
        <v>0</v>
      </c>
      <c r="Q6224" s="29"/>
      <c r="R6224" s="31"/>
      <c r="S6224" s="31"/>
      <c r="T6224" s="95" t="str">
        <f t="shared" si="454"/>
        <v/>
      </c>
      <c r="U6224" s="32">
        <f t="shared" ca="1" si="455"/>
        <v>0</v>
      </c>
      <c r="V6224" s="22" t="str">
        <f t="shared" si="456"/>
        <v/>
      </c>
      <c r="X6224" s="33"/>
      <c r="Y6224" s="33"/>
    </row>
    <row r="6225" spans="1:25" hidden="1" x14ac:dyDescent="0.2">
      <c r="A6225" s="93"/>
      <c r="B6225" s="94" t="str">
        <f>IFERROR(VLOOKUP($A6225,HeadJournal!$A$1:$NTR$890,COLUMN(HeadJournal!B$1),0),"")</f>
        <v/>
      </c>
      <c r="C6225" s="94" t="str">
        <f>IFERROR(VLOOKUP($A6225,HeadJournal!$A$1:$NTR$890,COLUMN(HeadJournal!C$1),0),"")</f>
        <v/>
      </c>
      <c r="D6225" s="125" t="str">
        <f>IFERROR(VLOOKUP($A6225,HeadJournal!$A$1:$NTR$890,COLUMN(HeadJournal!D$1),0),"")</f>
        <v/>
      </c>
      <c r="E6225" s="95" t="str">
        <f>IFERROR(VLOOKUP($A6225,HeadJournal!$A$1:$NTR$890,COLUMN(HeadJournal!G$1),0),"")</f>
        <v/>
      </c>
      <c r="F6225" s="95" t="str">
        <f t="shared" si="453"/>
        <v/>
      </c>
      <c r="G6225" s="97"/>
      <c r="H6225" s="161"/>
      <c r="I6225" s="97"/>
      <c r="J6225" s="97"/>
      <c r="K6225" s="29"/>
      <c r="L6225" s="29"/>
      <c r="M6225" s="30">
        <f>IFERROR(VLOOKUP($A6225,HeadJournal!$A$1:$J$890,COLUMN(HeadJournal!I$1),0)*($K6225+$L6225)/(SUMIF($A:$A,$A6225,$K:$K)+SUMIF($A:$A,$A6225,$L:$L)),0)</f>
        <v>0</v>
      </c>
      <c r="N6225" s="30">
        <f>IFERROR((VLOOKUP($A6225,HeadJournal!$A$1:$K$890,COLUMN(HeadJournal!K$1),0)-VLOOKUP($A6225,HeadJournal!$A$1:$K$890,COLUMN(HeadJournal!J$1),0))*($K6225+$L6225)/(SUMIF($A:$A,$A6225,$K:$K)+SUMIF($A:$A,$A6225,$L:$L)),0)</f>
        <v>0</v>
      </c>
      <c r="O6225" s="30">
        <f>IFERROR((VLOOKUP($A6225,HeadJournal!$A$1:$L$890,COLUMN(HeadJournal!L$1),0)*($K6225+$L6225)/(SUMIF($A:$A,$A6225,$K:$K)+SUMIF($A:$A,$A6225,$L:$L)))/VLOOKUP($A6225,HeadJournal!$A$1:$L$890,COLUMN(HeadJournal!H$1),0),0)</f>
        <v>0</v>
      </c>
      <c r="P6225" s="30">
        <f ca="1">IFERROR(SUM(K6225:O6225)*VLOOKUP($A6225,HeadJournal!$A$1:$L$890,COLUMN(HeadJournal!H$1),0),0)</f>
        <v>0</v>
      </c>
      <c r="Q6225" s="29"/>
      <c r="R6225" s="31"/>
      <c r="S6225" s="31"/>
      <c r="T6225" s="95" t="str">
        <f t="shared" si="454"/>
        <v/>
      </c>
      <c r="U6225" s="32">
        <f t="shared" ca="1" si="455"/>
        <v>0</v>
      </c>
      <c r="V6225" s="22" t="str">
        <f t="shared" si="456"/>
        <v/>
      </c>
      <c r="X6225" s="33"/>
      <c r="Y6225" s="33"/>
    </row>
    <row r="6226" spans="1:25" hidden="1" x14ac:dyDescent="0.2">
      <c r="A6226" s="93"/>
      <c r="B6226" s="94" t="str">
        <f>IFERROR(VLOOKUP($A6226,HeadJournal!$A$1:$NTR$890,COLUMN(HeadJournal!B$1),0),"")</f>
        <v/>
      </c>
      <c r="C6226" s="94" t="str">
        <f>IFERROR(VLOOKUP($A6226,HeadJournal!$A$1:$NTR$890,COLUMN(HeadJournal!C$1),0),"")</f>
        <v/>
      </c>
      <c r="D6226" s="125" t="str">
        <f>IFERROR(VLOOKUP($A6226,HeadJournal!$A$1:$NTR$890,COLUMN(HeadJournal!D$1),0),"")</f>
        <v/>
      </c>
      <c r="E6226" s="95" t="str">
        <f>IFERROR(VLOOKUP($A6226,HeadJournal!$A$1:$NTR$890,COLUMN(HeadJournal!G$1),0),"")</f>
        <v/>
      </c>
      <c r="F6226" s="95" t="str">
        <f t="shared" si="453"/>
        <v/>
      </c>
      <c r="G6226" s="97"/>
      <c r="H6226" s="161"/>
      <c r="I6226" s="97"/>
      <c r="J6226" s="97"/>
      <c r="K6226" s="29"/>
      <c r="L6226" s="29"/>
      <c r="M6226" s="30">
        <f>IFERROR(VLOOKUP($A6226,HeadJournal!$A$1:$J$890,COLUMN(HeadJournal!I$1),0)*($K6226+$L6226)/(SUMIF($A:$A,$A6226,$K:$K)+SUMIF($A:$A,$A6226,$L:$L)),0)</f>
        <v>0</v>
      </c>
      <c r="N6226" s="30">
        <f>IFERROR((VLOOKUP($A6226,HeadJournal!$A$1:$K$890,COLUMN(HeadJournal!K$1),0)-VLOOKUP($A6226,HeadJournal!$A$1:$K$890,COLUMN(HeadJournal!J$1),0))*($K6226+$L6226)/(SUMIF($A:$A,$A6226,$K:$K)+SUMIF($A:$A,$A6226,$L:$L)),0)</f>
        <v>0</v>
      </c>
      <c r="O6226" s="30">
        <f>IFERROR((VLOOKUP($A6226,HeadJournal!$A$1:$L$890,COLUMN(HeadJournal!L$1),0)*($K6226+$L6226)/(SUMIF($A:$A,$A6226,$K:$K)+SUMIF($A:$A,$A6226,$L:$L)))/VLOOKUP($A6226,HeadJournal!$A$1:$L$890,COLUMN(HeadJournal!H$1),0),0)</f>
        <v>0</v>
      </c>
      <c r="P6226" s="30">
        <f ca="1">IFERROR(SUM(K6226:O6226)*VLOOKUP($A6226,HeadJournal!$A$1:$L$890,COLUMN(HeadJournal!H$1),0),0)</f>
        <v>0</v>
      </c>
      <c r="Q6226" s="29"/>
      <c r="R6226" s="31"/>
      <c r="S6226" s="31"/>
      <c r="T6226" s="95" t="str">
        <f t="shared" si="454"/>
        <v/>
      </c>
      <c r="U6226" s="32">
        <f t="shared" ca="1" si="455"/>
        <v>0</v>
      </c>
      <c r="V6226" s="22" t="str">
        <f t="shared" si="456"/>
        <v/>
      </c>
      <c r="X6226" s="33"/>
      <c r="Y6226" s="33"/>
    </row>
    <row r="6227" spans="1:25" hidden="1" x14ac:dyDescent="0.2">
      <c r="A6227" s="93"/>
      <c r="B6227" s="94" t="str">
        <f>IFERROR(VLOOKUP($A6227,HeadJournal!$A$1:$NTR$890,COLUMN(HeadJournal!B$1),0),"")</f>
        <v/>
      </c>
      <c r="C6227" s="94" t="str">
        <f>IFERROR(VLOOKUP($A6227,HeadJournal!$A$1:$NTR$890,COLUMN(HeadJournal!C$1),0),"")</f>
        <v/>
      </c>
      <c r="D6227" s="125" t="str">
        <f>IFERROR(VLOOKUP($A6227,HeadJournal!$A$1:$NTR$890,COLUMN(HeadJournal!D$1),0),"")</f>
        <v/>
      </c>
      <c r="E6227" s="95" t="str">
        <f>IFERROR(VLOOKUP($A6227,HeadJournal!$A$1:$NTR$890,COLUMN(HeadJournal!G$1),0),"")</f>
        <v/>
      </c>
      <c r="F6227" s="95" t="str">
        <f t="shared" si="453"/>
        <v/>
      </c>
      <c r="G6227" s="97"/>
      <c r="H6227" s="161"/>
      <c r="I6227" s="97"/>
      <c r="J6227" s="97"/>
      <c r="K6227" s="29"/>
      <c r="L6227" s="29"/>
      <c r="M6227" s="30">
        <f>IFERROR(VLOOKUP($A6227,HeadJournal!$A$1:$J$890,COLUMN(HeadJournal!I$1),0)*($K6227+$L6227)/(SUMIF($A:$A,$A6227,$K:$K)+SUMIF($A:$A,$A6227,$L:$L)),0)</f>
        <v>0</v>
      </c>
      <c r="N6227" s="30">
        <f>IFERROR((VLOOKUP($A6227,HeadJournal!$A$1:$K$890,COLUMN(HeadJournal!K$1),0)-VLOOKUP($A6227,HeadJournal!$A$1:$K$890,COLUMN(HeadJournal!J$1),0))*($K6227+$L6227)/(SUMIF($A:$A,$A6227,$K:$K)+SUMIF($A:$A,$A6227,$L:$L)),0)</f>
        <v>0</v>
      </c>
      <c r="O6227" s="30">
        <f>IFERROR((VLOOKUP($A6227,HeadJournal!$A$1:$L$890,COLUMN(HeadJournal!L$1),0)*($K6227+$L6227)/(SUMIF($A:$A,$A6227,$K:$K)+SUMIF($A:$A,$A6227,$L:$L)))/VLOOKUP($A6227,HeadJournal!$A$1:$L$890,COLUMN(HeadJournal!H$1),0),0)</f>
        <v>0</v>
      </c>
      <c r="P6227" s="30">
        <f ca="1">IFERROR(SUM(K6227:O6227)*VLOOKUP($A6227,HeadJournal!$A$1:$L$890,COLUMN(HeadJournal!H$1),0),0)</f>
        <v>0</v>
      </c>
      <c r="Q6227" s="29"/>
      <c r="R6227" s="31"/>
      <c r="S6227" s="31"/>
      <c r="T6227" s="95" t="str">
        <f t="shared" si="454"/>
        <v/>
      </c>
      <c r="U6227" s="32">
        <f t="shared" ca="1" si="455"/>
        <v>0</v>
      </c>
      <c r="V6227" s="22" t="str">
        <f t="shared" si="456"/>
        <v/>
      </c>
      <c r="X6227" s="33"/>
      <c r="Y6227" s="33"/>
    </row>
    <row r="6228" spans="1:25" hidden="1" x14ac:dyDescent="0.2">
      <c r="A6228" s="93"/>
      <c r="B6228" s="94" t="str">
        <f>IFERROR(VLOOKUP($A6228,HeadJournal!$A$1:$NTR$890,COLUMN(HeadJournal!B$1),0),"")</f>
        <v/>
      </c>
      <c r="C6228" s="94" t="str">
        <f>IFERROR(VLOOKUP($A6228,HeadJournal!$A$1:$NTR$890,COLUMN(HeadJournal!C$1),0),"")</f>
        <v/>
      </c>
      <c r="D6228" s="125" t="str">
        <f>IFERROR(VLOOKUP($A6228,HeadJournal!$A$1:$NTR$890,COLUMN(HeadJournal!D$1),0),"")</f>
        <v/>
      </c>
      <c r="E6228" s="95" t="str">
        <f>IFERROR(VLOOKUP($A6228,HeadJournal!$A$1:$NTR$890,COLUMN(HeadJournal!G$1),0),"")</f>
        <v/>
      </c>
      <c r="F6228" s="95" t="str">
        <f t="shared" si="453"/>
        <v/>
      </c>
      <c r="G6228" s="97"/>
      <c r="H6228" s="161"/>
      <c r="I6228" s="97"/>
      <c r="J6228" s="97"/>
      <c r="K6228" s="29"/>
      <c r="L6228" s="29"/>
      <c r="M6228" s="30">
        <f>IFERROR(VLOOKUP($A6228,HeadJournal!$A$1:$J$890,COLUMN(HeadJournal!I$1),0)*($K6228+$L6228)/(SUMIF($A:$A,$A6228,$K:$K)+SUMIF($A:$A,$A6228,$L:$L)),0)</f>
        <v>0</v>
      </c>
      <c r="N6228" s="30">
        <f>IFERROR((VLOOKUP($A6228,HeadJournal!$A$1:$K$890,COLUMN(HeadJournal!K$1),0)-VLOOKUP($A6228,HeadJournal!$A$1:$K$890,COLUMN(HeadJournal!J$1),0))*($K6228+$L6228)/(SUMIF($A:$A,$A6228,$K:$K)+SUMIF($A:$A,$A6228,$L:$L)),0)</f>
        <v>0</v>
      </c>
      <c r="O6228" s="30">
        <f>IFERROR((VLOOKUP($A6228,HeadJournal!$A$1:$L$890,COLUMN(HeadJournal!L$1),0)*($K6228+$L6228)/(SUMIF($A:$A,$A6228,$K:$K)+SUMIF($A:$A,$A6228,$L:$L)))/VLOOKUP($A6228,HeadJournal!$A$1:$L$890,COLUMN(HeadJournal!H$1),0),0)</f>
        <v>0</v>
      </c>
      <c r="P6228" s="30">
        <f ca="1">IFERROR(SUM(K6228:O6228)*VLOOKUP($A6228,HeadJournal!$A$1:$L$890,COLUMN(HeadJournal!H$1),0),0)</f>
        <v>0</v>
      </c>
      <c r="Q6228" s="29"/>
      <c r="R6228" s="31"/>
      <c r="S6228" s="31"/>
      <c r="T6228" s="95" t="str">
        <f t="shared" si="454"/>
        <v/>
      </c>
      <c r="U6228" s="32">
        <f t="shared" ca="1" si="455"/>
        <v>0</v>
      </c>
      <c r="V6228" s="22" t="str">
        <f t="shared" si="456"/>
        <v/>
      </c>
      <c r="X6228" s="33"/>
      <c r="Y6228" s="33"/>
    </row>
    <row r="6229" spans="1:25" hidden="1" x14ac:dyDescent="0.2">
      <c r="A6229" s="93"/>
      <c r="B6229" s="94" t="str">
        <f>IFERROR(VLOOKUP($A6229,HeadJournal!$A$1:$NTR$890,COLUMN(HeadJournal!B$1),0),"")</f>
        <v/>
      </c>
      <c r="C6229" s="94" t="str">
        <f>IFERROR(VLOOKUP($A6229,HeadJournal!$A$1:$NTR$890,COLUMN(HeadJournal!C$1),0),"")</f>
        <v/>
      </c>
      <c r="D6229" s="125" t="str">
        <f>IFERROR(VLOOKUP($A6229,HeadJournal!$A$1:$NTR$890,COLUMN(HeadJournal!D$1),0),"")</f>
        <v/>
      </c>
      <c r="E6229" s="95" t="str">
        <f>IFERROR(VLOOKUP($A6229,HeadJournal!$A$1:$NTR$890,COLUMN(HeadJournal!G$1),0),"")</f>
        <v/>
      </c>
      <c r="F6229" s="95" t="str">
        <f t="shared" si="453"/>
        <v/>
      </c>
      <c r="G6229" s="97"/>
      <c r="H6229" s="161"/>
      <c r="I6229" s="97"/>
      <c r="J6229" s="97"/>
      <c r="K6229" s="29"/>
      <c r="L6229" s="29"/>
      <c r="M6229" s="30">
        <f>IFERROR(VLOOKUP($A6229,HeadJournal!$A$1:$J$890,COLUMN(HeadJournal!I$1),0)*($K6229+$L6229)/(SUMIF($A:$A,$A6229,$K:$K)+SUMIF($A:$A,$A6229,$L:$L)),0)</f>
        <v>0</v>
      </c>
      <c r="N6229" s="30">
        <f>IFERROR((VLOOKUP($A6229,HeadJournal!$A$1:$K$890,COLUMN(HeadJournal!K$1),0)-VLOOKUP($A6229,HeadJournal!$A$1:$K$890,COLUMN(HeadJournal!J$1),0))*($K6229+$L6229)/(SUMIF($A:$A,$A6229,$K:$K)+SUMIF($A:$A,$A6229,$L:$L)),0)</f>
        <v>0</v>
      </c>
      <c r="O6229" s="30">
        <f>IFERROR((VLOOKUP($A6229,HeadJournal!$A$1:$L$890,COLUMN(HeadJournal!L$1),0)*($K6229+$L6229)/(SUMIF($A:$A,$A6229,$K:$K)+SUMIF($A:$A,$A6229,$L:$L)))/VLOOKUP($A6229,HeadJournal!$A$1:$L$890,COLUMN(HeadJournal!H$1),0),0)</f>
        <v>0</v>
      </c>
      <c r="P6229" s="30">
        <f ca="1">IFERROR(SUM(K6229:O6229)*VLOOKUP($A6229,HeadJournal!$A$1:$L$890,COLUMN(HeadJournal!H$1),0),0)</f>
        <v>0</v>
      </c>
      <c r="Q6229" s="29"/>
      <c r="R6229" s="31"/>
      <c r="S6229" s="31"/>
      <c r="T6229" s="95" t="str">
        <f t="shared" si="454"/>
        <v/>
      </c>
      <c r="U6229" s="32">
        <f t="shared" ca="1" si="455"/>
        <v>0</v>
      </c>
      <c r="V6229" s="22" t="str">
        <f t="shared" si="456"/>
        <v/>
      </c>
      <c r="X6229" s="33"/>
      <c r="Y6229" s="33"/>
    </row>
    <row r="6230" spans="1:25" hidden="1" x14ac:dyDescent="0.2">
      <c r="A6230" s="93"/>
      <c r="B6230" s="94" t="str">
        <f>IFERROR(VLOOKUP($A6230,HeadJournal!$A$1:$NTR$890,COLUMN(HeadJournal!B$1),0),"")</f>
        <v/>
      </c>
      <c r="C6230" s="94" t="str">
        <f>IFERROR(VLOOKUP($A6230,HeadJournal!$A$1:$NTR$890,COLUMN(HeadJournal!C$1),0),"")</f>
        <v/>
      </c>
      <c r="D6230" s="125" t="str">
        <f>IFERROR(VLOOKUP($A6230,HeadJournal!$A$1:$NTR$890,COLUMN(HeadJournal!D$1),0),"")</f>
        <v/>
      </c>
      <c r="E6230" s="95" t="str">
        <f>IFERROR(VLOOKUP($A6230,HeadJournal!$A$1:$NTR$890,COLUMN(HeadJournal!G$1),0),"")</f>
        <v/>
      </c>
      <c r="F6230" s="95" t="str">
        <f t="shared" si="453"/>
        <v/>
      </c>
      <c r="G6230" s="97"/>
      <c r="H6230" s="161"/>
      <c r="I6230" s="97"/>
      <c r="J6230" s="97"/>
      <c r="K6230" s="29"/>
      <c r="L6230" s="29"/>
      <c r="M6230" s="30">
        <f>IFERROR(VLOOKUP($A6230,HeadJournal!$A$1:$J$890,COLUMN(HeadJournal!I$1),0)*($K6230+$L6230)/(SUMIF($A:$A,$A6230,$K:$K)+SUMIF($A:$A,$A6230,$L:$L)),0)</f>
        <v>0</v>
      </c>
      <c r="N6230" s="30">
        <f>IFERROR((VLOOKUP($A6230,HeadJournal!$A$1:$K$890,COLUMN(HeadJournal!K$1),0)-VLOOKUP($A6230,HeadJournal!$A$1:$K$890,COLUMN(HeadJournal!J$1),0))*($K6230+$L6230)/(SUMIF($A:$A,$A6230,$K:$K)+SUMIF($A:$A,$A6230,$L:$L)),0)</f>
        <v>0</v>
      </c>
      <c r="O6230" s="30">
        <f>IFERROR((VLOOKUP($A6230,HeadJournal!$A$1:$L$890,COLUMN(HeadJournal!L$1),0)*($K6230+$L6230)/(SUMIF($A:$A,$A6230,$K:$K)+SUMIF($A:$A,$A6230,$L:$L)))/VLOOKUP($A6230,HeadJournal!$A$1:$L$890,COLUMN(HeadJournal!H$1),0),0)</f>
        <v>0</v>
      </c>
      <c r="P6230" s="30">
        <f ca="1">IFERROR(SUM(K6230:O6230)*VLOOKUP($A6230,HeadJournal!$A$1:$L$890,COLUMN(HeadJournal!H$1),0),0)</f>
        <v>0</v>
      </c>
      <c r="Q6230" s="29"/>
      <c r="R6230" s="31"/>
      <c r="S6230" s="31"/>
      <c r="T6230" s="95" t="str">
        <f t="shared" si="454"/>
        <v/>
      </c>
      <c r="U6230" s="32">
        <f t="shared" ca="1" si="455"/>
        <v>0</v>
      </c>
      <c r="V6230" s="22" t="str">
        <f t="shared" si="456"/>
        <v/>
      </c>
      <c r="X6230" s="33"/>
      <c r="Y6230" s="33"/>
    </row>
    <row r="6231" spans="1:25" hidden="1" x14ac:dyDescent="0.2">
      <c r="A6231" s="93"/>
      <c r="B6231" s="94" t="str">
        <f>IFERROR(VLOOKUP($A6231,HeadJournal!$A$1:$NTR$890,COLUMN(HeadJournal!B$1),0),"")</f>
        <v/>
      </c>
      <c r="C6231" s="94" t="str">
        <f>IFERROR(VLOOKUP($A6231,HeadJournal!$A$1:$NTR$890,COLUMN(HeadJournal!C$1),0),"")</f>
        <v/>
      </c>
      <c r="D6231" s="125" t="str">
        <f>IFERROR(VLOOKUP($A6231,HeadJournal!$A$1:$NTR$890,COLUMN(HeadJournal!D$1),0),"")</f>
        <v/>
      </c>
      <c r="E6231" s="95" t="str">
        <f>IFERROR(VLOOKUP($A6231,HeadJournal!$A$1:$NTR$890,COLUMN(HeadJournal!G$1),0),"")</f>
        <v/>
      </c>
      <c r="F6231" s="95" t="str">
        <f t="shared" si="453"/>
        <v/>
      </c>
      <c r="G6231" s="97"/>
      <c r="H6231" s="161"/>
      <c r="I6231" s="97"/>
      <c r="J6231" s="97"/>
      <c r="K6231" s="29"/>
      <c r="L6231" s="29"/>
      <c r="M6231" s="30">
        <f>IFERROR(VLOOKUP($A6231,HeadJournal!$A$1:$J$890,COLUMN(HeadJournal!I$1),0)*($K6231+$L6231)/(SUMIF($A:$A,$A6231,$K:$K)+SUMIF($A:$A,$A6231,$L:$L)),0)</f>
        <v>0</v>
      </c>
      <c r="N6231" s="30">
        <f>IFERROR((VLOOKUP($A6231,HeadJournal!$A$1:$K$890,COLUMN(HeadJournal!K$1),0)-VLOOKUP($A6231,HeadJournal!$A$1:$K$890,COLUMN(HeadJournal!J$1),0))*($K6231+$L6231)/(SUMIF($A:$A,$A6231,$K:$K)+SUMIF($A:$A,$A6231,$L:$L)),0)</f>
        <v>0</v>
      </c>
      <c r="O6231" s="30">
        <f>IFERROR((VLOOKUP($A6231,HeadJournal!$A$1:$L$890,COLUMN(HeadJournal!L$1),0)*($K6231+$L6231)/(SUMIF($A:$A,$A6231,$K:$K)+SUMIF($A:$A,$A6231,$L:$L)))/VLOOKUP($A6231,HeadJournal!$A$1:$L$890,COLUMN(HeadJournal!H$1),0),0)</f>
        <v>0</v>
      </c>
      <c r="P6231" s="30">
        <f ca="1">IFERROR(SUM(K6231:O6231)*VLOOKUP($A6231,HeadJournal!$A$1:$L$890,COLUMN(HeadJournal!H$1),0),0)</f>
        <v>0</v>
      </c>
      <c r="Q6231" s="29"/>
      <c r="R6231" s="31"/>
      <c r="S6231" s="31"/>
      <c r="T6231" s="95" t="str">
        <f t="shared" si="454"/>
        <v/>
      </c>
      <c r="U6231" s="32">
        <f t="shared" ca="1" si="455"/>
        <v>0</v>
      </c>
      <c r="V6231" s="22" t="str">
        <f t="shared" si="456"/>
        <v/>
      </c>
      <c r="X6231" s="33"/>
      <c r="Y6231" s="33"/>
    </row>
    <row r="6232" spans="1:25" hidden="1" x14ac:dyDescent="0.2">
      <c r="A6232" s="93"/>
      <c r="B6232" s="94" t="str">
        <f>IFERROR(VLOOKUP($A6232,HeadJournal!$A$1:$NTR$890,COLUMN(HeadJournal!B$1),0),"")</f>
        <v/>
      </c>
      <c r="C6232" s="94" t="str">
        <f>IFERROR(VLOOKUP($A6232,HeadJournal!$A$1:$NTR$890,COLUMN(HeadJournal!C$1),0),"")</f>
        <v/>
      </c>
      <c r="D6232" s="125" t="str">
        <f>IFERROR(VLOOKUP($A6232,HeadJournal!$A$1:$NTR$890,COLUMN(HeadJournal!D$1),0),"")</f>
        <v/>
      </c>
      <c r="E6232" s="95" t="str">
        <f>IFERROR(VLOOKUP($A6232,HeadJournal!$A$1:$NTR$890,COLUMN(HeadJournal!G$1),0),"")</f>
        <v/>
      </c>
      <c r="F6232" s="95" t="str">
        <f t="shared" si="419"/>
        <v/>
      </c>
      <c r="G6232" s="97"/>
      <c r="H6232" s="161"/>
      <c r="I6232" s="97"/>
      <c r="J6232" s="97"/>
      <c r="K6232" s="29"/>
      <c r="L6232" s="29"/>
      <c r="M6232" s="30">
        <f>IFERROR(VLOOKUP($A6232,HeadJournal!$A$1:$J$890,COLUMN(HeadJournal!I$1),0)*($K6232+$L6232)/(SUMIF($A:$A,$A6232,$K:$K)+SUMIF($A:$A,$A6232,$L:$L)),0)</f>
        <v>0</v>
      </c>
      <c r="N6232" s="30">
        <f>IFERROR((VLOOKUP($A6232,HeadJournal!$A$1:$K$890,COLUMN(HeadJournal!K$1),0)-VLOOKUP($A6232,HeadJournal!$A$1:$K$890,COLUMN(HeadJournal!J$1),0))*($K6232+$L6232)/(SUMIF($A:$A,$A6232,$K:$K)+SUMIF($A:$A,$A6232,$L:$L)),0)</f>
        <v>0</v>
      </c>
      <c r="O6232" s="30">
        <f>IFERROR((VLOOKUP($A6232,HeadJournal!$A$1:$L$890,COLUMN(HeadJournal!L$1),0)*($K6232+$L6232)/(SUMIF($A:$A,$A6232,$K:$K)+SUMIF($A:$A,$A6232,$L:$L)))/VLOOKUP($A6232,HeadJournal!$A$1:$L$890,COLUMN(HeadJournal!H$1),0),0)</f>
        <v>0</v>
      </c>
      <c r="P6232" s="30">
        <f ca="1">IFERROR(SUM(K6232:O6232)*VLOOKUP($A6232,HeadJournal!$A$1:$L$890,COLUMN(HeadJournal!H$1),0),0)</f>
        <v>0</v>
      </c>
      <c r="Q6232" s="29"/>
      <c r="R6232" s="31"/>
      <c r="S6232" s="31"/>
      <c r="T6232" s="95" t="str">
        <f t="shared" si="420"/>
        <v/>
      </c>
      <c r="U6232" s="32">
        <f t="shared" ca="1" si="354"/>
        <v>0</v>
      </c>
      <c r="V6232" s="22" t="str">
        <f t="shared" si="355"/>
        <v/>
      </c>
      <c r="X6232" s="33"/>
      <c r="Y6232" s="33"/>
    </row>
    <row r="6233" spans="1:25" hidden="1" x14ac:dyDescent="0.2">
      <c r="A6233" s="93"/>
      <c r="B6233" s="94" t="str">
        <f>IFERROR(VLOOKUP($A6233,HeadJournal!$A$1:$NTR$890,COLUMN(HeadJournal!B$1),0),"")</f>
        <v/>
      </c>
      <c r="C6233" s="94" t="str">
        <f>IFERROR(VLOOKUP($A6233,HeadJournal!$A$1:$NTR$890,COLUMN(HeadJournal!C$1),0),"")</f>
        <v/>
      </c>
      <c r="D6233" s="125" t="str">
        <f>IFERROR(VLOOKUP($A6233,HeadJournal!$A$1:$NTR$890,COLUMN(HeadJournal!D$1),0),"")</f>
        <v/>
      </c>
      <c r="E6233" s="95" t="str">
        <f>IFERROR(VLOOKUP($A6233,HeadJournal!$A$1:$NTR$890,COLUMN(HeadJournal!G$1),0),"")</f>
        <v/>
      </c>
      <c r="F6233" s="95" t="str">
        <f t="shared" si="419"/>
        <v/>
      </c>
      <c r="G6233" s="97"/>
      <c r="H6233" s="161"/>
      <c r="I6233" s="97"/>
      <c r="J6233" s="97"/>
      <c r="K6233" s="29"/>
      <c r="L6233" s="29"/>
      <c r="M6233" s="30">
        <f>IFERROR(VLOOKUP($A6233,HeadJournal!$A$1:$J$890,COLUMN(HeadJournal!I$1),0)*($K6233+$L6233)/(SUMIF($A:$A,$A6233,$K:$K)+SUMIF($A:$A,$A6233,$L:$L)),0)</f>
        <v>0</v>
      </c>
      <c r="N6233" s="30">
        <f>IFERROR((VLOOKUP($A6233,HeadJournal!$A$1:$K$890,COLUMN(HeadJournal!K$1),0)-VLOOKUP($A6233,HeadJournal!$A$1:$K$890,COLUMN(HeadJournal!J$1),0))*($K6233+$L6233)/(SUMIF($A:$A,$A6233,$K:$K)+SUMIF($A:$A,$A6233,$L:$L)),0)</f>
        <v>0</v>
      </c>
      <c r="O6233" s="30">
        <f>IFERROR((VLOOKUP($A6233,HeadJournal!$A$1:$L$890,COLUMN(HeadJournal!L$1),0)*($K6233+$L6233)/(SUMIF($A:$A,$A6233,$K:$K)+SUMIF($A:$A,$A6233,$L:$L)))/VLOOKUP($A6233,HeadJournal!$A$1:$L$890,COLUMN(HeadJournal!H$1),0),0)</f>
        <v>0</v>
      </c>
      <c r="P6233" s="30">
        <f ca="1">IFERROR(SUM(K6233:O6233)*VLOOKUP($A6233,HeadJournal!$A$1:$L$890,COLUMN(HeadJournal!H$1),0),0)</f>
        <v>0</v>
      </c>
      <c r="Q6233" s="29"/>
      <c r="R6233" s="31"/>
      <c r="S6233" s="31"/>
      <c r="T6233" s="95" t="str">
        <f t="shared" si="420"/>
        <v/>
      </c>
      <c r="U6233" s="32">
        <f t="shared" ca="1" si="354"/>
        <v>0</v>
      </c>
      <c r="V6233" s="22" t="str">
        <f t="shared" si="355"/>
        <v/>
      </c>
      <c r="X6233" s="33"/>
      <c r="Y6233" s="33"/>
    </row>
    <row r="6234" spans="1:25" hidden="1" x14ac:dyDescent="0.2">
      <c r="A6234" s="93"/>
      <c r="B6234" s="94" t="str">
        <f>IFERROR(VLOOKUP($A6234,HeadJournal!$A$1:$NTR$890,COLUMN(HeadJournal!B$1),0),"")</f>
        <v/>
      </c>
      <c r="C6234" s="94" t="str">
        <f>IFERROR(VLOOKUP($A6234,HeadJournal!$A$1:$NTR$890,COLUMN(HeadJournal!C$1),0),"")</f>
        <v/>
      </c>
      <c r="D6234" s="125" t="str">
        <f>IFERROR(VLOOKUP($A6234,HeadJournal!$A$1:$NTR$890,COLUMN(HeadJournal!D$1),0),"")</f>
        <v/>
      </c>
      <c r="E6234" s="95" t="str">
        <f>IFERROR(VLOOKUP($A6234,HeadJournal!$A$1:$NTR$890,COLUMN(HeadJournal!G$1),0),"")</f>
        <v/>
      </c>
      <c r="F6234" s="95" t="str">
        <f t="shared" si="419"/>
        <v/>
      </c>
      <c r="G6234" s="97"/>
      <c r="H6234" s="161"/>
      <c r="I6234" s="97"/>
      <c r="J6234" s="97"/>
      <c r="K6234" s="29"/>
      <c r="L6234" s="29"/>
      <c r="M6234" s="30">
        <f>IFERROR(VLOOKUP($A6234,HeadJournal!$A$1:$J$890,COLUMN(HeadJournal!I$1),0)*($K6234+$L6234)/(SUMIF($A:$A,$A6234,$K:$K)+SUMIF($A:$A,$A6234,$L:$L)),0)</f>
        <v>0</v>
      </c>
      <c r="N6234" s="30">
        <f>IFERROR((VLOOKUP($A6234,HeadJournal!$A$1:$K$890,COLUMN(HeadJournal!K$1),0)-VLOOKUP($A6234,HeadJournal!$A$1:$K$890,COLUMN(HeadJournal!J$1),0))*($K6234+$L6234)/(SUMIF($A:$A,$A6234,$K:$K)+SUMIF($A:$A,$A6234,$L:$L)),0)</f>
        <v>0</v>
      </c>
      <c r="O6234" s="30">
        <f>IFERROR((VLOOKUP($A6234,HeadJournal!$A$1:$L$890,COLUMN(HeadJournal!L$1),0)*($K6234+$L6234)/(SUMIF($A:$A,$A6234,$K:$K)+SUMIF($A:$A,$A6234,$L:$L)))/VLOOKUP($A6234,HeadJournal!$A$1:$L$890,COLUMN(HeadJournal!H$1),0),0)</f>
        <v>0</v>
      </c>
      <c r="P6234" s="30">
        <f ca="1">IFERROR(SUM(K6234:O6234)*VLOOKUP($A6234,HeadJournal!$A$1:$L$890,COLUMN(HeadJournal!H$1),0),0)</f>
        <v>0</v>
      </c>
      <c r="Q6234" s="29"/>
      <c r="R6234" s="31"/>
      <c r="S6234" s="31"/>
      <c r="T6234" s="95" t="str">
        <f t="shared" si="420"/>
        <v/>
      </c>
      <c r="U6234" s="32">
        <f t="shared" ca="1" si="354"/>
        <v>0</v>
      </c>
      <c r="V6234" s="22" t="str">
        <f t="shared" si="355"/>
        <v/>
      </c>
      <c r="X6234" s="33"/>
      <c r="Y6234" s="33"/>
    </row>
    <row r="6235" spans="1:25" hidden="1" x14ac:dyDescent="0.2">
      <c r="A6235" s="93"/>
      <c r="B6235" s="94" t="str">
        <f>IFERROR(VLOOKUP($A6235,HeadJournal!$A$1:$NTR$890,COLUMN(HeadJournal!B$1),0),"")</f>
        <v/>
      </c>
      <c r="C6235" s="94" t="str">
        <f>IFERROR(VLOOKUP($A6235,HeadJournal!$A$1:$NTR$890,COLUMN(HeadJournal!C$1),0),"")</f>
        <v/>
      </c>
      <c r="D6235" s="125" t="str">
        <f>IFERROR(VLOOKUP($A6235,HeadJournal!$A$1:$NTR$890,COLUMN(HeadJournal!D$1),0),"")</f>
        <v/>
      </c>
      <c r="E6235" s="95" t="str">
        <f>IFERROR(VLOOKUP($A6235,HeadJournal!$A$1:$NTR$890,COLUMN(HeadJournal!G$1),0),"")</f>
        <v/>
      </c>
      <c r="F6235" s="95" t="str">
        <f t="shared" si="419"/>
        <v/>
      </c>
      <c r="G6235" s="97"/>
      <c r="H6235" s="161"/>
      <c r="I6235" s="97"/>
      <c r="J6235" s="97"/>
      <c r="K6235" s="29"/>
      <c r="L6235" s="29"/>
      <c r="M6235" s="30">
        <f>IFERROR(VLOOKUP($A6235,HeadJournal!$A$1:$J$890,COLUMN(HeadJournal!I$1),0)*($K6235+$L6235)/(SUMIF($A:$A,$A6235,$K:$K)+SUMIF($A:$A,$A6235,$L:$L)),0)</f>
        <v>0</v>
      </c>
      <c r="N6235" s="30">
        <f>IFERROR((VLOOKUP($A6235,HeadJournal!$A$1:$K$890,COLUMN(HeadJournal!K$1),0)-VLOOKUP($A6235,HeadJournal!$A$1:$K$890,COLUMN(HeadJournal!J$1),0))*($K6235+$L6235)/(SUMIF($A:$A,$A6235,$K:$K)+SUMIF($A:$A,$A6235,$L:$L)),0)</f>
        <v>0</v>
      </c>
      <c r="O6235" s="30">
        <f>IFERROR((VLOOKUP($A6235,HeadJournal!$A$1:$L$890,COLUMN(HeadJournal!L$1),0)*($K6235+$L6235)/(SUMIF($A:$A,$A6235,$K:$K)+SUMIF($A:$A,$A6235,$L:$L)))/VLOOKUP($A6235,HeadJournal!$A$1:$L$890,COLUMN(HeadJournal!H$1),0),0)</f>
        <v>0</v>
      </c>
      <c r="P6235" s="30">
        <f ca="1">IFERROR(SUM(K6235:O6235)*VLOOKUP($A6235,HeadJournal!$A$1:$L$890,COLUMN(HeadJournal!H$1),0),0)</f>
        <v>0</v>
      </c>
      <c r="Q6235" s="29"/>
      <c r="R6235" s="31"/>
      <c r="S6235" s="31"/>
      <c r="T6235" s="95" t="str">
        <f t="shared" si="420"/>
        <v/>
      </c>
      <c r="U6235" s="32">
        <f t="shared" ca="1" si="354"/>
        <v>0</v>
      </c>
      <c r="V6235" s="22" t="str">
        <f t="shared" si="355"/>
        <v/>
      </c>
      <c r="X6235" s="33"/>
      <c r="Y6235" s="33"/>
    </row>
    <row r="6236" spans="1:25" hidden="1" x14ac:dyDescent="0.2">
      <c r="A6236" s="93"/>
      <c r="B6236" s="94" t="str">
        <f>IFERROR(VLOOKUP($A6236,HeadJournal!$A$1:$NTR$890,COLUMN(HeadJournal!B$1),0),"")</f>
        <v/>
      </c>
      <c r="C6236" s="94" t="str">
        <f>IFERROR(VLOOKUP($A6236,HeadJournal!$A$1:$NTR$890,COLUMN(HeadJournal!C$1),0),"")</f>
        <v/>
      </c>
      <c r="D6236" s="125" t="str">
        <f>IFERROR(VLOOKUP($A6236,HeadJournal!$A$1:$NTR$890,COLUMN(HeadJournal!D$1),0),"")</f>
        <v/>
      </c>
      <c r="E6236" s="95" t="str">
        <f>IFERROR(VLOOKUP($A6236,HeadJournal!$A$1:$NTR$890,COLUMN(HeadJournal!G$1),0),"")</f>
        <v/>
      </c>
      <c r="F6236" s="95" t="str">
        <f t="shared" si="419"/>
        <v/>
      </c>
      <c r="G6236" s="97"/>
      <c r="H6236" s="161"/>
      <c r="I6236" s="97"/>
      <c r="J6236" s="97"/>
      <c r="K6236" s="29"/>
      <c r="L6236" s="29"/>
      <c r="M6236" s="30">
        <f>IFERROR(VLOOKUP($A6236,HeadJournal!$A$1:$J$890,COLUMN(HeadJournal!I$1),0)*($K6236+$L6236)/(SUMIF($A:$A,$A6236,$K:$K)+SUMIF($A:$A,$A6236,$L:$L)),0)</f>
        <v>0</v>
      </c>
      <c r="N6236" s="30">
        <f>IFERROR((VLOOKUP($A6236,HeadJournal!$A$1:$K$890,COLUMN(HeadJournal!K$1),0)-VLOOKUP($A6236,HeadJournal!$A$1:$K$890,COLUMN(HeadJournal!J$1),0))*($K6236+$L6236)/(SUMIF($A:$A,$A6236,$K:$K)+SUMIF($A:$A,$A6236,$L:$L)),0)</f>
        <v>0</v>
      </c>
      <c r="O6236" s="30">
        <f>IFERROR((VLOOKUP($A6236,HeadJournal!$A$1:$L$890,COLUMN(HeadJournal!L$1),0)*($K6236+$L6236)/(SUMIF($A:$A,$A6236,$K:$K)+SUMIF($A:$A,$A6236,$L:$L)))/VLOOKUP($A6236,HeadJournal!$A$1:$L$890,COLUMN(HeadJournal!H$1),0),0)</f>
        <v>0</v>
      </c>
      <c r="P6236" s="30">
        <f ca="1">IFERROR(SUM(K6236:O6236)*VLOOKUP($A6236,HeadJournal!$A$1:$L$890,COLUMN(HeadJournal!H$1),0),0)</f>
        <v>0</v>
      </c>
      <c r="Q6236" s="29"/>
      <c r="R6236" s="31"/>
      <c r="S6236" s="31"/>
      <c r="T6236" s="95" t="str">
        <f t="shared" si="420"/>
        <v/>
      </c>
      <c r="U6236" s="32">
        <f t="shared" ca="1" si="354"/>
        <v>0</v>
      </c>
      <c r="V6236" s="22" t="str">
        <f t="shared" si="355"/>
        <v/>
      </c>
      <c r="X6236" s="33"/>
      <c r="Y6236" s="33"/>
    </row>
    <row r="6237" spans="1:25" hidden="1" x14ac:dyDescent="0.2">
      <c r="A6237" s="93"/>
      <c r="B6237" s="94" t="str">
        <f>IFERROR(VLOOKUP($A6237,HeadJournal!$A$1:$NTR$890,COLUMN(HeadJournal!B$1),0),"")</f>
        <v/>
      </c>
      <c r="C6237" s="94" t="str">
        <f>IFERROR(VLOOKUP($A6237,HeadJournal!$A$1:$NTR$890,COLUMN(HeadJournal!C$1),0),"")</f>
        <v/>
      </c>
      <c r="D6237" s="125" t="str">
        <f>IFERROR(VLOOKUP($A6237,HeadJournal!$A$1:$NTR$890,COLUMN(HeadJournal!D$1),0),"")</f>
        <v/>
      </c>
      <c r="E6237" s="95" t="str">
        <f>IFERROR(VLOOKUP($A6237,HeadJournal!$A$1:$NTR$890,COLUMN(HeadJournal!G$1),0),"")</f>
        <v/>
      </c>
      <c r="F6237" s="95" t="str">
        <f t="shared" si="419"/>
        <v/>
      </c>
      <c r="G6237" s="97"/>
      <c r="H6237" s="161"/>
      <c r="I6237" s="97"/>
      <c r="J6237" s="97"/>
      <c r="K6237" s="29"/>
      <c r="L6237" s="29"/>
      <c r="M6237" s="30">
        <f>IFERROR(VLOOKUP($A6237,HeadJournal!$A$1:$J$890,COLUMN(HeadJournal!I$1),0)*($K6237+$L6237)/(SUMIF($A:$A,$A6237,$K:$K)+SUMIF($A:$A,$A6237,$L:$L)),0)</f>
        <v>0</v>
      </c>
      <c r="N6237" s="30">
        <f>IFERROR((VLOOKUP($A6237,HeadJournal!$A$1:$K$890,COLUMN(HeadJournal!K$1),0)-VLOOKUP($A6237,HeadJournal!$A$1:$K$890,COLUMN(HeadJournal!J$1),0))*($K6237+$L6237)/(SUMIF($A:$A,$A6237,$K:$K)+SUMIF($A:$A,$A6237,$L:$L)),0)</f>
        <v>0</v>
      </c>
      <c r="O6237" s="30">
        <f>IFERROR((VLOOKUP($A6237,HeadJournal!$A$1:$L$890,COLUMN(HeadJournal!L$1),0)*($K6237+$L6237)/(SUMIF($A:$A,$A6237,$K:$K)+SUMIF($A:$A,$A6237,$L:$L)))/VLOOKUP($A6237,HeadJournal!$A$1:$L$890,COLUMN(HeadJournal!H$1),0),0)</f>
        <v>0</v>
      </c>
      <c r="P6237" s="30">
        <f ca="1">IFERROR(SUM(K6237:O6237)*VLOOKUP($A6237,HeadJournal!$A$1:$L$890,COLUMN(HeadJournal!H$1),0),0)</f>
        <v>0</v>
      </c>
      <c r="Q6237" s="29"/>
      <c r="R6237" s="31"/>
      <c r="S6237" s="31"/>
      <c r="T6237" s="95" t="str">
        <f t="shared" si="420"/>
        <v/>
      </c>
      <c r="U6237" s="32">
        <f t="shared" ca="1" si="354"/>
        <v>0</v>
      </c>
      <c r="V6237" s="22" t="str">
        <f t="shared" si="355"/>
        <v/>
      </c>
      <c r="X6237" s="33"/>
      <c r="Y6237" s="33"/>
    </row>
    <row r="6238" spans="1:25" hidden="1" x14ac:dyDescent="0.2">
      <c r="A6238" s="93"/>
      <c r="B6238" s="94" t="str">
        <f>IFERROR(VLOOKUP($A6238,HeadJournal!$A$1:$NTR$890,COLUMN(HeadJournal!B$1),0),"")</f>
        <v/>
      </c>
      <c r="C6238" s="94" t="str">
        <f>IFERROR(VLOOKUP($A6238,HeadJournal!$A$1:$NTR$890,COLUMN(HeadJournal!C$1),0),"")</f>
        <v/>
      </c>
      <c r="D6238" s="125" t="str">
        <f>IFERROR(VLOOKUP($A6238,HeadJournal!$A$1:$NTR$890,COLUMN(HeadJournal!D$1),0),"")</f>
        <v/>
      </c>
      <c r="E6238" s="95" t="str">
        <f>IFERROR(VLOOKUP($A6238,HeadJournal!$A$1:$NTR$890,COLUMN(HeadJournal!G$1),0),"")</f>
        <v/>
      </c>
      <c r="F6238" s="95" t="str">
        <f t="shared" si="419"/>
        <v/>
      </c>
      <c r="G6238" s="97"/>
      <c r="H6238" s="161"/>
      <c r="I6238" s="97"/>
      <c r="J6238" s="97"/>
      <c r="K6238" s="29"/>
      <c r="L6238" s="29"/>
      <c r="M6238" s="30">
        <f>IFERROR(VLOOKUP($A6238,HeadJournal!$A$1:$J$890,COLUMN(HeadJournal!I$1),0)*($K6238+$L6238)/(SUMIF($A:$A,$A6238,$K:$K)+SUMIF($A:$A,$A6238,$L:$L)),0)</f>
        <v>0</v>
      </c>
      <c r="N6238" s="30">
        <f>IFERROR((VLOOKUP($A6238,HeadJournal!$A$1:$K$890,COLUMN(HeadJournal!K$1),0)-VLOOKUP($A6238,HeadJournal!$A$1:$K$890,COLUMN(HeadJournal!J$1),0))*($K6238+$L6238)/(SUMIF($A:$A,$A6238,$K:$K)+SUMIF($A:$A,$A6238,$L:$L)),0)</f>
        <v>0</v>
      </c>
      <c r="O6238" s="30">
        <f>IFERROR((VLOOKUP($A6238,HeadJournal!$A$1:$L$890,COLUMN(HeadJournal!L$1),0)*($K6238+$L6238)/(SUMIF($A:$A,$A6238,$K:$K)+SUMIF($A:$A,$A6238,$L:$L)))/VLOOKUP($A6238,HeadJournal!$A$1:$L$890,COLUMN(HeadJournal!H$1),0),0)</f>
        <v>0</v>
      </c>
      <c r="P6238" s="30">
        <f ca="1">IFERROR(SUM(K6238:O6238)*VLOOKUP($A6238,HeadJournal!$A$1:$L$890,COLUMN(HeadJournal!H$1),0),0)</f>
        <v>0</v>
      </c>
      <c r="Q6238" s="29"/>
      <c r="R6238" s="31"/>
      <c r="S6238" s="31"/>
      <c r="T6238" s="95" t="str">
        <f t="shared" si="420"/>
        <v/>
      </c>
      <c r="U6238" s="32">
        <f t="shared" ca="1" si="354"/>
        <v>0</v>
      </c>
      <c r="V6238" s="22" t="str">
        <f t="shared" si="355"/>
        <v/>
      </c>
      <c r="X6238" s="33"/>
      <c r="Y6238" s="33"/>
    </row>
    <row r="6239" spans="1:25" hidden="1" x14ac:dyDescent="0.2">
      <c r="A6239" s="93"/>
      <c r="B6239" s="94" t="str">
        <f>IFERROR(VLOOKUP($A6239,HeadJournal!$A$1:$NTR$890,COLUMN(HeadJournal!B$1),0),"")</f>
        <v/>
      </c>
      <c r="C6239" s="94" t="str">
        <f>IFERROR(VLOOKUP($A6239,HeadJournal!$A$1:$NTR$890,COLUMN(HeadJournal!C$1),0),"")</f>
        <v/>
      </c>
      <c r="D6239" s="125" t="str">
        <f>IFERROR(VLOOKUP($A6239,HeadJournal!$A$1:$NTR$890,COLUMN(HeadJournal!D$1),0),"")</f>
        <v/>
      </c>
      <c r="E6239" s="95" t="str">
        <f>IFERROR(VLOOKUP($A6239,HeadJournal!$A$1:$NTR$890,COLUMN(HeadJournal!G$1),0),"")</f>
        <v/>
      </c>
      <c r="F6239" s="95" t="str">
        <f t="shared" si="419"/>
        <v/>
      </c>
      <c r="G6239" s="97"/>
      <c r="H6239" s="161"/>
      <c r="I6239" s="97"/>
      <c r="J6239" s="97"/>
      <c r="K6239" s="29"/>
      <c r="L6239" s="29"/>
      <c r="M6239" s="30">
        <f>IFERROR(VLOOKUP($A6239,HeadJournal!$A$1:$J$890,COLUMN(HeadJournal!I$1),0)*($K6239+$L6239)/(SUMIF($A:$A,$A6239,$K:$K)+SUMIF($A:$A,$A6239,$L:$L)),0)</f>
        <v>0</v>
      </c>
      <c r="N6239" s="30">
        <f>IFERROR((VLOOKUP($A6239,HeadJournal!$A$1:$K$890,COLUMN(HeadJournal!K$1),0)-VLOOKUP($A6239,HeadJournal!$A$1:$K$890,COLUMN(HeadJournal!J$1),0))*($K6239+$L6239)/(SUMIF($A:$A,$A6239,$K:$K)+SUMIF($A:$A,$A6239,$L:$L)),0)</f>
        <v>0</v>
      </c>
      <c r="O6239" s="30">
        <f>IFERROR((VLOOKUP($A6239,HeadJournal!$A$1:$L$890,COLUMN(HeadJournal!L$1),0)*($K6239+$L6239)/(SUMIF($A:$A,$A6239,$K:$K)+SUMIF($A:$A,$A6239,$L:$L)))/VLOOKUP($A6239,HeadJournal!$A$1:$L$890,COLUMN(HeadJournal!H$1),0),0)</f>
        <v>0</v>
      </c>
      <c r="P6239" s="30">
        <f ca="1">IFERROR(SUM(K6239:O6239)*VLOOKUP($A6239,HeadJournal!$A$1:$L$890,COLUMN(HeadJournal!H$1),0),0)</f>
        <v>0</v>
      </c>
      <c r="Q6239" s="29"/>
      <c r="R6239" s="31"/>
      <c r="S6239" s="31"/>
      <c r="T6239" s="95" t="str">
        <f t="shared" si="420"/>
        <v/>
      </c>
      <c r="U6239" s="32">
        <f t="shared" ca="1" si="354"/>
        <v>0</v>
      </c>
      <c r="V6239" s="22" t="str">
        <f t="shared" si="355"/>
        <v/>
      </c>
      <c r="X6239" s="33"/>
      <c r="Y6239" s="33"/>
    </row>
    <row r="6240" spans="1:25" hidden="1" x14ac:dyDescent="0.2">
      <c r="A6240" s="93"/>
      <c r="B6240" s="94" t="str">
        <f>IFERROR(VLOOKUP($A6240,HeadJournal!$A$1:$NTR$890,COLUMN(HeadJournal!B$1),0),"")</f>
        <v/>
      </c>
      <c r="C6240" s="94" t="str">
        <f>IFERROR(VLOOKUP($A6240,HeadJournal!$A$1:$NTR$890,COLUMN(HeadJournal!C$1),0),"")</f>
        <v/>
      </c>
      <c r="D6240" s="125" t="str">
        <f>IFERROR(VLOOKUP($A6240,HeadJournal!$A$1:$NTR$890,COLUMN(HeadJournal!D$1),0),"")</f>
        <v/>
      </c>
      <c r="E6240" s="95" t="str">
        <f>IFERROR(VLOOKUP($A6240,HeadJournal!$A$1:$NTR$890,COLUMN(HeadJournal!G$1),0),"")</f>
        <v/>
      </c>
      <c r="F6240" s="95" t="str">
        <f t="shared" si="419"/>
        <v/>
      </c>
      <c r="G6240" s="97"/>
      <c r="H6240" s="161"/>
      <c r="I6240" s="97"/>
      <c r="J6240" s="97"/>
      <c r="K6240" s="29"/>
      <c r="L6240" s="29"/>
      <c r="M6240" s="30">
        <f>IFERROR(VLOOKUP($A6240,HeadJournal!$A$1:$J$890,COLUMN(HeadJournal!I$1),0)*($K6240+$L6240)/(SUMIF($A:$A,$A6240,$K:$K)+SUMIF($A:$A,$A6240,$L:$L)),0)</f>
        <v>0</v>
      </c>
      <c r="N6240" s="30">
        <f>IFERROR((VLOOKUP($A6240,HeadJournal!$A$1:$K$890,COLUMN(HeadJournal!K$1),0)-VLOOKUP($A6240,HeadJournal!$A$1:$K$890,COLUMN(HeadJournal!J$1),0))*($K6240+$L6240)/(SUMIF($A:$A,$A6240,$K:$K)+SUMIF($A:$A,$A6240,$L:$L)),0)</f>
        <v>0</v>
      </c>
      <c r="O6240" s="30">
        <f>IFERROR((VLOOKUP($A6240,HeadJournal!$A$1:$L$890,COLUMN(HeadJournal!L$1),0)*($K6240+$L6240)/(SUMIF($A:$A,$A6240,$K:$K)+SUMIF($A:$A,$A6240,$L:$L)))/VLOOKUP($A6240,HeadJournal!$A$1:$L$890,COLUMN(HeadJournal!H$1),0),0)</f>
        <v>0</v>
      </c>
      <c r="P6240" s="30">
        <f ca="1">IFERROR(SUM(K6240:O6240)*VLOOKUP($A6240,HeadJournal!$A$1:$L$890,COLUMN(HeadJournal!H$1),0),0)</f>
        <v>0</v>
      </c>
      <c r="Q6240" s="29"/>
      <c r="R6240" s="31"/>
      <c r="S6240" s="31"/>
      <c r="T6240" s="95" t="str">
        <f t="shared" si="420"/>
        <v/>
      </c>
      <c r="U6240" s="32">
        <f t="shared" ca="1" si="354"/>
        <v>0</v>
      </c>
      <c r="V6240" s="22" t="str">
        <f t="shared" si="355"/>
        <v/>
      </c>
      <c r="X6240" s="33"/>
      <c r="Y6240" s="33"/>
    </row>
    <row r="6241" spans="1:25" hidden="1" x14ac:dyDescent="0.2">
      <c r="A6241" s="93"/>
      <c r="B6241" s="94" t="str">
        <f>IFERROR(VLOOKUP($A6241,HeadJournal!$A$1:$NTR$890,COLUMN(HeadJournal!B$1),0),"")</f>
        <v/>
      </c>
      <c r="C6241" s="94" t="str">
        <f>IFERROR(VLOOKUP($A6241,HeadJournal!$A$1:$NTR$890,COLUMN(HeadJournal!C$1),0),"")</f>
        <v/>
      </c>
      <c r="D6241" s="125" t="str">
        <f>IFERROR(VLOOKUP($A6241,HeadJournal!$A$1:$NTR$890,COLUMN(HeadJournal!D$1),0),"")</f>
        <v/>
      </c>
      <c r="E6241" s="95" t="str">
        <f>IFERROR(VLOOKUP($A6241,HeadJournal!$A$1:$NTR$890,COLUMN(HeadJournal!G$1),0),"")</f>
        <v/>
      </c>
      <c r="F6241" s="95" t="str">
        <f t="shared" si="419"/>
        <v/>
      </c>
      <c r="G6241" s="97"/>
      <c r="H6241" s="161"/>
      <c r="I6241" s="97"/>
      <c r="J6241" s="97"/>
      <c r="K6241" s="29"/>
      <c r="L6241" s="29"/>
      <c r="M6241" s="30">
        <f>IFERROR(VLOOKUP($A6241,HeadJournal!$A$1:$J$890,COLUMN(HeadJournal!I$1),0)*($K6241+$L6241)/(SUMIF($A:$A,$A6241,$K:$K)+SUMIF($A:$A,$A6241,$L:$L)),0)</f>
        <v>0</v>
      </c>
      <c r="N6241" s="30">
        <f>IFERROR((VLOOKUP($A6241,HeadJournal!$A$1:$K$890,COLUMN(HeadJournal!K$1),0)-VLOOKUP($A6241,HeadJournal!$A$1:$K$890,COLUMN(HeadJournal!J$1),0))*($K6241+$L6241)/(SUMIF($A:$A,$A6241,$K:$K)+SUMIF($A:$A,$A6241,$L:$L)),0)</f>
        <v>0</v>
      </c>
      <c r="O6241" s="30">
        <f>IFERROR((VLOOKUP($A6241,HeadJournal!$A$1:$L$890,COLUMN(HeadJournal!L$1),0)*($K6241+$L6241)/(SUMIF($A:$A,$A6241,$K:$K)+SUMIF($A:$A,$A6241,$L:$L)))/VLOOKUP($A6241,HeadJournal!$A$1:$L$890,COLUMN(HeadJournal!H$1),0),0)</f>
        <v>0</v>
      </c>
      <c r="P6241" s="30">
        <f ca="1">IFERROR(SUM(K6241:O6241)*VLOOKUP($A6241,HeadJournal!$A$1:$L$890,COLUMN(HeadJournal!H$1),0),0)</f>
        <v>0</v>
      </c>
      <c r="Q6241" s="29"/>
      <c r="R6241" s="31"/>
      <c r="S6241" s="31"/>
      <c r="T6241" s="95" t="str">
        <f t="shared" si="420"/>
        <v/>
      </c>
      <c r="U6241" s="32">
        <f t="shared" ca="1" si="354"/>
        <v>0</v>
      </c>
      <c r="V6241" s="22" t="str">
        <f t="shared" si="355"/>
        <v/>
      </c>
      <c r="X6241" s="33"/>
      <c r="Y6241" s="33"/>
    </row>
    <row r="6242" spans="1:25" hidden="1" x14ac:dyDescent="0.2">
      <c r="A6242" s="93"/>
      <c r="B6242" s="94" t="str">
        <f>IFERROR(VLOOKUP($A6242,HeadJournal!$A$1:$NTR$890,COLUMN(HeadJournal!B$1),0),"")</f>
        <v/>
      </c>
      <c r="C6242" s="94" t="str">
        <f>IFERROR(VLOOKUP($A6242,HeadJournal!$A$1:$NTR$890,COLUMN(HeadJournal!C$1),0),"")</f>
        <v/>
      </c>
      <c r="D6242" s="125" t="str">
        <f>IFERROR(VLOOKUP($A6242,HeadJournal!$A$1:$NTR$890,COLUMN(HeadJournal!D$1),0),"")</f>
        <v/>
      </c>
      <c r="E6242" s="95" t="str">
        <f>IFERROR(VLOOKUP($A6242,HeadJournal!$A$1:$NTR$890,COLUMN(HeadJournal!G$1),0),"")</f>
        <v/>
      </c>
      <c r="F6242" s="95" t="str">
        <f t="shared" si="419"/>
        <v/>
      </c>
      <c r="G6242" s="97"/>
      <c r="H6242" s="161"/>
      <c r="I6242" s="97"/>
      <c r="J6242" s="97"/>
      <c r="K6242" s="29"/>
      <c r="L6242" s="29"/>
      <c r="M6242" s="30">
        <f>IFERROR(VLOOKUP($A6242,HeadJournal!$A$1:$J$890,COLUMN(HeadJournal!I$1),0)*($K6242+$L6242)/(SUMIF($A:$A,$A6242,$K:$K)+SUMIF($A:$A,$A6242,$L:$L)),0)</f>
        <v>0</v>
      </c>
      <c r="N6242" s="30">
        <f>IFERROR((VLOOKUP($A6242,HeadJournal!$A$1:$K$890,COLUMN(HeadJournal!K$1),0)-VLOOKUP($A6242,HeadJournal!$A$1:$K$890,COLUMN(HeadJournal!J$1),0))*($K6242+$L6242)/(SUMIF($A:$A,$A6242,$K:$K)+SUMIF($A:$A,$A6242,$L:$L)),0)</f>
        <v>0</v>
      </c>
      <c r="O6242" s="30">
        <f>IFERROR((VLOOKUP($A6242,HeadJournal!$A$1:$L$890,COLUMN(HeadJournal!L$1),0)*($K6242+$L6242)/(SUMIF($A:$A,$A6242,$K:$K)+SUMIF($A:$A,$A6242,$L:$L)))/VLOOKUP($A6242,HeadJournal!$A$1:$L$890,COLUMN(HeadJournal!H$1),0),0)</f>
        <v>0</v>
      </c>
      <c r="P6242" s="30">
        <f ca="1">IFERROR(SUM(K6242:O6242)*VLOOKUP($A6242,HeadJournal!$A$1:$L$890,COLUMN(HeadJournal!H$1),0),0)</f>
        <v>0</v>
      </c>
      <c r="Q6242" s="29"/>
      <c r="R6242" s="31"/>
      <c r="S6242" s="31"/>
      <c r="T6242" s="95" t="str">
        <f t="shared" si="420"/>
        <v/>
      </c>
      <c r="U6242" s="32">
        <f t="shared" ca="1" si="354"/>
        <v>0</v>
      </c>
      <c r="V6242" s="22" t="str">
        <f t="shared" si="355"/>
        <v/>
      </c>
      <c r="X6242" s="33"/>
      <c r="Y6242" s="33"/>
    </row>
    <row r="6243" spans="1:25" hidden="1" x14ac:dyDescent="0.2">
      <c r="A6243" s="93"/>
      <c r="B6243" s="94" t="str">
        <f>IFERROR(VLOOKUP($A6243,HeadJournal!$A$1:$NTR$890,COLUMN(HeadJournal!B$1),0),"")</f>
        <v/>
      </c>
      <c r="C6243" s="94" t="str">
        <f>IFERROR(VLOOKUP($A6243,HeadJournal!$A$1:$NTR$890,COLUMN(HeadJournal!C$1),0),"")</f>
        <v/>
      </c>
      <c r="D6243" s="125" t="str">
        <f>IFERROR(VLOOKUP($A6243,HeadJournal!$A$1:$NTR$890,COLUMN(HeadJournal!D$1),0),"")</f>
        <v/>
      </c>
      <c r="E6243" s="95" t="str">
        <f>IFERROR(VLOOKUP($A6243,HeadJournal!$A$1:$NTR$890,COLUMN(HeadJournal!G$1),0),"")</f>
        <v/>
      </c>
      <c r="F6243" s="95" t="str">
        <f t="shared" si="419"/>
        <v/>
      </c>
      <c r="G6243" s="97"/>
      <c r="H6243" s="161"/>
      <c r="I6243" s="97"/>
      <c r="J6243" s="97"/>
      <c r="K6243" s="29"/>
      <c r="L6243" s="29"/>
      <c r="M6243" s="30">
        <f>IFERROR(VLOOKUP($A6243,HeadJournal!$A$1:$J$890,COLUMN(HeadJournal!I$1),0)*($K6243+$L6243)/(SUMIF($A:$A,$A6243,$K:$K)+SUMIF($A:$A,$A6243,$L:$L)),0)</f>
        <v>0</v>
      </c>
      <c r="N6243" s="30">
        <f>IFERROR((VLOOKUP($A6243,HeadJournal!$A$1:$K$890,COLUMN(HeadJournal!K$1),0)-VLOOKUP($A6243,HeadJournal!$A$1:$K$890,COLUMN(HeadJournal!J$1),0))*($K6243+$L6243)/(SUMIF($A:$A,$A6243,$K:$K)+SUMIF($A:$A,$A6243,$L:$L)),0)</f>
        <v>0</v>
      </c>
      <c r="O6243" s="30">
        <f>IFERROR((VLOOKUP($A6243,HeadJournal!$A$1:$L$890,COLUMN(HeadJournal!L$1),0)*($K6243+$L6243)/(SUMIF($A:$A,$A6243,$K:$K)+SUMIF($A:$A,$A6243,$L:$L)))/VLOOKUP($A6243,HeadJournal!$A$1:$L$890,COLUMN(HeadJournal!H$1),0),0)</f>
        <v>0</v>
      </c>
      <c r="P6243" s="30">
        <f ca="1">IFERROR(SUM(K6243:O6243)*VLOOKUP($A6243,HeadJournal!$A$1:$L$890,COLUMN(HeadJournal!H$1),0),0)</f>
        <v>0</v>
      </c>
      <c r="Q6243" s="29"/>
      <c r="R6243" s="31"/>
      <c r="S6243" s="31"/>
      <c r="T6243" s="95" t="str">
        <f t="shared" si="420"/>
        <v/>
      </c>
      <c r="U6243" s="32">
        <f t="shared" ca="1" si="354"/>
        <v>0</v>
      </c>
      <c r="V6243" s="22" t="str">
        <f t="shared" si="355"/>
        <v/>
      </c>
      <c r="X6243" s="33"/>
      <c r="Y6243" s="33"/>
    </row>
    <row r="6244" spans="1:25" hidden="1" x14ac:dyDescent="0.2">
      <c r="A6244" s="93"/>
      <c r="B6244" s="94" t="str">
        <f>IFERROR(VLOOKUP($A6244,HeadJournal!$A$1:$NTR$890,COLUMN(HeadJournal!B$1),0),"")</f>
        <v/>
      </c>
      <c r="C6244" s="94" t="str">
        <f>IFERROR(VLOOKUP($A6244,HeadJournal!$A$1:$NTR$890,COLUMN(HeadJournal!C$1),0),"")</f>
        <v/>
      </c>
      <c r="D6244" s="125" t="str">
        <f>IFERROR(VLOOKUP($A6244,HeadJournal!$A$1:$NTR$890,COLUMN(HeadJournal!D$1),0),"")</f>
        <v/>
      </c>
      <c r="E6244" s="95" t="str">
        <f>IFERROR(VLOOKUP($A6244,HeadJournal!$A$1:$NTR$890,COLUMN(HeadJournal!G$1),0),"")</f>
        <v/>
      </c>
      <c r="F6244" s="95" t="str">
        <f t="shared" si="419"/>
        <v/>
      </c>
      <c r="G6244" s="97"/>
      <c r="H6244" s="161"/>
      <c r="I6244" s="97"/>
      <c r="J6244" s="97"/>
      <c r="K6244" s="29"/>
      <c r="L6244" s="29"/>
      <c r="M6244" s="30">
        <f>IFERROR(VLOOKUP($A6244,HeadJournal!$A$1:$J$890,COLUMN(HeadJournal!I$1),0)*($K6244+$L6244)/(SUMIF($A:$A,$A6244,$K:$K)+SUMIF($A:$A,$A6244,$L:$L)),0)</f>
        <v>0</v>
      </c>
      <c r="N6244" s="30">
        <f>IFERROR((VLOOKUP($A6244,HeadJournal!$A$1:$K$890,COLUMN(HeadJournal!K$1),0)-VLOOKUP($A6244,HeadJournal!$A$1:$K$890,COLUMN(HeadJournal!J$1),0))*($K6244+$L6244)/(SUMIF($A:$A,$A6244,$K:$K)+SUMIF($A:$A,$A6244,$L:$L)),0)</f>
        <v>0</v>
      </c>
      <c r="O6244" s="30">
        <f>IFERROR((VLOOKUP($A6244,HeadJournal!$A$1:$L$890,COLUMN(HeadJournal!L$1),0)*($K6244+$L6244)/(SUMIF($A:$A,$A6244,$K:$K)+SUMIF($A:$A,$A6244,$L:$L)))/VLOOKUP($A6244,HeadJournal!$A$1:$L$890,COLUMN(HeadJournal!H$1),0),0)</f>
        <v>0</v>
      </c>
      <c r="P6244" s="30">
        <f ca="1">IFERROR(SUM(K6244:O6244)*VLOOKUP($A6244,HeadJournal!$A$1:$L$890,COLUMN(HeadJournal!H$1),0),0)</f>
        <v>0</v>
      </c>
      <c r="Q6244" s="29"/>
      <c r="R6244" s="31"/>
      <c r="S6244" s="31"/>
      <c r="T6244" s="95" t="str">
        <f t="shared" si="420"/>
        <v/>
      </c>
      <c r="U6244" s="32">
        <f t="shared" ca="1" si="354"/>
        <v>0</v>
      </c>
      <c r="V6244" s="22" t="str">
        <f t="shared" si="355"/>
        <v/>
      </c>
      <c r="X6244" s="33"/>
      <c r="Y6244" s="33"/>
    </row>
    <row r="6245" spans="1:25" hidden="1" x14ac:dyDescent="0.2">
      <c r="A6245" s="93"/>
      <c r="B6245" s="94" t="str">
        <f>IFERROR(VLOOKUP($A6245,HeadJournal!$A$1:$NTR$890,COLUMN(HeadJournal!B$1),0),"")</f>
        <v/>
      </c>
      <c r="C6245" s="94" t="str">
        <f>IFERROR(VLOOKUP($A6245,HeadJournal!$A$1:$NTR$890,COLUMN(HeadJournal!C$1),0),"")</f>
        <v/>
      </c>
      <c r="D6245" s="125" t="str">
        <f>IFERROR(VLOOKUP($A6245,HeadJournal!$A$1:$NTR$890,COLUMN(HeadJournal!D$1),0),"")</f>
        <v/>
      </c>
      <c r="E6245" s="95" t="str">
        <f>IFERROR(VLOOKUP($A6245,HeadJournal!$A$1:$NTR$890,COLUMN(HeadJournal!G$1),0),"")</f>
        <v/>
      </c>
      <c r="F6245" s="95" t="str">
        <f t="shared" si="419"/>
        <v/>
      </c>
      <c r="G6245" s="97"/>
      <c r="H6245" s="161"/>
      <c r="I6245" s="97"/>
      <c r="J6245" s="97"/>
      <c r="K6245" s="29"/>
      <c r="L6245" s="29"/>
      <c r="M6245" s="30">
        <f>IFERROR(VLOOKUP($A6245,HeadJournal!$A$1:$J$890,COLUMN(HeadJournal!I$1),0)*($K6245+$L6245)/(SUMIF($A:$A,$A6245,$K:$K)+SUMIF($A:$A,$A6245,$L:$L)),0)</f>
        <v>0</v>
      </c>
      <c r="N6245" s="30">
        <f>IFERROR((VLOOKUP($A6245,HeadJournal!$A$1:$K$890,COLUMN(HeadJournal!K$1),0)-VLOOKUP($A6245,HeadJournal!$A$1:$K$890,COLUMN(HeadJournal!J$1),0))*($K6245+$L6245)/(SUMIF($A:$A,$A6245,$K:$K)+SUMIF($A:$A,$A6245,$L:$L)),0)</f>
        <v>0</v>
      </c>
      <c r="O6245" s="30">
        <f>IFERROR((VLOOKUP($A6245,HeadJournal!$A$1:$L$890,COLUMN(HeadJournal!L$1),0)*($K6245+$L6245)/(SUMIF($A:$A,$A6245,$K:$K)+SUMIF($A:$A,$A6245,$L:$L)))/VLOOKUP($A6245,HeadJournal!$A$1:$L$890,COLUMN(HeadJournal!H$1),0),0)</f>
        <v>0</v>
      </c>
      <c r="P6245" s="30">
        <f ca="1">IFERROR(SUM(K6245:O6245)*VLOOKUP($A6245,HeadJournal!$A$1:$L$890,COLUMN(HeadJournal!H$1),0),0)</f>
        <v>0</v>
      </c>
      <c r="Q6245" s="29"/>
      <c r="R6245" s="31"/>
      <c r="S6245" s="31"/>
      <c r="T6245" s="95" t="str">
        <f t="shared" si="420"/>
        <v/>
      </c>
      <c r="U6245" s="32">
        <f t="shared" ca="1" si="354"/>
        <v>0</v>
      </c>
      <c r="V6245" s="22" t="str">
        <f t="shared" si="355"/>
        <v/>
      </c>
      <c r="X6245" s="33"/>
      <c r="Y6245" s="33"/>
    </row>
    <row r="6246" spans="1:25" hidden="1" x14ac:dyDescent="0.2">
      <c r="A6246" s="93"/>
      <c r="B6246" s="94" t="str">
        <f>IFERROR(VLOOKUP($A6246,HeadJournal!$A$1:$NTR$890,COLUMN(HeadJournal!B$1),0),"")</f>
        <v/>
      </c>
      <c r="C6246" s="94" t="str">
        <f>IFERROR(VLOOKUP($A6246,HeadJournal!$A$1:$NTR$890,COLUMN(HeadJournal!C$1),0),"")</f>
        <v/>
      </c>
      <c r="D6246" s="125" t="str">
        <f>IFERROR(VLOOKUP($A6246,HeadJournal!$A$1:$NTR$890,COLUMN(HeadJournal!D$1),0),"")</f>
        <v/>
      </c>
      <c r="E6246" s="95" t="str">
        <f>IFERROR(VLOOKUP($A6246,HeadJournal!$A$1:$NTR$890,COLUMN(HeadJournal!G$1),0),"")</f>
        <v/>
      </c>
      <c r="F6246" s="95" t="str">
        <f t="shared" si="419"/>
        <v/>
      </c>
      <c r="G6246" s="97"/>
      <c r="H6246" s="161"/>
      <c r="I6246" s="97"/>
      <c r="J6246" s="97"/>
      <c r="K6246" s="29"/>
      <c r="L6246" s="29"/>
      <c r="M6246" s="30">
        <f>IFERROR(VLOOKUP($A6246,HeadJournal!$A$1:$J$890,COLUMN(HeadJournal!I$1),0)*($K6246+$L6246)/(SUMIF($A:$A,$A6246,$K:$K)+SUMIF($A:$A,$A6246,$L:$L)),0)</f>
        <v>0</v>
      </c>
      <c r="N6246" s="30">
        <f>IFERROR((VLOOKUP($A6246,HeadJournal!$A$1:$K$890,COLUMN(HeadJournal!K$1),0)-VLOOKUP($A6246,HeadJournal!$A$1:$K$890,COLUMN(HeadJournal!J$1),0))*($K6246+$L6246)/(SUMIF($A:$A,$A6246,$K:$K)+SUMIF($A:$A,$A6246,$L:$L)),0)</f>
        <v>0</v>
      </c>
      <c r="O6246" s="30">
        <f>IFERROR((VLOOKUP($A6246,HeadJournal!$A$1:$L$890,COLUMN(HeadJournal!L$1),0)*($K6246+$L6246)/(SUMIF($A:$A,$A6246,$K:$K)+SUMIF($A:$A,$A6246,$L:$L)))/VLOOKUP($A6246,HeadJournal!$A$1:$L$890,COLUMN(HeadJournal!H$1),0),0)</f>
        <v>0</v>
      </c>
      <c r="P6246" s="30">
        <f ca="1">IFERROR(SUM(K6246:O6246)*VLOOKUP($A6246,HeadJournal!$A$1:$L$890,COLUMN(HeadJournal!H$1),0),0)</f>
        <v>0</v>
      </c>
      <c r="Q6246" s="29"/>
      <c r="R6246" s="31"/>
      <c r="S6246" s="31"/>
      <c r="T6246" s="95" t="str">
        <f t="shared" si="420"/>
        <v/>
      </c>
      <c r="U6246" s="32">
        <f t="shared" ca="1" si="354"/>
        <v>0</v>
      </c>
      <c r="V6246" s="22" t="str">
        <f t="shared" si="355"/>
        <v/>
      </c>
      <c r="X6246" s="33"/>
      <c r="Y6246" s="33"/>
    </row>
    <row r="6247" spans="1:25" hidden="1" x14ac:dyDescent="0.2">
      <c r="A6247" s="93"/>
      <c r="B6247" s="94" t="str">
        <f>IFERROR(VLOOKUP($A6247,HeadJournal!$A$1:$NTR$890,COLUMN(HeadJournal!B$1),0),"")</f>
        <v/>
      </c>
      <c r="C6247" s="94" t="str">
        <f>IFERROR(VLOOKUP($A6247,HeadJournal!$A$1:$NTR$890,COLUMN(HeadJournal!C$1),0),"")</f>
        <v/>
      </c>
      <c r="D6247" s="125" t="str">
        <f>IFERROR(VLOOKUP($A6247,HeadJournal!$A$1:$NTR$890,COLUMN(HeadJournal!D$1),0),"")</f>
        <v/>
      </c>
      <c r="E6247" s="95" t="str">
        <f>IFERROR(VLOOKUP($A6247,HeadJournal!$A$1:$NTR$890,COLUMN(HeadJournal!G$1),0),"")</f>
        <v/>
      </c>
      <c r="F6247" s="95" t="str">
        <f t="shared" si="419"/>
        <v/>
      </c>
      <c r="G6247" s="97"/>
      <c r="H6247" s="161"/>
      <c r="I6247" s="97"/>
      <c r="J6247" s="97"/>
      <c r="K6247" s="29"/>
      <c r="L6247" s="29"/>
      <c r="M6247" s="30">
        <f>IFERROR(VLOOKUP($A6247,HeadJournal!$A$1:$J$890,COLUMN(HeadJournal!I$1),0)*($K6247+$L6247)/(SUMIF($A:$A,$A6247,$K:$K)+SUMIF($A:$A,$A6247,$L:$L)),0)</f>
        <v>0</v>
      </c>
      <c r="N6247" s="30">
        <f>IFERROR((VLOOKUP($A6247,HeadJournal!$A$1:$K$890,COLUMN(HeadJournal!K$1),0)-VLOOKUP($A6247,HeadJournal!$A$1:$K$890,COLUMN(HeadJournal!J$1),0))*($K6247+$L6247)/(SUMIF($A:$A,$A6247,$K:$K)+SUMIF($A:$A,$A6247,$L:$L)),0)</f>
        <v>0</v>
      </c>
      <c r="O6247" s="30">
        <f>IFERROR((VLOOKUP($A6247,HeadJournal!$A$1:$L$890,COLUMN(HeadJournal!L$1),0)*($K6247+$L6247)/(SUMIF($A:$A,$A6247,$K:$K)+SUMIF($A:$A,$A6247,$L:$L)))/VLOOKUP($A6247,HeadJournal!$A$1:$L$890,COLUMN(HeadJournal!H$1),0),0)</f>
        <v>0</v>
      </c>
      <c r="P6247" s="30">
        <f ca="1">IFERROR(SUM(K6247:O6247)*VLOOKUP($A6247,HeadJournal!$A$1:$L$890,COLUMN(HeadJournal!H$1),0),0)</f>
        <v>0</v>
      </c>
      <c r="Q6247" s="29"/>
      <c r="R6247" s="31"/>
      <c r="S6247" s="31"/>
      <c r="T6247" s="95" t="str">
        <f t="shared" si="420"/>
        <v/>
      </c>
      <c r="U6247" s="32">
        <f t="shared" ca="1" si="354"/>
        <v>0</v>
      </c>
      <c r="V6247" s="22" t="str">
        <f t="shared" si="355"/>
        <v/>
      </c>
      <c r="X6247" s="33"/>
      <c r="Y6247" s="33"/>
    </row>
    <row r="6248" spans="1:25" hidden="1" x14ac:dyDescent="0.2">
      <c r="A6248" s="93"/>
      <c r="B6248" s="94" t="str">
        <f>IFERROR(VLOOKUP($A6248,HeadJournal!$A$1:$NTR$890,COLUMN(HeadJournal!B$1),0),"")</f>
        <v/>
      </c>
      <c r="C6248" s="94" t="str">
        <f>IFERROR(VLOOKUP($A6248,HeadJournal!$A$1:$NTR$890,COLUMN(HeadJournal!C$1),0),"")</f>
        <v/>
      </c>
      <c r="D6248" s="125" t="str">
        <f>IFERROR(VLOOKUP($A6248,HeadJournal!$A$1:$NTR$890,COLUMN(HeadJournal!D$1),0),"")</f>
        <v/>
      </c>
      <c r="E6248" s="95" t="str">
        <f>IFERROR(VLOOKUP($A6248,HeadJournal!$A$1:$NTR$890,COLUMN(HeadJournal!G$1),0),"")</f>
        <v/>
      </c>
      <c r="F6248" s="95" t="str">
        <f t="shared" si="419"/>
        <v/>
      </c>
      <c r="G6248" s="97"/>
      <c r="H6248" s="161"/>
      <c r="I6248" s="97"/>
      <c r="J6248" s="97"/>
      <c r="K6248" s="29"/>
      <c r="L6248" s="29"/>
      <c r="M6248" s="30">
        <f>IFERROR(VLOOKUP($A6248,HeadJournal!$A$1:$J$890,COLUMN(HeadJournal!I$1),0)*($K6248+$L6248)/(SUMIF($A:$A,$A6248,$K:$K)+SUMIF($A:$A,$A6248,$L:$L)),0)</f>
        <v>0</v>
      </c>
      <c r="N6248" s="30">
        <f>IFERROR((VLOOKUP($A6248,HeadJournal!$A$1:$K$890,COLUMN(HeadJournal!K$1),0)-VLOOKUP($A6248,HeadJournal!$A$1:$K$890,COLUMN(HeadJournal!J$1),0))*($K6248+$L6248)/(SUMIF($A:$A,$A6248,$K:$K)+SUMIF($A:$A,$A6248,$L:$L)),0)</f>
        <v>0</v>
      </c>
      <c r="O6248" s="30">
        <f>IFERROR((VLOOKUP($A6248,HeadJournal!$A$1:$L$890,COLUMN(HeadJournal!L$1),0)*($K6248+$L6248)/(SUMIF($A:$A,$A6248,$K:$K)+SUMIF($A:$A,$A6248,$L:$L)))/VLOOKUP($A6248,HeadJournal!$A$1:$L$890,COLUMN(HeadJournal!H$1),0),0)</f>
        <v>0</v>
      </c>
      <c r="P6248" s="30">
        <f ca="1">IFERROR(SUM(K6248:O6248)*VLOOKUP($A6248,HeadJournal!$A$1:$L$890,COLUMN(HeadJournal!H$1),0),0)</f>
        <v>0</v>
      </c>
      <c r="Q6248" s="29"/>
      <c r="R6248" s="31"/>
      <c r="S6248" s="31"/>
      <c r="T6248" s="95" t="str">
        <f t="shared" si="420"/>
        <v/>
      </c>
      <c r="U6248" s="32">
        <f t="shared" ca="1" si="354"/>
        <v>0</v>
      </c>
      <c r="V6248" s="22" t="str">
        <f t="shared" si="355"/>
        <v/>
      </c>
      <c r="X6248" s="33"/>
      <c r="Y6248" s="33"/>
    </row>
    <row r="6249" spans="1:25" hidden="1" x14ac:dyDescent="0.2">
      <c r="A6249" s="93"/>
      <c r="B6249" s="94" t="str">
        <f>IFERROR(VLOOKUP($A6249,HeadJournal!$A$1:$NTR$890,COLUMN(HeadJournal!B$1),0),"")</f>
        <v/>
      </c>
      <c r="C6249" s="94" t="str">
        <f>IFERROR(VLOOKUP($A6249,HeadJournal!$A$1:$NTR$890,COLUMN(HeadJournal!C$1),0),"")</f>
        <v/>
      </c>
      <c r="D6249" s="125" t="str">
        <f>IFERROR(VLOOKUP($A6249,HeadJournal!$A$1:$NTR$890,COLUMN(HeadJournal!D$1),0),"")</f>
        <v/>
      </c>
      <c r="E6249" s="95" t="str">
        <f>IFERROR(VLOOKUP($A6249,HeadJournal!$A$1:$NTR$890,COLUMN(HeadJournal!G$1),0),"")</f>
        <v/>
      </c>
      <c r="F6249" s="95" t="str">
        <f t="shared" si="419"/>
        <v/>
      </c>
      <c r="G6249" s="97"/>
      <c r="H6249" s="161"/>
      <c r="I6249" s="97"/>
      <c r="J6249" s="97"/>
      <c r="K6249" s="29"/>
      <c r="L6249" s="29"/>
      <c r="M6249" s="30">
        <f>IFERROR(VLOOKUP($A6249,HeadJournal!$A$1:$J$890,COLUMN(HeadJournal!I$1),0)*($K6249+$L6249)/(SUMIF($A:$A,$A6249,$K:$K)+SUMIF($A:$A,$A6249,$L:$L)),0)</f>
        <v>0</v>
      </c>
      <c r="N6249" s="30">
        <f>IFERROR((VLOOKUP($A6249,HeadJournal!$A$1:$K$890,COLUMN(HeadJournal!K$1),0)-VLOOKUP($A6249,HeadJournal!$A$1:$K$890,COLUMN(HeadJournal!J$1),0))*($K6249+$L6249)/(SUMIF($A:$A,$A6249,$K:$K)+SUMIF($A:$A,$A6249,$L:$L)),0)</f>
        <v>0</v>
      </c>
      <c r="O6249" s="30">
        <f>IFERROR((VLOOKUP($A6249,HeadJournal!$A$1:$L$890,COLUMN(HeadJournal!L$1),0)*($K6249+$L6249)/(SUMIF($A:$A,$A6249,$K:$K)+SUMIF($A:$A,$A6249,$L:$L)))/VLOOKUP($A6249,HeadJournal!$A$1:$L$890,COLUMN(HeadJournal!H$1),0),0)</f>
        <v>0</v>
      </c>
      <c r="P6249" s="30">
        <f ca="1">IFERROR(SUM(K6249:O6249)*VLOOKUP($A6249,HeadJournal!$A$1:$L$890,COLUMN(HeadJournal!H$1),0),0)</f>
        <v>0</v>
      </c>
      <c r="Q6249" s="29"/>
      <c r="R6249" s="31"/>
      <c r="S6249" s="31"/>
      <c r="T6249" s="95" t="str">
        <f t="shared" si="420"/>
        <v/>
      </c>
      <c r="U6249" s="32">
        <f t="shared" ca="1" si="354"/>
        <v>0</v>
      </c>
      <c r="V6249" s="22" t="str">
        <f t="shared" si="355"/>
        <v/>
      </c>
      <c r="X6249" s="33"/>
      <c r="Y6249" s="33"/>
    </row>
    <row r="6250" spans="1:25" hidden="1" x14ac:dyDescent="0.2">
      <c r="A6250" s="93"/>
      <c r="B6250" s="94" t="str">
        <f>IFERROR(VLOOKUP($A6250,HeadJournal!$A$1:$NTR$890,COLUMN(HeadJournal!B$1),0),"")</f>
        <v/>
      </c>
      <c r="C6250" s="94" t="str">
        <f>IFERROR(VLOOKUP($A6250,HeadJournal!$A$1:$NTR$890,COLUMN(HeadJournal!C$1),0),"")</f>
        <v/>
      </c>
      <c r="D6250" s="125" t="str">
        <f>IFERROR(VLOOKUP($A6250,HeadJournal!$A$1:$NTR$890,COLUMN(HeadJournal!D$1),0),"")</f>
        <v/>
      </c>
      <c r="E6250" s="95" t="str">
        <f>IFERROR(VLOOKUP($A6250,HeadJournal!$A$1:$NTR$890,COLUMN(HeadJournal!G$1),0),"")</f>
        <v/>
      </c>
      <c r="F6250" s="95" t="str">
        <f t="shared" si="419"/>
        <v/>
      </c>
      <c r="G6250" s="97"/>
      <c r="H6250" s="161"/>
      <c r="I6250" s="97"/>
      <c r="J6250" s="97"/>
      <c r="K6250" s="29"/>
      <c r="L6250" s="29"/>
      <c r="M6250" s="30">
        <f>IFERROR(VLOOKUP($A6250,HeadJournal!$A$1:$J$890,COLUMN(HeadJournal!I$1),0)*($K6250+$L6250)/(SUMIF($A:$A,$A6250,$K:$K)+SUMIF($A:$A,$A6250,$L:$L)),0)</f>
        <v>0</v>
      </c>
      <c r="N6250" s="30">
        <f>IFERROR((VLOOKUP($A6250,HeadJournal!$A$1:$K$890,COLUMN(HeadJournal!K$1),0)-VLOOKUP($A6250,HeadJournal!$A$1:$K$890,COLUMN(HeadJournal!J$1),0))*($K6250+$L6250)/(SUMIF($A:$A,$A6250,$K:$K)+SUMIF($A:$A,$A6250,$L:$L)),0)</f>
        <v>0</v>
      </c>
      <c r="O6250" s="30">
        <f>IFERROR((VLOOKUP($A6250,HeadJournal!$A$1:$L$890,COLUMN(HeadJournal!L$1),0)*($K6250+$L6250)/(SUMIF($A:$A,$A6250,$K:$K)+SUMIF($A:$A,$A6250,$L:$L)))/VLOOKUP($A6250,HeadJournal!$A$1:$L$890,COLUMN(HeadJournal!H$1),0),0)</f>
        <v>0</v>
      </c>
      <c r="P6250" s="30">
        <f ca="1">IFERROR(SUM(K6250:O6250)*VLOOKUP($A6250,HeadJournal!$A$1:$L$890,COLUMN(HeadJournal!H$1),0),0)</f>
        <v>0</v>
      </c>
      <c r="Q6250" s="29"/>
      <c r="R6250" s="31"/>
      <c r="S6250" s="31"/>
      <c r="T6250" s="95" t="str">
        <f t="shared" si="420"/>
        <v/>
      </c>
      <c r="U6250" s="32">
        <f t="shared" ca="1" si="354"/>
        <v>0</v>
      </c>
      <c r="V6250" s="22" t="str">
        <f t="shared" si="355"/>
        <v/>
      </c>
      <c r="X6250" s="33"/>
      <c r="Y6250" s="33"/>
    </row>
    <row r="6251" spans="1:25" hidden="1" x14ac:dyDescent="0.2">
      <c r="A6251" s="93"/>
      <c r="B6251" s="94" t="str">
        <f>IFERROR(VLOOKUP($A6251,HeadJournal!$A$1:$NTR$890,COLUMN(HeadJournal!B$1),0),"")</f>
        <v/>
      </c>
      <c r="C6251" s="94" t="str">
        <f>IFERROR(VLOOKUP($A6251,HeadJournal!$A$1:$NTR$890,COLUMN(HeadJournal!C$1),0),"")</f>
        <v/>
      </c>
      <c r="D6251" s="125" t="str">
        <f>IFERROR(VLOOKUP($A6251,HeadJournal!$A$1:$NTR$890,COLUMN(HeadJournal!D$1),0),"")</f>
        <v/>
      </c>
      <c r="E6251" s="95" t="str">
        <f>IFERROR(VLOOKUP($A6251,HeadJournal!$A$1:$NTR$890,COLUMN(HeadJournal!G$1),0),"")</f>
        <v/>
      </c>
      <c r="F6251" s="95" t="str">
        <f t="shared" si="419"/>
        <v/>
      </c>
      <c r="G6251" s="97"/>
      <c r="H6251" s="161"/>
      <c r="I6251" s="97"/>
      <c r="J6251" s="97"/>
      <c r="K6251" s="29"/>
      <c r="L6251" s="29"/>
      <c r="M6251" s="30">
        <f>IFERROR(VLOOKUP($A6251,HeadJournal!$A$1:$J$890,COLUMN(HeadJournal!I$1),0)*($K6251+$L6251)/(SUMIF($A:$A,$A6251,$K:$K)+SUMIF($A:$A,$A6251,$L:$L)),0)</f>
        <v>0</v>
      </c>
      <c r="N6251" s="30">
        <f>IFERROR((VLOOKUP($A6251,HeadJournal!$A$1:$K$890,COLUMN(HeadJournal!K$1),0)-VLOOKUP($A6251,HeadJournal!$A$1:$K$890,COLUMN(HeadJournal!J$1),0))*($K6251+$L6251)/(SUMIF($A:$A,$A6251,$K:$K)+SUMIF($A:$A,$A6251,$L:$L)),0)</f>
        <v>0</v>
      </c>
      <c r="O6251" s="30">
        <f>IFERROR((VLOOKUP($A6251,HeadJournal!$A$1:$L$890,COLUMN(HeadJournal!L$1),0)*($K6251+$L6251)/(SUMIF($A:$A,$A6251,$K:$K)+SUMIF($A:$A,$A6251,$L:$L)))/VLOOKUP($A6251,HeadJournal!$A$1:$L$890,COLUMN(HeadJournal!H$1),0),0)</f>
        <v>0</v>
      </c>
      <c r="P6251" s="30">
        <f ca="1">IFERROR(SUM(K6251:O6251)*VLOOKUP($A6251,HeadJournal!$A$1:$L$890,COLUMN(HeadJournal!H$1),0),0)</f>
        <v>0</v>
      </c>
      <c r="Q6251" s="29"/>
      <c r="R6251" s="31"/>
      <c r="S6251" s="31"/>
      <c r="T6251" s="95" t="str">
        <f t="shared" si="420"/>
        <v/>
      </c>
      <c r="U6251" s="32">
        <f t="shared" ca="1" si="354"/>
        <v>0</v>
      </c>
      <c r="V6251" s="22" t="str">
        <f t="shared" si="355"/>
        <v/>
      </c>
      <c r="X6251" s="33"/>
      <c r="Y6251" s="33"/>
    </row>
    <row r="6252" spans="1:25" hidden="1" x14ac:dyDescent="0.2">
      <c r="A6252" s="93"/>
      <c r="B6252" s="94" t="str">
        <f>IFERROR(VLOOKUP($A6252,HeadJournal!$A$1:$NTR$890,COLUMN(HeadJournal!B$1),0),"")</f>
        <v/>
      </c>
      <c r="C6252" s="94" t="str">
        <f>IFERROR(VLOOKUP($A6252,HeadJournal!$A$1:$NTR$890,COLUMN(HeadJournal!C$1),0),"")</f>
        <v/>
      </c>
      <c r="D6252" s="125" t="str">
        <f>IFERROR(VLOOKUP($A6252,HeadJournal!$A$1:$NTR$890,COLUMN(HeadJournal!D$1),0),"")</f>
        <v/>
      </c>
      <c r="E6252" s="95" t="str">
        <f>IFERROR(VLOOKUP($A6252,HeadJournal!$A$1:$NTR$890,COLUMN(HeadJournal!G$1),0),"")</f>
        <v/>
      </c>
      <c r="F6252" s="95" t="str">
        <f t="shared" si="419"/>
        <v/>
      </c>
      <c r="G6252" s="97"/>
      <c r="H6252" s="161"/>
      <c r="I6252" s="97"/>
      <c r="J6252" s="97"/>
      <c r="K6252" s="29"/>
      <c r="L6252" s="29"/>
      <c r="M6252" s="30">
        <f>IFERROR(VLOOKUP($A6252,HeadJournal!$A$1:$J$890,COLUMN(HeadJournal!I$1),0)*($K6252+$L6252)/(SUMIF($A:$A,$A6252,$K:$K)+SUMIF($A:$A,$A6252,$L:$L)),0)</f>
        <v>0</v>
      </c>
      <c r="N6252" s="30">
        <f>IFERROR((VLOOKUP($A6252,HeadJournal!$A$1:$K$890,COLUMN(HeadJournal!K$1),0)-VLOOKUP($A6252,HeadJournal!$A$1:$K$890,COLUMN(HeadJournal!J$1),0))*($K6252+$L6252)/(SUMIF($A:$A,$A6252,$K:$K)+SUMIF($A:$A,$A6252,$L:$L)),0)</f>
        <v>0</v>
      </c>
      <c r="O6252" s="30">
        <f>IFERROR((VLOOKUP($A6252,HeadJournal!$A$1:$L$890,COLUMN(HeadJournal!L$1),0)*($K6252+$L6252)/(SUMIF($A:$A,$A6252,$K:$K)+SUMIF($A:$A,$A6252,$L:$L)))/VLOOKUP($A6252,HeadJournal!$A$1:$L$890,COLUMN(HeadJournal!H$1),0),0)</f>
        <v>0</v>
      </c>
      <c r="P6252" s="30">
        <f ca="1">IFERROR(SUM(K6252:O6252)*VLOOKUP($A6252,HeadJournal!$A$1:$L$890,COLUMN(HeadJournal!H$1),0),0)</f>
        <v>0</v>
      </c>
      <c r="Q6252" s="29"/>
      <c r="R6252" s="31"/>
      <c r="S6252" s="31"/>
      <c r="T6252" s="95" t="str">
        <f t="shared" si="420"/>
        <v/>
      </c>
      <c r="U6252" s="32">
        <f t="shared" ca="1" si="354"/>
        <v>0</v>
      </c>
      <c r="V6252" s="22" t="str">
        <f t="shared" si="355"/>
        <v/>
      </c>
      <c r="X6252" s="33"/>
      <c r="Y6252" s="33"/>
    </row>
    <row r="6253" spans="1:25" hidden="1" x14ac:dyDescent="0.2">
      <c r="A6253" s="93"/>
      <c r="B6253" s="94" t="str">
        <f>IFERROR(VLOOKUP($A6253,HeadJournal!$A$1:$NTR$890,COLUMN(HeadJournal!B$1),0),"")</f>
        <v/>
      </c>
      <c r="C6253" s="94" t="str">
        <f>IFERROR(VLOOKUP($A6253,HeadJournal!$A$1:$NTR$890,COLUMN(HeadJournal!C$1),0),"")</f>
        <v/>
      </c>
      <c r="D6253" s="125" t="str">
        <f>IFERROR(VLOOKUP($A6253,HeadJournal!$A$1:$NTR$890,COLUMN(HeadJournal!D$1),0),"")</f>
        <v/>
      </c>
      <c r="E6253" s="95" t="str">
        <f>IFERROR(VLOOKUP($A6253,HeadJournal!$A$1:$NTR$890,COLUMN(HeadJournal!G$1),0),"")</f>
        <v/>
      </c>
      <c r="F6253" s="95" t="str">
        <f t="shared" si="419"/>
        <v/>
      </c>
      <c r="G6253" s="97"/>
      <c r="H6253" s="161"/>
      <c r="I6253" s="97"/>
      <c r="J6253" s="97"/>
      <c r="K6253" s="29"/>
      <c r="L6253" s="29"/>
      <c r="M6253" s="30">
        <f>IFERROR(VLOOKUP($A6253,HeadJournal!$A$1:$J$890,COLUMN(HeadJournal!I$1),0)*($K6253+$L6253)/(SUMIF($A:$A,$A6253,$K:$K)+SUMIF($A:$A,$A6253,$L:$L)),0)</f>
        <v>0</v>
      </c>
      <c r="N6253" s="30">
        <f>IFERROR((VLOOKUP($A6253,HeadJournal!$A$1:$K$890,COLUMN(HeadJournal!K$1),0)-VLOOKUP($A6253,HeadJournal!$A$1:$K$890,COLUMN(HeadJournal!J$1),0))*($K6253+$L6253)/(SUMIF($A:$A,$A6253,$K:$K)+SUMIF($A:$A,$A6253,$L:$L)),0)</f>
        <v>0</v>
      </c>
      <c r="O6253" s="30">
        <f>IFERROR((VLOOKUP($A6253,HeadJournal!$A$1:$L$890,COLUMN(HeadJournal!L$1),0)*($K6253+$L6253)/(SUMIF($A:$A,$A6253,$K:$K)+SUMIF($A:$A,$A6253,$L:$L)))/VLOOKUP($A6253,HeadJournal!$A$1:$L$890,COLUMN(HeadJournal!H$1),0),0)</f>
        <v>0</v>
      </c>
      <c r="P6253" s="30">
        <f ca="1">IFERROR(SUM(K6253:O6253)*VLOOKUP($A6253,HeadJournal!$A$1:$L$890,COLUMN(HeadJournal!H$1),0),0)</f>
        <v>0</v>
      </c>
      <c r="Q6253" s="29"/>
      <c r="R6253" s="31"/>
      <c r="S6253" s="31"/>
      <c r="T6253" s="95" t="str">
        <f t="shared" si="420"/>
        <v/>
      </c>
      <c r="U6253" s="32">
        <f t="shared" ca="1" si="354"/>
        <v>0</v>
      </c>
      <c r="V6253" s="22" t="str">
        <f t="shared" si="355"/>
        <v/>
      </c>
      <c r="X6253" s="33"/>
      <c r="Y6253" s="33"/>
    </row>
    <row r="6254" spans="1:25" hidden="1" x14ac:dyDescent="0.2">
      <c r="A6254" s="93"/>
      <c r="B6254" s="94" t="str">
        <f>IFERROR(VLOOKUP($A6254,HeadJournal!$A$1:$NTR$890,COLUMN(HeadJournal!B$1),0),"")</f>
        <v/>
      </c>
      <c r="C6254" s="94" t="str">
        <f>IFERROR(VLOOKUP($A6254,HeadJournal!$A$1:$NTR$890,COLUMN(HeadJournal!C$1),0),"")</f>
        <v/>
      </c>
      <c r="D6254" s="125" t="str">
        <f>IFERROR(VLOOKUP($A6254,HeadJournal!$A$1:$NTR$890,COLUMN(HeadJournal!D$1),0),"")</f>
        <v/>
      </c>
      <c r="E6254" s="95" t="str">
        <f>IFERROR(VLOOKUP($A6254,HeadJournal!$A$1:$NTR$890,COLUMN(HeadJournal!G$1),0),"")</f>
        <v/>
      </c>
      <c r="F6254" s="95" t="str">
        <f t="shared" si="419"/>
        <v/>
      </c>
      <c r="G6254" s="97"/>
      <c r="H6254" s="161"/>
      <c r="I6254" s="97"/>
      <c r="J6254" s="97"/>
      <c r="K6254" s="29"/>
      <c r="L6254" s="29"/>
      <c r="M6254" s="30">
        <f>IFERROR(VLOOKUP($A6254,HeadJournal!$A$1:$J$890,COLUMN(HeadJournal!I$1),0)*($K6254+$L6254)/(SUMIF($A:$A,$A6254,$K:$K)+SUMIF($A:$A,$A6254,$L:$L)),0)</f>
        <v>0</v>
      </c>
      <c r="N6254" s="30">
        <f>IFERROR((VLOOKUP($A6254,HeadJournal!$A$1:$K$890,COLUMN(HeadJournal!K$1),0)-VLOOKUP($A6254,HeadJournal!$A$1:$K$890,COLUMN(HeadJournal!J$1),0))*($K6254+$L6254)/(SUMIF($A:$A,$A6254,$K:$K)+SUMIF($A:$A,$A6254,$L:$L)),0)</f>
        <v>0</v>
      </c>
      <c r="O6254" s="30">
        <f>IFERROR((VLOOKUP($A6254,HeadJournal!$A$1:$L$890,COLUMN(HeadJournal!L$1),0)*($K6254+$L6254)/(SUMIF($A:$A,$A6254,$K:$K)+SUMIF($A:$A,$A6254,$L:$L)))/VLOOKUP($A6254,HeadJournal!$A$1:$L$890,COLUMN(HeadJournal!H$1),0),0)</f>
        <v>0</v>
      </c>
      <c r="P6254" s="30">
        <f ca="1">IFERROR(SUM(K6254:O6254)*VLOOKUP($A6254,HeadJournal!$A$1:$L$890,COLUMN(HeadJournal!H$1),0),0)</f>
        <v>0</v>
      </c>
      <c r="Q6254" s="29"/>
      <c r="R6254" s="31"/>
      <c r="S6254" s="31"/>
      <c r="T6254" s="95" t="str">
        <f t="shared" si="420"/>
        <v/>
      </c>
      <c r="U6254" s="32">
        <f t="shared" ca="1" si="354"/>
        <v>0</v>
      </c>
      <c r="V6254" s="22" t="str">
        <f t="shared" si="355"/>
        <v/>
      </c>
      <c r="X6254" s="33"/>
      <c r="Y6254" s="33"/>
    </row>
    <row r="6255" spans="1:25" hidden="1" x14ac:dyDescent="0.2">
      <c r="A6255" s="93"/>
      <c r="B6255" s="94" t="str">
        <f>IFERROR(VLOOKUP($A6255,HeadJournal!$A$1:$NTR$890,COLUMN(HeadJournal!B$1),0),"")</f>
        <v/>
      </c>
      <c r="C6255" s="94" t="str">
        <f>IFERROR(VLOOKUP($A6255,HeadJournal!$A$1:$NTR$890,COLUMN(HeadJournal!C$1),0),"")</f>
        <v/>
      </c>
      <c r="D6255" s="125" t="str">
        <f>IFERROR(VLOOKUP($A6255,HeadJournal!$A$1:$NTR$890,COLUMN(HeadJournal!D$1),0),"")</f>
        <v/>
      </c>
      <c r="E6255" s="95" t="str">
        <f>IFERROR(VLOOKUP($A6255,HeadJournal!$A$1:$NTR$890,COLUMN(HeadJournal!G$1),0),"")</f>
        <v/>
      </c>
      <c r="F6255" s="95" t="str">
        <f t="shared" si="419"/>
        <v/>
      </c>
      <c r="G6255" s="97"/>
      <c r="H6255" s="161"/>
      <c r="I6255" s="97"/>
      <c r="J6255" s="97"/>
      <c r="K6255" s="29"/>
      <c r="L6255" s="29"/>
      <c r="M6255" s="30">
        <f>IFERROR(VLOOKUP($A6255,HeadJournal!$A$1:$J$890,COLUMN(HeadJournal!I$1),0)*($K6255+$L6255)/(SUMIF($A:$A,$A6255,$K:$K)+SUMIF($A:$A,$A6255,$L:$L)),0)</f>
        <v>0</v>
      </c>
      <c r="N6255" s="30">
        <f>IFERROR((VLOOKUP($A6255,HeadJournal!$A$1:$K$890,COLUMN(HeadJournal!K$1),0)-VLOOKUP($A6255,HeadJournal!$A$1:$K$890,COLUMN(HeadJournal!J$1),0))*($K6255+$L6255)/(SUMIF($A:$A,$A6255,$K:$K)+SUMIF($A:$A,$A6255,$L:$L)),0)</f>
        <v>0</v>
      </c>
      <c r="O6255" s="30">
        <f>IFERROR((VLOOKUP($A6255,HeadJournal!$A$1:$L$890,COLUMN(HeadJournal!L$1),0)*($K6255+$L6255)/(SUMIF($A:$A,$A6255,$K:$K)+SUMIF($A:$A,$A6255,$L:$L)))/VLOOKUP($A6255,HeadJournal!$A$1:$L$890,COLUMN(HeadJournal!H$1),0),0)</f>
        <v>0</v>
      </c>
      <c r="P6255" s="30">
        <f ca="1">IFERROR(SUM(K6255:O6255)*VLOOKUP($A6255,HeadJournal!$A$1:$L$890,COLUMN(HeadJournal!H$1),0),0)</f>
        <v>0</v>
      </c>
      <c r="Q6255" s="29"/>
      <c r="R6255" s="31"/>
      <c r="S6255" s="31"/>
      <c r="T6255" s="95" t="str">
        <f t="shared" si="420"/>
        <v/>
      </c>
      <c r="U6255" s="32">
        <f t="shared" ca="1" si="354"/>
        <v>0</v>
      </c>
      <c r="V6255" s="22" t="str">
        <f t="shared" si="355"/>
        <v/>
      </c>
      <c r="X6255" s="33"/>
      <c r="Y6255" s="33"/>
    </row>
    <row r="6256" spans="1:25" hidden="1" x14ac:dyDescent="0.2">
      <c r="A6256" s="93"/>
      <c r="B6256" s="94" t="str">
        <f>IFERROR(VLOOKUP($A6256,HeadJournal!$A$1:$NTR$890,COLUMN(HeadJournal!B$1),0),"")</f>
        <v/>
      </c>
      <c r="C6256" s="94" t="str">
        <f>IFERROR(VLOOKUP($A6256,HeadJournal!$A$1:$NTR$890,COLUMN(HeadJournal!C$1),0),"")</f>
        <v/>
      </c>
      <c r="D6256" s="125" t="str">
        <f>IFERROR(VLOOKUP($A6256,HeadJournal!$A$1:$NTR$890,COLUMN(HeadJournal!D$1),0),"")</f>
        <v/>
      </c>
      <c r="E6256" s="95" t="str">
        <f>IFERROR(VLOOKUP($A6256,HeadJournal!$A$1:$NTR$890,COLUMN(HeadJournal!G$1),0),"")</f>
        <v/>
      </c>
      <c r="F6256" s="95" t="str">
        <f t="shared" si="419"/>
        <v/>
      </c>
      <c r="G6256" s="97"/>
      <c r="H6256" s="161"/>
      <c r="I6256" s="97"/>
      <c r="J6256" s="97"/>
      <c r="K6256" s="29"/>
      <c r="L6256" s="29"/>
      <c r="M6256" s="30">
        <f>IFERROR(VLOOKUP($A6256,HeadJournal!$A$1:$J$890,COLUMN(HeadJournal!I$1),0)*($K6256+$L6256)/(SUMIF($A:$A,$A6256,$K:$K)+SUMIF($A:$A,$A6256,$L:$L)),0)</f>
        <v>0</v>
      </c>
      <c r="N6256" s="30">
        <f>IFERROR((VLOOKUP($A6256,HeadJournal!$A$1:$K$890,COLUMN(HeadJournal!K$1),0)-VLOOKUP($A6256,HeadJournal!$A$1:$K$890,COLUMN(HeadJournal!J$1),0))*($K6256+$L6256)/(SUMIF($A:$A,$A6256,$K:$K)+SUMIF($A:$A,$A6256,$L:$L)),0)</f>
        <v>0</v>
      </c>
      <c r="O6256" s="30">
        <f>IFERROR((VLOOKUP($A6256,HeadJournal!$A$1:$L$890,COLUMN(HeadJournal!L$1),0)*($K6256+$L6256)/(SUMIF($A:$A,$A6256,$K:$K)+SUMIF($A:$A,$A6256,$L:$L)))/VLOOKUP($A6256,HeadJournal!$A$1:$L$890,COLUMN(HeadJournal!H$1),0),0)</f>
        <v>0</v>
      </c>
      <c r="P6256" s="30">
        <f ca="1">IFERROR(SUM(K6256:O6256)*VLOOKUP($A6256,HeadJournal!$A$1:$L$890,COLUMN(HeadJournal!H$1),0),0)</f>
        <v>0</v>
      </c>
      <c r="Q6256" s="29"/>
      <c r="R6256" s="31"/>
      <c r="S6256" s="31"/>
      <c r="T6256" s="95" t="str">
        <f t="shared" si="420"/>
        <v/>
      </c>
      <c r="U6256" s="32">
        <f t="shared" ca="1" si="354"/>
        <v>0</v>
      </c>
      <c r="V6256" s="22" t="str">
        <f t="shared" si="355"/>
        <v/>
      </c>
      <c r="X6256" s="33"/>
      <c r="Y6256" s="33"/>
    </row>
    <row r="6257" spans="1:25" hidden="1" x14ac:dyDescent="0.2">
      <c r="A6257" s="93"/>
      <c r="B6257" s="94" t="str">
        <f>IFERROR(VLOOKUP($A6257,HeadJournal!$A$1:$NTR$890,COLUMN(HeadJournal!B$1),0),"")</f>
        <v/>
      </c>
      <c r="C6257" s="94" t="str">
        <f>IFERROR(VLOOKUP($A6257,HeadJournal!$A$1:$NTR$890,COLUMN(HeadJournal!C$1),0),"")</f>
        <v/>
      </c>
      <c r="D6257" s="125" t="str">
        <f>IFERROR(VLOOKUP($A6257,HeadJournal!$A$1:$NTR$890,COLUMN(HeadJournal!D$1),0),"")</f>
        <v/>
      </c>
      <c r="E6257" s="95" t="str">
        <f>IFERROR(VLOOKUP($A6257,HeadJournal!$A$1:$NTR$890,COLUMN(HeadJournal!G$1),0),"")</f>
        <v/>
      </c>
      <c r="F6257" s="95" t="str">
        <f t="shared" si="419"/>
        <v/>
      </c>
      <c r="G6257" s="97"/>
      <c r="H6257" s="161"/>
      <c r="I6257" s="97"/>
      <c r="J6257" s="97"/>
      <c r="K6257" s="29"/>
      <c r="L6257" s="29"/>
      <c r="M6257" s="30">
        <f>IFERROR(VLOOKUP($A6257,HeadJournal!$A$1:$J$890,COLUMN(HeadJournal!I$1),0)*($K6257+$L6257)/(SUMIF($A:$A,$A6257,$K:$K)+SUMIF($A:$A,$A6257,$L:$L)),0)</f>
        <v>0</v>
      </c>
      <c r="N6257" s="30">
        <f>IFERROR((VLOOKUP($A6257,HeadJournal!$A$1:$K$890,COLUMN(HeadJournal!K$1),0)-VLOOKUP($A6257,HeadJournal!$A$1:$K$890,COLUMN(HeadJournal!J$1),0))*($K6257+$L6257)/(SUMIF($A:$A,$A6257,$K:$K)+SUMIF($A:$A,$A6257,$L:$L)),0)</f>
        <v>0</v>
      </c>
      <c r="O6257" s="30">
        <f>IFERROR((VLOOKUP($A6257,HeadJournal!$A$1:$L$890,COLUMN(HeadJournal!L$1),0)*($K6257+$L6257)/(SUMIF($A:$A,$A6257,$K:$K)+SUMIF($A:$A,$A6257,$L:$L)))/VLOOKUP($A6257,HeadJournal!$A$1:$L$890,COLUMN(HeadJournal!H$1),0),0)</f>
        <v>0</v>
      </c>
      <c r="P6257" s="30">
        <f ca="1">IFERROR(SUM(K6257:O6257)*VLOOKUP($A6257,HeadJournal!$A$1:$L$890,COLUMN(HeadJournal!H$1),0),0)</f>
        <v>0</v>
      </c>
      <c r="Q6257" s="29"/>
      <c r="R6257" s="31"/>
      <c r="S6257" s="31"/>
      <c r="T6257" s="95" t="str">
        <f t="shared" si="420"/>
        <v/>
      </c>
      <c r="U6257" s="32">
        <f t="shared" ca="1" si="354"/>
        <v>0</v>
      </c>
      <c r="V6257" s="22" t="str">
        <f t="shared" si="355"/>
        <v/>
      </c>
      <c r="X6257" s="33"/>
      <c r="Y6257" s="33"/>
    </row>
    <row r="6258" spans="1:25" hidden="1" x14ac:dyDescent="0.2">
      <c r="A6258" s="93"/>
      <c r="B6258" s="94" t="str">
        <f>IFERROR(VLOOKUP($A6258,HeadJournal!$A$1:$NTR$890,COLUMN(HeadJournal!B$1),0),"")</f>
        <v/>
      </c>
      <c r="C6258" s="94" t="str">
        <f>IFERROR(VLOOKUP($A6258,HeadJournal!$A$1:$NTR$890,COLUMN(HeadJournal!C$1),0),"")</f>
        <v/>
      </c>
      <c r="D6258" s="125" t="str">
        <f>IFERROR(VLOOKUP($A6258,HeadJournal!$A$1:$NTR$890,COLUMN(HeadJournal!D$1),0),"")</f>
        <v/>
      </c>
      <c r="E6258" s="95" t="str">
        <f>IFERROR(VLOOKUP($A6258,HeadJournal!$A$1:$NTR$890,COLUMN(HeadJournal!G$1),0),"")</f>
        <v/>
      </c>
      <c r="F6258" s="95" t="str">
        <f t="shared" si="419"/>
        <v/>
      </c>
      <c r="G6258" s="97"/>
      <c r="H6258" s="161"/>
      <c r="I6258" s="97"/>
      <c r="J6258" s="97"/>
      <c r="K6258" s="29"/>
      <c r="L6258" s="29"/>
      <c r="M6258" s="30">
        <f>IFERROR(VLOOKUP($A6258,HeadJournal!$A$1:$J$890,COLUMN(HeadJournal!I$1),0)*($K6258+$L6258)/(SUMIF($A:$A,$A6258,$K:$K)+SUMIF($A:$A,$A6258,$L:$L)),0)</f>
        <v>0</v>
      </c>
      <c r="N6258" s="30">
        <f>IFERROR((VLOOKUP($A6258,HeadJournal!$A$1:$K$890,COLUMN(HeadJournal!K$1),0)-VLOOKUP($A6258,HeadJournal!$A$1:$K$890,COLUMN(HeadJournal!J$1),0))*($K6258+$L6258)/(SUMIF($A:$A,$A6258,$K:$K)+SUMIF($A:$A,$A6258,$L:$L)),0)</f>
        <v>0</v>
      </c>
      <c r="O6258" s="30">
        <f>IFERROR((VLOOKUP($A6258,HeadJournal!$A$1:$L$890,COLUMN(HeadJournal!L$1),0)*($K6258+$L6258)/(SUMIF($A:$A,$A6258,$K:$K)+SUMIF($A:$A,$A6258,$L:$L)))/VLOOKUP($A6258,HeadJournal!$A$1:$L$890,COLUMN(HeadJournal!H$1),0),0)</f>
        <v>0</v>
      </c>
      <c r="P6258" s="30">
        <f ca="1">IFERROR(SUM(K6258:O6258)*VLOOKUP($A6258,HeadJournal!$A$1:$L$890,COLUMN(HeadJournal!H$1),0),0)</f>
        <v>0</v>
      </c>
      <c r="Q6258" s="29"/>
      <c r="R6258" s="31"/>
      <c r="S6258" s="31"/>
      <c r="T6258" s="95" t="str">
        <f t="shared" si="420"/>
        <v/>
      </c>
      <c r="U6258" s="32">
        <f t="shared" ca="1" si="354"/>
        <v>0</v>
      </c>
      <c r="V6258" s="22" t="str">
        <f t="shared" si="355"/>
        <v/>
      </c>
      <c r="X6258" s="33"/>
      <c r="Y6258" s="33"/>
    </row>
    <row r="6259" spans="1:25" hidden="1" x14ac:dyDescent="0.2">
      <c r="A6259" s="93"/>
      <c r="B6259" s="94" t="str">
        <f>IFERROR(VLOOKUP($A6259,HeadJournal!$A$1:$NTR$890,COLUMN(HeadJournal!B$1),0),"")</f>
        <v/>
      </c>
      <c r="C6259" s="94" t="str">
        <f>IFERROR(VLOOKUP($A6259,HeadJournal!$A$1:$NTR$890,COLUMN(HeadJournal!C$1),0),"")</f>
        <v/>
      </c>
      <c r="D6259" s="125" t="str">
        <f>IFERROR(VLOOKUP($A6259,HeadJournal!$A$1:$NTR$890,COLUMN(HeadJournal!D$1),0),"")</f>
        <v/>
      </c>
      <c r="E6259" s="95" t="str">
        <f>IFERROR(VLOOKUP($A6259,HeadJournal!$A$1:$NTR$890,COLUMN(HeadJournal!G$1),0),"")</f>
        <v/>
      </c>
      <c r="F6259" s="95" t="str">
        <f t="shared" si="419"/>
        <v/>
      </c>
      <c r="G6259" s="97"/>
      <c r="H6259" s="161"/>
      <c r="I6259" s="97"/>
      <c r="J6259" s="97"/>
      <c r="K6259" s="29"/>
      <c r="L6259" s="29"/>
      <c r="M6259" s="30">
        <f>IFERROR(VLOOKUP($A6259,HeadJournal!$A$1:$J$890,COLUMN(HeadJournal!I$1),0)*($K6259+$L6259)/(SUMIF($A:$A,$A6259,$K:$K)+SUMIF($A:$A,$A6259,$L:$L)),0)</f>
        <v>0</v>
      </c>
      <c r="N6259" s="30">
        <f>IFERROR((VLOOKUP($A6259,HeadJournal!$A$1:$K$890,COLUMN(HeadJournal!K$1),0)-VLOOKUP($A6259,HeadJournal!$A$1:$K$890,COLUMN(HeadJournal!J$1),0))*($K6259+$L6259)/(SUMIF($A:$A,$A6259,$K:$K)+SUMIF($A:$A,$A6259,$L:$L)),0)</f>
        <v>0</v>
      </c>
      <c r="O6259" s="30">
        <f>IFERROR((VLOOKUP($A6259,HeadJournal!$A$1:$L$890,COLUMN(HeadJournal!L$1),0)*($K6259+$L6259)/(SUMIF($A:$A,$A6259,$K:$K)+SUMIF($A:$A,$A6259,$L:$L)))/VLOOKUP($A6259,HeadJournal!$A$1:$L$890,COLUMN(HeadJournal!H$1),0),0)</f>
        <v>0</v>
      </c>
      <c r="P6259" s="30">
        <f ca="1">IFERROR(SUM(K6259:O6259)*VLOOKUP($A6259,HeadJournal!$A$1:$L$890,COLUMN(HeadJournal!H$1),0),0)</f>
        <v>0</v>
      </c>
      <c r="Q6259" s="29"/>
      <c r="R6259" s="31"/>
      <c r="S6259" s="31"/>
      <c r="T6259" s="95" t="str">
        <f t="shared" si="420"/>
        <v/>
      </c>
      <c r="U6259" s="32">
        <f t="shared" ca="1" si="354"/>
        <v>0</v>
      </c>
      <c r="V6259" s="22" t="str">
        <f t="shared" si="355"/>
        <v/>
      </c>
      <c r="X6259" s="33"/>
      <c r="Y6259" s="33"/>
    </row>
    <row r="6260" spans="1:25" hidden="1" x14ac:dyDescent="0.2">
      <c r="A6260" s="93"/>
      <c r="B6260" s="94" t="str">
        <f>IFERROR(VLOOKUP($A6260,HeadJournal!$A$1:$NTR$890,COLUMN(HeadJournal!B$1),0),"")</f>
        <v/>
      </c>
      <c r="C6260" s="94" t="str">
        <f>IFERROR(VLOOKUP($A6260,HeadJournal!$A$1:$NTR$890,COLUMN(HeadJournal!C$1),0),"")</f>
        <v/>
      </c>
      <c r="D6260" s="125" t="str">
        <f>IFERROR(VLOOKUP($A6260,HeadJournal!$A$1:$NTR$890,COLUMN(HeadJournal!D$1),0),"")</f>
        <v/>
      </c>
      <c r="E6260" s="95" t="str">
        <f>IFERROR(VLOOKUP($A6260,HeadJournal!$A$1:$NTR$890,COLUMN(HeadJournal!G$1),0),"")</f>
        <v/>
      </c>
      <c r="F6260" s="95" t="str">
        <f t="shared" ref="F6260:F6287" si="457">IFERROR(TEXT(E6260, "ГГГГ ММ"),"")</f>
        <v/>
      </c>
      <c r="G6260" s="97"/>
      <c r="H6260" s="161"/>
      <c r="I6260" s="97"/>
      <c r="J6260" s="97"/>
      <c r="K6260" s="29"/>
      <c r="L6260" s="29"/>
      <c r="M6260" s="30">
        <f>IFERROR(VLOOKUP($A6260,HeadJournal!$A$1:$J$890,COLUMN(HeadJournal!I$1),0)*($K6260+$L6260)/(SUMIF($A:$A,$A6260,$K:$K)+SUMIF($A:$A,$A6260,$L:$L)),0)</f>
        <v>0</v>
      </c>
      <c r="N6260" s="30">
        <f>IFERROR((VLOOKUP($A6260,HeadJournal!$A$1:$K$890,COLUMN(HeadJournal!K$1),0)-VLOOKUP($A6260,HeadJournal!$A$1:$K$890,COLUMN(HeadJournal!J$1),0))*($K6260+$L6260)/(SUMIF($A:$A,$A6260,$K:$K)+SUMIF($A:$A,$A6260,$L:$L)),0)</f>
        <v>0</v>
      </c>
      <c r="O6260" s="30">
        <f>IFERROR((VLOOKUP($A6260,HeadJournal!$A$1:$L$890,COLUMN(HeadJournal!L$1),0)*($K6260+$L6260)/(SUMIF($A:$A,$A6260,$K:$K)+SUMIF($A:$A,$A6260,$L:$L)))/VLOOKUP($A6260,HeadJournal!$A$1:$L$890,COLUMN(HeadJournal!H$1),0),0)</f>
        <v>0</v>
      </c>
      <c r="P6260" s="30">
        <f ca="1">IFERROR(SUM(K6260:O6260)*VLOOKUP($A6260,HeadJournal!$A$1:$L$890,COLUMN(HeadJournal!H$1),0),0)</f>
        <v>0</v>
      </c>
      <c r="Q6260" s="29"/>
      <c r="R6260" s="31"/>
      <c r="S6260" s="31"/>
      <c r="T6260" s="95" t="str">
        <f t="shared" ref="T6260:T6287" si="458">IF(R6260="","",TEXT(R6260,"ГГГГ ММ"))</f>
        <v/>
      </c>
      <c r="U6260" s="32">
        <f t="shared" ref="U6260:U6287" ca="1" si="459">Q6260-P6260</f>
        <v>0</v>
      </c>
      <c r="V6260" s="22" t="str">
        <f t="shared" ref="V6260:V6287" si="460">IF(Q6260&lt;&gt;0,IFERROR(U6260/P6260,""),"")</f>
        <v/>
      </c>
      <c r="X6260" s="33"/>
      <c r="Y6260" s="33"/>
    </row>
    <row r="6261" spans="1:25" hidden="1" x14ac:dyDescent="0.2">
      <c r="A6261" s="93"/>
      <c r="B6261" s="94" t="str">
        <f>IFERROR(VLOOKUP($A6261,HeadJournal!$A$1:$NTR$890,COLUMN(HeadJournal!B$1),0),"")</f>
        <v/>
      </c>
      <c r="C6261" s="94" t="str">
        <f>IFERROR(VLOOKUP($A6261,HeadJournal!$A$1:$NTR$890,COLUMN(HeadJournal!C$1),0),"")</f>
        <v/>
      </c>
      <c r="D6261" s="125" t="str">
        <f>IFERROR(VLOOKUP($A6261,HeadJournal!$A$1:$NTR$890,COLUMN(HeadJournal!D$1),0),"")</f>
        <v/>
      </c>
      <c r="E6261" s="95" t="str">
        <f>IFERROR(VLOOKUP($A6261,HeadJournal!$A$1:$NTR$890,COLUMN(HeadJournal!G$1),0),"")</f>
        <v/>
      </c>
      <c r="F6261" s="95" t="str">
        <f t="shared" si="457"/>
        <v/>
      </c>
      <c r="G6261" s="97"/>
      <c r="H6261" s="161"/>
      <c r="I6261" s="97"/>
      <c r="J6261" s="97"/>
      <c r="K6261" s="29"/>
      <c r="L6261" s="29"/>
      <c r="M6261" s="30">
        <f>IFERROR(VLOOKUP($A6261,HeadJournal!$A$1:$J$890,COLUMN(HeadJournal!I$1),0)*($K6261+$L6261)/(SUMIF($A:$A,$A6261,$K:$K)+SUMIF($A:$A,$A6261,$L:$L)),0)</f>
        <v>0</v>
      </c>
      <c r="N6261" s="30">
        <f>IFERROR((VLOOKUP($A6261,HeadJournal!$A$1:$K$890,COLUMN(HeadJournal!K$1),0)-VLOOKUP($A6261,HeadJournal!$A$1:$K$890,COLUMN(HeadJournal!J$1),0))*($K6261+$L6261)/(SUMIF($A:$A,$A6261,$K:$K)+SUMIF($A:$A,$A6261,$L:$L)),0)</f>
        <v>0</v>
      </c>
      <c r="O6261" s="30">
        <f>IFERROR((VLOOKUP($A6261,HeadJournal!$A$1:$L$890,COLUMN(HeadJournal!L$1),0)*($K6261+$L6261)/(SUMIF($A:$A,$A6261,$K:$K)+SUMIF($A:$A,$A6261,$L:$L)))/VLOOKUP($A6261,HeadJournal!$A$1:$L$890,COLUMN(HeadJournal!H$1),0),0)</f>
        <v>0</v>
      </c>
      <c r="P6261" s="30">
        <f ca="1">IFERROR(SUM(K6261:O6261)*VLOOKUP($A6261,HeadJournal!$A$1:$L$890,COLUMN(HeadJournal!H$1),0),0)</f>
        <v>0</v>
      </c>
      <c r="Q6261" s="29"/>
      <c r="R6261" s="31"/>
      <c r="S6261" s="31"/>
      <c r="T6261" s="95" t="str">
        <f t="shared" si="458"/>
        <v/>
      </c>
      <c r="U6261" s="32">
        <f t="shared" ca="1" si="459"/>
        <v>0</v>
      </c>
      <c r="V6261" s="22" t="str">
        <f t="shared" si="460"/>
        <v/>
      </c>
      <c r="X6261" s="33"/>
      <c r="Y6261" s="33"/>
    </row>
    <row r="6262" spans="1:25" hidden="1" x14ac:dyDescent="0.2">
      <c r="A6262" s="93"/>
      <c r="B6262" s="94" t="str">
        <f>IFERROR(VLOOKUP($A6262,HeadJournal!$A$1:$NTR$890,COLUMN(HeadJournal!B$1),0),"")</f>
        <v/>
      </c>
      <c r="C6262" s="94" t="str">
        <f>IFERROR(VLOOKUP($A6262,HeadJournal!$A$1:$NTR$890,COLUMN(HeadJournal!C$1),0),"")</f>
        <v/>
      </c>
      <c r="D6262" s="125" t="str">
        <f>IFERROR(VLOOKUP($A6262,HeadJournal!$A$1:$NTR$890,COLUMN(HeadJournal!D$1),0),"")</f>
        <v/>
      </c>
      <c r="E6262" s="95" t="str">
        <f>IFERROR(VLOOKUP($A6262,HeadJournal!$A$1:$NTR$890,COLUMN(HeadJournal!G$1),0),"")</f>
        <v/>
      </c>
      <c r="F6262" s="95" t="str">
        <f t="shared" si="457"/>
        <v/>
      </c>
      <c r="G6262" s="97"/>
      <c r="H6262" s="161"/>
      <c r="I6262" s="97"/>
      <c r="J6262" s="97"/>
      <c r="K6262" s="29"/>
      <c r="L6262" s="29"/>
      <c r="M6262" s="30">
        <f>IFERROR(VLOOKUP($A6262,HeadJournal!$A$1:$J$890,COLUMN(HeadJournal!I$1),0)*($K6262+$L6262)/(SUMIF($A:$A,$A6262,$K:$K)+SUMIF($A:$A,$A6262,$L:$L)),0)</f>
        <v>0</v>
      </c>
      <c r="N6262" s="30">
        <f>IFERROR((VLOOKUP($A6262,HeadJournal!$A$1:$K$890,COLUMN(HeadJournal!K$1),0)-VLOOKUP($A6262,HeadJournal!$A$1:$K$890,COLUMN(HeadJournal!J$1),0))*($K6262+$L6262)/(SUMIF($A:$A,$A6262,$K:$K)+SUMIF($A:$A,$A6262,$L:$L)),0)</f>
        <v>0</v>
      </c>
      <c r="O6262" s="30">
        <f>IFERROR((VLOOKUP($A6262,HeadJournal!$A$1:$L$890,COLUMN(HeadJournal!L$1),0)*($K6262+$L6262)/(SUMIF($A:$A,$A6262,$K:$K)+SUMIF($A:$A,$A6262,$L:$L)))/VLOOKUP($A6262,HeadJournal!$A$1:$L$890,COLUMN(HeadJournal!H$1),0),0)</f>
        <v>0</v>
      </c>
      <c r="P6262" s="30">
        <f ca="1">IFERROR(SUM(K6262:O6262)*VLOOKUP($A6262,HeadJournal!$A$1:$L$890,COLUMN(HeadJournal!H$1),0),0)</f>
        <v>0</v>
      </c>
      <c r="Q6262" s="29"/>
      <c r="R6262" s="31"/>
      <c r="S6262" s="31"/>
      <c r="T6262" s="95" t="str">
        <f t="shared" si="458"/>
        <v/>
      </c>
      <c r="U6262" s="32">
        <f t="shared" ca="1" si="459"/>
        <v>0</v>
      </c>
      <c r="V6262" s="22" t="str">
        <f t="shared" si="460"/>
        <v/>
      </c>
      <c r="X6262" s="33"/>
      <c r="Y6262" s="33"/>
    </row>
    <row r="6263" spans="1:25" hidden="1" x14ac:dyDescent="0.2">
      <c r="A6263" s="93"/>
      <c r="B6263" s="94" t="str">
        <f>IFERROR(VLOOKUP($A6263,HeadJournal!$A$1:$NTR$890,COLUMN(HeadJournal!B$1),0),"")</f>
        <v/>
      </c>
      <c r="C6263" s="94" t="str">
        <f>IFERROR(VLOOKUP($A6263,HeadJournal!$A$1:$NTR$890,COLUMN(HeadJournal!C$1),0),"")</f>
        <v/>
      </c>
      <c r="D6263" s="125" t="str">
        <f>IFERROR(VLOOKUP($A6263,HeadJournal!$A$1:$NTR$890,COLUMN(HeadJournal!D$1),0),"")</f>
        <v/>
      </c>
      <c r="E6263" s="95" t="str">
        <f>IFERROR(VLOOKUP($A6263,HeadJournal!$A$1:$NTR$890,COLUMN(HeadJournal!G$1),0),"")</f>
        <v/>
      </c>
      <c r="F6263" s="95" t="str">
        <f t="shared" si="457"/>
        <v/>
      </c>
      <c r="G6263" s="97"/>
      <c r="H6263" s="161"/>
      <c r="I6263" s="97"/>
      <c r="J6263" s="97"/>
      <c r="K6263" s="29"/>
      <c r="L6263" s="29"/>
      <c r="M6263" s="30">
        <f>IFERROR(VLOOKUP($A6263,HeadJournal!$A$1:$J$890,COLUMN(HeadJournal!I$1),0)*($K6263+$L6263)/(SUMIF($A:$A,$A6263,$K:$K)+SUMIF($A:$A,$A6263,$L:$L)),0)</f>
        <v>0</v>
      </c>
      <c r="N6263" s="30">
        <f>IFERROR((VLOOKUP($A6263,HeadJournal!$A$1:$K$890,COLUMN(HeadJournal!K$1),0)-VLOOKUP($A6263,HeadJournal!$A$1:$K$890,COLUMN(HeadJournal!J$1),0))*($K6263+$L6263)/(SUMIF($A:$A,$A6263,$K:$K)+SUMIF($A:$A,$A6263,$L:$L)),0)</f>
        <v>0</v>
      </c>
      <c r="O6263" s="30">
        <f>IFERROR((VLOOKUP($A6263,HeadJournal!$A$1:$L$890,COLUMN(HeadJournal!L$1),0)*($K6263+$L6263)/(SUMIF($A:$A,$A6263,$K:$K)+SUMIF($A:$A,$A6263,$L:$L)))/VLOOKUP($A6263,HeadJournal!$A$1:$L$890,COLUMN(HeadJournal!H$1),0),0)</f>
        <v>0</v>
      </c>
      <c r="P6263" s="30">
        <f ca="1">IFERROR(SUM(K6263:O6263)*VLOOKUP($A6263,HeadJournal!$A$1:$L$890,COLUMN(HeadJournal!H$1),0),0)</f>
        <v>0</v>
      </c>
      <c r="Q6263" s="29"/>
      <c r="R6263" s="31"/>
      <c r="S6263" s="31"/>
      <c r="T6263" s="95" t="str">
        <f t="shared" si="458"/>
        <v/>
      </c>
      <c r="U6263" s="32">
        <f t="shared" ca="1" si="459"/>
        <v>0</v>
      </c>
      <c r="V6263" s="22" t="str">
        <f t="shared" si="460"/>
        <v/>
      </c>
      <c r="X6263" s="33"/>
      <c r="Y6263" s="33"/>
    </row>
    <row r="6264" spans="1:25" hidden="1" x14ac:dyDescent="0.2">
      <c r="A6264" s="93"/>
      <c r="B6264" s="94" t="str">
        <f>IFERROR(VLOOKUP($A6264,HeadJournal!$A$1:$NTR$890,COLUMN(HeadJournal!B$1),0),"")</f>
        <v/>
      </c>
      <c r="C6264" s="94" t="str">
        <f>IFERROR(VLOOKUP($A6264,HeadJournal!$A$1:$NTR$890,COLUMN(HeadJournal!C$1),0),"")</f>
        <v/>
      </c>
      <c r="D6264" s="125" t="str">
        <f>IFERROR(VLOOKUP($A6264,HeadJournal!$A$1:$NTR$890,COLUMN(HeadJournal!D$1),0),"")</f>
        <v/>
      </c>
      <c r="E6264" s="95" t="str">
        <f>IFERROR(VLOOKUP($A6264,HeadJournal!$A$1:$NTR$890,COLUMN(HeadJournal!G$1),0),"")</f>
        <v/>
      </c>
      <c r="F6264" s="95" t="str">
        <f t="shared" si="457"/>
        <v/>
      </c>
      <c r="G6264" s="97"/>
      <c r="H6264" s="161"/>
      <c r="I6264" s="97"/>
      <c r="J6264" s="97"/>
      <c r="K6264" s="29"/>
      <c r="L6264" s="29"/>
      <c r="M6264" s="30">
        <f>IFERROR(VLOOKUP($A6264,HeadJournal!$A$1:$J$890,COLUMN(HeadJournal!I$1),0)*($K6264+$L6264)/(SUMIF($A:$A,$A6264,$K:$K)+SUMIF($A:$A,$A6264,$L:$L)),0)</f>
        <v>0</v>
      </c>
      <c r="N6264" s="30">
        <f>IFERROR((VLOOKUP($A6264,HeadJournal!$A$1:$K$890,COLUMN(HeadJournal!K$1),0)-VLOOKUP($A6264,HeadJournal!$A$1:$K$890,COLUMN(HeadJournal!J$1),0))*($K6264+$L6264)/(SUMIF($A:$A,$A6264,$K:$K)+SUMIF($A:$A,$A6264,$L:$L)),0)</f>
        <v>0</v>
      </c>
      <c r="O6264" s="30">
        <f>IFERROR((VLOOKUP($A6264,HeadJournal!$A$1:$L$890,COLUMN(HeadJournal!L$1),0)*($K6264+$L6264)/(SUMIF($A:$A,$A6264,$K:$K)+SUMIF($A:$A,$A6264,$L:$L)))/VLOOKUP($A6264,HeadJournal!$A$1:$L$890,COLUMN(HeadJournal!H$1),0),0)</f>
        <v>0</v>
      </c>
      <c r="P6264" s="30">
        <f ca="1">IFERROR(SUM(K6264:O6264)*VLOOKUP($A6264,HeadJournal!$A$1:$L$890,COLUMN(HeadJournal!H$1),0),0)</f>
        <v>0</v>
      </c>
      <c r="Q6264" s="29"/>
      <c r="R6264" s="31"/>
      <c r="S6264" s="31"/>
      <c r="T6264" s="95" t="str">
        <f t="shared" si="458"/>
        <v/>
      </c>
      <c r="U6264" s="32">
        <f t="shared" ca="1" si="459"/>
        <v>0</v>
      </c>
      <c r="V6264" s="22" t="str">
        <f t="shared" si="460"/>
        <v/>
      </c>
      <c r="X6264" s="33"/>
      <c r="Y6264" s="33"/>
    </row>
    <row r="6265" spans="1:25" hidden="1" x14ac:dyDescent="0.2">
      <c r="A6265" s="93"/>
      <c r="B6265" s="94" t="str">
        <f>IFERROR(VLOOKUP($A6265,HeadJournal!$A$1:$NTR$890,COLUMN(HeadJournal!B$1),0),"")</f>
        <v/>
      </c>
      <c r="C6265" s="94" t="str">
        <f>IFERROR(VLOOKUP($A6265,HeadJournal!$A$1:$NTR$890,COLUMN(HeadJournal!C$1),0),"")</f>
        <v/>
      </c>
      <c r="D6265" s="125" t="str">
        <f>IFERROR(VLOOKUP($A6265,HeadJournal!$A$1:$NTR$890,COLUMN(HeadJournal!D$1),0),"")</f>
        <v/>
      </c>
      <c r="E6265" s="95" t="str">
        <f>IFERROR(VLOOKUP($A6265,HeadJournal!$A$1:$NTR$890,COLUMN(HeadJournal!G$1),0),"")</f>
        <v/>
      </c>
      <c r="F6265" s="95" t="str">
        <f t="shared" si="457"/>
        <v/>
      </c>
      <c r="G6265" s="97"/>
      <c r="H6265" s="161"/>
      <c r="I6265" s="97"/>
      <c r="J6265" s="97"/>
      <c r="K6265" s="29"/>
      <c r="L6265" s="29"/>
      <c r="M6265" s="30">
        <f>IFERROR(VLOOKUP($A6265,HeadJournal!$A$1:$J$890,COLUMN(HeadJournal!I$1),0)*($K6265+$L6265)/(SUMIF($A:$A,$A6265,$K:$K)+SUMIF($A:$A,$A6265,$L:$L)),0)</f>
        <v>0</v>
      </c>
      <c r="N6265" s="30">
        <f>IFERROR((VLOOKUP($A6265,HeadJournal!$A$1:$K$890,COLUMN(HeadJournal!K$1),0)-VLOOKUP($A6265,HeadJournal!$A$1:$K$890,COLUMN(HeadJournal!J$1),0))*($K6265+$L6265)/(SUMIF($A:$A,$A6265,$K:$K)+SUMIF($A:$A,$A6265,$L:$L)),0)</f>
        <v>0</v>
      </c>
      <c r="O6265" s="30">
        <f>IFERROR((VLOOKUP($A6265,HeadJournal!$A$1:$L$890,COLUMN(HeadJournal!L$1),0)*($K6265+$L6265)/(SUMIF($A:$A,$A6265,$K:$K)+SUMIF($A:$A,$A6265,$L:$L)))/VLOOKUP($A6265,HeadJournal!$A$1:$L$890,COLUMN(HeadJournal!H$1),0),0)</f>
        <v>0</v>
      </c>
      <c r="P6265" s="30">
        <f ca="1">IFERROR(SUM(K6265:O6265)*VLOOKUP($A6265,HeadJournal!$A$1:$L$890,COLUMN(HeadJournal!H$1),0),0)</f>
        <v>0</v>
      </c>
      <c r="Q6265" s="29"/>
      <c r="R6265" s="31"/>
      <c r="S6265" s="31"/>
      <c r="T6265" s="95" t="str">
        <f t="shared" si="458"/>
        <v/>
      </c>
      <c r="U6265" s="32">
        <f t="shared" ca="1" si="459"/>
        <v>0</v>
      </c>
      <c r="V6265" s="22" t="str">
        <f t="shared" si="460"/>
        <v/>
      </c>
      <c r="X6265" s="33"/>
      <c r="Y6265" s="33"/>
    </row>
    <row r="6266" spans="1:25" hidden="1" x14ac:dyDescent="0.2">
      <c r="A6266" s="93"/>
      <c r="B6266" s="94" t="str">
        <f>IFERROR(VLOOKUP($A6266,HeadJournal!$A$1:$NTR$890,COLUMN(HeadJournal!B$1),0),"")</f>
        <v/>
      </c>
      <c r="C6266" s="94" t="str">
        <f>IFERROR(VLOOKUP($A6266,HeadJournal!$A$1:$NTR$890,COLUMN(HeadJournal!C$1),0),"")</f>
        <v/>
      </c>
      <c r="D6266" s="125" t="str">
        <f>IFERROR(VLOOKUP($A6266,HeadJournal!$A$1:$NTR$890,COLUMN(HeadJournal!D$1),0),"")</f>
        <v/>
      </c>
      <c r="E6266" s="95" t="str">
        <f>IFERROR(VLOOKUP($A6266,HeadJournal!$A$1:$NTR$890,COLUMN(HeadJournal!G$1),0),"")</f>
        <v/>
      </c>
      <c r="F6266" s="95" t="str">
        <f t="shared" si="457"/>
        <v/>
      </c>
      <c r="G6266" s="97"/>
      <c r="H6266" s="161"/>
      <c r="I6266" s="97"/>
      <c r="J6266" s="97"/>
      <c r="K6266" s="29"/>
      <c r="L6266" s="29"/>
      <c r="M6266" s="30">
        <f>IFERROR(VLOOKUP($A6266,HeadJournal!$A$1:$J$890,COLUMN(HeadJournal!I$1),0)*($K6266+$L6266)/(SUMIF($A:$A,$A6266,$K:$K)+SUMIF($A:$A,$A6266,$L:$L)),0)</f>
        <v>0</v>
      </c>
      <c r="N6266" s="30">
        <f>IFERROR((VLOOKUP($A6266,HeadJournal!$A$1:$K$890,COLUMN(HeadJournal!K$1),0)-VLOOKUP($A6266,HeadJournal!$A$1:$K$890,COLUMN(HeadJournal!J$1),0))*($K6266+$L6266)/(SUMIF($A:$A,$A6266,$K:$K)+SUMIF($A:$A,$A6266,$L:$L)),0)</f>
        <v>0</v>
      </c>
      <c r="O6266" s="30">
        <f>IFERROR((VLOOKUP($A6266,HeadJournal!$A$1:$L$890,COLUMN(HeadJournal!L$1),0)*($K6266+$L6266)/(SUMIF($A:$A,$A6266,$K:$K)+SUMIF($A:$A,$A6266,$L:$L)))/VLOOKUP($A6266,HeadJournal!$A$1:$L$890,COLUMN(HeadJournal!H$1),0),0)</f>
        <v>0</v>
      </c>
      <c r="P6266" s="30">
        <f ca="1">IFERROR(SUM(K6266:O6266)*VLOOKUP($A6266,HeadJournal!$A$1:$L$890,COLUMN(HeadJournal!H$1),0),0)</f>
        <v>0</v>
      </c>
      <c r="Q6266" s="29"/>
      <c r="R6266" s="31"/>
      <c r="S6266" s="31"/>
      <c r="T6266" s="95" t="str">
        <f t="shared" si="458"/>
        <v/>
      </c>
      <c r="U6266" s="32">
        <f t="shared" ca="1" si="459"/>
        <v>0</v>
      </c>
      <c r="V6266" s="22" t="str">
        <f t="shared" si="460"/>
        <v/>
      </c>
      <c r="X6266" s="33"/>
      <c r="Y6266" s="33"/>
    </row>
    <row r="6267" spans="1:25" hidden="1" x14ac:dyDescent="0.2">
      <c r="A6267" s="93"/>
      <c r="B6267" s="94" t="str">
        <f>IFERROR(VLOOKUP($A6267,HeadJournal!$A$1:$NTR$890,COLUMN(HeadJournal!B$1),0),"")</f>
        <v/>
      </c>
      <c r="C6267" s="94" t="str">
        <f>IFERROR(VLOOKUP($A6267,HeadJournal!$A$1:$NTR$890,COLUMN(HeadJournal!C$1),0),"")</f>
        <v/>
      </c>
      <c r="D6267" s="125" t="str">
        <f>IFERROR(VLOOKUP($A6267,HeadJournal!$A$1:$NTR$890,COLUMN(HeadJournal!D$1),0),"")</f>
        <v/>
      </c>
      <c r="E6267" s="95" t="str">
        <f>IFERROR(VLOOKUP($A6267,HeadJournal!$A$1:$NTR$890,COLUMN(HeadJournal!G$1),0),"")</f>
        <v/>
      </c>
      <c r="F6267" s="95" t="str">
        <f t="shared" si="457"/>
        <v/>
      </c>
      <c r="G6267" s="97"/>
      <c r="H6267" s="161"/>
      <c r="I6267" s="97"/>
      <c r="J6267" s="97"/>
      <c r="K6267" s="29"/>
      <c r="L6267" s="29"/>
      <c r="M6267" s="30">
        <f>IFERROR(VLOOKUP($A6267,HeadJournal!$A$1:$J$890,COLUMN(HeadJournal!I$1),0)*($K6267+$L6267)/(SUMIF($A:$A,$A6267,$K:$K)+SUMIF($A:$A,$A6267,$L:$L)),0)</f>
        <v>0</v>
      </c>
      <c r="N6267" s="30">
        <f>IFERROR((VLOOKUP($A6267,HeadJournal!$A$1:$K$890,COLUMN(HeadJournal!K$1),0)-VLOOKUP($A6267,HeadJournal!$A$1:$K$890,COLUMN(HeadJournal!J$1),0))*($K6267+$L6267)/(SUMIF($A:$A,$A6267,$K:$K)+SUMIF($A:$A,$A6267,$L:$L)),0)</f>
        <v>0</v>
      </c>
      <c r="O6267" s="30">
        <f>IFERROR((VLOOKUP($A6267,HeadJournal!$A$1:$L$890,COLUMN(HeadJournal!L$1),0)*($K6267+$L6267)/(SUMIF($A:$A,$A6267,$K:$K)+SUMIF($A:$A,$A6267,$L:$L)))/VLOOKUP($A6267,HeadJournal!$A$1:$L$890,COLUMN(HeadJournal!H$1),0),0)</f>
        <v>0</v>
      </c>
      <c r="P6267" s="30">
        <f ca="1">IFERROR(SUM(K6267:O6267)*VLOOKUP($A6267,HeadJournal!$A$1:$L$890,COLUMN(HeadJournal!H$1),0),0)</f>
        <v>0</v>
      </c>
      <c r="Q6267" s="29"/>
      <c r="R6267" s="31"/>
      <c r="S6267" s="31"/>
      <c r="T6267" s="95" t="str">
        <f t="shared" si="458"/>
        <v/>
      </c>
      <c r="U6267" s="32">
        <f t="shared" ca="1" si="459"/>
        <v>0</v>
      </c>
      <c r="V6267" s="22" t="str">
        <f t="shared" si="460"/>
        <v/>
      </c>
      <c r="X6267" s="33"/>
      <c r="Y6267" s="33"/>
    </row>
    <row r="6268" spans="1:25" hidden="1" x14ac:dyDescent="0.2">
      <c r="A6268" s="93"/>
      <c r="B6268" s="94" t="str">
        <f>IFERROR(VLOOKUP($A6268,HeadJournal!$A$1:$NTR$890,COLUMN(HeadJournal!B$1),0),"")</f>
        <v/>
      </c>
      <c r="C6268" s="94" t="str">
        <f>IFERROR(VLOOKUP($A6268,HeadJournal!$A$1:$NTR$890,COLUMN(HeadJournal!C$1),0),"")</f>
        <v/>
      </c>
      <c r="D6268" s="125" t="str">
        <f>IFERROR(VLOOKUP($A6268,HeadJournal!$A$1:$NTR$890,COLUMN(HeadJournal!D$1),0),"")</f>
        <v/>
      </c>
      <c r="E6268" s="95" t="str">
        <f>IFERROR(VLOOKUP($A6268,HeadJournal!$A$1:$NTR$890,COLUMN(HeadJournal!G$1),0),"")</f>
        <v/>
      </c>
      <c r="F6268" s="95" t="str">
        <f t="shared" si="457"/>
        <v/>
      </c>
      <c r="G6268" s="97"/>
      <c r="H6268" s="161"/>
      <c r="I6268" s="97"/>
      <c r="J6268" s="97"/>
      <c r="K6268" s="29"/>
      <c r="L6268" s="29"/>
      <c r="M6268" s="30">
        <f>IFERROR(VLOOKUP($A6268,HeadJournal!$A$1:$J$890,COLUMN(HeadJournal!I$1),0)*($K6268+$L6268)/(SUMIF($A:$A,$A6268,$K:$K)+SUMIF($A:$A,$A6268,$L:$L)),0)</f>
        <v>0</v>
      </c>
      <c r="N6268" s="30">
        <f>IFERROR((VLOOKUP($A6268,HeadJournal!$A$1:$K$890,COLUMN(HeadJournal!K$1),0)-VLOOKUP($A6268,HeadJournal!$A$1:$K$890,COLUMN(HeadJournal!J$1),0))*($K6268+$L6268)/(SUMIF($A:$A,$A6268,$K:$K)+SUMIF($A:$A,$A6268,$L:$L)),0)</f>
        <v>0</v>
      </c>
      <c r="O6268" s="30">
        <f>IFERROR((VLOOKUP($A6268,HeadJournal!$A$1:$L$890,COLUMN(HeadJournal!L$1),0)*($K6268+$L6268)/(SUMIF($A:$A,$A6268,$K:$K)+SUMIF($A:$A,$A6268,$L:$L)))/VLOOKUP($A6268,HeadJournal!$A$1:$L$890,COLUMN(HeadJournal!H$1),0),0)</f>
        <v>0</v>
      </c>
      <c r="P6268" s="30">
        <f ca="1">IFERROR(SUM(K6268:O6268)*VLOOKUP($A6268,HeadJournal!$A$1:$L$890,COLUMN(HeadJournal!H$1),0),0)</f>
        <v>0</v>
      </c>
      <c r="Q6268" s="29"/>
      <c r="R6268" s="31"/>
      <c r="S6268" s="31"/>
      <c r="T6268" s="95" t="str">
        <f t="shared" si="458"/>
        <v/>
      </c>
      <c r="U6268" s="32">
        <f t="shared" ca="1" si="459"/>
        <v>0</v>
      </c>
      <c r="V6268" s="22" t="str">
        <f t="shared" si="460"/>
        <v/>
      </c>
      <c r="X6268" s="33"/>
      <c r="Y6268" s="33"/>
    </row>
    <row r="6269" spans="1:25" hidden="1" x14ac:dyDescent="0.2">
      <c r="A6269" s="93"/>
      <c r="B6269" s="94" t="str">
        <f>IFERROR(VLOOKUP($A6269,HeadJournal!$A$1:$NTR$890,COLUMN(HeadJournal!B$1),0),"")</f>
        <v/>
      </c>
      <c r="C6269" s="94" t="str">
        <f>IFERROR(VLOOKUP($A6269,HeadJournal!$A$1:$NTR$890,COLUMN(HeadJournal!C$1),0),"")</f>
        <v/>
      </c>
      <c r="D6269" s="125" t="str">
        <f>IFERROR(VLOOKUP($A6269,HeadJournal!$A$1:$NTR$890,COLUMN(HeadJournal!D$1),0),"")</f>
        <v/>
      </c>
      <c r="E6269" s="95" t="str">
        <f>IFERROR(VLOOKUP($A6269,HeadJournal!$A$1:$NTR$890,COLUMN(HeadJournal!G$1),0),"")</f>
        <v/>
      </c>
      <c r="F6269" s="95" t="str">
        <f t="shared" si="457"/>
        <v/>
      </c>
      <c r="G6269" s="97"/>
      <c r="H6269" s="161"/>
      <c r="I6269" s="97"/>
      <c r="J6269" s="97"/>
      <c r="K6269" s="29"/>
      <c r="L6269" s="29"/>
      <c r="M6269" s="30">
        <f>IFERROR(VLOOKUP($A6269,HeadJournal!$A$1:$J$890,COLUMN(HeadJournal!I$1),0)*($K6269+$L6269)/(SUMIF($A:$A,$A6269,$K:$K)+SUMIF($A:$A,$A6269,$L:$L)),0)</f>
        <v>0</v>
      </c>
      <c r="N6269" s="30">
        <f>IFERROR((VLOOKUP($A6269,HeadJournal!$A$1:$K$890,COLUMN(HeadJournal!K$1),0)-VLOOKUP($A6269,HeadJournal!$A$1:$K$890,COLUMN(HeadJournal!J$1),0))*($K6269+$L6269)/(SUMIF($A:$A,$A6269,$K:$K)+SUMIF($A:$A,$A6269,$L:$L)),0)</f>
        <v>0</v>
      </c>
      <c r="O6269" s="30">
        <f>IFERROR((VLOOKUP($A6269,HeadJournal!$A$1:$L$890,COLUMN(HeadJournal!L$1),0)*($K6269+$L6269)/(SUMIF($A:$A,$A6269,$K:$K)+SUMIF($A:$A,$A6269,$L:$L)))/VLOOKUP($A6269,HeadJournal!$A$1:$L$890,COLUMN(HeadJournal!H$1),0),0)</f>
        <v>0</v>
      </c>
      <c r="P6269" s="30">
        <f ca="1">IFERROR(SUM(K6269:O6269)*VLOOKUP($A6269,HeadJournal!$A$1:$L$890,COLUMN(HeadJournal!H$1),0),0)</f>
        <v>0</v>
      </c>
      <c r="Q6269" s="29"/>
      <c r="R6269" s="31"/>
      <c r="S6269" s="31"/>
      <c r="T6269" s="95" t="str">
        <f t="shared" si="458"/>
        <v/>
      </c>
      <c r="U6269" s="32">
        <f t="shared" ca="1" si="459"/>
        <v>0</v>
      </c>
      <c r="V6269" s="22" t="str">
        <f t="shared" si="460"/>
        <v/>
      </c>
      <c r="X6269" s="33"/>
      <c r="Y6269" s="33"/>
    </row>
    <row r="6270" spans="1:25" hidden="1" x14ac:dyDescent="0.2">
      <c r="A6270" s="93"/>
      <c r="B6270" s="94" t="str">
        <f>IFERROR(VLOOKUP($A6270,HeadJournal!$A$1:$NTR$890,COLUMN(HeadJournal!B$1),0),"")</f>
        <v/>
      </c>
      <c r="C6270" s="94" t="str">
        <f>IFERROR(VLOOKUP($A6270,HeadJournal!$A$1:$NTR$890,COLUMN(HeadJournal!C$1),0),"")</f>
        <v/>
      </c>
      <c r="D6270" s="125" t="str">
        <f>IFERROR(VLOOKUP($A6270,HeadJournal!$A$1:$NTR$890,COLUMN(HeadJournal!D$1),0),"")</f>
        <v/>
      </c>
      <c r="E6270" s="95" t="str">
        <f>IFERROR(VLOOKUP($A6270,HeadJournal!$A$1:$NTR$890,COLUMN(HeadJournal!G$1),0),"")</f>
        <v/>
      </c>
      <c r="F6270" s="95" t="str">
        <f t="shared" si="457"/>
        <v/>
      </c>
      <c r="G6270" s="97"/>
      <c r="H6270" s="161"/>
      <c r="I6270" s="97"/>
      <c r="J6270" s="97"/>
      <c r="K6270" s="29"/>
      <c r="L6270" s="29"/>
      <c r="M6270" s="30">
        <f>IFERROR(VLOOKUP($A6270,HeadJournal!$A$1:$J$890,COLUMN(HeadJournal!I$1),0)*($K6270+$L6270)/(SUMIF($A:$A,$A6270,$K:$K)+SUMIF($A:$A,$A6270,$L:$L)),0)</f>
        <v>0</v>
      </c>
      <c r="N6270" s="30">
        <f>IFERROR((VLOOKUP($A6270,HeadJournal!$A$1:$K$890,COLUMN(HeadJournal!K$1),0)-VLOOKUP($A6270,HeadJournal!$A$1:$K$890,COLUMN(HeadJournal!J$1),0))*($K6270+$L6270)/(SUMIF($A:$A,$A6270,$K:$K)+SUMIF($A:$A,$A6270,$L:$L)),0)</f>
        <v>0</v>
      </c>
      <c r="O6270" s="30">
        <f>IFERROR((VLOOKUP($A6270,HeadJournal!$A$1:$L$890,COLUMN(HeadJournal!L$1),0)*($K6270+$L6270)/(SUMIF($A:$A,$A6270,$K:$K)+SUMIF($A:$A,$A6270,$L:$L)))/VLOOKUP($A6270,HeadJournal!$A$1:$L$890,COLUMN(HeadJournal!H$1),0),0)</f>
        <v>0</v>
      </c>
      <c r="P6270" s="30">
        <f ca="1">IFERROR(SUM(K6270:O6270)*VLOOKUP($A6270,HeadJournal!$A$1:$L$890,COLUMN(HeadJournal!H$1),0),0)</f>
        <v>0</v>
      </c>
      <c r="Q6270" s="29"/>
      <c r="R6270" s="31"/>
      <c r="S6270" s="31"/>
      <c r="T6270" s="95" t="str">
        <f t="shared" si="458"/>
        <v/>
      </c>
      <c r="U6270" s="32">
        <f t="shared" ca="1" si="459"/>
        <v>0</v>
      </c>
      <c r="V6270" s="22" t="str">
        <f t="shared" si="460"/>
        <v/>
      </c>
      <c r="X6270" s="33"/>
      <c r="Y6270" s="33"/>
    </row>
    <row r="6271" spans="1:25" hidden="1" x14ac:dyDescent="0.2">
      <c r="A6271" s="93"/>
      <c r="B6271" s="94" t="str">
        <f>IFERROR(VLOOKUP($A6271,HeadJournal!$A$1:$NTR$890,COLUMN(HeadJournal!B$1),0),"")</f>
        <v/>
      </c>
      <c r="C6271" s="94" t="str">
        <f>IFERROR(VLOOKUP($A6271,HeadJournal!$A$1:$NTR$890,COLUMN(HeadJournal!C$1),0),"")</f>
        <v/>
      </c>
      <c r="D6271" s="125" t="str">
        <f>IFERROR(VLOOKUP($A6271,HeadJournal!$A$1:$NTR$890,COLUMN(HeadJournal!D$1),0),"")</f>
        <v/>
      </c>
      <c r="E6271" s="95" t="str">
        <f>IFERROR(VLOOKUP($A6271,HeadJournal!$A$1:$NTR$890,COLUMN(HeadJournal!G$1),0),"")</f>
        <v/>
      </c>
      <c r="F6271" s="95" t="str">
        <f t="shared" si="457"/>
        <v/>
      </c>
      <c r="G6271" s="97"/>
      <c r="H6271" s="161"/>
      <c r="I6271" s="97"/>
      <c r="J6271" s="97"/>
      <c r="K6271" s="29"/>
      <c r="L6271" s="29"/>
      <c r="M6271" s="30">
        <f>IFERROR(VLOOKUP($A6271,HeadJournal!$A$1:$J$890,COLUMN(HeadJournal!I$1),0)*($K6271+$L6271)/(SUMIF($A:$A,$A6271,$K:$K)+SUMIF($A:$A,$A6271,$L:$L)),0)</f>
        <v>0</v>
      </c>
      <c r="N6271" s="30">
        <f>IFERROR((VLOOKUP($A6271,HeadJournal!$A$1:$K$890,COLUMN(HeadJournal!K$1),0)-VLOOKUP($A6271,HeadJournal!$A$1:$K$890,COLUMN(HeadJournal!J$1),0))*($K6271+$L6271)/(SUMIF($A:$A,$A6271,$K:$K)+SUMIF($A:$A,$A6271,$L:$L)),0)</f>
        <v>0</v>
      </c>
      <c r="O6271" s="30">
        <f>IFERROR((VLOOKUP($A6271,HeadJournal!$A$1:$L$890,COLUMN(HeadJournal!L$1),0)*($K6271+$L6271)/(SUMIF($A:$A,$A6271,$K:$K)+SUMIF($A:$A,$A6271,$L:$L)))/VLOOKUP($A6271,HeadJournal!$A$1:$L$890,COLUMN(HeadJournal!H$1),0),0)</f>
        <v>0</v>
      </c>
      <c r="P6271" s="30">
        <f ca="1">IFERROR(SUM(K6271:O6271)*VLOOKUP($A6271,HeadJournal!$A$1:$L$890,COLUMN(HeadJournal!H$1),0),0)</f>
        <v>0</v>
      </c>
      <c r="Q6271" s="29"/>
      <c r="R6271" s="31"/>
      <c r="S6271" s="31"/>
      <c r="T6271" s="95" t="str">
        <f t="shared" si="458"/>
        <v/>
      </c>
      <c r="U6271" s="32">
        <f t="shared" ca="1" si="459"/>
        <v>0</v>
      </c>
      <c r="V6271" s="22" t="str">
        <f t="shared" si="460"/>
        <v/>
      </c>
      <c r="X6271" s="33"/>
      <c r="Y6271" s="33"/>
    </row>
    <row r="6272" spans="1:25" hidden="1" x14ac:dyDescent="0.2">
      <c r="A6272" s="93"/>
      <c r="B6272" s="94" t="str">
        <f>IFERROR(VLOOKUP($A6272,HeadJournal!$A$1:$NTR$890,COLUMN(HeadJournal!B$1),0),"")</f>
        <v/>
      </c>
      <c r="C6272" s="94" t="str">
        <f>IFERROR(VLOOKUP($A6272,HeadJournal!$A$1:$NTR$890,COLUMN(HeadJournal!C$1),0),"")</f>
        <v/>
      </c>
      <c r="D6272" s="125" t="str">
        <f>IFERROR(VLOOKUP($A6272,HeadJournal!$A$1:$NTR$890,COLUMN(HeadJournal!D$1),0),"")</f>
        <v/>
      </c>
      <c r="E6272" s="95" t="str">
        <f>IFERROR(VLOOKUP($A6272,HeadJournal!$A$1:$NTR$890,COLUMN(HeadJournal!G$1),0),"")</f>
        <v/>
      </c>
      <c r="F6272" s="95" t="str">
        <f t="shared" si="457"/>
        <v/>
      </c>
      <c r="G6272" s="97"/>
      <c r="H6272" s="161"/>
      <c r="I6272" s="97"/>
      <c r="J6272" s="97"/>
      <c r="K6272" s="29"/>
      <c r="L6272" s="29"/>
      <c r="M6272" s="30">
        <f>IFERROR(VLOOKUP($A6272,HeadJournal!$A$1:$J$890,COLUMN(HeadJournal!I$1),0)*($K6272+$L6272)/(SUMIF($A:$A,$A6272,$K:$K)+SUMIF($A:$A,$A6272,$L:$L)),0)</f>
        <v>0</v>
      </c>
      <c r="N6272" s="30">
        <f>IFERROR((VLOOKUP($A6272,HeadJournal!$A$1:$K$890,COLUMN(HeadJournal!K$1),0)-VLOOKUP($A6272,HeadJournal!$A$1:$K$890,COLUMN(HeadJournal!J$1),0))*($K6272+$L6272)/(SUMIF($A:$A,$A6272,$K:$K)+SUMIF($A:$A,$A6272,$L:$L)),0)</f>
        <v>0</v>
      </c>
      <c r="O6272" s="30">
        <f>IFERROR((VLOOKUP($A6272,HeadJournal!$A$1:$L$890,COLUMN(HeadJournal!L$1),0)*($K6272+$L6272)/(SUMIF($A:$A,$A6272,$K:$K)+SUMIF($A:$A,$A6272,$L:$L)))/VLOOKUP($A6272,HeadJournal!$A$1:$L$890,COLUMN(HeadJournal!H$1),0),0)</f>
        <v>0</v>
      </c>
      <c r="P6272" s="30">
        <f ca="1">IFERROR(SUM(K6272:O6272)*VLOOKUP($A6272,HeadJournal!$A$1:$L$890,COLUMN(HeadJournal!H$1),0),0)</f>
        <v>0</v>
      </c>
      <c r="Q6272" s="29"/>
      <c r="R6272" s="31"/>
      <c r="S6272" s="31"/>
      <c r="T6272" s="95" t="str">
        <f t="shared" si="458"/>
        <v/>
      </c>
      <c r="U6272" s="32">
        <f t="shared" ca="1" si="459"/>
        <v>0</v>
      </c>
      <c r="V6272" s="22" t="str">
        <f t="shared" si="460"/>
        <v/>
      </c>
      <c r="X6272" s="33"/>
      <c r="Y6272" s="33"/>
    </row>
    <row r="6273" spans="1:25" hidden="1" x14ac:dyDescent="0.2">
      <c r="A6273" s="93"/>
      <c r="B6273" s="94" t="str">
        <f>IFERROR(VLOOKUP($A6273,HeadJournal!$A$1:$NTR$890,COLUMN(HeadJournal!B$1),0),"")</f>
        <v/>
      </c>
      <c r="C6273" s="94" t="str">
        <f>IFERROR(VLOOKUP($A6273,HeadJournal!$A$1:$NTR$890,COLUMN(HeadJournal!C$1),0),"")</f>
        <v/>
      </c>
      <c r="D6273" s="125" t="str">
        <f>IFERROR(VLOOKUP($A6273,HeadJournal!$A$1:$NTR$890,COLUMN(HeadJournal!D$1),0),"")</f>
        <v/>
      </c>
      <c r="E6273" s="95" t="str">
        <f>IFERROR(VLOOKUP($A6273,HeadJournal!$A$1:$NTR$890,COLUMN(HeadJournal!G$1),0),"")</f>
        <v/>
      </c>
      <c r="F6273" s="95" t="str">
        <f t="shared" si="457"/>
        <v/>
      </c>
      <c r="G6273" s="97"/>
      <c r="H6273" s="161"/>
      <c r="I6273" s="97"/>
      <c r="J6273" s="97"/>
      <c r="K6273" s="29"/>
      <c r="L6273" s="29"/>
      <c r="M6273" s="30">
        <f>IFERROR(VLOOKUP($A6273,HeadJournal!$A$1:$J$890,COLUMN(HeadJournal!I$1),0)*($K6273+$L6273)/(SUMIF($A:$A,$A6273,$K:$K)+SUMIF($A:$A,$A6273,$L:$L)),0)</f>
        <v>0</v>
      </c>
      <c r="N6273" s="30">
        <f>IFERROR((VLOOKUP($A6273,HeadJournal!$A$1:$K$890,COLUMN(HeadJournal!K$1),0)-VLOOKUP($A6273,HeadJournal!$A$1:$K$890,COLUMN(HeadJournal!J$1),0))*($K6273+$L6273)/(SUMIF($A:$A,$A6273,$K:$K)+SUMIF($A:$A,$A6273,$L:$L)),0)</f>
        <v>0</v>
      </c>
      <c r="O6273" s="30">
        <f>IFERROR((VLOOKUP($A6273,HeadJournal!$A$1:$L$890,COLUMN(HeadJournal!L$1),0)*($K6273+$L6273)/(SUMIF($A:$A,$A6273,$K:$K)+SUMIF($A:$A,$A6273,$L:$L)))/VLOOKUP($A6273,HeadJournal!$A$1:$L$890,COLUMN(HeadJournal!H$1),0),0)</f>
        <v>0</v>
      </c>
      <c r="P6273" s="30">
        <f ca="1">IFERROR(SUM(K6273:O6273)*VLOOKUP($A6273,HeadJournal!$A$1:$L$890,COLUMN(HeadJournal!H$1),0),0)</f>
        <v>0</v>
      </c>
      <c r="Q6273" s="29"/>
      <c r="R6273" s="31"/>
      <c r="S6273" s="31"/>
      <c r="T6273" s="95" t="str">
        <f t="shared" si="458"/>
        <v/>
      </c>
      <c r="U6273" s="32">
        <f t="shared" ca="1" si="459"/>
        <v>0</v>
      </c>
      <c r="V6273" s="22" t="str">
        <f t="shared" si="460"/>
        <v/>
      </c>
      <c r="X6273" s="33"/>
      <c r="Y6273" s="33"/>
    </row>
    <row r="6274" spans="1:25" hidden="1" x14ac:dyDescent="0.2">
      <c r="A6274" s="93"/>
      <c r="B6274" s="94" t="str">
        <f>IFERROR(VLOOKUP($A6274,HeadJournal!$A$1:$NTR$890,COLUMN(HeadJournal!B$1),0),"")</f>
        <v/>
      </c>
      <c r="C6274" s="94" t="str">
        <f>IFERROR(VLOOKUP($A6274,HeadJournal!$A$1:$NTR$890,COLUMN(HeadJournal!C$1),0),"")</f>
        <v/>
      </c>
      <c r="D6274" s="125" t="str">
        <f>IFERROR(VLOOKUP($A6274,HeadJournal!$A$1:$NTR$890,COLUMN(HeadJournal!D$1),0),"")</f>
        <v/>
      </c>
      <c r="E6274" s="95" t="str">
        <f>IFERROR(VLOOKUP($A6274,HeadJournal!$A$1:$NTR$890,COLUMN(HeadJournal!G$1),0),"")</f>
        <v/>
      </c>
      <c r="F6274" s="95" t="str">
        <f t="shared" si="457"/>
        <v/>
      </c>
      <c r="G6274" s="97"/>
      <c r="H6274" s="161"/>
      <c r="I6274" s="97"/>
      <c r="J6274" s="97"/>
      <c r="K6274" s="29"/>
      <c r="L6274" s="29"/>
      <c r="M6274" s="30">
        <f>IFERROR(VLOOKUP($A6274,HeadJournal!$A$1:$J$890,COLUMN(HeadJournal!I$1),0)*($K6274+$L6274)/(SUMIF($A:$A,$A6274,$K:$K)+SUMIF($A:$A,$A6274,$L:$L)),0)</f>
        <v>0</v>
      </c>
      <c r="N6274" s="30">
        <f>IFERROR((VLOOKUP($A6274,HeadJournal!$A$1:$K$890,COLUMN(HeadJournal!K$1),0)-VLOOKUP($A6274,HeadJournal!$A$1:$K$890,COLUMN(HeadJournal!J$1),0))*($K6274+$L6274)/(SUMIF($A:$A,$A6274,$K:$K)+SUMIF($A:$A,$A6274,$L:$L)),0)</f>
        <v>0</v>
      </c>
      <c r="O6274" s="30">
        <f>IFERROR((VLOOKUP($A6274,HeadJournal!$A$1:$L$890,COLUMN(HeadJournal!L$1),0)*($K6274+$L6274)/(SUMIF($A:$A,$A6274,$K:$K)+SUMIF($A:$A,$A6274,$L:$L)))/VLOOKUP($A6274,HeadJournal!$A$1:$L$890,COLUMN(HeadJournal!H$1),0),0)</f>
        <v>0</v>
      </c>
      <c r="P6274" s="30">
        <f ca="1">IFERROR(SUM(K6274:O6274)*VLOOKUP($A6274,HeadJournal!$A$1:$L$890,COLUMN(HeadJournal!H$1),0),0)</f>
        <v>0</v>
      </c>
      <c r="Q6274" s="29"/>
      <c r="R6274" s="31"/>
      <c r="S6274" s="31"/>
      <c r="T6274" s="95" t="str">
        <f t="shared" si="458"/>
        <v/>
      </c>
      <c r="U6274" s="32">
        <f t="shared" ca="1" si="459"/>
        <v>0</v>
      </c>
      <c r="V6274" s="22" t="str">
        <f t="shared" si="460"/>
        <v/>
      </c>
      <c r="X6274" s="33"/>
      <c r="Y6274" s="33"/>
    </row>
    <row r="6275" spans="1:25" hidden="1" x14ac:dyDescent="0.2">
      <c r="A6275" s="93"/>
      <c r="B6275" s="94" t="str">
        <f>IFERROR(VLOOKUP($A6275,HeadJournal!$A$1:$NTR$890,COLUMN(HeadJournal!B$1),0),"")</f>
        <v/>
      </c>
      <c r="C6275" s="94" t="str">
        <f>IFERROR(VLOOKUP($A6275,HeadJournal!$A$1:$NTR$890,COLUMN(HeadJournal!C$1),0),"")</f>
        <v/>
      </c>
      <c r="D6275" s="125" t="str">
        <f>IFERROR(VLOOKUP($A6275,HeadJournal!$A$1:$NTR$890,COLUMN(HeadJournal!D$1),0),"")</f>
        <v/>
      </c>
      <c r="E6275" s="95" t="str">
        <f>IFERROR(VLOOKUP($A6275,HeadJournal!$A$1:$NTR$890,COLUMN(HeadJournal!G$1),0),"")</f>
        <v/>
      </c>
      <c r="F6275" s="95" t="str">
        <f t="shared" si="457"/>
        <v/>
      </c>
      <c r="G6275" s="97"/>
      <c r="H6275" s="161"/>
      <c r="I6275" s="97"/>
      <c r="J6275" s="97"/>
      <c r="K6275" s="29"/>
      <c r="L6275" s="29"/>
      <c r="M6275" s="30">
        <f>IFERROR(VLOOKUP($A6275,HeadJournal!$A$1:$J$890,COLUMN(HeadJournal!I$1),0)*($K6275+$L6275)/(SUMIF($A:$A,$A6275,$K:$K)+SUMIF($A:$A,$A6275,$L:$L)),0)</f>
        <v>0</v>
      </c>
      <c r="N6275" s="30">
        <f>IFERROR((VLOOKUP($A6275,HeadJournal!$A$1:$K$890,COLUMN(HeadJournal!K$1),0)-VLOOKUP($A6275,HeadJournal!$A$1:$K$890,COLUMN(HeadJournal!J$1),0))*($K6275+$L6275)/(SUMIF($A:$A,$A6275,$K:$K)+SUMIF($A:$A,$A6275,$L:$L)),0)</f>
        <v>0</v>
      </c>
      <c r="O6275" s="30">
        <f>IFERROR((VLOOKUP($A6275,HeadJournal!$A$1:$L$890,COLUMN(HeadJournal!L$1),0)*($K6275+$L6275)/(SUMIF($A:$A,$A6275,$K:$K)+SUMIF($A:$A,$A6275,$L:$L)))/VLOOKUP($A6275,HeadJournal!$A$1:$L$890,COLUMN(HeadJournal!H$1),0),0)</f>
        <v>0</v>
      </c>
      <c r="P6275" s="30">
        <f ca="1">IFERROR(SUM(K6275:O6275)*VLOOKUP($A6275,HeadJournal!$A$1:$L$890,COLUMN(HeadJournal!H$1),0),0)</f>
        <v>0</v>
      </c>
      <c r="Q6275" s="29"/>
      <c r="R6275" s="31"/>
      <c r="S6275" s="31"/>
      <c r="T6275" s="95" t="str">
        <f t="shared" si="458"/>
        <v/>
      </c>
      <c r="U6275" s="32">
        <f t="shared" ca="1" si="459"/>
        <v>0</v>
      </c>
      <c r="V6275" s="22" t="str">
        <f t="shared" si="460"/>
        <v/>
      </c>
      <c r="X6275" s="33"/>
      <c r="Y6275" s="33"/>
    </row>
    <row r="6276" spans="1:25" hidden="1" x14ac:dyDescent="0.2">
      <c r="A6276" s="93"/>
      <c r="B6276" s="94" t="str">
        <f>IFERROR(VLOOKUP($A6276,HeadJournal!$A$1:$NTR$890,COLUMN(HeadJournal!B$1),0),"")</f>
        <v/>
      </c>
      <c r="C6276" s="94" t="str">
        <f>IFERROR(VLOOKUP($A6276,HeadJournal!$A$1:$NTR$890,COLUMN(HeadJournal!C$1),0),"")</f>
        <v/>
      </c>
      <c r="D6276" s="125" t="str">
        <f>IFERROR(VLOOKUP($A6276,HeadJournal!$A$1:$NTR$890,COLUMN(HeadJournal!D$1),0),"")</f>
        <v/>
      </c>
      <c r="E6276" s="95" t="str">
        <f>IFERROR(VLOOKUP($A6276,HeadJournal!$A$1:$NTR$890,COLUMN(HeadJournal!G$1),0),"")</f>
        <v/>
      </c>
      <c r="F6276" s="95" t="str">
        <f t="shared" si="457"/>
        <v/>
      </c>
      <c r="G6276" s="97"/>
      <c r="H6276" s="161"/>
      <c r="I6276" s="97"/>
      <c r="J6276" s="97"/>
      <c r="K6276" s="29"/>
      <c r="L6276" s="29"/>
      <c r="M6276" s="30">
        <f>IFERROR(VLOOKUP($A6276,HeadJournal!$A$1:$J$890,COLUMN(HeadJournal!I$1),0)*($K6276+$L6276)/(SUMIF($A:$A,$A6276,$K:$K)+SUMIF($A:$A,$A6276,$L:$L)),0)</f>
        <v>0</v>
      </c>
      <c r="N6276" s="30">
        <f>IFERROR((VLOOKUP($A6276,HeadJournal!$A$1:$K$890,COLUMN(HeadJournal!K$1),0)-VLOOKUP($A6276,HeadJournal!$A$1:$K$890,COLUMN(HeadJournal!J$1),0))*($K6276+$L6276)/(SUMIF($A:$A,$A6276,$K:$K)+SUMIF($A:$A,$A6276,$L:$L)),0)</f>
        <v>0</v>
      </c>
      <c r="O6276" s="30">
        <f>IFERROR((VLOOKUP($A6276,HeadJournal!$A$1:$L$890,COLUMN(HeadJournal!L$1),0)*($K6276+$L6276)/(SUMIF($A:$A,$A6276,$K:$K)+SUMIF($A:$A,$A6276,$L:$L)))/VLOOKUP($A6276,HeadJournal!$A$1:$L$890,COLUMN(HeadJournal!H$1),0),0)</f>
        <v>0</v>
      </c>
      <c r="P6276" s="30">
        <f ca="1">IFERROR(SUM(K6276:O6276)*VLOOKUP($A6276,HeadJournal!$A$1:$L$890,COLUMN(HeadJournal!H$1),0),0)</f>
        <v>0</v>
      </c>
      <c r="Q6276" s="29"/>
      <c r="R6276" s="31"/>
      <c r="S6276" s="31"/>
      <c r="T6276" s="95" t="str">
        <f t="shared" si="458"/>
        <v/>
      </c>
      <c r="U6276" s="32">
        <f t="shared" ca="1" si="459"/>
        <v>0</v>
      </c>
      <c r="V6276" s="22" t="str">
        <f t="shared" si="460"/>
        <v/>
      </c>
      <c r="X6276" s="33"/>
      <c r="Y6276" s="33"/>
    </row>
    <row r="6277" spans="1:25" hidden="1" x14ac:dyDescent="0.2">
      <c r="A6277" s="93"/>
      <c r="B6277" s="94" t="str">
        <f>IFERROR(VLOOKUP($A6277,HeadJournal!$A$1:$NTR$890,COLUMN(HeadJournal!B$1),0),"")</f>
        <v/>
      </c>
      <c r="C6277" s="94" t="str">
        <f>IFERROR(VLOOKUP($A6277,HeadJournal!$A$1:$NTR$890,COLUMN(HeadJournal!C$1),0),"")</f>
        <v/>
      </c>
      <c r="D6277" s="125" t="str">
        <f>IFERROR(VLOOKUP($A6277,HeadJournal!$A$1:$NTR$890,COLUMN(HeadJournal!D$1),0),"")</f>
        <v/>
      </c>
      <c r="E6277" s="95" t="str">
        <f>IFERROR(VLOOKUP($A6277,HeadJournal!$A$1:$NTR$890,COLUMN(HeadJournal!G$1),0),"")</f>
        <v/>
      </c>
      <c r="F6277" s="95" t="str">
        <f t="shared" si="457"/>
        <v/>
      </c>
      <c r="G6277" s="97"/>
      <c r="H6277" s="161"/>
      <c r="I6277" s="97"/>
      <c r="J6277" s="97"/>
      <c r="K6277" s="29"/>
      <c r="L6277" s="29"/>
      <c r="M6277" s="30">
        <f>IFERROR(VLOOKUP($A6277,HeadJournal!$A$1:$J$890,COLUMN(HeadJournal!I$1),0)*($K6277+$L6277)/(SUMIF($A:$A,$A6277,$K:$K)+SUMIF($A:$A,$A6277,$L:$L)),0)</f>
        <v>0</v>
      </c>
      <c r="N6277" s="30">
        <f>IFERROR((VLOOKUP($A6277,HeadJournal!$A$1:$K$890,COLUMN(HeadJournal!K$1),0)-VLOOKUP($A6277,HeadJournal!$A$1:$K$890,COLUMN(HeadJournal!J$1),0))*($K6277+$L6277)/(SUMIF($A:$A,$A6277,$K:$K)+SUMIF($A:$A,$A6277,$L:$L)),0)</f>
        <v>0</v>
      </c>
      <c r="O6277" s="30">
        <f>IFERROR((VLOOKUP($A6277,HeadJournal!$A$1:$L$890,COLUMN(HeadJournal!L$1),0)*($K6277+$L6277)/(SUMIF($A:$A,$A6277,$K:$K)+SUMIF($A:$A,$A6277,$L:$L)))/VLOOKUP($A6277,HeadJournal!$A$1:$L$890,COLUMN(HeadJournal!H$1),0),0)</f>
        <v>0</v>
      </c>
      <c r="P6277" s="30">
        <f ca="1">IFERROR(SUM(K6277:O6277)*VLOOKUP($A6277,HeadJournal!$A$1:$L$890,COLUMN(HeadJournal!H$1),0),0)</f>
        <v>0</v>
      </c>
      <c r="Q6277" s="29"/>
      <c r="R6277" s="31"/>
      <c r="S6277" s="31"/>
      <c r="T6277" s="95" t="str">
        <f t="shared" si="458"/>
        <v/>
      </c>
      <c r="U6277" s="32">
        <f t="shared" ca="1" si="459"/>
        <v>0</v>
      </c>
      <c r="V6277" s="22" t="str">
        <f t="shared" si="460"/>
        <v/>
      </c>
      <c r="X6277" s="33"/>
      <c r="Y6277" s="33"/>
    </row>
    <row r="6278" spans="1:25" hidden="1" x14ac:dyDescent="0.2">
      <c r="A6278" s="93"/>
      <c r="B6278" s="94" t="str">
        <f>IFERROR(VLOOKUP($A6278,HeadJournal!$A$1:$NTR$890,COLUMN(HeadJournal!B$1),0),"")</f>
        <v/>
      </c>
      <c r="C6278" s="94" t="str">
        <f>IFERROR(VLOOKUP($A6278,HeadJournal!$A$1:$NTR$890,COLUMN(HeadJournal!C$1),0),"")</f>
        <v/>
      </c>
      <c r="D6278" s="125" t="str">
        <f>IFERROR(VLOOKUP($A6278,HeadJournal!$A$1:$NTR$890,COLUMN(HeadJournal!D$1),0),"")</f>
        <v/>
      </c>
      <c r="E6278" s="95" t="str">
        <f>IFERROR(VLOOKUP($A6278,HeadJournal!$A$1:$NTR$890,COLUMN(HeadJournal!G$1),0),"")</f>
        <v/>
      </c>
      <c r="F6278" s="95" t="str">
        <f t="shared" si="457"/>
        <v/>
      </c>
      <c r="G6278" s="97"/>
      <c r="H6278" s="161"/>
      <c r="I6278" s="97"/>
      <c r="J6278" s="97"/>
      <c r="K6278" s="29"/>
      <c r="L6278" s="29"/>
      <c r="M6278" s="30">
        <f>IFERROR(VLOOKUP($A6278,HeadJournal!$A$1:$J$890,COLUMN(HeadJournal!I$1),0)*($K6278+$L6278)/(SUMIF($A:$A,$A6278,$K:$K)+SUMIF($A:$A,$A6278,$L:$L)),0)</f>
        <v>0</v>
      </c>
      <c r="N6278" s="30">
        <f>IFERROR((VLOOKUP($A6278,HeadJournal!$A$1:$K$890,COLUMN(HeadJournal!K$1),0)-VLOOKUP($A6278,HeadJournal!$A$1:$K$890,COLUMN(HeadJournal!J$1),0))*($K6278+$L6278)/(SUMIF($A:$A,$A6278,$K:$K)+SUMIF($A:$A,$A6278,$L:$L)),0)</f>
        <v>0</v>
      </c>
      <c r="O6278" s="30">
        <f>IFERROR((VLOOKUP($A6278,HeadJournal!$A$1:$L$890,COLUMN(HeadJournal!L$1),0)*($K6278+$L6278)/(SUMIF($A:$A,$A6278,$K:$K)+SUMIF($A:$A,$A6278,$L:$L)))/VLOOKUP($A6278,HeadJournal!$A$1:$L$890,COLUMN(HeadJournal!H$1),0),0)</f>
        <v>0</v>
      </c>
      <c r="P6278" s="30">
        <f ca="1">IFERROR(SUM(K6278:O6278)*VLOOKUP($A6278,HeadJournal!$A$1:$L$890,COLUMN(HeadJournal!H$1),0),0)</f>
        <v>0</v>
      </c>
      <c r="Q6278" s="29"/>
      <c r="R6278" s="31"/>
      <c r="S6278" s="31"/>
      <c r="T6278" s="95" t="str">
        <f t="shared" si="458"/>
        <v/>
      </c>
      <c r="U6278" s="32">
        <f t="shared" ca="1" si="459"/>
        <v>0</v>
      </c>
      <c r="V6278" s="22" t="str">
        <f t="shared" si="460"/>
        <v/>
      </c>
      <c r="X6278" s="33"/>
      <c r="Y6278" s="33"/>
    </row>
    <row r="6279" spans="1:25" hidden="1" x14ac:dyDescent="0.2">
      <c r="A6279" s="93"/>
      <c r="B6279" s="94" t="str">
        <f>IFERROR(VLOOKUP($A6279,HeadJournal!$A$1:$NTR$890,COLUMN(HeadJournal!B$1),0),"")</f>
        <v/>
      </c>
      <c r="C6279" s="94" t="str">
        <f>IFERROR(VLOOKUP($A6279,HeadJournal!$A$1:$NTR$890,COLUMN(HeadJournal!C$1),0),"")</f>
        <v/>
      </c>
      <c r="D6279" s="125" t="str">
        <f>IFERROR(VLOOKUP($A6279,HeadJournal!$A$1:$NTR$890,COLUMN(HeadJournal!D$1),0),"")</f>
        <v/>
      </c>
      <c r="E6279" s="95" t="str">
        <f>IFERROR(VLOOKUP($A6279,HeadJournal!$A$1:$NTR$890,COLUMN(HeadJournal!G$1),0),"")</f>
        <v/>
      </c>
      <c r="F6279" s="95" t="str">
        <f t="shared" si="457"/>
        <v/>
      </c>
      <c r="G6279" s="97"/>
      <c r="H6279" s="161"/>
      <c r="I6279" s="97"/>
      <c r="J6279" s="97"/>
      <c r="K6279" s="29"/>
      <c r="L6279" s="29"/>
      <c r="M6279" s="30">
        <f>IFERROR(VLOOKUP($A6279,HeadJournal!$A$1:$J$890,COLUMN(HeadJournal!I$1),0)*($K6279+$L6279)/(SUMIF($A:$A,$A6279,$K:$K)+SUMIF($A:$A,$A6279,$L:$L)),0)</f>
        <v>0</v>
      </c>
      <c r="N6279" s="30">
        <f>IFERROR((VLOOKUP($A6279,HeadJournal!$A$1:$K$890,COLUMN(HeadJournal!K$1),0)-VLOOKUP($A6279,HeadJournal!$A$1:$K$890,COLUMN(HeadJournal!J$1),0))*($K6279+$L6279)/(SUMIF($A:$A,$A6279,$K:$K)+SUMIF($A:$A,$A6279,$L:$L)),0)</f>
        <v>0</v>
      </c>
      <c r="O6279" s="30">
        <f>IFERROR((VLOOKUP($A6279,HeadJournal!$A$1:$L$890,COLUMN(HeadJournal!L$1),0)*($K6279+$L6279)/(SUMIF($A:$A,$A6279,$K:$K)+SUMIF($A:$A,$A6279,$L:$L)))/VLOOKUP($A6279,HeadJournal!$A$1:$L$890,COLUMN(HeadJournal!H$1),0),0)</f>
        <v>0</v>
      </c>
      <c r="P6279" s="30">
        <f ca="1">IFERROR(SUM(K6279:O6279)*VLOOKUP($A6279,HeadJournal!$A$1:$L$890,COLUMN(HeadJournal!H$1),0),0)</f>
        <v>0</v>
      </c>
      <c r="Q6279" s="29"/>
      <c r="R6279" s="31"/>
      <c r="S6279" s="31"/>
      <c r="T6279" s="95" t="str">
        <f t="shared" si="458"/>
        <v/>
      </c>
      <c r="U6279" s="32">
        <f t="shared" ca="1" si="459"/>
        <v>0</v>
      </c>
      <c r="V6279" s="22" t="str">
        <f t="shared" si="460"/>
        <v/>
      </c>
      <c r="X6279" s="33"/>
      <c r="Y6279" s="33"/>
    </row>
    <row r="6280" spans="1:25" hidden="1" x14ac:dyDescent="0.2">
      <c r="A6280" s="93"/>
      <c r="B6280" s="94" t="str">
        <f>IFERROR(VLOOKUP($A6280,HeadJournal!$A$1:$NTR$890,COLUMN(HeadJournal!B$1),0),"")</f>
        <v/>
      </c>
      <c r="C6280" s="94" t="str">
        <f>IFERROR(VLOOKUP($A6280,HeadJournal!$A$1:$NTR$890,COLUMN(HeadJournal!C$1),0),"")</f>
        <v/>
      </c>
      <c r="D6280" s="125" t="str">
        <f>IFERROR(VLOOKUP($A6280,HeadJournal!$A$1:$NTR$890,COLUMN(HeadJournal!D$1),0),"")</f>
        <v/>
      </c>
      <c r="E6280" s="95" t="str">
        <f>IFERROR(VLOOKUP($A6280,HeadJournal!$A$1:$NTR$890,COLUMN(HeadJournal!G$1),0),"")</f>
        <v/>
      </c>
      <c r="F6280" s="95" t="str">
        <f t="shared" si="457"/>
        <v/>
      </c>
      <c r="G6280" s="97"/>
      <c r="H6280" s="161"/>
      <c r="I6280" s="97"/>
      <c r="J6280" s="97"/>
      <c r="K6280" s="29"/>
      <c r="L6280" s="29"/>
      <c r="M6280" s="30">
        <f>IFERROR(VLOOKUP($A6280,HeadJournal!$A$1:$J$890,COLUMN(HeadJournal!I$1),0)*($K6280+$L6280)/(SUMIF($A:$A,$A6280,$K:$K)+SUMIF($A:$A,$A6280,$L:$L)),0)</f>
        <v>0</v>
      </c>
      <c r="N6280" s="30">
        <f>IFERROR((VLOOKUP($A6280,HeadJournal!$A$1:$K$890,COLUMN(HeadJournal!K$1),0)-VLOOKUP($A6280,HeadJournal!$A$1:$K$890,COLUMN(HeadJournal!J$1),0))*($K6280+$L6280)/(SUMIF($A:$A,$A6280,$K:$K)+SUMIF($A:$A,$A6280,$L:$L)),0)</f>
        <v>0</v>
      </c>
      <c r="O6280" s="30">
        <f>IFERROR((VLOOKUP($A6280,HeadJournal!$A$1:$L$890,COLUMN(HeadJournal!L$1),0)*($K6280+$L6280)/(SUMIF($A:$A,$A6280,$K:$K)+SUMIF($A:$A,$A6280,$L:$L)))/VLOOKUP($A6280,HeadJournal!$A$1:$L$890,COLUMN(HeadJournal!H$1),0),0)</f>
        <v>0</v>
      </c>
      <c r="P6280" s="30">
        <f ca="1">IFERROR(SUM(K6280:O6280)*VLOOKUP($A6280,HeadJournal!$A$1:$L$890,COLUMN(HeadJournal!H$1),0),0)</f>
        <v>0</v>
      </c>
      <c r="Q6280" s="29"/>
      <c r="R6280" s="31"/>
      <c r="S6280" s="31"/>
      <c r="T6280" s="95" t="str">
        <f t="shared" si="458"/>
        <v/>
      </c>
      <c r="U6280" s="32">
        <f t="shared" ca="1" si="459"/>
        <v>0</v>
      </c>
      <c r="V6280" s="22" t="str">
        <f t="shared" si="460"/>
        <v/>
      </c>
      <c r="X6280" s="33"/>
      <c r="Y6280" s="33"/>
    </row>
    <row r="6281" spans="1:25" hidden="1" x14ac:dyDescent="0.2">
      <c r="A6281" s="93"/>
      <c r="B6281" s="94" t="str">
        <f>IFERROR(VLOOKUP($A6281,HeadJournal!$A$1:$NTR$890,COLUMN(HeadJournal!B$1),0),"")</f>
        <v/>
      </c>
      <c r="C6281" s="94" t="str">
        <f>IFERROR(VLOOKUP($A6281,HeadJournal!$A$1:$NTR$890,COLUMN(HeadJournal!C$1),0),"")</f>
        <v/>
      </c>
      <c r="D6281" s="125" t="str">
        <f>IFERROR(VLOOKUP($A6281,HeadJournal!$A$1:$NTR$890,COLUMN(HeadJournal!D$1),0),"")</f>
        <v/>
      </c>
      <c r="E6281" s="95" t="str">
        <f>IFERROR(VLOOKUP($A6281,HeadJournal!$A$1:$NTR$890,COLUMN(HeadJournal!G$1),0),"")</f>
        <v/>
      </c>
      <c r="F6281" s="95" t="str">
        <f t="shared" si="457"/>
        <v/>
      </c>
      <c r="G6281" s="97"/>
      <c r="H6281" s="161"/>
      <c r="I6281" s="97"/>
      <c r="J6281" s="97"/>
      <c r="K6281" s="29"/>
      <c r="L6281" s="29"/>
      <c r="M6281" s="30">
        <f>IFERROR(VLOOKUP($A6281,HeadJournal!$A$1:$J$890,COLUMN(HeadJournal!I$1),0)*($K6281+$L6281)/(SUMIF($A:$A,$A6281,$K:$K)+SUMIF($A:$A,$A6281,$L:$L)),0)</f>
        <v>0</v>
      </c>
      <c r="N6281" s="30">
        <f>IFERROR((VLOOKUP($A6281,HeadJournal!$A$1:$K$890,COLUMN(HeadJournal!K$1),0)-VLOOKUP($A6281,HeadJournal!$A$1:$K$890,COLUMN(HeadJournal!J$1),0))*($K6281+$L6281)/(SUMIF($A:$A,$A6281,$K:$K)+SUMIF($A:$A,$A6281,$L:$L)),0)</f>
        <v>0</v>
      </c>
      <c r="O6281" s="30">
        <f>IFERROR((VLOOKUP($A6281,HeadJournal!$A$1:$L$890,COLUMN(HeadJournal!L$1),0)*($K6281+$L6281)/(SUMIF($A:$A,$A6281,$K:$K)+SUMIF($A:$A,$A6281,$L:$L)))/VLOOKUP($A6281,HeadJournal!$A$1:$L$890,COLUMN(HeadJournal!H$1),0),0)</f>
        <v>0</v>
      </c>
      <c r="P6281" s="30">
        <f ca="1">IFERROR(SUM(K6281:O6281)*VLOOKUP($A6281,HeadJournal!$A$1:$L$890,COLUMN(HeadJournal!H$1),0),0)</f>
        <v>0</v>
      </c>
      <c r="Q6281" s="29"/>
      <c r="R6281" s="31"/>
      <c r="S6281" s="31"/>
      <c r="T6281" s="95" t="str">
        <f t="shared" si="458"/>
        <v/>
      </c>
      <c r="U6281" s="32">
        <f t="shared" ca="1" si="459"/>
        <v>0</v>
      </c>
      <c r="V6281" s="22" t="str">
        <f t="shared" si="460"/>
        <v/>
      </c>
      <c r="X6281" s="33"/>
      <c r="Y6281" s="33"/>
    </row>
    <row r="6282" spans="1:25" hidden="1" x14ac:dyDescent="0.2">
      <c r="A6282" s="93"/>
      <c r="B6282" s="94" t="str">
        <f>IFERROR(VLOOKUP($A6282,HeadJournal!$A$1:$NTR$890,COLUMN(HeadJournal!B$1),0),"")</f>
        <v/>
      </c>
      <c r="C6282" s="94" t="str">
        <f>IFERROR(VLOOKUP($A6282,HeadJournal!$A$1:$NTR$890,COLUMN(HeadJournal!C$1),0),"")</f>
        <v/>
      </c>
      <c r="D6282" s="125" t="str">
        <f>IFERROR(VLOOKUP($A6282,HeadJournal!$A$1:$NTR$890,COLUMN(HeadJournal!D$1),0),"")</f>
        <v/>
      </c>
      <c r="E6282" s="95" t="str">
        <f>IFERROR(VLOOKUP($A6282,HeadJournal!$A$1:$NTR$890,COLUMN(HeadJournal!G$1),0),"")</f>
        <v/>
      </c>
      <c r="F6282" s="95" t="str">
        <f t="shared" si="457"/>
        <v/>
      </c>
      <c r="G6282" s="97"/>
      <c r="H6282" s="161"/>
      <c r="I6282" s="97"/>
      <c r="J6282" s="97"/>
      <c r="K6282" s="29"/>
      <c r="L6282" s="29"/>
      <c r="M6282" s="30">
        <f>IFERROR(VLOOKUP($A6282,HeadJournal!$A$1:$J$890,COLUMN(HeadJournal!I$1),0)*($K6282+$L6282)/(SUMIF($A:$A,$A6282,$K:$K)+SUMIF($A:$A,$A6282,$L:$L)),0)</f>
        <v>0</v>
      </c>
      <c r="N6282" s="30">
        <f>IFERROR((VLOOKUP($A6282,HeadJournal!$A$1:$K$890,COLUMN(HeadJournal!K$1),0)-VLOOKUP($A6282,HeadJournal!$A$1:$K$890,COLUMN(HeadJournal!J$1),0))*($K6282+$L6282)/(SUMIF($A:$A,$A6282,$K:$K)+SUMIF($A:$A,$A6282,$L:$L)),0)</f>
        <v>0</v>
      </c>
      <c r="O6282" s="30">
        <f>IFERROR((VLOOKUP($A6282,HeadJournal!$A$1:$L$890,COLUMN(HeadJournal!L$1),0)*($K6282+$L6282)/(SUMIF($A:$A,$A6282,$K:$K)+SUMIF($A:$A,$A6282,$L:$L)))/VLOOKUP($A6282,HeadJournal!$A$1:$L$890,COLUMN(HeadJournal!H$1),0),0)</f>
        <v>0</v>
      </c>
      <c r="P6282" s="30">
        <f ca="1">IFERROR(SUM(K6282:O6282)*VLOOKUP($A6282,HeadJournal!$A$1:$L$890,COLUMN(HeadJournal!H$1),0),0)</f>
        <v>0</v>
      </c>
      <c r="Q6282" s="29"/>
      <c r="R6282" s="31"/>
      <c r="S6282" s="31"/>
      <c r="T6282" s="95" t="str">
        <f t="shared" si="458"/>
        <v/>
      </c>
      <c r="U6282" s="32">
        <f t="shared" ca="1" si="459"/>
        <v>0</v>
      </c>
      <c r="V6282" s="22" t="str">
        <f t="shared" si="460"/>
        <v/>
      </c>
      <c r="X6282" s="33"/>
      <c r="Y6282" s="33"/>
    </row>
    <row r="6283" spans="1:25" hidden="1" x14ac:dyDescent="0.2">
      <c r="A6283" s="93"/>
      <c r="B6283" s="94" t="str">
        <f>IFERROR(VLOOKUP($A6283,HeadJournal!$A$1:$NTR$890,COLUMN(HeadJournal!B$1),0),"")</f>
        <v/>
      </c>
      <c r="C6283" s="94" t="str">
        <f>IFERROR(VLOOKUP($A6283,HeadJournal!$A$1:$NTR$890,COLUMN(HeadJournal!C$1),0),"")</f>
        <v/>
      </c>
      <c r="D6283" s="125" t="str">
        <f>IFERROR(VLOOKUP($A6283,HeadJournal!$A$1:$NTR$890,COLUMN(HeadJournal!D$1),0),"")</f>
        <v/>
      </c>
      <c r="E6283" s="95" t="str">
        <f>IFERROR(VLOOKUP($A6283,HeadJournal!$A$1:$NTR$890,COLUMN(HeadJournal!G$1),0),"")</f>
        <v/>
      </c>
      <c r="F6283" s="95" t="str">
        <f t="shared" si="457"/>
        <v/>
      </c>
      <c r="G6283" s="97"/>
      <c r="H6283" s="161"/>
      <c r="I6283" s="97"/>
      <c r="J6283" s="97"/>
      <c r="K6283" s="29"/>
      <c r="L6283" s="29"/>
      <c r="M6283" s="30">
        <f>IFERROR(VLOOKUP($A6283,HeadJournal!$A$1:$J$890,COLUMN(HeadJournal!I$1),0)*($K6283+$L6283)/(SUMIF($A:$A,$A6283,$K:$K)+SUMIF($A:$A,$A6283,$L:$L)),0)</f>
        <v>0</v>
      </c>
      <c r="N6283" s="30">
        <f>IFERROR((VLOOKUP($A6283,HeadJournal!$A$1:$K$890,COLUMN(HeadJournal!K$1),0)-VLOOKUP($A6283,HeadJournal!$A$1:$K$890,COLUMN(HeadJournal!J$1),0))*($K6283+$L6283)/(SUMIF($A:$A,$A6283,$K:$K)+SUMIF($A:$A,$A6283,$L:$L)),0)</f>
        <v>0</v>
      </c>
      <c r="O6283" s="30">
        <f>IFERROR((VLOOKUP($A6283,HeadJournal!$A$1:$L$890,COLUMN(HeadJournal!L$1),0)*($K6283+$L6283)/(SUMIF($A:$A,$A6283,$K:$K)+SUMIF($A:$A,$A6283,$L:$L)))/VLOOKUP($A6283,HeadJournal!$A$1:$L$890,COLUMN(HeadJournal!H$1),0),0)</f>
        <v>0</v>
      </c>
      <c r="P6283" s="30">
        <f ca="1">IFERROR(SUM(K6283:O6283)*VLOOKUP($A6283,HeadJournal!$A$1:$L$890,COLUMN(HeadJournal!H$1),0),0)</f>
        <v>0</v>
      </c>
      <c r="Q6283" s="29"/>
      <c r="R6283" s="31"/>
      <c r="S6283" s="31"/>
      <c r="T6283" s="95" t="str">
        <f t="shared" si="458"/>
        <v/>
      </c>
      <c r="U6283" s="32">
        <f t="shared" ca="1" si="459"/>
        <v>0</v>
      </c>
      <c r="V6283" s="22" t="str">
        <f t="shared" si="460"/>
        <v/>
      </c>
      <c r="X6283" s="33"/>
      <c r="Y6283" s="33"/>
    </row>
    <row r="6284" spans="1:25" hidden="1" x14ac:dyDescent="0.2">
      <c r="A6284" s="93"/>
      <c r="B6284" s="94" t="str">
        <f>IFERROR(VLOOKUP($A6284,HeadJournal!$A$1:$NTR$890,COLUMN(HeadJournal!B$1),0),"")</f>
        <v/>
      </c>
      <c r="C6284" s="94" t="str">
        <f>IFERROR(VLOOKUP($A6284,HeadJournal!$A$1:$NTR$890,COLUMN(HeadJournal!C$1),0),"")</f>
        <v/>
      </c>
      <c r="D6284" s="125" t="str">
        <f>IFERROR(VLOOKUP($A6284,HeadJournal!$A$1:$NTR$890,COLUMN(HeadJournal!D$1),0),"")</f>
        <v/>
      </c>
      <c r="E6284" s="95" t="str">
        <f>IFERROR(VLOOKUP($A6284,HeadJournal!$A$1:$NTR$890,COLUMN(HeadJournal!G$1),0),"")</f>
        <v/>
      </c>
      <c r="F6284" s="95" t="str">
        <f t="shared" si="457"/>
        <v/>
      </c>
      <c r="G6284" s="97"/>
      <c r="H6284" s="161"/>
      <c r="I6284" s="97"/>
      <c r="J6284" s="97"/>
      <c r="K6284" s="29"/>
      <c r="L6284" s="29"/>
      <c r="M6284" s="30">
        <f>IFERROR(VLOOKUP($A6284,HeadJournal!$A$1:$J$890,COLUMN(HeadJournal!I$1),0)*($K6284+$L6284)/(SUMIF($A:$A,$A6284,$K:$K)+SUMIF($A:$A,$A6284,$L:$L)),0)</f>
        <v>0</v>
      </c>
      <c r="N6284" s="30">
        <f>IFERROR((VLOOKUP($A6284,HeadJournal!$A$1:$K$890,COLUMN(HeadJournal!K$1),0)-VLOOKUP($A6284,HeadJournal!$A$1:$K$890,COLUMN(HeadJournal!J$1),0))*($K6284+$L6284)/(SUMIF($A:$A,$A6284,$K:$K)+SUMIF($A:$A,$A6284,$L:$L)),0)</f>
        <v>0</v>
      </c>
      <c r="O6284" s="30">
        <f>IFERROR((VLOOKUP($A6284,HeadJournal!$A$1:$L$890,COLUMN(HeadJournal!L$1),0)*($K6284+$L6284)/(SUMIF($A:$A,$A6284,$K:$K)+SUMIF($A:$A,$A6284,$L:$L)))/VLOOKUP($A6284,HeadJournal!$A$1:$L$890,COLUMN(HeadJournal!H$1),0),0)</f>
        <v>0</v>
      </c>
      <c r="P6284" s="30">
        <f ca="1">IFERROR(SUM(K6284:O6284)*VLOOKUP($A6284,HeadJournal!$A$1:$L$890,COLUMN(HeadJournal!H$1),0),0)</f>
        <v>0</v>
      </c>
      <c r="Q6284" s="29"/>
      <c r="R6284" s="31"/>
      <c r="S6284" s="31"/>
      <c r="T6284" s="95" t="str">
        <f t="shared" si="458"/>
        <v/>
      </c>
      <c r="U6284" s="32">
        <f t="shared" ca="1" si="459"/>
        <v>0</v>
      </c>
      <c r="V6284" s="22" t="str">
        <f t="shared" si="460"/>
        <v/>
      </c>
      <c r="X6284" s="33"/>
      <c r="Y6284" s="33"/>
    </row>
    <row r="6285" spans="1:25" hidden="1" x14ac:dyDescent="0.2">
      <c r="A6285" s="93"/>
      <c r="B6285" s="94" t="str">
        <f>IFERROR(VLOOKUP($A6285,HeadJournal!$A$1:$NTR$890,COLUMN(HeadJournal!B$1),0),"")</f>
        <v/>
      </c>
      <c r="C6285" s="94" t="str">
        <f>IFERROR(VLOOKUP($A6285,HeadJournal!$A$1:$NTR$890,COLUMN(HeadJournal!C$1),0),"")</f>
        <v/>
      </c>
      <c r="D6285" s="125" t="str">
        <f>IFERROR(VLOOKUP($A6285,HeadJournal!$A$1:$NTR$890,COLUMN(HeadJournal!D$1),0),"")</f>
        <v/>
      </c>
      <c r="E6285" s="95" t="str">
        <f>IFERROR(VLOOKUP($A6285,HeadJournal!$A$1:$NTR$890,COLUMN(HeadJournal!G$1),0),"")</f>
        <v/>
      </c>
      <c r="F6285" s="95" t="str">
        <f t="shared" si="457"/>
        <v/>
      </c>
      <c r="G6285" s="97"/>
      <c r="H6285" s="161"/>
      <c r="I6285" s="97"/>
      <c r="J6285" s="97"/>
      <c r="K6285" s="29"/>
      <c r="L6285" s="29"/>
      <c r="M6285" s="30">
        <f>IFERROR(VLOOKUP($A6285,HeadJournal!$A$1:$J$890,COLUMN(HeadJournal!I$1),0)*($K6285+$L6285)/(SUMIF($A:$A,$A6285,$K:$K)+SUMIF($A:$A,$A6285,$L:$L)),0)</f>
        <v>0</v>
      </c>
      <c r="N6285" s="30">
        <f>IFERROR((VLOOKUP($A6285,HeadJournal!$A$1:$K$890,COLUMN(HeadJournal!K$1),0)-VLOOKUP($A6285,HeadJournal!$A$1:$K$890,COLUMN(HeadJournal!J$1),0))*($K6285+$L6285)/(SUMIF($A:$A,$A6285,$K:$K)+SUMIF($A:$A,$A6285,$L:$L)),0)</f>
        <v>0</v>
      </c>
      <c r="O6285" s="30">
        <f>IFERROR((VLOOKUP($A6285,HeadJournal!$A$1:$L$890,COLUMN(HeadJournal!L$1),0)*($K6285+$L6285)/(SUMIF($A:$A,$A6285,$K:$K)+SUMIF($A:$A,$A6285,$L:$L)))/VLOOKUP($A6285,HeadJournal!$A$1:$L$890,COLUMN(HeadJournal!H$1),0),0)</f>
        <v>0</v>
      </c>
      <c r="P6285" s="30">
        <f ca="1">IFERROR(SUM(K6285:O6285)*VLOOKUP($A6285,HeadJournal!$A$1:$L$890,COLUMN(HeadJournal!H$1),0),0)</f>
        <v>0</v>
      </c>
      <c r="Q6285" s="29"/>
      <c r="R6285" s="31"/>
      <c r="S6285" s="31"/>
      <c r="T6285" s="95" t="str">
        <f t="shared" si="458"/>
        <v/>
      </c>
      <c r="U6285" s="32">
        <f t="shared" ca="1" si="459"/>
        <v>0</v>
      </c>
      <c r="V6285" s="22" t="str">
        <f t="shared" si="460"/>
        <v/>
      </c>
      <c r="X6285" s="33"/>
      <c r="Y6285" s="33"/>
    </row>
    <row r="6286" spans="1:25" hidden="1" x14ac:dyDescent="0.2">
      <c r="A6286" s="93"/>
      <c r="B6286" s="94" t="str">
        <f>IFERROR(VLOOKUP($A6286,HeadJournal!$A$1:$NTR$890,COLUMN(HeadJournal!B$1),0),"")</f>
        <v/>
      </c>
      <c r="C6286" s="94" t="str">
        <f>IFERROR(VLOOKUP($A6286,HeadJournal!$A$1:$NTR$890,COLUMN(HeadJournal!C$1),0),"")</f>
        <v/>
      </c>
      <c r="D6286" s="125" t="str">
        <f>IFERROR(VLOOKUP($A6286,HeadJournal!$A$1:$NTR$890,COLUMN(HeadJournal!D$1),0),"")</f>
        <v/>
      </c>
      <c r="E6286" s="95" t="str">
        <f>IFERROR(VLOOKUP($A6286,HeadJournal!$A$1:$NTR$890,COLUMN(HeadJournal!G$1),0),"")</f>
        <v/>
      </c>
      <c r="F6286" s="95" t="str">
        <f t="shared" si="457"/>
        <v/>
      </c>
      <c r="G6286" s="97"/>
      <c r="H6286" s="161"/>
      <c r="I6286" s="97"/>
      <c r="J6286" s="97"/>
      <c r="K6286" s="29"/>
      <c r="L6286" s="29"/>
      <c r="M6286" s="30">
        <f>IFERROR(VLOOKUP($A6286,HeadJournal!$A$1:$J$890,COLUMN(HeadJournal!I$1),0)*($K6286+$L6286)/(SUMIF($A:$A,$A6286,$K:$K)+SUMIF($A:$A,$A6286,$L:$L)),0)</f>
        <v>0</v>
      </c>
      <c r="N6286" s="30">
        <f>IFERROR((VLOOKUP($A6286,HeadJournal!$A$1:$K$890,COLUMN(HeadJournal!K$1),0)-VLOOKUP($A6286,HeadJournal!$A$1:$K$890,COLUMN(HeadJournal!J$1),0))*($K6286+$L6286)/(SUMIF($A:$A,$A6286,$K:$K)+SUMIF($A:$A,$A6286,$L:$L)),0)</f>
        <v>0</v>
      </c>
      <c r="O6286" s="30">
        <f>IFERROR((VLOOKUP($A6286,HeadJournal!$A$1:$L$890,COLUMN(HeadJournal!L$1),0)*($K6286+$L6286)/(SUMIF($A:$A,$A6286,$K:$K)+SUMIF($A:$A,$A6286,$L:$L)))/VLOOKUP($A6286,HeadJournal!$A$1:$L$890,COLUMN(HeadJournal!H$1),0),0)</f>
        <v>0</v>
      </c>
      <c r="P6286" s="30">
        <f ca="1">IFERROR(SUM(K6286:O6286)*VLOOKUP($A6286,HeadJournal!$A$1:$L$890,COLUMN(HeadJournal!H$1),0),0)</f>
        <v>0</v>
      </c>
      <c r="Q6286" s="29"/>
      <c r="R6286" s="31"/>
      <c r="S6286" s="31"/>
      <c r="T6286" s="95" t="str">
        <f t="shared" si="458"/>
        <v/>
      </c>
      <c r="U6286" s="32">
        <f t="shared" ca="1" si="459"/>
        <v>0</v>
      </c>
      <c r="V6286" s="22" t="str">
        <f t="shared" si="460"/>
        <v/>
      </c>
      <c r="X6286" s="33"/>
      <c r="Y6286" s="33"/>
    </row>
    <row r="6287" spans="1:25" hidden="1" x14ac:dyDescent="0.2">
      <c r="A6287" s="93"/>
      <c r="B6287" s="94" t="str">
        <f>IFERROR(VLOOKUP($A6287,HeadJournal!$A$1:$NTR$890,COLUMN(HeadJournal!B$1),0),"")</f>
        <v/>
      </c>
      <c r="C6287" s="94" t="str">
        <f>IFERROR(VLOOKUP($A6287,HeadJournal!$A$1:$NTR$890,COLUMN(HeadJournal!C$1),0),"")</f>
        <v/>
      </c>
      <c r="D6287" s="125" t="str">
        <f>IFERROR(VLOOKUP($A6287,HeadJournal!$A$1:$NTR$890,COLUMN(HeadJournal!D$1),0),"")</f>
        <v/>
      </c>
      <c r="E6287" s="95" t="str">
        <f>IFERROR(VLOOKUP($A6287,HeadJournal!$A$1:$NTR$890,COLUMN(HeadJournal!G$1),0),"")</f>
        <v/>
      </c>
      <c r="F6287" s="95" t="str">
        <f t="shared" si="457"/>
        <v/>
      </c>
      <c r="G6287" s="97"/>
      <c r="H6287" s="161"/>
      <c r="I6287" s="97"/>
      <c r="J6287" s="97"/>
      <c r="K6287" s="29"/>
      <c r="L6287" s="29"/>
      <c r="M6287" s="30">
        <f>IFERROR(VLOOKUP($A6287,HeadJournal!$A$1:$J$890,COLUMN(HeadJournal!I$1),0)*($K6287+$L6287)/(SUMIF($A:$A,$A6287,$K:$K)+SUMIF($A:$A,$A6287,$L:$L)),0)</f>
        <v>0</v>
      </c>
      <c r="N6287" s="30">
        <f>IFERROR((VLOOKUP($A6287,HeadJournal!$A$1:$K$890,COLUMN(HeadJournal!K$1),0)-VLOOKUP($A6287,HeadJournal!$A$1:$K$890,COLUMN(HeadJournal!J$1),0))*($K6287+$L6287)/(SUMIF($A:$A,$A6287,$K:$K)+SUMIF($A:$A,$A6287,$L:$L)),0)</f>
        <v>0</v>
      </c>
      <c r="O6287" s="30">
        <f>IFERROR((VLOOKUP($A6287,HeadJournal!$A$1:$L$890,COLUMN(HeadJournal!L$1),0)*($K6287+$L6287)/(SUMIF($A:$A,$A6287,$K:$K)+SUMIF($A:$A,$A6287,$L:$L)))/VLOOKUP($A6287,HeadJournal!$A$1:$L$890,COLUMN(HeadJournal!H$1),0),0)</f>
        <v>0</v>
      </c>
      <c r="P6287" s="30">
        <f ca="1">IFERROR(SUM(K6287:O6287)*VLOOKUP($A6287,HeadJournal!$A$1:$L$890,COLUMN(HeadJournal!H$1),0),0)</f>
        <v>0</v>
      </c>
      <c r="Q6287" s="29"/>
      <c r="R6287" s="31"/>
      <c r="S6287" s="31"/>
      <c r="T6287" s="95" t="str">
        <f t="shared" si="458"/>
        <v/>
      </c>
      <c r="U6287" s="32">
        <f t="shared" ca="1" si="459"/>
        <v>0</v>
      </c>
      <c r="V6287" s="22" t="str">
        <f t="shared" si="460"/>
        <v/>
      </c>
      <c r="X6287" s="33"/>
      <c r="Y6287" s="33"/>
    </row>
    <row r="6288" spans="1:25" hidden="1" x14ac:dyDescent="0.2">
      <c r="A6288" s="93"/>
      <c r="B6288" s="94" t="str">
        <f>IFERROR(VLOOKUP($A6288,HeadJournal!$A$1:$NTR$890,COLUMN(HeadJournal!B$1),0),"")</f>
        <v/>
      </c>
      <c r="C6288" s="94" t="str">
        <f>IFERROR(VLOOKUP($A6288,HeadJournal!$A$1:$NTR$890,COLUMN(HeadJournal!C$1),0),"")</f>
        <v/>
      </c>
      <c r="D6288" s="125" t="str">
        <f>IFERROR(VLOOKUP($A6288,HeadJournal!$A$1:$NTR$890,COLUMN(HeadJournal!D$1),0),"")</f>
        <v/>
      </c>
      <c r="E6288" s="95" t="str">
        <f>IFERROR(VLOOKUP($A6288,HeadJournal!$A$1:$NTR$890,COLUMN(HeadJournal!G$1),0),"")</f>
        <v/>
      </c>
      <c r="F6288" s="95" t="str">
        <f t="shared" ref="F6288:F6315" si="461">IFERROR(TEXT(E6288, "ГГГГ ММ"),"")</f>
        <v/>
      </c>
      <c r="G6288" s="97"/>
      <c r="H6288" s="161"/>
      <c r="I6288" s="97"/>
      <c r="J6288" s="97"/>
      <c r="K6288" s="29"/>
      <c r="L6288" s="29"/>
      <c r="M6288" s="30">
        <f>IFERROR(VLOOKUP($A6288,HeadJournal!$A$1:$J$890,COLUMN(HeadJournal!I$1),0)*($K6288+$L6288)/(SUMIF($A:$A,$A6288,$K:$K)+SUMIF($A:$A,$A6288,$L:$L)),0)</f>
        <v>0</v>
      </c>
      <c r="N6288" s="30">
        <f>IFERROR((VLOOKUP($A6288,HeadJournal!$A$1:$K$890,COLUMN(HeadJournal!K$1),0)-VLOOKUP($A6288,HeadJournal!$A$1:$K$890,COLUMN(HeadJournal!J$1),0))*($K6288+$L6288)/(SUMIF($A:$A,$A6288,$K:$K)+SUMIF($A:$A,$A6288,$L:$L)),0)</f>
        <v>0</v>
      </c>
      <c r="O6288" s="30">
        <f>IFERROR((VLOOKUP($A6288,HeadJournal!$A$1:$L$890,COLUMN(HeadJournal!L$1),0)*($K6288+$L6288)/(SUMIF($A:$A,$A6288,$K:$K)+SUMIF($A:$A,$A6288,$L:$L)))/VLOOKUP($A6288,HeadJournal!$A$1:$L$890,COLUMN(HeadJournal!H$1),0),0)</f>
        <v>0</v>
      </c>
      <c r="P6288" s="30">
        <f ca="1">IFERROR(SUM(K6288:O6288)*VLOOKUP($A6288,HeadJournal!$A$1:$L$890,COLUMN(HeadJournal!H$1),0),0)</f>
        <v>0</v>
      </c>
      <c r="Q6288" s="29"/>
      <c r="R6288" s="31"/>
      <c r="S6288" s="31"/>
      <c r="T6288" s="95" t="str">
        <f t="shared" ref="T6288:T6315" si="462">IF(R6288="","",TEXT(R6288,"ГГГГ ММ"))</f>
        <v/>
      </c>
      <c r="U6288" s="32">
        <f t="shared" ref="U6288:U6315" ca="1" si="463">Q6288-P6288</f>
        <v>0</v>
      </c>
      <c r="V6288" s="22" t="str">
        <f t="shared" ref="V6288:V6315" si="464">IF(Q6288&lt;&gt;0,IFERROR(U6288/P6288,""),"")</f>
        <v/>
      </c>
      <c r="X6288" s="33"/>
      <c r="Y6288" s="33"/>
    </row>
    <row r="6289" spans="1:25" hidden="1" x14ac:dyDescent="0.2">
      <c r="A6289" s="93"/>
      <c r="B6289" s="94" t="str">
        <f>IFERROR(VLOOKUP($A6289,HeadJournal!$A$1:$NTR$890,COLUMN(HeadJournal!B$1),0),"")</f>
        <v/>
      </c>
      <c r="C6289" s="94" t="str">
        <f>IFERROR(VLOOKUP($A6289,HeadJournal!$A$1:$NTR$890,COLUMN(HeadJournal!C$1),0),"")</f>
        <v/>
      </c>
      <c r="D6289" s="125" t="str">
        <f>IFERROR(VLOOKUP($A6289,HeadJournal!$A$1:$NTR$890,COLUMN(HeadJournal!D$1),0),"")</f>
        <v/>
      </c>
      <c r="E6289" s="95" t="str">
        <f>IFERROR(VLOOKUP($A6289,HeadJournal!$A$1:$NTR$890,COLUMN(HeadJournal!G$1),0),"")</f>
        <v/>
      </c>
      <c r="F6289" s="95" t="str">
        <f t="shared" si="461"/>
        <v/>
      </c>
      <c r="G6289" s="97"/>
      <c r="H6289" s="161"/>
      <c r="I6289" s="97"/>
      <c r="J6289" s="97"/>
      <c r="K6289" s="29"/>
      <c r="L6289" s="29"/>
      <c r="M6289" s="30">
        <f>IFERROR(VLOOKUP($A6289,HeadJournal!$A$1:$J$890,COLUMN(HeadJournal!I$1),0)*($K6289+$L6289)/(SUMIF($A:$A,$A6289,$K:$K)+SUMIF($A:$A,$A6289,$L:$L)),0)</f>
        <v>0</v>
      </c>
      <c r="N6289" s="30">
        <f>IFERROR((VLOOKUP($A6289,HeadJournal!$A$1:$K$890,COLUMN(HeadJournal!K$1),0)-VLOOKUP($A6289,HeadJournal!$A$1:$K$890,COLUMN(HeadJournal!J$1),0))*($K6289+$L6289)/(SUMIF($A:$A,$A6289,$K:$K)+SUMIF($A:$A,$A6289,$L:$L)),0)</f>
        <v>0</v>
      </c>
      <c r="O6289" s="30">
        <f>IFERROR((VLOOKUP($A6289,HeadJournal!$A$1:$L$890,COLUMN(HeadJournal!L$1),0)*($K6289+$L6289)/(SUMIF($A:$A,$A6289,$K:$K)+SUMIF($A:$A,$A6289,$L:$L)))/VLOOKUP($A6289,HeadJournal!$A$1:$L$890,COLUMN(HeadJournal!H$1),0),0)</f>
        <v>0</v>
      </c>
      <c r="P6289" s="30">
        <f ca="1">IFERROR(SUM(K6289:O6289)*VLOOKUP($A6289,HeadJournal!$A$1:$L$890,COLUMN(HeadJournal!H$1),0),0)</f>
        <v>0</v>
      </c>
      <c r="Q6289" s="29"/>
      <c r="R6289" s="31"/>
      <c r="S6289" s="31"/>
      <c r="T6289" s="95" t="str">
        <f t="shared" si="462"/>
        <v/>
      </c>
      <c r="U6289" s="32">
        <f t="shared" ca="1" si="463"/>
        <v>0</v>
      </c>
      <c r="V6289" s="22" t="str">
        <f t="shared" si="464"/>
        <v/>
      </c>
      <c r="X6289" s="33"/>
      <c r="Y6289" s="33"/>
    </row>
    <row r="6290" spans="1:25" hidden="1" x14ac:dyDescent="0.2">
      <c r="A6290" s="93"/>
      <c r="B6290" s="94" t="str">
        <f>IFERROR(VLOOKUP($A6290,HeadJournal!$A$1:$NTR$890,COLUMN(HeadJournal!B$1),0),"")</f>
        <v/>
      </c>
      <c r="C6290" s="94" t="str">
        <f>IFERROR(VLOOKUP($A6290,HeadJournal!$A$1:$NTR$890,COLUMN(HeadJournal!C$1),0),"")</f>
        <v/>
      </c>
      <c r="D6290" s="125" t="str">
        <f>IFERROR(VLOOKUP($A6290,HeadJournal!$A$1:$NTR$890,COLUMN(HeadJournal!D$1),0),"")</f>
        <v/>
      </c>
      <c r="E6290" s="95" t="str">
        <f>IFERROR(VLOOKUP($A6290,HeadJournal!$A$1:$NTR$890,COLUMN(HeadJournal!G$1),0),"")</f>
        <v/>
      </c>
      <c r="F6290" s="95" t="str">
        <f t="shared" si="461"/>
        <v/>
      </c>
      <c r="G6290" s="97"/>
      <c r="H6290" s="161"/>
      <c r="I6290" s="97"/>
      <c r="J6290" s="97"/>
      <c r="K6290" s="29"/>
      <c r="L6290" s="29"/>
      <c r="M6290" s="30">
        <f>IFERROR(VLOOKUP($A6290,HeadJournal!$A$1:$J$890,COLUMN(HeadJournal!I$1),0)*($K6290+$L6290)/(SUMIF($A:$A,$A6290,$K:$K)+SUMIF($A:$A,$A6290,$L:$L)),0)</f>
        <v>0</v>
      </c>
      <c r="N6290" s="30">
        <f>IFERROR((VLOOKUP($A6290,HeadJournal!$A$1:$K$890,COLUMN(HeadJournal!K$1),0)-VLOOKUP($A6290,HeadJournal!$A$1:$K$890,COLUMN(HeadJournal!J$1),0))*($K6290+$L6290)/(SUMIF($A:$A,$A6290,$K:$K)+SUMIF($A:$A,$A6290,$L:$L)),0)</f>
        <v>0</v>
      </c>
      <c r="O6290" s="30">
        <f>IFERROR((VLOOKUP($A6290,HeadJournal!$A$1:$L$890,COLUMN(HeadJournal!L$1),0)*($K6290+$L6290)/(SUMIF($A:$A,$A6290,$K:$K)+SUMIF($A:$A,$A6290,$L:$L)))/VLOOKUP($A6290,HeadJournal!$A$1:$L$890,COLUMN(HeadJournal!H$1),0),0)</f>
        <v>0</v>
      </c>
      <c r="P6290" s="30">
        <f ca="1">IFERROR(SUM(K6290:O6290)*VLOOKUP($A6290,HeadJournal!$A$1:$L$890,COLUMN(HeadJournal!H$1),0),0)</f>
        <v>0</v>
      </c>
      <c r="Q6290" s="29"/>
      <c r="R6290" s="31"/>
      <c r="S6290" s="31"/>
      <c r="T6290" s="95" t="str">
        <f t="shared" si="462"/>
        <v/>
      </c>
      <c r="U6290" s="32">
        <f t="shared" ca="1" si="463"/>
        <v>0</v>
      </c>
      <c r="V6290" s="22" t="str">
        <f t="shared" si="464"/>
        <v/>
      </c>
      <c r="X6290" s="33"/>
      <c r="Y6290" s="33"/>
    </row>
    <row r="6291" spans="1:25" hidden="1" x14ac:dyDescent="0.2">
      <c r="A6291" s="93"/>
      <c r="B6291" s="94" t="str">
        <f>IFERROR(VLOOKUP($A6291,HeadJournal!$A$1:$NTR$890,COLUMN(HeadJournal!B$1),0),"")</f>
        <v/>
      </c>
      <c r="C6291" s="94" t="str">
        <f>IFERROR(VLOOKUP($A6291,HeadJournal!$A$1:$NTR$890,COLUMN(HeadJournal!C$1),0),"")</f>
        <v/>
      </c>
      <c r="D6291" s="125" t="str">
        <f>IFERROR(VLOOKUP($A6291,HeadJournal!$A$1:$NTR$890,COLUMN(HeadJournal!D$1),0),"")</f>
        <v/>
      </c>
      <c r="E6291" s="95" t="str">
        <f>IFERROR(VLOOKUP($A6291,HeadJournal!$A$1:$NTR$890,COLUMN(HeadJournal!G$1),0),"")</f>
        <v/>
      </c>
      <c r="F6291" s="95" t="str">
        <f t="shared" si="461"/>
        <v/>
      </c>
      <c r="G6291" s="97"/>
      <c r="H6291" s="161"/>
      <c r="I6291" s="97"/>
      <c r="J6291" s="97"/>
      <c r="K6291" s="29"/>
      <c r="L6291" s="29"/>
      <c r="M6291" s="30">
        <f>IFERROR(VLOOKUP($A6291,HeadJournal!$A$1:$J$890,COLUMN(HeadJournal!I$1),0)*($K6291+$L6291)/(SUMIF($A:$A,$A6291,$K:$K)+SUMIF($A:$A,$A6291,$L:$L)),0)</f>
        <v>0</v>
      </c>
      <c r="N6291" s="30">
        <f>IFERROR((VLOOKUP($A6291,HeadJournal!$A$1:$K$890,COLUMN(HeadJournal!K$1),0)-VLOOKUP($A6291,HeadJournal!$A$1:$K$890,COLUMN(HeadJournal!J$1),0))*($K6291+$L6291)/(SUMIF($A:$A,$A6291,$K:$K)+SUMIF($A:$A,$A6291,$L:$L)),0)</f>
        <v>0</v>
      </c>
      <c r="O6291" s="30">
        <f>IFERROR((VLOOKUP($A6291,HeadJournal!$A$1:$L$890,COLUMN(HeadJournal!L$1),0)*($K6291+$L6291)/(SUMIF($A:$A,$A6291,$K:$K)+SUMIF($A:$A,$A6291,$L:$L)))/VLOOKUP($A6291,HeadJournal!$A$1:$L$890,COLUMN(HeadJournal!H$1),0),0)</f>
        <v>0</v>
      </c>
      <c r="P6291" s="30">
        <f ca="1">IFERROR(SUM(K6291:O6291)*VLOOKUP($A6291,HeadJournal!$A$1:$L$890,COLUMN(HeadJournal!H$1),0),0)</f>
        <v>0</v>
      </c>
      <c r="Q6291" s="29"/>
      <c r="R6291" s="31"/>
      <c r="S6291" s="31"/>
      <c r="T6291" s="95" t="str">
        <f t="shared" si="462"/>
        <v/>
      </c>
      <c r="U6291" s="32">
        <f t="shared" ca="1" si="463"/>
        <v>0</v>
      </c>
      <c r="V6291" s="22" t="str">
        <f t="shared" si="464"/>
        <v/>
      </c>
      <c r="X6291" s="33"/>
      <c r="Y6291" s="33"/>
    </row>
    <row r="6292" spans="1:25" hidden="1" x14ac:dyDescent="0.2">
      <c r="A6292" s="93"/>
      <c r="B6292" s="94" t="str">
        <f>IFERROR(VLOOKUP($A6292,HeadJournal!$A$1:$NTR$890,COLUMN(HeadJournal!B$1),0),"")</f>
        <v/>
      </c>
      <c r="C6292" s="94" t="str">
        <f>IFERROR(VLOOKUP($A6292,HeadJournal!$A$1:$NTR$890,COLUMN(HeadJournal!C$1),0),"")</f>
        <v/>
      </c>
      <c r="D6292" s="125" t="str">
        <f>IFERROR(VLOOKUP($A6292,HeadJournal!$A$1:$NTR$890,COLUMN(HeadJournal!D$1),0),"")</f>
        <v/>
      </c>
      <c r="E6292" s="95" t="str">
        <f>IFERROR(VLOOKUP($A6292,HeadJournal!$A$1:$NTR$890,COLUMN(HeadJournal!G$1),0),"")</f>
        <v/>
      </c>
      <c r="F6292" s="95" t="str">
        <f t="shared" si="461"/>
        <v/>
      </c>
      <c r="G6292" s="97"/>
      <c r="H6292" s="161"/>
      <c r="I6292" s="97"/>
      <c r="J6292" s="97"/>
      <c r="K6292" s="29"/>
      <c r="L6292" s="29"/>
      <c r="M6292" s="30">
        <f>IFERROR(VLOOKUP($A6292,HeadJournal!$A$1:$J$890,COLUMN(HeadJournal!I$1),0)*($K6292+$L6292)/(SUMIF($A:$A,$A6292,$K:$K)+SUMIF($A:$A,$A6292,$L:$L)),0)</f>
        <v>0</v>
      </c>
      <c r="N6292" s="30">
        <f>IFERROR((VLOOKUP($A6292,HeadJournal!$A$1:$K$890,COLUMN(HeadJournal!K$1),0)-VLOOKUP($A6292,HeadJournal!$A$1:$K$890,COLUMN(HeadJournal!J$1),0))*($K6292+$L6292)/(SUMIF($A:$A,$A6292,$K:$K)+SUMIF($A:$A,$A6292,$L:$L)),0)</f>
        <v>0</v>
      </c>
      <c r="O6292" s="30">
        <f>IFERROR((VLOOKUP($A6292,HeadJournal!$A$1:$L$890,COLUMN(HeadJournal!L$1),0)*($K6292+$L6292)/(SUMIF($A:$A,$A6292,$K:$K)+SUMIF($A:$A,$A6292,$L:$L)))/VLOOKUP($A6292,HeadJournal!$A$1:$L$890,COLUMN(HeadJournal!H$1),0),0)</f>
        <v>0</v>
      </c>
      <c r="P6292" s="30">
        <f ca="1">IFERROR(SUM(K6292:O6292)*VLOOKUP($A6292,HeadJournal!$A$1:$L$890,COLUMN(HeadJournal!H$1),0),0)</f>
        <v>0</v>
      </c>
      <c r="Q6292" s="29"/>
      <c r="R6292" s="31"/>
      <c r="S6292" s="31"/>
      <c r="T6292" s="95" t="str">
        <f t="shared" si="462"/>
        <v/>
      </c>
      <c r="U6292" s="32">
        <f t="shared" ca="1" si="463"/>
        <v>0</v>
      </c>
      <c r="V6292" s="22" t="str">
        <f t="shared" si="464"/>
        <v/>
      </c>
      <c r="X6292" s="33"/>
      <c r="Y6292" s="33"/>
    </row>
    <row r="6293" spans="1:25" hidden="1" x14ac:dyDescent="0.2">
      <c r="A6293" s="93"/>
      <c r="B6293" s="94" t="str">
        <f>IFERROR(VLOOKUP($A6293,HeadJournal!$A$1:$NTR$890,COLUMN(HeadJournal!B$1),0),"")</f>
        <v/>
      </c>
      <c r="C6293" s="94" t="str">
        <f>IFERROR(VLOOKUP($A6293,HeadJournal!$A$1:$NTR$890,COLUMN(HeadJournal!C$1),0),"")</f>
        <v/>
      </c>
      <c r="D6293" s="125" t="str">
        <f>IFERROR(VLOOKUP($A6293,HeadJournal!$A$1:$NTR$890,COLUMN(HeadJournal!D$1),0),"")</f>
        <v/>
      </c>
      <c r="E6293" s="95" t="str">
        <f>IFERROR(VLOOKUP($A6293,HeadJournal!$A$1:$NTR$890,COLUMN(HeadJournal!G$1),0),"")</f>
        <v/>
      </c>
      <c r="F6293" s="95" t="str">
        <f t="shared" si="461"/>
        <v/>
      </c>
      <c r="G6293" s="97"/>
      <c r="H6293" s="161"/>
      <c r="I6293" s="97"/>
      <c r="J6293" s="97"/>
      <c r="K6293" s="29"/>
      <c r="L6293" s="29"/>
      <c r="M6293" s="30">
        <f>IFERROR(VLOOKUP($A6293,HeadJournal!$A$1:$J$890,COLUMN(HeadJournal!I$1),0)*($K6293+$L6293)/(SUMIF($A:$A,$A6293,$K:$K)+SUMIF($A:$A,$A6293,$L:$L)),0)</f>
        <v>0</v>
      </c>
      <c r="N6293" s="30">
        <f>IFERROR((VLOOKUP($A6293,HeadJournal!$A$1:$K$890,COLUMN(HeadJournal!K$1),0)-VLOOKUP($A6293,HeadJournal!$A$1:$K$890,COLUMN(HeadJournal!J$1),0))*($K6293+$L6293)/(SUMIF($A:$A,$A6293,$K:$K)+SUMIF($A:$A,$A6293,$L:$L)),0)</f>
        <v>0</v>
      </c>
      <c r="O6293" s="30">
        <f>IFERROR((VLOOKUP($A6293,HeadJournal!$A$1:$L$890,COLUMN(HeadJournal!L$1),0)*($K6293+$L6293)/(SUMIF($A:$A,$A6293,$K:$K)+SUMIF($A:$A,$A6293,$L:$L)))/VLOOKUP($A6293,HeadJournal!$A$1:$L$890,COLUMN(HeadJournal!H$1),0),0)</f>
        <v>0</v>
      </c>
      <c r="P6293" s="30">
        <f ca="1">IFERROR(SUM(K6293:O6293)*VLOOKUP($A6293,HeadJournal!$A$1:$L$890,COLUMN(HeadJournal!H$1),0),0)</f>
        <v>0</v>
      </c>
      <c r="Q6293" s="29"/>
      <c r="R6293" s="31"/>
      <c r="S6293" s="31"/>
      <c r="T6293" s="95" t="str">
        <f t="shared" si="462"/>
        <v/>
      </c>
      <c r="U6293" s="32">
        <f t="shared" ca="1" si="463"/>
        <v>0</v>
      </c>
      <c r="V6293" s="22" t="str">
        <f t="shared" si="464"/>
        <v/>
      </c>
      <c r="X6293" s="33"/>
      <c r="Y6293" s="33"/>
    </row>
    <row r="6294" spans="1:25" hidden="1" x14ac:dyDescent="0.2">
      <c r="A6294" s="93"/>
      <c r="B6294" s="94" t="str">
        <f>IFERROR(VLOOKUP($A6294,HeadJournal!$A$1:$NTR$890,COLUMN(HeadJournal!B$1),0),"")</f>
        <v/>
      </c>
      <c r="C6294" s="94" t="str">
        <f>IFERROR(VLOOKUP($A6294,HeadJournal!$A$1:$NTR$890,COLUMN(HeadJournal!C$1),0),"")</f>
        <v/>
      </c>
      <c r="D6294" s="125" t="str">
        <f>IFERROR(VLOOKUP($A6294,HeadJournal!$A$1:$NTR$890,COLUMN(HeadJournal!D$1),0),"")</f>
        <v/>
      </c>
      <c r="E6294" s="95" t="str">
        <f>IFERROR(VLOOKUP($A6294,HeadJournal!$A$1:$NTR$890,COLUMN(HeadJournal!G$1),0),"")</f>
        <v/>
      </c>
      <c r="F6294" s="95" t="str">
        <f t="shared" si="461"/>
        <v/>
      </c>
      <c r="G6294" s="97"/>
      <c r="H6294" s="161"/>
      <c r="I6294" s="97"/>
      <c r="J6294" s="97"/>
      <c r="K6294" s="29"/>
      <c r="L6294" s="29"/>
      <c r="M6294" s="30">
        <f>IFERROR(VLOOKUP($A6294,HeadJournal!$A$1:$J$890,COLUMN(HeadJournal!I$1),0)*($K6294+$L6294)/(SUMIF($A:$A,$A6294,$K:$K)+SUMIF($A:$A,$A6294,$L:$L)),0)</f>
        <v>0</v>
      </c>
      <c r="N6294" s="30">
        <f>IFERROR((VLOOKUP($A6294,HeadJournal!$A$1:$K$890,COLUMN(HeadJournal!K$1),0)-VLOOKUP($A6294,HeadJournal!$A$1:$K$890,COLUMN(HeadJournal!J$1),0))*($K6294+$L6294)/(SUMIF($A:$A,$A6294,$K:$K)+SUMIF($A:$A,$A6294,$L:$L)),0)</f>
        <v>0</v>
      </c>
      <c r="O6294" s="30">
        <f>IFERROR((VLOOKUP($A6294,HeadJournal!$A$1:$L$890,COLUMN(HeadJournal!L$1),0)*($K6294+$L6294)/(SUMIF($A:$A,$A6294,$K:$K)+SUMIF($A:$A,$A6294,$L:$L)))/VLOOKUP($A6294,HeadJournal!$A$1:$L$890,COLUMN(HeadJournal!H$1),0),0)</f>
        <v>0</v>
      </c>
      <c r="P6294" s="30">
        <f ca="1">IFERROR(SUM(K6294:O6294)*VLOOKUP($A6294,HeadJournal!$A$1:$L$890,COLUMN(HeadJournal!H$1),0),0)</f>
        <v>0</v>
      </c>
      <c r="Q6294" s="29"/>
      <c r="R6294" s="31"/>
      <c r="S6294" s="31"/>
      <c r="T6294" s="95" t="str">
        <f t="shared" si="462"/>
        <v/>
      </c>
      <c r="U6294" s="32">
        <f t="shared" ca="1" si="463"/>
        <v>0</v>
      </c>
      <c r="V6294" s="22" t="str">
        <f t="shared" si="464"/>
        <v/>
      </c>
      <c r="X6294" s="33"/>
      <c r="Y6294" s="33"/>
    </row>
    <row r="6295" spans="1:25" hidden="1" x14ac:dyDescent="0.2">
      <c r="A6295" s="93"/>
      <c r="B6295" s="94" t="str">
        <f>IFERROR(VLOOKUP($A6295,HeadJournal!$A$1:$NTR$890,COLUMN(HeadJournal!B$1),0),"")</f>
        <v/>
      </c>
      <c r="C6295" s="94" t="str">
        <f>IFERROR(VLOOKUP($A6295,HeadJournal!$A$1:$NTR$890,COLUMN(HeadJournal!C$1),0),"")</f>
        <v/>
      </c>
      <c r="D6295" s="125" t="str">
        <f>IFERROR(VLOOKUP($A6295,HeadJournal!$A$1:$NTR$890,COLUMN(HeadJournal!D$1),0),"")</f>
        <v/>
      </c>
      <c r="E6295" s="95" t="str">
        <f>IFERROR(VLOOKUP($A6295,HeadJournal!$A$1:$NTR$890,COLUMN(HeadJournal!G$1),0),"")</f>
        <v/>
      </c>
      <c r="F6295" s="95" t="str">
        <f t="shared" si="461"/>
        <v/>
      </c>
      <c r="G6295" s="97"/>
      <c r="H6295" s="161"/>
      <c r="I6295" s="97"/>
      <c r="J6295" s="97"/>
      <c r="K6295" s="29"/>
      <c r="L6295" s="29"/>
      <c r="M6295" s="30">
        <f>IFERROR(VLOOKUP($A6295,HeadJournal!$A$1:$J$890,COLUMN(HeadJournal!I$1),0)*($K6295+$L6295)/(SUMIF($A:$A,$A6295,$K:$K)+SUMIF($A:$A,$A6295,$L:$L)),0)</f>
        <v>0</v>
      </c>
      <c r="N6295" s="30">
        <f>IFERROR((VLOOKUP($A6295,HeadJournal!$A$1:$K$890,COLUMN(HeadJournal!K$1),0)-VLOOKUP($A6295,HeadJournal!$A$1:$K$890,COLUMN(HeadJournal!J$1),0))*($K6295+$L6295)/(SUMIF($A:$A,$A6295,$K:$K)+SUMIF($A:$A,$A6295,$L:$L)),0)</f>
        <v>0</v>
      </c>
      <c r="O6295" s="30">
        <f>IFERROR((VLOOKUP($A6295,HeadJournal!$A$1:$L$890,COLUMN(HeadJournal!L$1),0)*($K6295+$L6295)/(SUMIF($A:$A,$A6295,$K:$K)+SUMIF($A:$A,$A6295,$L:$L)))/VLOOKUP($A6295,HeadJournal!$A$1:$L$890,COLUMN(HeadJournal!H$1),0),0)</f>
        <v>0</v>
      </c>
      <c r="P6295" s="30">
        <f ca="1">IFERROR(SUM(K6295:O6295)*VLOOKUP($A6295,HeadJournal!$A$1:$L$890,COLUMN(HeadJournal!H$1),0),0)</f>
        <v>0</v>
      </c>
      <c r="Q6295" s="29"/>
      <c r="R6295" s="31"/>
      <c r="S6295" s="31"/>
      <c r="T6295" s="95" t="str">
        <f t="shared" si="462"/>
        <v/>
      </c>
      <c r="U6295" s="32">
        <f t="shared" ca="1" si="463"/>
        <v>0</v>
      </c>
      <c r="V6295" s="22" t="str">
        <f t="shared" si="464"/>
        <v/>
      </c>
      <c r="X6295" s="33"/>
      <c r="Y6295" s="33"/>
    </row>
    <row r="6296" spans="1:25" hidden="1" x14ac:dyDescent="0.2">
      <c r="A6296" s="93"/>
      <c r="B6296" s="94" t="str">
        <f>IFERROR(VLOOKUP($A6296,HeadJournal!$A$1:$NTR$890,COLUMN(HeadJournal!B$1),0),"")</f>
        <v/>
      </c>
      <c r="C6296" s="94" t="str">
        <f>IFERROR(VLOOKUP($A6296,HeadJournal!$A$1:$NTR$890,COLUMN(HeadJournal!C$1),0),"")</f>
        <v/>
      </c>
      <c r="D6296" s="125" t="str">
        <f>IFERROR(VLOOKUP($A6296,HeadJournal!$A$1:$NTR$890,COLUMN(HeadJournal!D$1),0),"")</f>
        <v/>
      </c>
      <c r="E6296" s="95" t="str">
        <f>IFERROR(VLOOKUP($A6296,HeadJournal!$A$1:$NTR$890,COLUMN(HeadJournal!G$1),0),"")</f>
        <v/>
      </c>
      <c r="F6296" s="95" t="str">
        <f t="shared" si="461"/>
        <v/>
      </c>
      <c r="G6296" s="97"/>
      <c r="H6296" s="161"/>
      <c r="I6296" s="97"/>
      <c r="J6296" s="97"/>
      <c r="K6296" s="29"/>
      <c r="L6296" s="29"/>
      <c r="M6296" s="30">
        <f>IFERROR(VLOOKUP($A6296,HeadJournal!$A$1:$J$890,COLUMN(HeadJournal!I$1),0)*($K6296+$L6296)/(SUMIF($A:$A,$A6296,$K:$K)+SUMIF($A:$A,$A6296,$L:$L)),0)</f>
        <v>0</v>
      </c>
      <c r="N6296" s="30">
        <f>IFERROR((VLOOKUP($A6296,HeadJournal!$A$1:$K$890,COLUMN(HeadJournal!K$1),0)-VLOOKUP($A6296,HeadJournal!$A$1:$K$890,COLUMN(HeadJournal!J$1),0))*($K6296+$L6296)/(SUMIF($A:$A,$A6296,$K:$K)+SUMIF($A:$A,$A6296,$L:$L)),0)</f>
        <v>0</v>
      </c>
      <c r="O6296" s="30">
        <f>IFERROR((VLOOKUP($A6296,HeadJournal!$A$1:$L$890,COLUMN(HeadJournal!L$1),0)*($K6296+$L6296)/(SUMIF($A:$A,$A6296,$K:$K)+SUMIF($A:$A,$A6296,$L:$L)))/VLOOKUP($A6296,HeadJournal!$A$1:$L$890,COLUMN(HeadJournal!H$1),0),0)</f>
        <v>0</v>
      </c>
      <c r="P6296" s="30">
        <f ca="1">IFERROR(SUM(K6296:O6296)*VLOOKUP($A6296,HeadJournal!$A$1:$L$890,COLUMN(HeadJournal!H$1),0),0)</f>
        <v>0</v>
      </c>
      <c r="Q6296" s="29"/>
      <c r="R6296" s="31"/>
      <c r="S6296" s="31"/>
      <c r="T6296" s="95" t="str">
        <f t="shared" si="462"/>
        <v/>
      </c>
      <c r="U6296" s="32">
        <f t="shared" ca="1" si="463"/>
        <v>0</v>
      </c>
      <c r="V6296" s="22" t="str">
        <f t="shared" si="464"/>
        <v/>
      </c>
      <c r="X6296" s="33"/>
      <c r="Y6296" s="33"/>
    </row>
    <row r="6297" spans="1:25" hidden="1" x14ac:dyDescent="0.2">
      <c r="A6297" s="93"/>
      <c r="B6297" s="94" t="str">
        <f>IFERROR(VLOOKUP($A6297,HeadJournal!$A$1:$NTR$890,COLUMN(HeadJournal!B$1),0),"")</f>
        <v/>
      </c>
      <c r="C6297" s="94" t="str">
        <f>IFERROR(VLOOKUP($A6297,HeadJournal!$A$1:$NTR$890,COLUMN(HeadJournal!C$1),0),"")</f>
        <v/>
      </c>
      <c r="D6297" s="125" t="str">
        <f>IFERROR(VLOOKUP($A6297,HeadJournal!$A$1:$NTR$890,COLUMN(HeadJournal!D$1),0),"")</f>
        <v/>
      </c>
      <c r="E6297" s="95" t="str">
        <f>IFERROR(VLOOKUP($A6297,HeadJournal!$A$1:$NTR$890,COLUMN(HeadJournal!G$1),0),"")</f>
        <v/>
      </c>
      <c r="F6297" s="95" t="str">
        <f t="shared" si="461"/>
        <v/>
      </c>
      <c r="G6297" s="97"/>
      <c r="H6297" s="161"/>
      <c r="I6297" s="97"/>
      <c r="J6297" s="97"/>
      <c r="K6297" s="29"/>
      <c r="L6297" s="29"/>
      <c r="M6297" s="30">
        <f>IFERROR(VLOOKUP($A6297,HeadJournal!$A$1:$J$890,COLUMN(HeadJournal!I$1),0)*($K6297+$L6297)/(SUMIF($A:$A,$A6297,$K:$K)+SUMIF($A:$A,$A6297,$L:$L)),0)</f>
        <v>0</v>
      </c>
      <c r="N6297" s="30">
        <f>IFERROR((VLOOKUP($A6297,HeadJournal!$A$1:$K$890,COLUMN(HeadJournal!K$1),0)-VLOOKUP($A6297,HeadJournal!$A$1:$K$890,COLUMN(HeadJournal!J$1),0))*($K6297+$L6297)/(SUMIF($A:$A,$A6297,$K:$K)+SUMIF($A:$A,$A6297,$L:$L)),0)</f>
        <v>0</v>
      </c>
      <c r="O6297" s="30">
        <f>IFERROR((VLOOKUP($A6297,HeadJournal!$A$1:$L$890,COLUMN(HeadJournal!L$1),0)*($K6297+$L6297)/(SUMIF($A:$A,$A6297,$K:$K)+SUMIF($A:$A,$A6297,$L:$L)))/VLOOKUP($A6297,HeadJournal!$A$1:$L$890,COLUMN(HeadJournal!H$1),0),0)</f>
        <v>0</v>
      </c>
      <c r="P6297" s="30">
        <f ca="1">IFERROR(SUM(K6297:O6297)*VLOOKUP($A6297,HeadJournal!$A$1:$L$890,COLUMN(HeadJournal!H$1),0),0)</f>
        <v>0</v>
      </c>
      <c r="Q6297" s="29"/>
      <c r="R6297" s="31"/>
      <c r="S6297" s="31"/>
      <c r="T6297" s="95" t="str">
        <f t="shared" si="462"/>
        <v/>
      </c>
      <c r="U6297" s="32">
        <f t="shared" ca="1" si="463"/>
        <v>0</v>
      </c>
      <c r="V6297" s="22" t="str">
        <f t="shared" si="464"/>
        <v/>
      </c>
      <c r="X6297" s="33"/>
      <c r="Y6297" s="33"/>
    </row>
    <row r="6298" spans="1:25" hidden="1" x14ac:dyDescent="0.2">
      <c r="A6298" s="93"/>
      <c r="B6298" s="94" t="str">
        <f>IFERROR(VLOOKUP($A6298,HeadJournal!$A$1:$NTR$890,COLUMN(HeadJournal!B$1),0),"")</f>
        <v/>
      </c>
      <c r="C6298" s="94" t="str">
        <f>IFERROR(VLOOKUP($A6298,HeadJournal!$A$1:$NTR$890,COLUMN(HeadJournal!C$1),0),"")</f>
        <v/>
      </c>
      <c r="D6298" s="125" t="str">
        <f>IFERROR(VLOOKUP($A6298,HeadJournal!$A$1:$NTR$890,COLUMN(HeadJournal!D$1),0),"")</f>
        <v/>
      </c>
      <c r="E6298" s="95" t="str">
        <f>IFERROR(VLOOKUP($A6298,HeadJournal!$A$1:$NTR$890,COLUMN(HeadJournal!G$1),0),"")</f>
        <v/>
      </c>
      <c r="F6298" s="95" t="str">
        <f t="shared" si="461"/>
        <v/>
      </c>
      <c r="G6298" s="97"/>
      <c r="H6298" s="161"/>
      <c r="I6298" s="97"/>
      <c r="J6298" s="97"/>
      <c r="K6298" s="29"/>
      <c r="L6298" s="29"/>
      <c r="M6298" s="30">
        <f>IFERROR(VLOOKUP($A6298,HeadJournal!$A$1:$J$890,COLUMN(HeadJournal!I$1),0)*($K6298+$L6298)/(SUMIF($A:$A,$A6298,$K:$K)+SUMIF($A:$A,$A6298,$L:$L)),0)</f>
        <v>0</v>
      </c>
      <c r="N6298" s="30">
        <f>IFERROR((VLOOKUP($A6298,HeadJournal!$A$1:$K$890,COLUMN(HeadJournal!K$1),0)-VLOOKUP($A6298,HeadJournal!$A$1:$K$890,COLUMN(HeadJournal!J$1),0))*($K6298+$L6298)/(SUMIF($A:$A,$A6298,$K:$K)+SUMIF($A:$A,$A6298,$L:$L)),0)</f>
        <v>0</v>
      </c>
      <c r="O6298" s="30">
        <f>IFERROR((VLOOKUP($A6298,HeadJournal!$A$1:$L$890,COLUMN(HeadJournal!L$1),0)*($K6298+$L6298)/(SUMIF($A:$A,$A6298,$K:$K)+SUMIF($A:$A,$A6298,$L:$L)))/VLOOKUP($A6298,HeadJournal!$A$1:$L$890,COLUMN(HeadJournal!H$1),0),0)</f>
        <v>0</v>
      </c>
      <c r="P6298" s="30">
        <f ca="1">IFERROR(SUM(K6298:O6298)*VLOOKUP($A6298,HeadJournal!$A$1:$L$890,COLUMN(HeadJournal!H$1),0),0)</f>
        <v>0</v>
      </c>
      <c r="Q6298" s="29"/>
      <c r="R6298" s="31"/>
      <c r="S6298" s="31"/>
      <c r="T6298" s="95" t="str">
        <f t="shared" si="462"/>
        <v/>
      </c>
      <c r="U6298" s="32">
        <f t="shared" ca="1" si="463"/>
        <v>0</v>
      </c>
      <c r="V6298" s="22" t="str">
        <f t="shared" si="464"/>
        <v/>
      </c>
      <c r="X6298" s="33"/>
      <c r="Y6298" s="33"/>
    </row>
    <row r="6299" spans="1:25" hidden="1" x14ac:dyDescent="0.2">
      <c r="A6299" s="93"/>
      <c r="B6299" s="94" t="str">
        <f>IFERROR(VLOOKUP($A6299,HeadJournal!$A$1:$NTR$890,COLUMN(HeadJournal!B$1),0),"")</f>
        <v/>
      </c>
      <c r="C6299" s="94" t="str">
        <f>IFERROR(VLOOKUP($A6299,HeadJournal!$A$1:$NTR$890,COLUMN(HeadJournal!C$1),0),"")</f>
        <v/>
      </c>
      <c r="D6299" s="125" t="str">
        <f>IFERROR(VLOOKUP($A6299,HeadJournal!$A$1:$NTR$890,COLUMN(HeadJournal!D$1),0),"")</f>
        <v/>
      </c>
      <c r="E6299" s="95" t="str">
        <f>IFERROR(VLOOKUP($A6299,HeadJournal!$A$1:$NTR$890,COLUMN(HeadJournal!G$1),0),"")</f>
        <v/>
      </c>
      <c r="F6299" s="95" t="str">
        <f t="shared" si="461"/>
        <v/>
      </c>
      <c r="G6299" s="97"/>
      <c r="H6299" s="161"/>
      <c r="I6299" s="97"/>
      <c r="J6299" s="97"/>
      <c r="K6299" s="29"/>
      <c r="L6299" s="29"/>
      <c r="M6299" s="30">
        <f>IFERROR(VLOOKUP($A6299,HeadJournal!$A$1:$J$890,COLUMN(HeadJournal!I$1),0)*($K6299+$L6299)/(SUMIF($A:$A,$A6299,$K:$K)+SUMIF($A:$A,$A6299,$L:$L)),0)</f>
        <v>0</v>
      </c>
      <c r="N6299" s="30">
        <f>IFERROR((VLOOKUP($A6299,HeadJournal!$A$1:$K$890,COLUMN(HeadJournal!K$1),0)-VLOOKUP($A6299,HeadJournal!$A$1:$K$890,COLUMN(HeadJournal!J$1),0))*($K6299+$L6299)/(SUMIF($A:$A,$A6299,$K:$K)+SUMIF($A:$A,$A6299,$L:$L)),0)</f>
        <v>0</v>
      </c>
      <c r="O6299" s="30">
        <f>IFERROR((VLOOKUP($A6299,HeadJournal!$A$1:$L$890,COLUMN(HeadJournal!L$1),0)*($K6299+$L6299)/(SUMIF($A:$A,$A6299,$K:$K)+SUMIF($A:$A,$A6299,$L:$L)))/VLOOKUP($A6299,HeadJournal!$A$1:$L$890,COLUMN(HeadJournal!H$1),0),0)</f>
        <v>0</v>
      </c>
      <c r="P6299" s="30">
        <f ca="1">IFERROR(SUM(K6299:O6299)*VLOOKUP($A6299,HeadJournal!$A$1:$L$890,COLUMN(HeadJournal!H$1),0),0)</f>
        <v>0</v>
      </c>
      <c r="Q6299" s="29"/>
      <c r="R6299" s="31"/>
      <c r="S6299" s="31"/>
      <c r="T6299" s="95" t="str">
        <f t="shared" si="462"/>
        <v/>
      </c>
      <c r="U6299" s="32">
        <f t="shared" ca="1" si="463"/>
        <v>0</v>
      </c>
      <c r="V6299" s="22" t="str">
        <f t="shared" si="464"/>
        <v/>
      </c>
      <c r="X6299" s="33"/>
      <c r="Y6299" s="33"/>
    </row>
    <row r="6300" spans="1:25" hidden="1" x14ac:dyDescent="0.2">
      <c r="A6300" s="93"/>
      <c r="B6300" s="94" t="str">
        <f>IFERROR(VLOOKUP($A6300,HeadJournal!$A$1:$NTR$890,COLUMN(HeadJournal!B$1),0),"")</f>
        <v/>
      </c>
      <c r="C6300" s="94" t="str">
        <f>IFERROR(VLOOKUP($A6300,HeadJournal!$A$1:$NTR$890,COLUMN(HeadJournal!C$1),0),"")</f>
        <v/>
      </c>
      <c r="D6300" s="125" t="str">
        <f>IFERROR(VLOOKUP($A6300,HeadJournal!$A$1:$NTR$890,COLUMN(HeadJournal!D$1),0),"")</f>
        <v/>
      </c>
      <c r="E6300" s="95" t="str">
        <f>IFERROR(VLOOKUP($A6300,HeadJournal!$A$1:$NTR$890,COLUMN(HeadJournal!G$1),0),"")</f>
        <v/>
      </c>
      <c r="F6300" s="95" t="str">
        <f t="shared" si="461"/>
        <v/>
      </c>
      <c r="G6300" s="97"/>
      <c r="H6300" s="161"/>
      <c r="I6300" s="97"/>
      <c r="J6300" s="97"/>
      <c r="K6300" s="29"/>
      <c r="L6300" s="29"/>
      <c r="M6300" s="30">
        <f>IFERROR(VLOOKUP($A6300,HeadJournal!$A$1:$J$890,COLUMN(HeadJournal!I$1),0)*($K6300+$L6300)/(SUMIF($A:$A,$A6300,$K:$K)+SUMIF($A:$A,$A6300,$L:$L)),0)</f>
        <v>0</v>
      </c>
      <c r="N6300" s="30">
        <f>IFERROR((VLOOKUP($A6300,HeadJournal!$A$1:$K$890,COLUMN(HeadJournal!K$1),0)-VLOOKUP($A6300,HeadJournal!$A$1:$K$890,COLUMN(HeadJournal!J$1),0))*($K6300+$L6300)/(SUMIF($A:$A,$A6300,$K:$K)+SUMIF($A:$A,$A6300,$L:$L)),0)</f>
        <v>0</v>
      </c>
      <c r="O6300" s="30">
        <f>IFERROR((VLOOKUP($A6300,HeadJournal!$A$1:$L$890,COLUMN(HeadJournal!L$1),0)*($K6300+$L6300)/(SUMIF($A:$A,$A6300,$K:$K)+SUMIF($A:$A,$A6300,$L:$L)))/VLOOKUP($A6300,HeadJournal!$A$1:$L$890,COLUMN(HeadJournal!H$1),0),0)</f>
        <v>0</v>
      </c>
      <c r="P6300" s="30">
        <f ca="1">IFERROR(SUM(K6300:O6300)*VLOOKUP($A6300,HeadJournal!$A$1:$L$890,COLUMN(HeadJournal!H$1),0),0)</f>
        <v>0</v>
      </c>
      <c r="Q6300" s="29"/>
      <c r="R6300" s="31"/>
      <c r="S6300" s="31"/>
      <c r="T6300" s="95" t="str">
        <f t="shared" si="462"/>
        <v/>
      </c>
      <c r="U6300" s="32">
        <f t="shared" ca="1" si="463"/>
        <v>0</v>
      </c>
      <c r="V6300" s="22" t="str">
        <f t="shared" si="464"/>
        <v/>
      </c>
      <c r="X6300" s="33"/>
      <c r="Y6300" s="33"/>
    </row>
    <row r="6301" spans="1:25" hidden="1" x14ac:dyDescent="0.2">
      <c r="A6301" s="93"/>
      <c r="B6301" s="94" t="str">
        <f>IFERROR(VLOOKUP($A6301,HeadJournal!$A$1:$NTR$890,COLUMN(HeadJournal!B$1),0),"")</f>
        <v/>
      </c>
      <c r="C6301" s="94" t="str">
        <f>IFERROR(VLOOKUP($A6301,HeadJournal!$A$1:$NTR$890,COLUMN(HeadJournal!C$1),0),"")</f>
        <v/>
      </c>
      <c r="D6301" s="125" t="str">
        <f>IFERROR(VLOOKUP($A6301,HeadJournal!$A$1:$NTR$890,COLUMN(HeadJournal!D$1),0),"")</f>
        <v/>
      </c>
      <c r="E6301" s="95" t="str">
        <f>IFERROR(VLOOKUP($A6301,HeadJournal!$A$1:$NTR$890,COLUMN(HeadJournal!G$1),0),"")</f>
        <v/>
      </c>
      <c r="F6301" s="95" t="str">
        <f t="shared" si="461"/>
        <v/>
      </c>
      <c r="G6301" s="97"/>
      <c r="H6301" s="161"/>
      <c r="I6301" s="97"/>
      <c r="J6301" s="97"/>
      <c r="K6301" s="29"/>
      <c r="L6301" s="29"/>
      <c r="M6301" s="30">
        <f>IFERROR(VLOOKUP($A6301,HeadJournal!$A$1:$J$890,COLUMN(HeadJournal!I$1),0)*($K6301+$L6301)/(SUMIF($A:$A,$A6301,$K:$K)+SUMIF($A:$A,$A6301,$L:$L)),0)</f>
        <v>0</v>
      </c>
      <c r="N6301" s="30">
        <f>IFERROR((VLOOKUP($A6301,HeadJournal!$A$1:$K$890,COLUMN(HeadJournal!K$1),0)-VLOOKUP($A6301,HeadJournal!$A$1:$K$890,COLUMN(HeadJournal!J$1),0))*($K6301+$L6301)/(SUMIF($A:$A,$A6301,$K:$K)+SUMIF($A:$A,$A6301,$L:$L)),0)</f>
        <v>0</v>
      </c>
      <c r="O6301" s="30">
        <f>IFERROR((VLOOKUP($A6301,HeadJournal!$A$1:$L$890,COLUMN(HeadJournal!L$1),0)*($K6301+$L6301)/(SUMIF($A:$A,$A6301,$K:$K)+SUMIF($A:$A,$A6301,$L:$L)))/VLOOKUP($A6301,HeadJournal!$A$1:$L$890,COLUMN(HeadJournal!H$1),0),0)</f>
        <v>0</v>
      </c>
      <c r="P6301" s="30">
        <f ca="1">IFERROR(SUM(K6301:O6301)*VLOOKUP($A6301,HeadJournal!$A$1:$L$890,COLUMN(HeadJournal!H$1),0),0)</f>
        <v>0</v>
      </c>
      <c r="Q6301" s="29"/>
      <c r="R6301" s="31"/>
      <c r="S6301" s="31"/>
      <c r="T6301" s="95" t="str">
        <f t="shared" si="462"/>
        <v/>
      </c>
      <c r="U6301" s="32">
        <f t="shared" ca="1" si="463"/>
        <v>0</v>
      </c>
      <c r="V6301" s="22" t="str">
        <f t="shared" si="464"/>
        <v/>
      </c>
      <c r="X6301" s="33"/>
      <c r="Y6301" s="33"/>
    </row>
    <row r="6302" spans="1:25" hidden="1" x14ac:dyDescent="0.2">
      <c r="A6302" s="93"/>
      <c r="B6302" s="94" t="str">
        <f>IFERROR(VLOOKUP($A6302,HeadJournal!$A$1:$NTR$890,COLUMN(HeadJournal!B$1),0),"")</f>
        <v/>
      </c>
      <c r="C6302" s="94" t="str">
        <f>IFERROR(VLOOKUP($A6302,HeadJournal!$A$1:$NTR$890,COLUMN(HeadJournal!C$1),0),"")</f>
        <v/>
      </c>
      <c r="D6302" s="125" t="str">
        <f>IFERROR(VLOOKUP($A6302,HeadJournal!$A$1:$NTR$890,COLUMN(HeadJournal!D$1),0),"")</f>
        <v/>
      </c>
      <c r="E6302" s="95" t="str">
        <f>IFERROR(VLOOKUP($A6302,HeadJournal!$A$1:$NTR$890,COLUMN(HeadJournal!G$1),0),"")</f>
        <v/>
      </c>
      <c r="F6302" s="95" t="str">
        <f t="shared" si="461"/>
        <v/>
      </c>
      <c r="G6302" s="97"/>
      <c r="H6302" s="161"/>
      <c r="I6302" s="97"/>
      <c r="J6302" s="97"/>
      <c r="K6302" s="29"/>
      <c r="L6302" s="29"/>
      <c r="M6302" s="30">
        <f>IFERROR(VLOOKUP($A6302,HeadJournal!$A$1:$J$890,COLUMN(HeadJournal!I$1),0)*($K6302+$L6302)/(SUMIF($A:$A,$A6302,$K:$K)+SUMIF($A:$A,$A6302,$L:$L)),0)</f>
        <v>0</v>
      </c>
      <c r="N6302" s="30">
        <f>IFERROR((VLOOKUP($A6302,HeadJournal!$A$1:$K$890,COLUMN(HeadJournal!K$1),0)-VLOOKUP($A6302,HeadJournal!$A$1:$K$890,COLUMN(HeadJournal!J$1),0))*($K6302+$L6302)/(SUMIF($A:$A,$A6302,$K:$K)+SUMIF($A:$A,$A6302,$L:$L)),0)</f>
        <v>0</v>
      </c>
      <c r="O6302" s="30">
        <f>IFERROR((VLOOKUP($A6302,HeadJournal!$A$1:$L$890,COLUMN(HeadJournal!L$1),0)*($K6302+$L6302)/(SUMIF($A:$A,$A6302,$K:$K)+SUMIF($A:$A,$A6302,$L:$L)))/VLOOKUP($A6302,HeadJournal!$A$1:$L$890,COLUMN(HeadJournal!H$1),0),0)</f>
        <v>0</v>
      </c>
      <c r="P6302" s="30">
        <f ca="1">IFERROR(SUM(K6302:O6302)*VLOOKUP($A6302,HeadJournal!$A$1:$L$890,COLUMN(HeadJournal!H$1),0),0)</f>
        <v>0</v>
      </c>
      <c r="Q6302" s="29"/>
      <c r="R6302" s="31"/>
      <c r="S6302" s="31"/>
      <c r="T6302" s="95" t="str">
        <f t="shared" si="462"/>
        <v/>
      </c>
      <c r="U6302" s="32">
        <f t="shared" ca="1" si="463"/>
        <v>0</v>
      </c>
      <c r="V6302" s="22" t="str">
        <f t="shared" si="464"/>
        <v/>
      </c>
      <c r="X6302" s="33"/>
      <c r="Y6302" s="33"/>
    </row>
    <row r="6303" spans="1:25" hidden="1" x14ac:dyDescent="0.2">
      <c r="A6303" s="93"/>
      <c r="B6303" s="94" t="str">
        <f>IFERROR(VLOOKUP($A6303,HeadJournal!$A$1:$NTR$890,COLUMN(HeadJournal!B$1),0),"")</f>
        <v/>
      </c>
      <c r="C6303" s="94" t="str">
        <f>IFERROR(VLOOKUP($A6303,HeadJournal!$A$1:$NTR$890,COLUMN(HeadJournal!C$1),0),"")</f>
        <v/>
      </c>
      <c r="D6303" s="125" t="str">
        <f>IFERROR(VLOOKUP($A6303,HeadJournal!$A$1:$NTR$890,COLUMN(HeadJournal!D$1),0),"")</f>
        <v/>
      </c>
      <c r="E6303" s="95" t="str">
        <f>IFERROR(VLOOKUP($A6303,HeadJournal!$A$1:$NTR$890,COLUMN(HeadJournal!G$1),0),"")</f>
        <v/>
      </c>
      <c r="F6303" s="95" t="str">
        <f t="shared" si="461"/>
        <v/>
      </c>
      <c r="G6303" s="97"/>
      <c r="H6303" s="161"/>
      <c r="I6303" s="97"/>
      <c r="J6303" s="97"/>
      <c r="K6303" s="29"/>
      <c r="L6303" s="29"/>
      <c r="M6303" s="30">
        <f>IFERROR(VLOOKUP($A6303,HeadJournal!$A$1:$J$890,COLUMN(HeadJournal!I$1),0)*($K6303+$L6303)/(SUMIF($A:$A,$A6303,$K:$K)+SUMIF($A:$A,$A6303,$L:$L)),0)</f>
        <v>0</v>
      </c>
      <c r="N6303" s="30">
        <f>IFERROR((VLOOKUP($A6303,HeadJournal!$A$1:$K$890,COLUMN(HeadJournal!K$1),0)-VLOOKUP($A6303,HeadJournal!$A$1:$K$890,COLUMN(HeadJournal!J$1),0))*($K6303+$L6303)/(SUMIF($A:$A,$A6303,$K:$K)+SUMIF($A:$A,$A6303,$L:$L)),0)</f>
        <v>0</v>
      </c>
      <c r="O6303" s="30">
        <f>IFERROR((VLOOKUP($A6303,HeadJournal!$A$1:$L$890,COLUMN(HeadJournal!L$1),0)*($K6303+$L6303)/(SUMIF($A:$A,$A6303,$K:$K)+SUMIF($A:$A,$A6303,$L:$L)))/VLOOKUP($A6303,HeadJournal!$A$1:$L$890,COLUMN(HeadJournal!H$1),0),0)</f>
        <v>0</v>
      </c>
      <c r="P6303" s="30">
        <f ca="1">IFERROR(SUM(K6303:O6303)*VLOOKUP($A6303,HeadJournal!$A$1:$L$890,COLUMN(HeadJournal!H$1),0),0)</f>
        <v>0</v>
      </c>
      <c r="Q6303" s="29"/>
      <c r="R6303" s="31"/>
      <c r="S6303" s="31"/>
      <c r="T6303" s="95" t="str">
        <f t="shared" si="462"/>
        <v/>
      </c>
      <c r="U6303" s="32">
        <f t="shared" ca="1" si="463"/>
        <v>0</v>
      </c>
      <c r="V6303" s="22" t="str">
        <f t="shared" si="464"/>
        <v/>
      </c>
      <c r="X6303" s="33"/>
      <c r="Y6303" s="33"/>
    </row>
    <row r="6304" spans="1:25" hidden="1" x14ac:dyDescent="0.2">
      <c r="A6304" s="93"/>
      <c r="B6304" s="94" t="str">
        <f>IFERROR(VLOOKUP($A6304,HeadJournal!$A$1:$NTR$890,COLUMN(HeadJournal!B$1),0),"")</f>
        <v/>
      </c>
      <c r="C6304" s="94" t="str">
        <f>IFERROR(VLOOKUP($A6304,HeadJournal!$A$1:$NTR$890,COLUMN(HeadJournal!C$1),0),"")</f>
        <v/>
      </c>
      <c r="D6304" s="125" t="str">
        <f>IFERROR(VLOOKUP($A6304,HeadJournal!$A$1:$NTR$890,COLUMN(HeadJournal!D$1),0),"")</f>
        <v/>
      </c>
      <c r="E6304" s="95" t="str">
        <f>IFERROR(VLOOKUP($A6304,HeadJournal!$A$1:$NTR$890,COLUMN(HeadJournal!G$1),0),"")</f>
        <v/>
      </c>
      <c r="F6304" s="95" t="str">
        <f t="shared" si="461"/>
        <v/>
      </c>
      <c r="G6304" s="97"/>
      <c r="H6304" s="161"/>
      <c r="I6304" s="97"/>
      <c r="J6304" s="97"/>
      <c r="K6304" s="29"/>
      <c r="L6304" s="29"/>
      <c r="M6304" s="30">
        <f>IFERROR(VLOOKUP($A6304,HeadJournal!$A$1:$J$890,COLUMN(HeadJournal!I$1),0)*($K6304+$L6304)/(SUMIF($A:$A,$A6304,$K:$K)+SUMIF($A:$A,$A6304,$L:$L)),0)</f>
        <v>0</v>
      </c>
      <c r="N6304" s="30">
        <f>IFERROR((VLOOKUP($A6304,HeadJournal!$A$1:$K$890,COLUMN(HeadJournal!K$1),0)-VLOOKUP($A6304,HeadJournal!$A$1:$K$890,COLUMN(HeadJournal!J$1),0))*($K6304+$L6304)/(SUMIF($A:$A,$A6304,$K:$K)+SUMIF($A:$A,$A6304,$L:$L)),0)</f>
        <v>0</v>
      </c>
      <c r="O6304" s="30">
        <f>IFERROR((VLOOKUP($A6304,HeadJournal!$A$1:$L$890,COLUMN(HeadJournal!L$1),0)*($K6304+$L6304)/(SUMIF($A:$A,$A6304,$K:$K)+SUMIF($A:$A,$A6304,$L:$L)))/VLOOKUP($A6304,HeadJournal!$A$1:$L$890,COLUMN(HeadJournal!H$1),0),0)</f>
        <v>0</v>
      </c>
      <c r="P6304" s="30">
        <f ca="1">IFERROR(SUM(K6304:O6304)*VLOOKUP($A6304,HeadJournal!$A$1:$L$890,COLUMN(HeadJournal!H$1),0),0)</f>
        <v>0</v>
      </c>
      <c r="Q6304" s="29"/>
      <c r="R6304" s="31"/>
      <c r="S6304" s="31"/>
      <c r="T6304" s="95" t="str">
        <f t="shared" si="462"/>
        <v/>
      </c>
      <c r="U6304" s="32">
        <f t="shared" ca="1" si="463"/>
        <v>0</v>
      </c>
      <c r="V6304" s="22" t="str">
        <f t="shared" si="464"/>
        <v/>
      </c>
      <c r="X6304" s="33"/>
      <c r="Y6304" s="33"/>
    </row>
    <row r="6305" spans="1:25" hidden="1" x14ac:dyDescent="0.2">
      <c r="A6305" s="93"/>
      <c r="B6305" s="94" t="str">
        <f>IFERROR(VLOOKUP($A6305,HeadJournal!$A$1:$NTR$890,COLUMN(HeadJournal!B$1),0),"")</f>
        <v/>
      </c>
      <c r="C6305" s="94" t="str">
        <f>IFERROR(VLOOKUP($A6305,HeadJournal!$A$1:$NTR$890,COLUMN(HeadJournal!C$1),0),"")</f>
        <v/>
      </c>
      <c r="D6305" s="125" t="str">
        <f>IFERROR(VLOOKUP($A6305,HeadJournal!$A$1:$NTR$890,COLUMN(HeadJournal!D$1),0),"")</f>
        <v/>
      </c>
      <c r="E6305" s="95" t="str">
        <f>IFERROR(VLOOKUP($A6305,HeadJournal!$A$1:$NTR$890,COLUMN(HeadJournal!G$1),0),"")</f>
        <v/>
      </c>
      <c r="F6305" s="95" t="str">
        <f t="shared" si="461"/>
        <v/>
      </c>
      <c r="G6305" s="97"/>
      <c r="H6305" s="161"/>
      <c r="I6305" s="97"/>
      <c r="J6305" s="97"/>
      <c r="K6305" s="29"/>
      <c r="L6305" s="29"/>
      <c r="M6305" s="30">
        <f>IFERROR(VLOOKUP($A6305,HeadJournal!$A$1:$J$890,COLUMN(HeadJournal!I$1),0)*($K6305+$L6305)/(SUMIF($A:$A,$A6305,$K:$K)+SUMIF($A:$A,$A6305,$L:$L)),0)</f>
        <v>0</v>
      </c>
      <c r="N6305" s="30">
        <f>IFERROR((VLOOKUP($A6305,HeadJournal!$A$1:$K$890,COLUMN(HeadJournal!K$1),0)-VLOOKUP($A6305,HeadJournal!$A$1:$K$890,COLUMN(HeadJournal!J$1),0))*($K6305+$L6305)/(SUMIF($A:$A,$A6305,$K:$K)+SUMIF($A:$A,$A6305,$L:$L)),0)</f>
        <v>0</v>
      </c>
      <c r="O6305" s="30">
        <f>IFERROR((VLOOKUP($A6305,HeadJournal!$A$1:$L$890,COLUMN(HeadJournal!L$1),0)*($K6305+$L6305)/(SUMIF($A:$A,$A6305,$K:$K)+SUMIF($A:$A,$A6305,$L:$L)))/VLOOKUP($A6305,HeadJournal!$A$1:$L$890,COLUMN(HeadJournal!H$1),0),0)</f>
        <v>0</v>
      </c>
      <c r="P6305" s="30">
        <f ca="1">IFERROR(SUM(K6305:O6305)*VLOOKUP($A6305,HeadJournal!$A$1:$L$890,COLUMN(HeadJournal!H$1),0),0)</f>
        <v>0</v>
      </c>
      <c r="Q6305" s="29"/>
      <c r="R6305" s="31"/>
      <c r="S6305" s="31"/>
      <c r="T6305" s="95" t="str">
        <f t="shared" si="462"/>
        <v/>
      </c>
      <c r="U6305" s="32">
        <f t="shared" ca="1" si="463"/>
        <v>0</v>
      </c>
      <c r="V6305" s="22" t="str">
        <f t="shared" si="464"/>
        <v/>
      </c>
      <c r="X6305" s="33"/>
      <c r="Y6305" s="33"/>
    </row>
    <row r="6306" spans="1:25" hidden="1" x14ac:dyDescent="0.2">
      <c r="A6306" s="93"/>
      <c r="B6306" s="94" t="str">
        <f>IFERROR(VLOOKUP($A6306,HeadJournal!$A$1:$NTR$890,COLUMN(HeadJournal!B$1),0),"")</f>
        <v/>
      </c>
      <c r="C6306" s="94" t="str">
        <f>IFERROR(VLOOKUP($A6306,HeadJournal!$A$1:$NTR$890,COLUMN(HeadJournal!C$1),0),"")</f>
        <v/>
      </c>
      <c r="D6306" s="125" t="str">
        <f>IFERROR(VLOOKUP($A6306,HeadJournal!$A$1:$NTR$890,COLUMN(HeadJournal!D$1),0),"")</f>
        <v/>
      </c>
      <c r="E6306" s="95" t="str">
        <f>IFERROR(VLOOKUP($A6306,HeadJournal!$A$1:$NTR$890,COLUMN(HeadJournal!G$1),0),"")</f>
        <v/>
      </c>
      <c r="F6306" s="95" t="str">
        <f t="shared" si="461"/>
        <v/>
      </c>
      <c r="G6306" s="97"/>
      <c r="H6306" s="161"/>
      <c r="I6306" s="97"/>
      <c r="J6306" s="97"/>
      <c r="K6306" s="29"/>
      <c r="L6306" s="29"/>
      <c r="M6306" s="30">
        <f>IFERROR(VLOOKUP($A6306,HeadJournal!$A$1:$J$890,COLUMN(HeadJournal!I$1),0)*($K6306+$L6306)/(SUMIF($A:$A,$A6306,$K:$K)+SUMIF($A:$A,$A6306,$L:$L)),0)</f>
        <v>0</v>
      </c>
      <c r="N6306" s="30">
        <f>IFERROR((VLOOKUP($A6306,HeadJournal!$A$1:$K$890,COLUMN(HeadJournal!K$1),0)-VLOOKUP($A6306,HeadJournal!$A$1:$K$890,COLUMN(HeadJournal!J$1),0))*($K6306+$L6306)/(SUMIF($A:$A,$A6306,$K:$K)+SUMIF($A:$A,$A6306,$L:$L)),0)</f>
        <v>0</v>
      </c>
      <c r="O6306" s="30">
        <f>IFERROR((VLOOKUP($A6306,HeadJournal!$A$1:$L$890,COLUMN(HeadJournal!L$1),0)*($K6306+$L6306)/(SUMIF($A:$A,$A6306,$K:$K)+SUMIF($A:$A,$A6306,$L:$L)))/VLOOKUP($A6306,HeadJournal!$A$1:$L$890,COLUMN(HeadJournal!H$1),0),0)</f>
        <v>0</v>
      </c>
      <c r="P6306" s="30">
        <f ca="1">IFERROR(SUM(K6306:O6306)*VLOOKUP($A6306,HeadJournal!$A$1:$L$890,COLUMN(HeadJournal!H$1),0),0)</f>
        <v>0</v>
      </c>
      <c r="Q6306" s="29"/>
      <c r="R6306" s="31"/>
      <c r="S6306" s="31"/>
      <c r="T6306" s="95" t="str">
        <f t="shared" si="462"/>
        <v/>
      </c>
      <c r="U6306" s="32">
        <f t="shared" ca="1" si="463"/>
        <v>0</v>
      </c>
      <c r="V6306" s="22" t="str">
        <f t="shared" si="464"/>
        <v/>
      </c>
      <c r="X6306" s="33"/>
      <c r="Y6306" s="33"/>
    </row>
    <row r="6307" spans="1:25" hidden="1" x14ac:dyDescent="0.2">
      <c r="A6307" s="93"/>
      <c r="B6307" s="94" t="str">
        <f>IFERROR(VLOOKUP($A6307,HeadJournal!$A$1:$NTR$890,COLUMN(HeadJournal!B$1),0),"")</f>
        <v/>
      </c>
      <c r="C6307" s="94" t="str">
        <f>IFERROR(VLOOKUP($A6307,HeadJournal!$A$1:$NTR$890,COLUMN(HeadJournal!C$1),0),"")</f>
        <v/>
      </c>
      <c r="D6307" s="125" t="str">
        <f>IFERROR(VLOOKUP($A6307,HeadJournal!$A$1:$NTR$890,COLUMN(HeadJournal!D$1),0),"")</f>
        <v/>
      </c>
      <c r="E6307" s="95" t="str">
        <f>IFERROR(VLOOKUP($A6307,HeadJournal!$A$1:$NTR$890,COLUMN(HeadJournal!G$1),0),"")</f>
        <v/>
      </c>
      <c r="F6307" s="95" t="str">
        <f t="shared" si="461"/>
        <v/>
      </c>
      <c r="G6307" s="97"/>
      <c r="H6307" s="161"/>
      <c r="I6307" s="97"/>
      <c r="J6307" s="97"/>
      <c r="K6307" s="29"/>
      <c r="L6307" s="29"/>
      <c r="M6307" s="30">
        <f>IFERROR(VLOOKUP($A6307,HeadJournal!$A$1:$J$890,COLUMN(HeadJournal!I$1),0)*($K6307+$L6307)/(SUMIF($A:$A,$A6307,$K:$K)+SUMIF($A:$A,$A6307,$L:$L)),0)</f>
        <v>0</v>
      </c>
      <c r="N6307" s="30">
        <f>IFERROR((VLOOKUP($A6307,HeadJournal!$A$1:$K$890,COLUMN(HeadJournal!K$1),0)-VLOOKUP($A6307,HeadJournal!$A$1:$K$890,COLUMN(HeadJournal!J$1),0))*($K6307+$L6307)/(SUMIF($A:$A,$A6307,$K:$K)+SUMIF($A:$A,$A6307,$L:$L)),0)</f>
        <v>0</v>
      </c>
      <c r="O6307" s="30">
        <f>IFERROR((VLOOKUP($A6307,HeadJournal!$A$1:$L$890,COLUMN(HeadJournal!L$1),0)*($K6307+$L6307)/(SUMIF($A:$A,$A6307,$K:$K)+SUMIF($A:$A,$A6307,$L:$L)))/VLOOKUP($A6307,HeadJournal!$A$1:$L$890,COLUMN(HeadJournal!H$1),0),0)</f>
        <v>0</v>
      </c>
      <c r="P6307" s="30">
        <f ca="1">IFERROR(SUM(K6307:O6307)*VLOOKUP($A6307,HeadJournal!$A$1:$L$890,COLUMN(HeadJournal!H$1),0),0)</f>
        <v>0</v>
      </c>
      <c r="Q6307" s="29"/>
      <c r="R6307" s="31"/>
      <c r="S6307" s="31"/>
      <c r="T6307" s="95" t="str">
        <f t="shared" si="462"/>
        <v/>
      </c>
      <c r="U6307" s="32">
        <f t="shared" ca="1" si="463"/>
        <v>0</v>
      </c>
      <c r="V6307" s="22" t="str">
        <f t="shared" si="464"/>
        <v/>
      </c>
      <c r="X6307" s="33"/>
      <c r="Y6307" s="33"/>
    </row>
    <row r="6308" spans="1:25" hidden="1" x14ac:dyDescent="0.2">
      <c r="A6308" s="93"/>
      <c r="B6308" s="94" t="str">
        <f>IFERROR(VLOOKUP($A6308,HeadJournal!$A$1:$NTR$890,COLUMN(HeadJournal!B$1),0),"")</f>
        <v/>
      </c>
      <c r="C6308" s="94" t="str">
        <f>IFERROR(VLOOKUP($A6308,HeadJournal!$A$1:$NTR$890,COLUMN(HeadJournal!C$1),0),"")</f>
        <v/>
      </c>
      <c r="D6308" s="125" t="str">
        <f>IFERROR(VLOOKUP($A6308,HeadJournal!$A$1:$NTR$890,COLUMN(HeadJournal!D$1),0),"")</f>
        <v/>
      </c>
      <c r="E6308" s="95" t="str">
        <f>IFERROR(VLOOKUP($A6308,HeadJournal!$A$1:$NTR$890,COLUMN(HeadJournal!G$1),0),"")</f>
        <v/>
      </c>
      <c r="F6308" s="95" t="str">
        <f t="shared" si="461"/>
        <v/>
      </c>
      <c r="G6308" s="97"/>
      <c r="H6308" s="161"/>
      <c r="I6308" s="97"/>
      <c r="J6308" s="97"/>
      <c r="K6308" s="29"/>
      <c r="L6308" s="29"/>
      <c r="M6308" s="30">
        <f>IFERROR(VLOOKUP($A6308,HeadJournal!$A$1:$J$890,COLUMN(HeadJournal!I$1),0)*($K6308+$L6308)/(SUMIF($A:$A,$A6308,$K:$K)+SUMIF($A:$A,$A6308,$L:$L)),0)</f>
        <v>0</v>
      </c>
      <c r="N6308" s="30">
        <f>IFERROR((VLOOKUP($A6308,HeadJournal!$A$1:$K$890,COLUMN(HeadJournal!K$1),0)-VLOOKUP($A6308,HeadJournal!$A$1:$K$890,COLUMN(HeadJournal!J$1),0))*($K6308+$L6308)/(SUMIF($A:$A,$A6308,$K:$K)+SUMIF($A:$A,$A6308,$L:$L)),0)</f>
        <v>0</v>
      </c>
      <c r="O6308" s="30">
        <f>IFERROR((VLOOKUP($A6308,HeadJournal!$A$1:$L$890,COLUMN(HeadJournal!L$1),0)*($K6308+$L6308)/(SUMIF($A:$A,$A6308,$K:$K)+SUMIF($A:$A,$A6308,$L:$L)))/VLOOKUP($A6308,HeadJournal!$A$1:$L$890,COLUMN(HeadJournal!H$1),0),0)</f>
        <v>0</v>
      </c>
      <c r="P6308" s="30">
        <f ca="1">IFERROR(SUM(K6308:O6308)*VLOOKUP($A6308,HeadJournal!$A$1:$L$890,COLUMN(HeadJournal!H$1),0),0)</f>
        <v>0</v>
      </c>
      <c r="Q6308" s="29"/>
      <c r="R6308" s="31"/>
      <c r="S6308" s="31"/>
      <c r="T6308" s="95" t="str">
        <f t="shared" si="462"/>
        <v/>
      </c>
      <c r="U6308" s="32">
        <f t="shared" ca="1" si="463"/>
        <v>0</v>
      </c>
      <c r="V6308" s="22" t="str">
        <f t="shared" si="464"/>
        <v/>
      </c>
      <c r="X6308" s="33"/>
      <c r="Y6308" s="33"/>
    </row>
    <row r="6309" spans="1:25" hidden="1" x14ac:dyDescent="0.2">
      <c r="A6309" s="93"/>
      <c r="B6309" s="94" t="str">
        <f>IFERROR(VLOOKUP($A6309,HeadJournal!$A$1:$NTR$890,COLUMN(HeadJournal!B$1),0),"")</f>
        <v/>
      </c>
      <c r="C6309" s="94" t="str">
        <f>IFERROR(VLOOKUP($A6309,HeadJournal!$A$1:$NTR$890,COLUMN(HeadJournal!C$1),0),"")</f>
        <v/>
      </c>
      <c r="D6309" s="125" t="str">
        <f>IFERROR(VLOOKUP($A6309,HeadJournal!$A$1:$NTR$890,COLUMN(HeadJournal!D$1),0),"")</f>
        <v/>
      </c>
      <c r="E6309" s="95" t="str">
        <f>IFERROR(VLOOKUP($A6309,HeadJournal!$A$1:$NTR$890,COLUMN(HeadJournal!G$1),0),"")</f>
        <v/>
      </c>
      <c r="F6309" s="95" t="str">
        <f t="shared" si="461"/>
        <v/>
      </c>
      <c r="G6309" s="97"/>
      <c r="H6309" s="161"/>
      <c r="I6309" s="97"/>
      <c r="J6309" s="97"/>
      <c r="K6309" s="29"/>
      <c r="L6309" s="29"/>
      <c r="M6309" s="30">
        <f>IFERROR(VLOOKUP($A6309,HeadJournal!$A$1:$J$890,COLUMN(HeadJournal!I$1),0)*($K6309+$L6309)/(SUMIF($A:$A,$A6309,$K:$K)+SUMIF($A:$A,$A6309,$L:$L)),0)</f>
        <v>0</v>
      </c>
      <c r="N6309" s="30">
        <f>IFERROR((VLOOKUP($A6309,HeadJournal!$A$1:$K$890,COLUMN(HeadJournal!K$1),0)-VLOOKUP($A6309,HeadJournal!$A$1:$K$890,COLUMN(HeadJournal!J$1),0))*($K6309+$L6309)/(SUMIF($A:$A,$A6309,$K:$K)+SUMIF($A:$A,$A6309,$L:$L)),0)</f>
        <v>0</v>
      </c>
      <c r="O6309" s="30">
        <f>IFERROR((VLOOKUP($A6309,HeadJournal!$A$1:$L$890,COLUMN(HeadJournal!L$1),0)*($K6309+$L6309)/(SUMIF($A:$A,$A6309,$K:$K)+SUMIF($A:$A,$A6309,$L:$L)))/VLOOKUP($A6309,HeadJournal!$A$1:$L$890,COLUMN(HeadJournal!H$1),0),0)</f>
        <v>0</v>
      </c>
      <c r="P6309" s="30">
        <f ca="1">IFERROR(SUM(K6309:O6309)*VLOOKUP($A6309,HeadJournal!$A$1:$L$890,COLUMN(HeadJournal!H$1),0),0)</f>
        <v>0</v>
      </c>
      <c r="Q6309" s="29"/>
      <c r="R6309" s="31"/>
      <c r="S6309" s="31"/>
      <c r="T6309" s="95" t="str">
        <f t="shared" si="462"/>
        <v/>
      </c>
      <c r="U6309" s="32">
        <f t="shared" ca="1" si="463"/>
        <v>0</v>
      </c>
      <c r="V6309" s="22" t="str">
        <f t="shared" si="464"/>
        <v/>
      </c>
      <c r="X6309" s="33"/>
      <c r="Y6309" s="33"/>
    </row>
    <row r="6310" spans="1:25" hidden="1" x14ac:dyDescent="0.2">
      <c r="A6310" s="93"/>
      <c r="B6310" s="94" t="str">
        <f>IFERROR(VLOOKUP($A6310,HeadJournal!$A$1:$NTR$890,COLUMN(HeadJournal!B$1),0),"")</f>
        <v/>
      </c>
      <c r="C6310" s="94" t="str">
        <f>IFERROR(VLOOKUP($A6310,HeadJournal!$A$1:$NTR$890,COLUMN(HeadJournal!C$1),0),"")</f>
        <v/>
      </c>
      <c r="D6310" s="125" t="str">
        <f>IFERROR(VLOOKUP($A6310,HeadJournal!$A$1:$NTR$890,COLUMN(HeadJournal!D$1),0),"")</f>
        <v/>
      </c>
      <c r="E6310" s="95" t="str">
        <f>IFERROR(VLOOKUP($A6310,HeadJournal!$A$1:$NTR$890,COLUMN(HeadJournal!G$1),0),"")</f>
        <v/>
      </c>
      <c r="F6310" s="95" t="str">
        <f t="shared" si="461"/>
        <v/>
      </c>
      <c r="G6310" s="97"/>
      <c r="H6310" s="161"/>
      <c r="I6310" s="97"/>
      <c r="J6310" s="97"/>
      <c r="K6310" s="29"/>
      <c r="L6310" s="29"/>
      <c r="M6310" s="30">
        <f>IFERROR(VLOOKUP($A6310,HeadJournal!$A$1:$J$890,COLUMN(HeadJournal!I$1),0)*($K6310+$L6310)/(SUMIF($A:$A,$A6310,$K:$K)+SUMIF($A:$A,$A6310,$L:$L)),0)</f>
        <v>0</v>
      </c>
      <c r="N6310" s="30">
        <f>IFERROR((VLOOKUP($A6310,HeadJournal!$A$1:$K$890,COLUMN(HeadJournal!K$1),0)-VLOOKUP($A6310,HeadJournal!$A$1:$K$890,COLUMN(HeadJournal!J$1),0))*($K6310+$L6310)/(SUMIF($A:$A,$A6310,$K:$K)+SUMIF($A:$A,$A6310,$L:$L)),0)</f>
        <v>0</v>
      </c>
      <c r="O6310" s="30">
        <f>IFERROR((VLOOKUP($A6310,HeadJournal!$A$1:$L$890,COLUMN(HeadJournal!L$1),0)*($K6310+$L6310)/(SUMIF($A:$A,$A6310,$K:$K)+SUMIF($A:$A,$A6310,$L:$L)))/VLOOKUP($A6310,HeadJournal!$A$1:$L$890,COLUMN(HeadJournal!H$1),0),0)</f>
        <v>0</v>
      </c>
      <c r="P6310" s="30">
        <f ca="1">IFERROR(SUM(K6310:O6310)*VLOOKUP($A6310,HeadJournal!$A$1:$L$890,COLUMN(HeadJournal!H$1),0),0)</f>
        <v>0</v>
      </c>
      <c r="Q6310" s="29"/>
      <c r="R6310" s="31"/>
      <c r="S6310" s="31"/>
      <c r="T6310" s="95" t="str">
        <f t="shared" si="462"/>
        <v/>
      </c>
      <c r="U6310" s="32">
        <f t="shared" ca="1" si="463"/>
        <v>0</v>
      </c>
      <c r="V6310" s="22" t="str">
        <f t="shared" si="464"/>
        <v/>
      </c>
      <c r="X6310" s="33"/>
      <c r="Y6310" s="33"/>
    </row>
    <row r="6311" spans="1:25" hidden="1" x14ac:dyDescent="0.2">
      <c r="A6311" s="93"/>
      <c r="B6311" s="94" t="str">
        <f>IFERROR(VLOOKUP($A6311,HeadJournal!$A$1:$NTR$890,COLUMN(HeadJournal!B$1),0),"")</f>
        <v/>
      </c>
      <c r="C6311" s="94" t="str">
        <f>IFERROR(VLOOKUP($A6311,HeadJournal!$A$1:$NTR$890,COLUMN(HeadJournal!C$1),0),"")</f>
        <v/>
      </c>
      <c r="D6311" s="125" t="str">
        <f>IFERROR(VLOOKUP($A6311,HeadJournal!$A$1:$NTR$890,COLUMN(HeadJournal!D$1),0),"")</f>
        <v/>
      </c>
      <c r="E6311" s="95" t="str">
        <f>IFERROR(VLOOKUP($A6311,HeadJournal!$A$1:$NTR$890,COLUMN(HeadJournal!G$1),0),"")</f>
        <v/>
      </c>
      <c r="F6311" s="95" t="str">
        <f t="shared" si="461"/>
        <v/>
      </c>
      <c r="G6311" s="97"/>
      <c r="H6311" s="161"/>
      <c r="I6311" s="97"/>
      <c r="J6311" s="97"/>
      <c r="K6311" s="29"/>
      <c r="L6311" s="29"/>
      <c r="M6311" s="30">
        <f>IFERROR(VLOOKUP($A6311,HeadJournal!$A$1:$J$890,COLUMN(HeadJournal!I$1),0)*($K6311+$L6311)/(SUMIF($A:$A,$A6311,$K:$K)+SUMIF($A:$A,$A6311,$L:$L)),0)</f>
        <v>0</v>
      </c>
      <c r="N6311" s="30">
        <f>IFERROR((VLOOKUP($A6311,HeadJournal!$A$1:$K$890,COLUMN(HeadJournal!K$1),0)-VLOOKUP($A6311,HeadJournal!$A$1:$K$890,COLUMN(HeadJournal!J$1),0))*($K6311+$L6311)/(SUMIF($A:$A,$A6311,$K:$K)+SUMIF($A:$A,$A6311,$L:$L)),0)</f>
        <v>0</v>
      </c>
      <c r="O6311" s="30">
        <f>IFERROR((VLOOKUP($A6311,HeadJournal!$A$1:$L$890,COLUMN(HeadJournal!L$1),0)*($K6311+$L6311)/(SUMIF($A:$A,$A6311,$K:$K)+SUMIF($A:$A,$A6311,$L:$L)))/VLOOKUP($A6311,HeadJournal!$A$1:$L$890,COLUMN(HeadJournal!H$1),0),0)</f>
        <v>0</v>
      </c>
      <c r="P6311" s="30">
        <f ca="1">IFERROR(SUM(K6311:O6311)*VLOOKUP($A6311,HeadJournal!$A$1:$L$890,COLUMN(HeadJournal!H$1),0),0)</f>
        <v>0</v>
      </c>
      <c r="Q6311" s="29"/>
      <c r="R6311" s="31"/>
      <c r="S6311" s="31"/>
      <c r="T6311" s="95" t="str">
        <f t="shared" si="462"/>
        <v/>
      </c>
      <c r="U6311" s="32">
        <f t="shared" ca="1" si="463"/>
        <v>0</v>
      </c>
      <c r="V6311" s="22" t="str">
        <f t="shared" si="464"/>
        <v/>
      </c>
      <c r="X6311" s="33"/>
      <c r="Y6311" s="33"/>
    </row>
    <row r="6312" spans="1:25" hidden="1" x14ac:dyDescent="0.2">
      <c r="A6312" s="93"/>
      <c r="B6312" s="94" t="str">
        <f>IFERROR(VLOOKUP($A6312,HeadJournal!$A$1:$NTR$890,COLUMN(HeadJournal!B$1),0),"")</f>
        <v/>
      </c>
      <c r="C6312" s="94" t="str">
        <f>IFERROR(VLOOKUP($A6312,HeadJournal!$A$1:$NTR$890,COLUMN(HeadJournal!C$1),0),"")</f>
        <v/>
      </c>
      <c r="D6312" s="125" t="str">
        <f>IFERROR(VLOOKUP($A6312,HeadJournal!$A$1:$NTR$890,COLUMN(HeadJournal!D$1),0),"")</f>
        <v/>
      </c>
      <c r="E6312" s="95" t="str">
        <f>IFERROR(VLOOKUP($A6312,HeadJournal!$A$1:$NTR$890,COLUMN(HeadJournal!G$1),0),"")</f>
        <v/>
      </c>
      <c r="F6312" s="95" t="str">
        <f t="shared" si="461"/>
        <v/>
      </c>
      <c r="G6312" s="97"/>
      <c r="H6312" s="161"/>
      <c r="I6312" s="97"/>
      <c r="J6312" s="97"/>
      <c r="K6312" s="29"/>
      <c r="L6312" s="29"/>
      <c r="M6312" s="30">
        <f>IFERROR(VLOOKUP($A6312,HeadJournal!$A$1:$J$890,COLUMN(HeadJournal!I$1),0)*($K6312+$L6312)/(SUMIF($A:$A,$A6312,$K:$K)+SUMIF($A:$A,$A6312,$L:$L)),0)</f>
        <v>0</v>
      </c>
      <c r="N6312" s="30">
        <f>IFERROR((VLOOKUP($A6312,HeadJournal!$A$1:$K$890,COLUMN(HeadJournal!K$1),0)-VLOOKUP($A6312,HeadJournal!$A$1:$K$890,COLUMN(HeadJournal!J$1),0))*($K6312+$L6312)/(SUMIF($A:$A,$A6312,$K:$K)+SUMIF($A:$A,$A6312,$L:$L)),0)</f>
        <v>0</v>
      </c>
      <c r="O6312" s="30">
        <f>IFERROR((VLOOKUP($A6312,HeadJournal!$A$1:$L$890,COLUMN(HeadJournal!L$1),0)*($K6312+$L6312)/(SUMIF($A:$A,$A6312,$K:$K)+SUMIF($A:$A,$A6312,$L:$L)))/VLOOKUP($A6312,HeadJournal!$A$1:$L$890,COLUMN(HeadJournal!H$1),0),0)</f>
        <v>0</v>
      </c>
      <c r="P6312" s="30">
        <f ca="1">IFERROR(SUM(K6312:O6312)*VLOOKUP($A6312,HeadJournal!$A$1:$L$890,COLUMN(HeadJournal!H$1),0),0)</f>
        <v>0</v>
      </c>
      <c r="Q6312" s="29"/>
      <c r="R6312" s="31"/>
      <c r="S6312" s="31"/>
      <c r="T6312" s="95" t="str">
        <f t="shared" si="462"/>
        <v/>
      </c>
      <c r="U6312" s="32">
        <f t="shared" ca="1" si="463"/>
        <v>0</v>
      </c>
      <c r="V6312" s="22" t="str">
        <f t="shared" si="464"/>
        <v/>
      </c>
      <c r="X6312" s="33"/>
      <c r="Y6312" s="33"/>
    </row>
    <row r="6313" spans="1:25" hidden="1" x14ac:dyDescent="0.2">
      <c r="A6313" s="93"/>
      <c r="B6313" s="94" t="str">
        <f>IFERROR(VLOOKUP($A6313,HeadJournal!$A$1:$NTR$890,COLUMN(HeadJournal!B$1),0),"")</f>
        <v/>
      </c>
      <c r="C6313" s="94" t="str">
        <f>IFERROR(VLOOKUP($A6313,HeadJournal!$A$1:$NTR$890,COLUMN(HeadJournal!C$1),0),"")</f>
        <v/>
      </c>
      <c r="D6313" s="125" t="str">
        <f>IFERROR(VLOOKUP($A6313,HeadJournal!$A$1:$NTR$890,COLUMN(HeadJournal!D$1),0),"")</f>
        <v/>
      </c>
      <c r="E6313" s="95" t="str">
        <f>IFERROR(VLOOKUP($A6313,HeadJournal!$A$1:$NTR$890,COLUMN(HeadJournal!G$1),0),"")</f>
        <v/>
      </c>
      <c r="F6313" s="95" t="str">
        <f t="shared" si="461"/>
        <v/>
      </c>
      <c r="G6313" s="97"/>
      <c r="H6313" s="161"/>
      <c r="I6313" s="97"/>
      <c r="J6313" s="97"/>
      <c r="K6313" s="29"/>
      <c r="L6313" s="29"/>
      <c r="M6313" s="30">
        <f>IFERROR(VLOOKUP($A6313,HeadJournal!$A$1:$J$890,COLUMN(HeadJournal!I$1),0)*($K6313+$L6313)/(SUMIF($A:$A,$A6313,$K:$K)+SUMIF($A:$A,$A6313,$L:$L)),0)</f>
        <v>0</v>
      </c>
      <c r="N6313" s="30">
        <f>IFERROR((VLOOKUP($A6313,HeadJournal!$A$1:$K$890,COLUMN(HeadJournal!K$1),0)-VLOOKUP($A6313,HeadJournal!$A$1:$K$890,COLUMN(HeadJournal!J$1),0))*($K6313+$L6313)/(SUMIF($A:$A,$A6313,$K:$K)+SUMIF($A:$A,$A6313,$L:$L)),0)</f>
        <v>0</v>
      </c>
      <c r="O6313" s="30">
        <f>IFERROR((VLOOKUP($A6313,HeadJournal!$A$1:$L$890,COLUMN(HeadJournal!L$1),0)*($K6313+$L6313)/(SUMIF($A:$A,$A6313,$K:$K)+SUMIF($A:$A,$A6313,$L:$L)))/VLOOKUP($A6313,HeadJournal!$A$1:$L$890,COLUMN(HeadJournal!H$1),0),0)</f>
        <v>0</v>
      </c>
      <c r="P6313" s="30">
        <f ca="1">IFERROR(SUM(K6313:O6313)*VLOOKUP($A6313,HeadJournal!$A$1:$L$890,COLUMN(HeadJournal!H$1),0),0)</f>
        <v>0</v>
      </c>
      <c r="Q6313" s="29"/>
      <c r="R6313" s="31"/>
      <c r="S6313" s="31"/>
      <c r="T6313" s="95" t="str">
        <f t="shared" si="462"/>
        <v/>
      </c>
      <c r="U6313" s="32">
        <f t="shared" ca="1" si="463"/>
        <v>0</v>
      </c>
      <c r="V6313" s="22" t="str">
        <f t="shared" si="464"/>
        <v/>
      </c>
      <c r="X6313" s="33"/>
      <c r="Y6313" s="33"/>
    </row>
    <row r="6314" spans="1:25" hidden="1" x14ac:dyDescent="0.2">
      <c r="A6314" s="93"/>
      <c r="B6314" s="94" t="str">
        <f>IFERROR(VLOOKUP($A6314,HeadJournal!$A$1:$NTR$890,COLUMN(HeadJournal!B$1),0),"")</f>
        <v/>
      </c>
      <c r="C6314" s="94" t="str">
        <f>IFERROR(VLOOKUP($A6314,HeadJournal!$A$1:$NTR$890,COLUMN(HeadJournal!C$1),0),"")</f>
        <v/>
      </c>
      <c r="D6314" s="125" t="str">
        <f>IFERROR(VLOOKUP($A6314,HeadJournal!$A$1:$NTR$890,COLUMN(HeadJournal!D$1),0),"")</f>
        <v/>
      </c>
      <c r="E6314" s="95" t="str">
        <f>IFERROR(VLOOKUP($A6314,HeadJournal!$A$1:$NTR$890,COLUMN(HeadJournal!G$1),0),"")</f>
        <v/>
      </c>
      <c r="F6314" s="95" t="str">
        <f t="shared" si="461"/>
        <v/>
      </c>
      <c r="G6314" s="97"/>
      <c r="H6314" s="161"/>
      <c r="I6314" s="97"/>
      <c r="J6314" s="97"/>
      <c r="K6314" s="29"/>
      <c r="L6314" s="29"/>
      <c r="M6314" s="30">
        <f>IFERROR(VLOOKUP($A6314,HeadJournal!$A$1:$J$890,COLUMN(HeadJournal!I$1),0)*($K6314+$L6314)/(SUMIF($A:$A,$A6314,$K:$K)+SUMIF($A:$A,$A6314,$L:$L)),0)</f>
        <v>0</v>
      </c>
      <c r="N6314" s="30">
        <f>IFERROR((VLOOKUP($A6314,HeadJournal!$A$1:$K$890,COLUMN(HeadJournal!K$1),0)-VLOOKUP($A6314,HeadJournal!$A$1:$K$890,COLUMN(HeadJournal!J$1),0))*($K6314+$L6314)/(SUMIF($A:$A,$A6314,$K:$K)+SUMIF($A:$A,$A6314,$L:$L)),0)</f>
        <v>0</v>
      </c>
      <c r="O6314" s="30">
        <f>IFERROR((VLOOKUP($A6314,HeadJournal!$A$1:$L$890,COLUMN(HeadJournal!L$1),0)*($K6314+$L6314)/(SUMIF($A:$A,$A6314,$K:$K)+SUMIF($A:$A,$A6314,$L:$L)))/VLOOKUP($A6314,HeadJournal!$A$1:$L$890,COLUMN(HeadJournal!H$1),0),0)</f>
        <v>0</v>
      </c>
      <c r="P6314" s="30">
        <f ca="1">IFERROR(SUM(K6314:O6314)*VLOOKUP($A6314,HeadJournal!$A$1:$L$890,COLUMN(HeadJournal!H$1),0),0)</f>
        <v>0</v>
      </c>
      <c r="Q6314" s="29"/>
      <c r="R6314" s="31"/>
      <c r="S6314" s="31"/>
      <c r="T6314" s="95" t="str">
        <f t="shared" si="462"/>
        <v/>
      </c>
      <c r="U6314" s="32">
        <f t="shared" ca="1" si="463"/>
        <v>0</v>
      </c>
      <c r="V6314" s="22" t="str">
        <f t="shared" si="464"/>
        <v/>
      </c>
      <c r="X6314" s="33"/>
      <c r="Y6314" s="33"/>
    </row>
    <row r="6315" spans="1:25" hidden="1" x14ac:dyDescent="0.2">
      <c r="A6315" s="93"/>
      <c r="B6315" s="94" t="str">
        <f>IFERROR(VLOOKUP($A6315,HeadJournal!$A$1:$NTR$890,COLUMN(HeadJournal!B$1),0),"")</f>
        <v/>
      </c>
      <c r="C6315" s="94" t="str">
        <f>IFERROR(VLOOKUP($A6315,HeadJournal!$A$1:$NTR$890,COLUMN(HeadJournal!C$1),0),"")</f>
        <v/>
      </c>
      <c r="D6315" s="125" t="str">
        <f>IFERROR(VLOOKUP($A6315,HeadJournal!$A$1:$NTR$890,COLUMN(HeadJournal!D$1),0),"")</f>
        <v/>
      </c>
      <c r="E6315" s="95" t="str">
        <f>IFERROR(VLOOKUP($A6315,HeadJournal!$A$1:$NTR$890,COLUMN(HeadJournal!G$1),0),"")</f>
        <v/>
      </c>
      <c r="F6315" s="95" t="str">
        <f t="shared" si="461"/>
        <v/>
      </c>
      <c r="G6315" s="97"/>
      <c r="H6315" s="161"/>
      <c r="I6315" s="97"/>
      <c r="J6315" s="97"/>
      <c r="K6315" s="29"/>
      <c r="L6315" s="29"/>
      <c r="M6315" s="30">
        <f>IFERROR(VLOOKUP($A6315,HeadJournal!$A$1:$J$890,COLUMN(HeadJournal!I$1),0)*($K6315+$L6315)/(SUMIF($A:$A,$A6315,$K:$K)+SUMIF($A:$A,$A6315,$L:$L)),0)</f>
        <v>0</v>
      </c>
      <c r="N6315" s="30">
        <f>IFERROR((VLOOKUP($A6315,HeadJournal!$A$1:$K$890,COLUMN(HeadJournal!K$1),0)-VLOOKUP($A6315,HeadJournal!$A$1:$K$890,COLUMN(HeadJournal!J$1),0))*($K6315+$L6315)/(SUMIF($A:$A,$A6315,$K:$K)+SUMIF($A:$A,$A6315,$L:$L)),0)</f>
        <v>0</v>
      </c>
      <c r="O6315" s="30">
        <f>IFERROR((VLOOKUP($A6315,HeadJournal!$A$1:$L$890,COLUMN(HeadJournal!L$1),0)*($K6315+$L6315)/(SUMIF($A:$A,$A6315,$K:$K)+SUMIF($A:$A,$A6315,$L:$L)))/VLOOKUP($A6315,HeadJournal!$A$1:$L$890,COLUMN(HeadJournal!H$1),0),0)</f>
        <v>0</v>
      </c>
      <c r="P6315" s="30">
        <f ca="1">IFERROR(SUM(K6315:O6315)*VLOOKUP($A6315,HeadJournal!$A$1:$L$890,COLUMN(HeadJournal!H$1),0),0)</f>
        <v>0</v>
      </c>
      <c r="Q6315" s="29"/>
      <c r="R6315" s="31"/>
      <c r="S6315" s="31"/>
      <c r="T6315" s="95" t="str">
        <f t="shared" si="462"/>
        <v/>
      </c>
      <c r="U6315" s="32">
        <f t="shared" ca="1" si="463"/>
        <v>0</v>
      </c>
      <c r="V6315" s="22" t="str">
        <f t="shared" si="464"/>
        <v/>
      </c>
      <c r="X6315" s="33"/>
      <c r="Y6315" s="33"/>
    </row>
    <row r="6316" spans="1:25" hidden="1" x14ac:dyDescent="0.2">
      <c r="A6316" s="93"/>
      <c r="B6316" s="94" t="str">
        <f>IFERROR(VLOOKUP($A6316,HeadJournal!$A$1:$NTR$890,COLUMN(HeadJournal!B$1),0),"")</f>
        <v/>
      </c>
      <c r="C6316" s="94" t="str">
        <f>IFERROR(VLOOKUP($A6316,HeadJournal!$A$1:$NTR$890,COLUMN(HeadJournal!C$1),0),"")</f>
        <v/>
      </c>
      <c r="D6316" s="125" t="str">
        <f>IFERROR(VLOOKUP($A6316,HeadJournal!$A$1:$NTR$890,COLUMN(HeadJournal!D$1),0),"")</f>
        <v/>
      </c>
      <c r="E6316" s="95" t="str">
        <f>IFERROR(VLOOKUP($A6316,HeadJournal!$A$1:$NTR$890,COLUMN(HeadJournal!G$1),0),"")</f>
        <v/>
      </c>
      <c r="F6316" s="95" t="str">
        <f t="shared" si="419"/>
        <v/>
      </c>
      <c r="G6316" s="97"/>
      <c r="H6316" s="161"/>
      <c r="I6316" s="97"/>
      <c r="J6316" s="97"/>
      <c r="K6316" s="29"/>
      <c r="L6316" s="29"/>
      <c r="M6316" s="30">
        <f>IFERROR(VLOOKUP($A6316,HeadJournal!$A$1:$J$890,COLUMN(HeadJournal!I$1),0)*($K6316+$L6316)/(SUMIF($A:$A,$A6316,$K:$K)+SUMIF($A:$A,$A6316,$L:$L)),0)</f>
        <v>0</v>
      </c>
      <c r="N6316" s="30">
        <f>IFERROR((VLOOKUP($A6316,HeadJournal!$A$1:$K$890,COLUMN(HeadJournal!K$1),0)-VLOOKUP($A6316,HeadJournal!$A$1:$K$890,COLUMN(HeadJournal!J$1),0))*($K6316+$L6316)/(SUMIF($A:$A,$A6316,$K:$K)+SUMIF($A:$A,$A6316,$L:$L)),0)</f>
        <v>0</v>
      </c>
      <c r="O6316" s="30">
        <f>IFERROR((VLOOKUP($A6316,HeadJournal!$A$1:$L$890,COLUMN(HeadJournal!L$1),0)*($K6316+$L6316)/(SUMIF($A:$A,$A6316,$K:$K)+SUMIF($A:$A,$A6316,$L:$L)))/VLOOKUP($A6316,HeadJournal!$A$1:$L$890,COLUMN(HeadJournal!H$1),0),0)</f>
        <v>0</v>
      </c>
      <c r="P6316" s="30">
        <f ca="1">IFERROR(SUM(K6316:O6316)*VLOOKUP($A6316,HeadJournal!$A$1:$L$890,COLUMN(HeadJournal!H$1),0),0)</f>
        <v>0</v>
      </c>
      <c r="Q6316" s="29"/>
      <c r="R6316" s="31"/>
      <c r="S6316" s="31"/>
      <c r="T6316" s="95" t="str">
        <f t="shared" si="420"/>
        <v/>
      </c>
      <c r="U6316" s="32">
        <f t="shared" ca="1" si="354"/>
        <v>0</v>
      </c>
      <c r="V6316" s="22" t="str">
        <f t="shared" si="355"/>
        <v/>
      </c>
      <c r="X6316" s="33"/>
      <c r="Y6316" s="33"/>
    </row>
    <row r="6317" spans="1:25" hidden="1" x14ac:dyDescent="0.2">
      <c r="A6317" s="93"/>
      <c r="B6317" s="94" t="str">
        <f>IFERROR(VLOOKUP($A6317,HeadJournal!$A$1:$NTR$890,COLUMN(HeadJournal!B$1),0),"")</f>
        <v/>
      </c>
      <c r="C6317" s="94" t="str">
        <f>IFERROR(VLOOKUP($A6317,HeadJournal!$A$1:$NTR$890,COLUMN(HeadJournal!C$1),0),"")</f>
        <v/>
      </c>
      <c r="D6317" s="125" t="str">
        <f>IFERROR(VLOOKUP($A6317,HeadJournal!$A$1:$NTR$890,COLUMN(HeadJournal!D$1),0),"")</f>
        <v/>
      </c>
      <c r="E6317" s="95" t="str">
        <f>IFERROR(VLOOKUP($A6317,HeadJournal!$A$1:$NTR$890,COLUMN(HeadJournal!G$1),0),"")</f>
        <v/>
      </c>
      <c r="F6317" s="95" t="str">
        <f t="shared" si="419"/>
        <v/>
      </c>
      <c r="G6317" s="97"/>
      <c r="H6317" s="161"/>
      <c r="I6317" s="97"/>
      <c r="J6317" s="97"/>
      <c r="K6317" s="29"/>
      <c r="L6317" s="29"/>
      <c r="M6317" s="30">
        <f>IFERROR(VLOOKUP($A6317,HeadJournal!$A$1:$J$890,COLUMN(HeadJournal!I$1),0)*($K6317+$L6317)/(SUMIF($A:$A,$A6317,$K:$K)+SUMIF($A:$A,$A6317,$L:$L)),0)</f>
        <v>0</v>
      </c>
      <c r="N6317" s="30">
        <f>IFERROR((VLOOKUP($A6317,HeadJournal!$A$1:$K$890,COLUMN(HeadJournal!K$1),0)-VLOOKUP($A6317,HeadJournal!$A$1:$K$890,COLUMN(HeadJournal!J$1),0))*($K6317+$L6317)/(SUMIF($A:$A,$A6317,$K:$K)+SUMIF($A:$A,$A6317,$L:$L)),0)</f>
        <v>0</v>
      </c>
      <c r="O6317" s="30">
        <f>IFERROR((VLOOKUP($A6317,HeadJournal!$A$1:$L$890,COLUMN(HeadJournal!L$1),0)*($K6317+$L6317)/(SUMIF($A:$A,$A6317,$K:$K)+SUMIF($A:$A,$A6317,$L:$L)))/VLOOKUP($A6317,HeadJournal!$A$1:$L$890,COLUMN(HeadJournal!H$1),0),0)</f>
        <v>0</v>
      </c>
      <c r="P6317" s="30">
        <f ca="1">IFERROR(SUM(K6317:O6317)*VLOOKUP($A6317,HeadJournal!$A$1:$L$890,COLUMN(HeadJournal!H$1),0),0)</f>
        <v>0</v>
      </c>
      <c r="Q6317" s="29"/>
      <c r="R6317" s="31"/>
      <c r="S6317" s="31"/>
      <c r="T6317" s="95" t="str">
        <f t="shared" si="420"/>
        <v/>
      </c>
      <c r="U6317" s="32">
        <f t="shared" ca="1" si="354"/>
        <v>0</v>
      </c>
      <c r="V6317" s="22" t="str">
        <f t="shared" si="355"/>
        <v/>
      </c>
      <c r="X6317" s="33"/>
      <c r="Y6317" s="33"/>
    </row>
    <row r="6318" spans="1:25" hidden="1" x14ac:dyDescent="0.2">
      <c r="A6318" s="93"/>
      <c r="B6318" s="94" t="str">
        <f>IFERROR(VLOOKUP($A6318,HeadJournal!$A$1:$NTR$890,COLUMN(HeadJournal!B$1),0),"")</f>
        <v/>
      </c>
      <c r="C6318" s="94" t="str">
        <f>IFERROR(VLOOKUP($A6318,HeadJournal!$A$1:$NTR$890,COLUMN(HeadJournal!C$1),0),"")</f>
        <v/>
      </c>
      <c r="D6318" s="125" t="str">
        <f>IFERROR(VLOOKUP($A6318,HeadJournal!$A$1:$NTR$890,COLUMN(HeadJournal!D$1),0),"")</f>
        <v/>
      </c>
      <c r="E6318" s="95" t="str">
        <f>IFERROR(VLOOKUP($A6318,HeadJournal!$A$1:$NTR$890,COLUMN(HeadJournal!G$1),0),"")</f>
        <v/>
      </c>
      <c r="F6318" s="95" t="str">
        <f t="shared" si="419"/>
        <v/>
      </c>
      <c r="G6318" s="97"/>
      <c r="H6318" s="161"/>
      <c r="I6318" s="97"/>
      <c r="J6318" s="97"/>
      <c r="K6318" s="29"/>
      <c r="L6318" s="29"/>
      <c r="M6318" s="30">
        <f>IFERROR(VLOOKUP($A6318,HeadJournal!$A$1:$J$890,COLUMN(HeadJournal!I$1),0)*($K6318+$L6318)/(SUMIF($A:$A,$A6318,$K:$K)+SUMIF($A:$A,$A6318,$L:$L)),0)</f>
        <v>0</v>
      </c>
      <c r="N6318" s="30">
        <f>IFERROR((VLOOKUP($A6318,HeadJournal!$A$1:$K$890,COLUMN(HeadJournal!K$1),0)-VLOOKUP($A6318,HeadJournal!$A$1:$K$890,COLUMN(HeadJournal!J$1),0))*($K6318+$L6318)/(SUMIF($A:$A,$A6318,$K:$K)+SUMIF($A:$A,$A6318,$L:$L)),0)</f>
        <v>0</v>
      </c>
      <c r="O6318" s="30">
        <f>IFERROR((VLOOKUP($A6318,HeadJournal!$A$1:$L$890,COLUMN(HeadJournal!L$1),0)*($K6318+$L6318)/(SUMIF($A:$A,$A6318,$K:$K)+SUMIF($A:$A,$A6318,$L:$L)))/VLOOKUP($A6318,HeadJournal!$A$1:$L$890,COLUMN(HeadJournal!H$1),0),0)</f>
        <v>0</v>
      </c>
      <c r="P6318" s="30">
        <f ca="1">IFERROR(SUM(K6318:O6318)*VLOOKUP($A6318,HeadJournal!$A$1:$L$890,COLUMN(HeadJournal!H$1),0),0)</f>
        <v>0</v>
      </c>
      <c r="Q6318" s="29"/>
      <c r="R6318" s="31"/>
      <c r="S6318" s="31"/>
      <c r="T6318" s="95" t="str">
        <f t="shared" si="420"/>
        <v/>
      </c>
      <c r="U6318" s="32">
        <f t="shared" ca="1" si="354"/>
        <v>0</v>
      </c>
      <c r="V6318" s="22" t="str">
        <f t="shared" si="355"/>
        <v/>
      </c>
      <c r="X6318" s="33"/>
      <c r="Y6318" s="33"/>
    </row>
    <row r="6319" spans="1:25" hidden="1" x14ac:dyDescent="0.2">
      <c r="A6319" s="93"/>
      <c r="B6319" s="94" t="str">
        <f>IFERROR(VLOOKUP($A6319,HeadJournal!$A$1:$NTR$890,COLUMN(HeadJournal!B$1),0),"")</f>
        <v/>
      </c>
      <c r="C6319" s="94" t="str">
        <f>IFERROR(VLOOKUP($A6319,HeadJournal!$A$1:$NTR$890,COLUMN(HeadJournal!C$1),0),"")</f>
        <v/>
      </c>
      <c r="D6319" s="125" t="str">
        <f>IFERROR(VLOOKUP($A6319,HeadJournal!$A$1:$NTR$890,COLUMN(HeadJournal!D$1),0),"")</f>
        <v/>
      </c>
      <c r="E6319" s="95" t="str">
        <f>IFERROR(VLOOKUP($A6319,HeadJournal!$A$1:$NTR$890,COLUMN(HeadJournal!G$1),0),"")</f>
        <v/>
      </c>
      <c r="F6319" s="95" t="str">
        <f t="shared" si="419"/>
        <v/>
      </c>
      <c r="G6319" s="97"/>
      <c r="H6319" s="161"/>
      <c r="I6319" s="97"/>
      <c r="J6319" s="97"/>
      <c r="K6319" s="29"/>
      <c r="L6319" s="29"/>
      <c r="M6319" s="30">
        <f>IFERROR(VLOOKUP($A6319,HeadJournal!$A$1:$J$890,COLUMN(HeadJournal!I$1),0)*($K6319+$L6319)/(SUMIF($A:$A,$A6319,$K:$K)+SUMIF($A:$A,$A6319,$L:$L)),0)</f>
        <v>0</v>
      </c>
      <c r="N6319" s="30">
        <f>IFERROR((VLOOKUP($A6319,HeadJournal!$A$1:$K$890,COLUMN(HeadJournal!K$1),0)-VLOOKUP($A6319,HeadJournal!$A$1:$K$890,COLUMN(HeadJournal!J$1),0))*($K6319+$L6319)/(SUMIF($A:$A,$A6319,$K:$K)+SUMIF($A:$A,$A6319,$L:$L)),0)</f>
        <v>0</v>
      </c>
      <c r="O6319" s="30">
        <f>IFERROR((VLOOKUP($A6319,HeadJournal!$A$1:$L$890,COLUMN(HeadJournal!L$1),0)*($K6319+$L6319)/(SUMIF($A:$A,$A6319,$K:$K)+SUMIF($A:$A,$A6319,$L:$L)))/VLOOKUP($A6319,HeadJournal!$A$1:$L$890,COLUMN(HeadJournal!H$1),0),0)</f>
        <v>0</v>
      </c>
      <c r="P6319" s="30">
        <f ca="1">IFERROR(SUM(K6319:O6319)*VLOOKUP($A6319,HeadJournal!$A$1:$L$890,COLUMN(HeadJournal!H$1),0),0)</f>
        <v>0</v>
      </c>
      <c r="Q6319" s="29"/>
      <c r="R6319" s="31"/>
      <c r="S6319" s="31"/>
      <c r="T6319" s="95" t="str">
        <f t="shared" si="420"/>
        <v/>
      </c>
      <c r="U6319" s="32">
        <f t="shared" ca="1" si="354"/>
        <v>0</v>
      </c>
      <c r="V6319" s="22" t="str">
        <f t="shared" si="355"/>
        <v/>
      </c>
      <c r="X6319" s="33"/>
      <c r="Y6319" s="33"/>
    </row>
    <row r="6320" spans="1:25" hidden="1" x14ac:dyDescent="0.2">
      <c r="A6320" s="93"/>
      <c r="B6320" s="94" t="str">
        <f>IFERROR(VLOOKUP($A6320,HeadJournal!$A$1:$NTR$890,COLUMN(HeadJournal!B$1),0),"")</f>
        <v/>
      </c>
      <c r="C6320" s="94" t="str">
        <f>IFERROR(VLOOKUP($A6320,HeadJournal!$A$1:$NTR$890,COLUMN(HeadJournal!C$1),0),"")</f>
        <v/>
      </c>
      <c r="D6320" s="125" t="str">
        <f>IFERROR(VLOOKUP($A6320,HeadJournal!$A$1:$NTR$890,COLUMN(HeadJournal!D$1),0),"")</f>
        <v/>
      </c>
      <c r="E6320" s="95" t="str">
        <f>IFERROR(VLOOKUP($A6320,HeadJournal!$A$1:$NTR$890,COLUMN(HeadJournal!G$1),0),"")</f>
        <v/>
      </c>
      <c r="F6320" s="95" t="str">
        <f t="shared" si="419"/>
        <v/>
      </c>
      <c r="G6320" s="97"/>
      <c r="H6320" s="161"/>
      <c r="I6320" s="97"/>
      <c r="J6320" s="97"/>
      <c r="K6320" s="29"/>
      <c r="L6320" s="29"/>
      <c r="M6320" s="30">
        <f>IFERROR(VLOOKUP($A6320,HeadJournal!$A$1:$J$890,COLUMN(HeadJournal!I$1),0)*($K6320+$L6320)/(SUMIF($A:$A,$A6320,$K:$K)+SUMIF($A:$A,$A6320,$L:$L)),0)</f>
        <v>0</v>
      </c>
      <c r="N6320" s="30">
        <f>IFERROR((VLOOKUP($A6320,HeadJournal!$A$1:$K$890,COLUMN(HeadJournal!K$1),0)-VLOOKUP($A6320,HeadJournal!$A$1:$K$890,COLUMN(HeadJournal!J$1),0))*($K6320+$L6320)/(SUMIF($A:$A,$A6320,$K:$K)+SUMIF($A:$A,$A6320,$L:$L)),0)</f>
        <v>0</v>
      </c>
      <c r="O6320" s="30">
        <f>IFERROR((VLOOKUP($A6320,HeadJournal!$A$1:$L$890,COLUMN(HeadJournal!L$1),0)*($K6320+$L6320)/(SUMIF($A:$A,$A6320,$K:$K)+SUMIF($A:$A,$A6320,$L:$L)))/VLOOKUP($A6320,HeadJournal!$A$1:$L$890,COLUMN(HeadJournal!H$1),0),0)</f>
        <v>0</v>
      </c>
      <c r="P6320" s="30">
        <f ca="1">IFERROR(SUM(K6320:O6320)*VLOOKUP($A6320,HeadJournal!$A$1:$L$890,COLUMN(HeadJournal!H$1),0),0)</f>
        <v>0</v>
      </c>
      <c r="Q6320" s="29"/>
      <c r="R6320" s="31"/>
      <c r="S6320" s="31"/>
      <c r="T6320" s="95" t="str">
        <f t="shared" si="420"/>
        <v/>
      </c>
      <c r="U6320" s="32">
        <f t="shared" ca="1" si="354"/>
        <v>0</v>
      </c>
      <c r="V6320" s="22" t="str">
        <f t="shared" si="355"/>
        <v/>
      </c>
      <c r="X6320" s="33"/>
      <c r="Y6320" s="33"/>
    </row>
    <row r="6321" spans="1:25" hidden="1" x14ac:dyDescent="0.2">
      <c r="A6321" s="93"/>
      <c r="B6321" s="94" t="str">
        <f>IFERROR(VLOOKUP($A6321,HeadJournal!$A$1:$NTR$890,COLUMN(HeadJournal!B$1),0),"")</f>
        <v/>
      </c>
      <c r="C6321" s="94" t="str">
        <f>IFERROR(VLOOKUP($A6321,HeadJournal!$A$1:$NTR$890,COLUMN(HeadJournal!C$1),0),"")</f>
        <v/>
      </c>
      <c r="D6321" s="125" t="str">
        <f>IFERROR(VLOOKUP($A6321,HeadJournal!$A$1:$NTR$890,COLUMN(HeadJournal!D$1),0),"")</f>
        <v/>
      </c>
      <c r="E6321" s="95" t="str">
        <f>IFERROR(VLOOKUP($A6321,HeadJournal!$A$1:$NTR$890,COLUMN(HeadJournal!G$1),0),"")</f>
        <v/>
      </c>
      <c r="F6321" s="95" t="str">
        <f t="shared" si="419"/>
        <v/>
      </c>
      <c r="G6321" s="97"/>
      <c r="H6321" s="161"/>
      <c r="I6321" s="97"/>
      <c r="J6321" s="97"/>
      <c r="K6321" s="29"/>
      <c r="L6321" s="29"/>
      <c r="M6321" s="30">
        <f>IFERROR(VLOOKUP($A6321,HeadJournal!$A$1:$J$890,COLUMN(HeadJournal!I$1),0)*($K6321+$L6321)/(SUMIF($A:$A,$A6321,$K:$K)+SUMIF($A:$A,$A6321,$L:$L)),0)</f>
        <v>0</v>
      </c>
      <c r="N6321" s="30">
        <f>IFERROR((VLOOKUP($A6321,HeadJournal!$A$1:$K$890,COLUMN(HeadJournal!K$1),0)-VLOOKUP($A6321,HeadJournal!$A$1:$K$890,COLUMN(HeadJournal!J$1),0))*($K6321+$L6321)/(SUMIF($A:$A,$A6321,$K:$K)+SUMIF($A:$A,$A6321,$L:$L)),0)</f>
        <v>0</v>
      </c>
      <c r="O6321" s="30">
        <f>IFERROR((VLOOKUP($A6321,HeadJournal!$A$1:$L$890,COLUMN(HeadJournal!L$1),0)*($K6321+$L6321)/(SUMIF($A:$A,$A6321,$K:$K)+SUMIF($A:$A,$A6321,$L:$L)))/VLOOKUP($A6321,HeadJournal!$A$1:$L$890,COLUMN(HeadJournal!H$1),0),0)</f>
        <v>0</v>
      </c>
      <c r="P6321" s="30">
        <f ca="1">IFERROR(SUM(K6321:O6321)*VLOOKUP($A6321,HeadJournal!$A$1:$L$890,COLUMN(HeadJournal!H$1),0),0)</f>
        <v>0</v>
      </c>
      <c r="Q6321" s="29"/>
      <c r="R6321" s="31"/>
      <c r="S6321" s="31"/>
      <c r="T6321" s="95" t="str">
        <f t="shared" si="420"/>
        <v/>
      </c>
      <c r="U6321" s="32">
        <f t="shared" ca="1" si="354"/>
        <v>0</v>
      </c>
      <c r="V6321" s="22" t="str">
        <f t="shared" si="355"/>
        <v/>
      </c>
      <c r="X6321" s="33"/>
      <c r="Y6321" s="33"/>
    </row>
    <row r="6322" spans="1:25" hidden="1" x14ac:dyDescent="0.2">
      <c r="A6322" s="93"/>
      <c r="B6322" s="94" t="str">
        <f>IFERROR(VLOOKUP($A6322,HeadJournal!$A$1:$NTR$890,COLUMN(HeadJournal!B$1),0),"")</f>
        <v/>
      </c>
      <c r="C6322" s="94" t="str">
        <f>IFERROR(VLOOKUP($A6322,HeadJournal!$A$1:$NTR$890,COLUMN(HeadJournal!C$1),0),"")</f>
        <v/>
      </c>
      <c r="D6322" s="125" t="str">
        <f>IFERROR(VLOOKUP($A6322,HeadJournal!$A$1:$NTR$890,COLUMN(HeadJournal!D$1),0),"")</f>
        <v/>
      </c>
      <c r="E6322" s="95" t="str">
        <f>IFERROR(VLOOKUP($A6322,HeadJournal!$A$1:$NTR$890,COLUMN(HeadJournal!G$1),0),"")</f>
        <v/>
      </c>
      <c r="F6322" s="95" t="str">
        <f t="shared" si="419"/>
        <v/>
      </c>
      <c r="G6322" s="97"/>
      <c r="H6322" s="161"/>
      <c r="I6322" s="97"/>
      <c r="J6322" s="97"/>
      <c r="K6322" s="29"/>
      <c r="L6322" s="29"/>
      <c r="M6322" s="30">
        <f>IFERROR(VLOOKUP($A6322,HeadJournal!$A$1:$J$890,COLUMN(HeadJournal!I$1),0)*($K6322+$L6322)/(SUMIF($A:$A,$A6322,$K:$K)+SUMIF($A:$A,$A6322,$L:$L)),0)</f>
        <v>0</v>
      </c>
      <c r="N6322" s="30">
        <f>IFERROR((VLOOKUP($A6322,HeadJournal!$A$1:$K$890,COLUMN(HeadJournal!K$1),0)-VLOOKUP($A6322,HeadJournal!$A$1:$K$890,COLUMN(HeadJournal!J$1),0))*($K6322+$L6322)/(SUMIF($A:$A,$A6322,$K:$K)+SUMIF($A:$A,$A6322,$L:$L)),0)</f>
        <v>0</v>
      </c>
      <c r="O6322" s="30">
        <f>IFERROR((VLOOKUP($A6322,HeadJournal!$A$1:$L$890,COLUMN(HeadJournal!L$1),0)*($K6322+$L6322)/(SUMIF($A:$A,$A6322,$K:$K)+SUMIF($A:$A,$A6322,$L:$L)))/VLOOKUP($A6322,HeadJournal!$A$1:$L$890,COLUMN(HeadJournal!H$1),0),0)</f>
        <v>0</v>
      </c>
      <c r="P6322" s="30">
        <f ca="1">IFERROR(SUM(K6322:O6322)*VLOOKUP($A6322,HeadJournal!$A$1:$L$890,COLUMN(HeadJournal!H$1),0),0)</f>
        <v>0</v>
      </c>
      <c r="Q6322" s="29"/>
      <c r="R6322" s="31"/>
      <c r="S6322" s="31"/>
      <c r="T6322" s="95" t="str">
        <f t="shared" si="420"/>
        <v/>
      </c>
      <c r="U6322" s="32">
        <f t="shared" ca="1" si="354"/>
        <v>0</v>
      </c>
      <c r="V6322" s="22" t="str">
        <f t="shared" si="355"/>
        <v/>
      </c>
      <c r="X6322" s="33"/>
      <c r="Y6322" s="33"/>
    </row>
    <row r="6323" spans="1:25" hidden="1" x14ac:dyDescent="0.2">
      <c r="A6323" s="93"/>
      <c r="B6323" s="94" t="str">
        <f>IFERROR(VLOOKUP($A6323,HeadJournal!$A$1:$NTR$890,COLUMN(HeadJournal!B$1),0),"")</f>
        <v/>
      </c>
      <c r="C6323" s="94" t="str">
        <f>IFERROR(VLOOKUP($A6323,HeadJournal!$A$1:$NTR$890,COLUMN(HeadJournal!C$1),0),"")</f>
        <v/>
      </c>
      <c r="D6323" s="125" t="str">
        <f>IFERROR(VLOOKUP($A6323,HeadJournal!$A$1:$NTR$890,COLUMN(HeadJournal!D$1),0),"")</f>
        <v/>
      </c>
      <c r="E6323" s="95" t="str">
        <f>IFERROR(VLOOKUP($A6323,HeadJournal!$A$1:$NTR$890,COLUMN(HeadJournal!G$1),0),"")</f>
        <v/>
      </c>
      <c r="F6323" s="95" t="str">
        <f t="shared" ref="F6323:F6329" si="465">IFERROR(TEXT(E6323, "ГГГГ ММ"),"")</f>
        <v/>
      </c>
      <c r="G6323" s="97"/>
      <c r="H6323" s="161"/>
      <c r="I6323" s="97"/>
      <c r="J6323" s="97"/>
      <c r="K6323" s="29"/>
      <c r="L6323" s="29"/>
      <c r="M6323" s="30">
        <f>IFERROR(VLOOKUP($A6323,HeadJournal!$A$1:$J$890,COLUMN(HeadJournal!I$1),0)*($K6323+$L6323)/(SUMIF($A:$A,$A6323,$K:$K)+SUMIF($A:$A,$A6323,$L:$L)),0)</f>
        <v>0</v>
      </c>
      <c r="N6323" s="30">
        <f>IFERROR((VLOOKUP($A6323,HeadJournal!$A$1:$K$890,COLUMN(HeadJournal!K$1),0)-VLOOKUP($A6323,HeadJournal!$A$1:$K$890,COLUMN(HeadJournal!J$1),0))*($K6323+$L6323)/(SUMIF($A:$A,$A6323,$K:$K)+SUMIF($A:$A,$A6323,$L:$L)),0)</f>
        <v>0</v>
      </c>
      <c r="O6323" s="30">
        <f>IFERROR((VLOOKUP($A6323,HeadJournal!$A$1:$L$890,COLUMN(HeadJournal!L$1),0)*($K6323+$L6323)/(SUMIF($A:$A,$A6323,$K:$K)+SUMIF($A:$A,$A6323,$L:$L)))/VLOOKUP($A6323,HeadJournal!$A$1:$L$890,COLUMN(HeadJournal!H$1),0),0)</f>
        <v>0</v>
      </c>
      <c r="P6323" s="30">
        <f ca="1">IFERROR(SUM(K6323:O6323)*VLOOKUP($A6323,HeadJournal!$A$1:$L$890,COLUMN(HeadJournal!H$1),0),0)</f>
        <v>0</v>
      </c>
      <c r="Q6323" s="29"/>
      <c r="R6323" s="31"/>
      <c r="S6323" s="31"/>
      <c r="T6323" s="95" t="str">
        <f t="shared" ref="T6323:T6329" si="466">IF(R6323="","",TEXT(R6323,"ГГГГ ММ"))</f>
        <v/>
      </c>
      <c r="U6323" s="32">
        <f t="shared" ref="U6323:U6329" ca="1" si="467">Q6323-P6323</f>
        <v>0</v>
      </c>
      <c r="V6323" s="22" t="str">
        <f t="shared" ref="V6323:V6329" si="468">IF(Q6323&lt;&gt;0,IFERROR(U6323/P6323,""),"")</f>
        <v/>
      </c>
      <c r="X6323" s="33"/>
      <c r="Y6323" s="33"/>
    </row>
    <row r="6324" spans="1:25" hidden="1" x14ac:dyDescent="0.2">
      <c r="A6324" s="93"/>
      <c r="B6324" s="94" t="str">
        <f>IFERROR(VLOOKUP($A6324,HeadJournal!$A$1:$NTR$890,COLUMN(HeadJournal!B$1),0),"")</f>
        <v/>
      </c>
      <c r="C6324" s="94" t="str">
        <f>IFERROR(VLOOKUP($A6324,HeadJournal!$A$1:$NTR$890,COLUMN(HeadJournal!C$1),0),"")</f>
        <v/>
      </c>
      <c r="D6324" s="125" t="str">
        <f>IFERROR(VLOOKUP($A6324,HeadJournal!$A$1:$NTR$890,COLUMN(HeadJournal!D$1),0),"")</f>
        <v/>
      </c>
      <c r="E6324" s="95" t="str">
        <f>IFERROR(VLOOKUP($A6324,HeadJournal!$A$1:$NTR$890,COLUMN(HeadJournal!G$1),0),"")</f>
        <v/>
      </c>
      <c r="F6324" s="95" t="str">
        <f t="shared" si="465"/>
        <v/>
      </c>
      <c r="G6324" s="97"/>
      <c r="H6324" s="161"/>
      <c r="I6324" s="97"/>
      <c r="J6324" s="97"/>
      <c r="K6324" s="29"/>
      <c r="L6324" s="29"/>
      <c r="M6324" s="30">
        <f>IFERROR(VLOOKUP($A6324,HeadJournal!$A$1:$J$890,COLUMN(HeadJournal!I$1),0)*($K6324+$L6324)/(SUMIF($A:$A,$A6324,$K:$K)+SUMIF($A:$A,$A6324,$L:$L)),0)</f>
        <v>0</v>
      </c>
      <c r="N6324" s="30">
        <f>IFERROR((VLOOKUP($A6324,HeadJournal!$A$1:$K$890,COLUMN(HeadJournal!K$1),0)-VLOOKUP($A6324,HeadJournal!$A$1:$K$890,COLUMN(HeadJournal!J$1),0))*($K6324+$L6324)/(SUMIF($A:$A,$A6324,$K:$K)+SUMIF($A:$A,$A6324,$L:$L)),0)</f>
        <v>0</v>
      </c>
      <c r="O6324" s="30">
        <f>IFERROR((VLOOKUP($A6324,HeadJournal!$A$1:$L$890,COLUMN(HeadJournal!L$1),0)*($K6324+$L6324)/(SUMIF($A:$A,$A6324,$K:$K)+SUMIF($A:$A,$A6324,$L:$L)))/VLOOKUP($A6324,HeadJournal!$A$1:$L$890,COLUMN(HeadJournal!H$1),0),0)</f>
        <v>0</v>
      </c>
      <c r="P6324" s="30">
        <f ca="1">IFERROR(SUM(K6324:O6324)*VLOOKUP($A6324,HeadJournal!$A$1:$L$890,COLUMN(HeadJournal!H$1),0),0)</f>
        <v>0</v>
      </c>
      <c r="Q6324" s="29"/>
      <c r="R6324" s="31"/>
      <c r="S6324" s="31"/>
      <c r="T6324" s="95" t="str">
        <f t="shared" si="466"/>
        <v/>
      </c>
      <c r="U6324" s="32">
        <f t="shared" ca="1" si="467"/>
        <v>0</v>
      </c>
      <c r="V6324" s="22" t="str">
        <f t="shared" si="468"/>
        <v/>
      </c>
      <c r="X6324" s="33"/>
      <c r="Y6324" s="33"/>
    </row>
    <row r="6325" spans="1:25" hidden="1" x14ac:dyDescent="0.2">
      <c r="A6325" s="93"/>
      <c r="B6325" s="94" t="str">
        <f>IFERROR(VLOOKUP($A6325,HeadJournal!$A$1:$NTR$890,COLUMN(HeadJournal!B$1),0),"")</f>
        <v/>
      </c>
      <c r="C6325" s="94" t="str">
        <f>IFERROR(VLOOKUP($A6325,HeadJournal!$A$1:$NTR$890,COLUMN(HeadJournal!C$1),0),"")</f>
        <v/>
      </c>
      <c r="D6325" s="125" t="str">
        <f>IFERROR(VLOOKUP($A6325,HeadJournal!$A$1:$NTR$890,COLUMN(HeadJournal!D$1),0),"")</f>
        <v/>
      </c>
      <c r="E6325" s="95" t="str">
        <f>IFERROR(VLOOKUP($A6325,HeadJournal!$A$1:$NTR$890,COLUMN(HeadJournal!G$1),0),"")</f>
        <v/>
      </c>
      <c r="F6325" s="95" t="str">
        <f t="shared" si="465"/>
        <v/>
      </c>
      <c r="G6325" s="97"/>
      <c r="H6325" s="161"/>
      <c r="I6325" s="97"/>
      <c r="J6325" s="97"/>
      <c r="K6325" s="29"/>
      <c r="L6325" s="29"/>
      <c r="M6325" s="30">
        <f>IFERROR(VLOOKUP($A6325,HeadJournal!$A$1:$J$890,COLUMN(HeadJournal!I$1),0)*($K6325+$L6325)/(SUMIF($A:$A,$A6325,$K:$K)+SUMIF($A:$A,$A6325,$L:$L)),0)</f>
        <v>0</v>
      </c>
      <c r="N6325" s="30">
        <f>IFERROR((VLOOKUP($A6325,HeadJournal!$A$1:$K$890,COLUMN(HeadJournal!K$1),0)-VLOOKUP($A6325,HeadJournal!$A$1:$K$890,COLUMN(HeadJournal!J$1),0))*($K6325+$L6325)/(SUMIF($A:$A,$A6325,$K:$K)+SUMIF($A:$A,$A6325,$L:$L)),0)</f>
        <v>0</v>
      </c>
      <c r="O6325" s="30">
        <f>IFERROR((VLOOKUP($A6325,HeadJournal!$A$1:$L$890,COLUMN(HeadJournal!L$1),0)*($K6325+$L6325)/(SUMIF($A:$A,$A6325,$K:$K)+SUMIF($A:$A,$A6325,$L:$L)))/VLOOKUP($A6325,HeadJournal!$A$1:$L$890,COLUMN(HeadJournal!H$1),0),0)</f>
        <v>0</v>
      </c>
      <c r="P6325" s="30">
        <f ca="1">IFERROR(SUM(K6325:O6325)*VLOOKUP($A6325,HeadJournal!$A$1:$L$890,COLUMN(HeadJournal!H$1),0),0)</f>
        <v>0</v>
      </c>
      <c r="Q6325" s="29"/>
      <c r="R6325" s="31"/>
      <c r="S6325" s="31"/>
      <c r="T6325" s="95" t="str">
        <f t="shared" si="466"/>
        <v/>
      </c>
      <c r="U6325" s="32">
        <f t="shared" ca="1" si="467"/>
        <v>0</v>
      </c>
      <c r="V6325" s="22" t="str">
        <f t="shared" si="468"/>
        <v/>
      </c>
      <c r="X6325" s="33"/>
      <c r="Y6325" s="33"/>
    </row>
    <row r="6326" spans="1:25" hidden="1" x14ac:dyDescent="0.2">
      <c r="A6326" s="93"/>
      <c r="B6326" s="94" t="str">
        <f>IFERROR(VLOOKUP($A6326,HeadJournal!$A$1:$NTR$890,COLUMN(HeadJournal!B$1),0),"")</f>
        <v/>
      </c>
      <c r="C6326" s="94" t="str">
        <f>IFERROR(VLOOKUP($A6326,HeadJournal!$A$1:$NTR$890,COLUMN(HeadJournal!C$1),0),"")</f>
        <v/>
      </c>
      <c r="D6326" s="125" t="str">
        <f>IFERROR(VLOOKUP($A6326,HeadJournal!$A$1:$NTR$890,COLUMN(HeadJournal!D$1),0),"")</f>
        <v/>
      </c>
      <c r="E6326" s="95" t="str">
        <f>IFERROR(VLOOKUP($A6326,HeadJournal!$A$1:$NTR$890,COLUMN(HeadJournal!G$1),0),"")</f>
        <v/>
      </c>
      <c r="F6326" s="95" t="str">
        <f t="shared" si="465"/>
        <v/>
      </c>
      <c r="G6326" s="97"/>
      <c r="H6326" s="161"/>
      <c r="I6326" s="97"/>
      <c r="J6326" s="97"/>
      <c r="K6326" s="29"/>
      <c r="L6326" s="29"/>
      <c r="M6326" s="30">
        <f>IFERROR(VLOOKUP($A6326,HeadJournal!$A$1:$J$890,COLUMN(HeadJournal!I$1),0)*($K6326+$L6326)/(SUMIF($A:$A,$A6326,$K:$K)+SUMIF($A:$A,$A6326,$L:$L)),0)</f>
        <v>0</v>
      </c>
      <c r="N6326" s="30">
        <f>IFERROR((VLOOKUP($A6326,HeadJournal!$A$1:$K$890,COLUMN(HeadJournal!K$1),0)-VLOOKUP($A6326,HeadJournal!$A$1:$K$890,COLUMN(HeadJournal!J$1),0))*($K6326+$L6326)/(SUMIF($A:$A,$A6326,$K:$K)+SUMIF($A:$A,$A6326,$L:$L)),0)</f>
        <v>0</v>
      </c>
      <c r="O6326" s="30">
        <f>IFERROR((VLOOKUP($A6326,HeadJournal!$A$1:$L$890,COLUMN(HeadJournal!L$1),0)*($K6326+$L6326)/(SUMIF($A:$A,$A6326,$K:$K)+SUMIF($A:$A,$A6326,$L:$L)))/VLOOKUP($A6326,HeadJournal!$A$1:$L$890,COLUMN(HeadJournal!H$1),0),0)</f>
        <v>0</v>
      </c>
      <c r="P6326" s="30">
        <f ca="1">IFERROR(SUM(K6326:O6326)*VLOOKUP($A6326,HeadJournal!$A$1:$L$890,COLUMN(HeadJournal!H$1),0),0)</f>
        <v>0</v>
      </c>
      <c r="Q6326" s="29"/>
      <c r="R6326" s="31"/>
      <c r="S6326" s="31"/>
      <c r="T6326" s="95" t="str">
        <f t="shared" si="466"/>
        <v/>
      </c>
      <c r="U6326" s="32">
        <f t="shared" ca="1" si="467"/>
        <v>0</v>
      </c>
      <c r="V6326" s="22" t="str">
        <f t="shared" si="468"/>
        <v/>
      </c>
      <c r="X6326" s="33"/>
      <c r="Y6326" s="33"/>
    </row>
    <row r="6327" spans="1:25" hidden="1" x14ac:dyDescent="0.2">
      <c r="A6327" s="93"/>
      <c r="B6327" s="94" t="str">
        <f>IFERROR(VLOOKUP($A6327,HeadJournal!$A$1:$NTR$890,COLUMN(HeadJournal!B$1),0),"")</f>
        <v/>
      </c>
      <c r="C6327" s="94" t="str">
        <f>IFERROR(VLOOKUP($A6327,HeadJournal!$A$1:$NTR$890,COLUMN(HeadJournal!C$1),0),"")</f>
        <v/>
      </c>
      <c r="D6327" s="125" t="str">
        <f>IFERROR(VLOOKUP($A6327,HeadJournal!$A$1:$NTR$890,COLUMN(HeadJournal!D$1),0),"")</f>
        <v/>
      </c>
      <c r="E6327" s="95" t="str">
        <f>IFERROR(VLOOKUP($A6327,HeadJournal!$A$1:$NTR$890,COLUMN(HeadJournal!G$1),0),"")</f>
        <v/>
      </c>
      <c r="F6327" s="95" t="str">
        <f t="shared" si="465"/>
        <v/>
      </c>
      <c r="G6327" s="97"/>
      <c r="H6327" s="161"/>
      <c r="I6327" s="97"/>
      <c r="J6327" s="97"/>
      <c r="K6327" s="29"/>
      <c r="L6327" s="29"/>
      <c r="M6327" s="30">
        <f>IFERROR(VLOOKUP($A6327,HeadJournal!$A$1:$J$890,COLUMN(HeadJournal!I$1),0)*($K6327+$L6327)/(SUMIF($A:$A,$A6327,$K:$K)+SUMIF($A:$A,$A6327,$L:$L)),0)</f>
        <v>0</v>
      </c>
      <c r="N6327" s="30">
        <f>IFERROR((VLOOKUP($A6327,HeadJournal!$A$1:$K$890,COLUMN(HeadJournal!K$1),0)-VLOOKUP($A6327,HeadJournal!$A$1:$K$890,COLUMN(HeadJournal!J$1),0))*($K6327+$L6327)/(SUMIF($A:$A,$A6327,$K:$K)+SUMIF($A:$A,$A6327,$L:$L)),0)</f>
        <v>0</v>
      </c>
      <c r="O6327" s="30">
        <f>IFERROR((VLOOKUP($A6327,HeadJournal!$A$1:$L$890,COLUMN(HeadJournal!L$1),0)*($K6327+$L6327)/(SUMIF($A:$A,$A6327,$K:$K)+SUMIF($A:$A,$A6327,$L:$L)))/VLOOKUP($A6327,HeadJournal!$A$1:$L$890,COLUMN(HeadJournal!H$1),0),0)</f>
        <v>0</v>
      </c>
      <c r="P6327" s="30">
        <f ca="1">IFERROR(SUM(K6327:O6327)*VLOOKUP($A6327,HeadJournal!$A$1:$L$890,COLUMN(HeadJournal!H$1),0),0)</f>
        <v>0</v>
      </c>
      <c r="Q6327" s="29"/>
      <c r="R6327" s="31"/>
      <c r="S6327" s="31"/>
      <c r="T6327" s="95" t="str">
        <f t="shared" si="466"/>
        <v/>
      </c>
      <c r="U6327" s="32">
        <f t="shared" ca="1" si="467"/>
        <v>0</v>
      </c>
      <c r="V6327" s="22" t="str">
        <f t="shared" si="468"/>
        <v/>
      </c>
      <c r="X6327" s="33"/>
      <c r="Y6327" s="33"/>
    </row>
    <row r="6328" spans="1:25" hidden="1" x14ac:dyDescent="0.2">
      <c r="A6328" s="93"/>
      <c r="B6328" s="94" t="str">
        <f>IFERROR(VLOOKUP($A6328,HeadJournal!$A$1:$NTR$890,COLUMN(HeadJournal!B$1),0),"")</f>
        <v/>
      </c>
      <c r="C6328" s="94" t="str">
        <f>IFERROR(VLOOKUP($A6328,HeadJournal!$A$1:$NTR$890,COLUMN(HeadJournal!C$1),0),"")</f>
        <v/>
      </c>
      <c r="D6328" s="125" t="str">
        <f>IFERROR(VLOOKUP($A6328,HeadJournal!$A$1:$NTR$890,COLUMN(HeadJournal!D$1),0),"")</f>
        <v/>
      </c>
      <c r="E6328" s="95" t="str">
        <f>IFERROR(VLOOKUP($A6328,HeadJournal!$A$1:$NTR$890,COLUMN(HeadJournal!G$1),0),"")</f>
        <v/>
      </c>
      <c r="F6328" s="95" t="str">
        <f t="shared" si="465"/>
        <v/>
      </c>
      <c r="G6328" s="97"/>
      <c r="H6328" s="161"/>
      <c r="I6328" s="97"/>
      <c r="J6328" s="97"/>
      <c r="K6328" s="29"/>
      <c r="L6328" s="29"/>
      <c r="M6328" s="30">
        <f>IFERROR(VLOOKUP($A6328,HeadJournal!$A$1:$J$890,COLUMN(HeadJournal!I$1),0)*($K6328+$L6328)/(SUMIF($A:$A,$A6328,$K:$K)+SUMIF($A:$A,$A6328,$L:$L)),0)</f>
        <v>0</v>
      </c>
      <c r="N6328" s="30">
        <f>IFERROR((VLOOKUP($A6328,HeadJournal!$A$1:$K$890,COLUMN(HeadJournal!K$1),0)-VLOOKUP($A6328,HeadJournal!$A$1:$K$890,COLUMN(HeadJournal!J$1),0))*($K6328+$L6328)/(SUMIF($A:$A,$A6328,$K:$K)+SUMIF($A:$A,$A6328,$L:$L)),0)</f>
        <v>0</v>
      </c>
      <c r="O6328" s="30">
        <f>IFERROR((VLOOKUP($A6328,HeadJournal!$A$1:$L$890,COLUMN(HeadJournal!L$1),0)*($K6328+$L6328)/(SUMIF($A:$A,$A6328,$K:$K)+SUMIF($A:$A,$A6328,$L:$L)))/VLOOKUP($A6328,HeadJournal!$A$1:$L$890,COLUMN(HeadJournal!H$1),0),0)</f>
        <v>0</v>
      </c>
      <c r="P6328" s="30">
        <f ca="1">IFERROR(SUM(K6328:O6328)*VLOOKUP($A6328,HeadJournal!$A$1:$L$890,COLUMN(HeadJournal!H$1),0),0)</f>
        <v>0</v>
      </c>
      <c r="Q6328" s="29"/>
      <c r="R6328" s="31"/>
      <c r="S6328" s="31"/>
      <c r="T6328" s="95" t="str">
        <f t="shared" si="466"/>
        <v/>
      </c>
      <c r="U6328" s="32">
        <f t="shared" ca="1" si="467"/>
        <v>0</v>
      </c>
      <c r="V6328" s="22" t="str">
        <f t="shared" si="468"/>
        <v/>
      </c>
      <c r="X6328" s="33"/>
      <c r="Y6328" s="33"/>
    </row>
    <row r="6329" spans="1:25" hidden="1" x14ac:dyDescent="0.2">
      <c r="A6329" s="93"/>
      <c r="B6329" s="94" t="str">
        <f>IFERROR(VLOOKUP($A6329,HeadJournal!$A$1:$NTR$890,COLUMN(HeadJournal!B$1),0),"")</f>
        <v/>
      </c>
      <c r="C6329" s="94" t="str">
        <f>IFERROR(VLOOKUP($A6329,HeadJournal!$A$1:$NTR$890,COLUMN(HeadJournal!C$1),0),"")</f>
        <v/>
      </c>
      <c r="D6329" s="125" t="str">
        <f>IFERROR(VLOOKUP($A6329,HeadJournal!$A$1:$NTR$890,COLUMN(HeadJournal!D$1),0),"")</f>
        <v/>
      </c>
      <c r="E6329" s="95" t="str">
        <f>IFERROR(VLOOKUP($A6329,HeadJournal!$A$1:$NTR$890,COLUMN(HeadJournal!G$1),0),"")</f>
        <v/>
      </c>
      <c r="F6329" s="95" t="str">
        <f t="shared" si="465"/>
        <v/>
      </c>
      <c r="G6329" s="97"/>
      <c r="H6329" s="161"/>
      <c r="I6329" s="97"/>
      <c r="J6329" s="97"/>
      <c r="K6329" s="29"/>
      <c r="L6329" s="29"/>
      <c r="M6329" s="30">
        <f>IFERROR(VLOOKUP($A6329,HeadJournal!$A$1:$J$890,COLUMN(HeadJournal!I$1),0)*($K6329+$L6329)/(SUMIF($A:$A,$A6329,$K:$K)+SUMIF($A:$A,$A6329,$L:$L)),0)</f>
        <v>0</v>
      </c>
      <c r="N6329" s="30">
        <f>IFERROR((VLOOKUP($A6329,HeadJournal!$A$1:$K$890,COLUMN(HeadJournal!K$1),0)-VLOOKUP($A6329,HeadJournal!$A$1:$K$890,COLUMN(HeadJournal!J$1),0))*($K6329+$L6329)/(SUMIF($A:$A,$A6329,$K:$K)+SUMIF($A:$A,$A6329,$L:$L)),0)</f>
        <v>0</v>
      </c>
      <c r="O6329" s="30">
        <f>IFERROR((VLOOKUP($A6329,HeadJournal!$A$1:$L$890,COLUMN(HeadJournal!L$1),0)*($K6329+$L6329)/(SUMIF($A:$A,$A6329,$K:$K)+SUMIF($A:$A,$A6329,$L:$L)))/VLOOKUP($A6329,HeadJournal!$A$1:$L$890,COLUMN(HeadJournal!H$1),0),0)</f>
        <v>0</v>
      </c>
      <c r="P6329" s="30">
        <f ca="1">IFERROR(SUM(K6329:O6329)*VLOOKUP($A6329,HeadJournal!$A$1:$L$890,COLUMN(HeadJournal!H$1),0),0)</f>
        <v>0</v>
      </c>
      <c r="Q6329" s="29"/>
      <c r="R6329" s="31"/>
      <c r="S6329" s="31"/>
      <c r="T6329" s="95" t="str">
        <f t="shared" si="466"/>
        <v/>
      </c>
      <c r="U6329" s="32">
        <f t="shared" ca="1" si="467"/>
        <v>0</v>
      </c>
      <c r="V6329" s="22" t="str">
        <f t="shared" si="468"/>
        <v/>
      </c>
      <c r="X6329" s="33"/>
      <c r="Y6329" s="33"/>
    </row>
    <row r="6330" spans="1:25" hidden="1" x14ac:dyDescent="0.2">
      <c r="A6330" s="93"/>
      <c r="B6330" s="94" t="str">
        <f>IFERROR(VLOOKUP($A6330,HeadJournal!$A$1:$NTR$890,COLUMN(HeadJournal!B$1),0),"")</f>
        <v/>
      </c>
      <c r="C6330" s="94" t="str">
        <f>IFERROR(VLOOKUP($A6330,HeadJournal!$A$1:$NTR$890,COLUMN(HeadJournal!C$1),0),"")</f>
        <v/>
      </c>
      <c r="D6330" s="125" t="str">
        <f>IFERROR(VLOOKUP($A6330,HeadJournal!$A$1:$NTR$890,COLUMN(HeadJournal!D$1),0),"")</f>
        <v/>
      </c>
      <c r="E6330" s="95" t="str">
        <f>IFERROR(VLOOKUP($A6330,HeadJournal!$A$1:$NTR$890,COLUMN(HeadJournal!G$1),0),"")</f>
        <v/>
      </c>
      <c r="F6330" s="95" t="str">
        <f t="shared" ref="F6330:F6336" si="469">IFERROR(TEXT(E6330, "ГГГГ ММ"),"")</f>
        <v/>
      </c>
      <c r="G6330" s="97"/>
      <c r="H6330" s="161"/>
      <c r="I6330" s="97"/>
      <c r="J6330" s="97"/>
      <c r="K6330" s="29"/>
      <c r="L6330" s="29"/>
      <c r="M6330" s="30">
        <f>IFERROR(VLOOKUP($A6330,HeadJournal!$A$1:$J$890,COLUMN(HeadJournal!I$1),0)*($K6330+$L6330)/(SUMIF($A:$A,$A6330,$K:$K)+SUMIF($A:$A,$A6330,$L:$L)),0)</f>
        <v>0</v>
      </c>
      <c r="N6330" s="30">
        <f>IFERROR((VLOOKUP($A6330,HeadJournal!$A$1:$K$890,COLUMN(HeadJournal!K$1),0)-VLOOKUP($A6330,HeadJournal!$A$1:$K$890,COLUMN(HeadJournal!J$1),0))*($K6330+$L6330)/(SUMIF($A:$A,$A6330,$K:$K)+SUMIF($A:$A,$A6330,$L:$L)),0)</f>
        <v>0</v>
      </c>
      <c r="O6330" s="30">
        <f>IFERROR((VLOOKUP($A6330,HeadJournal!$A$1:$L$890,COLUMN(HeadJournal!L$1),0)*($K6330+$L6330)/(SUMIF($A:$A,$A6330,$K:$K)+SUMIF($A:$A,$A6330,$L:$L)))/VLOOKUP($A6330,HeadJournal!$A$1:$L$890,COLUMN(HeadJournal!H$1),0),0)</f>
        <v>0</v>
      </c>
      <c r="P6330" s="30">
        <f ca="1">IFERROR(SUM(K6330:O6330)*VLOOKUP($A6330,HeadJournal!$A$1:$L$890,COLUMN(HeadJournal!H$1),0),0)</f>
        <v>0</v>
      </c>
      <c r="Q6330" s="29"/>
      <c r="R6330" s="31"/>
      <c r="S6330" s="31"/>
      <c r="T6330" s="95" t="str">
        <f t="shared" ref="T6330:T6336" si="470">IF(R6330="","",TEXT(R6330,"ГГГГ ММ"))</f>
        <v/>
      </c>
      <c r="U6330" s="32">
        <f t="shared" ref="U6330:U6336" ca="1" si="471">Q6330-P6330</f>
        <v>0</v>
      </c>
      <c r="V6330" s="22" t="str">
        <f t="shared" ref="V6330:V6336" si="472">IF(Q6330&lt;&gt;0,IFERROR(U6330/P6330,""),"")</f>
        <v/>
      </c>
      <c r="X6330" s="33"/>
      <c r="Y6330" s="33"/>
    </row>
    <row r="6331" spans="1:25" hidden="1" x14ac:dyDescent="0.2">
      <c r="A6331" s="93"/>
      <c r="B6331" s="94" t="str">
        <f>IFERROR(VLOOKUP($A6331,HeadJournal!$A$1:$NTR$890,COLUMN(HeadJournal!B$1),0),"")</f>
        <v/>
      </c>
      <c r="C6331" s="94" t="str">
        <f>IFERROR(VLOOKUP($A6331,HeadJournal!$A$1:$NTR$890,COLUMN(HeadJournal!C$1),0),"")</f>
        <v/>
      </c>
      <c r="D6331" s="125" t="str">
        <f>IFERROR(VLOOKUP($A6331,HeadJournal!$A$1:$NTR$890,COLUMN(HeadJournal!D$1),0),"")</f>
        <v/>
      </c>
      <c r="E6331" s="95" t="str">
        <f>IFERROR(VLOOKUP($A6331,HeadJournal!$A$1:$NTR$890,COLUMN(HeadJournal!G$1),0),"")</f>
        <v/>
      </c>
      <c r="F6331" s="95" t="str">
        <f t="shared" si="469"/>
        <v/>
      </c>
      <c r="G6331" s="97"/>
      <c r="H6331" s="161"/>
      <c r="I6331" s="97"/>
      <c r="J6331" s="97"/>
      <c r="K6331" s="29"/>
      <c r="L6331" s="29"/>
      <c r="M6331" s="30">
        <f>IFERROR(VLOOKUP($A6331,HeadJournal!$A$1:$J$890,COLUMN(HeadJournal!I$1),0)*($K6331+$L6331)/(SUMIF($A:$A,$A6331,$K:$K)+SUMIF($A:$A,$A6331,$L:$L)),0)</f>
        <v>0</v>
      </c>
      <c r="N6331" s="30">
        <f>IFERROR((VLOOKUP($A6331,HeadJournal!$A$1:$K$890,COLUMN(HeadJournal!K$1),0)-VLOOKUP($A6331,HeadJournal!$A$1:$K$890,COLUMN(HeadJournal!J$1),0))*($K6331+$L6331)/(SUMIF($A:$A,$A6331,$K:$K)+SUMIF($A:$A,$A6331,$L:$L)),0)</f>
        <v>0</v>
      </c>
      <c r="O6331" s="30">
        <f>IFERROR((VLOOKUP($A6331,HeadJournal!$A$1:$L$890,COLUMN(HeadJournal!L$1),0)*($K6331+$L6331)/(SUMIF($A:$A,$A6331,$K:$K)+SUMIF($A:$A,$A6331,$L:$L)))/VLOOKUP($A6331,HeadJournal!$A$1:$L$890,COLUMN(HeadJournal!H$1),0),0)</f>
        <v>0</v>
      </c>
      <c r="P6331" s="30">
        <f ca="1">IFERROR(SUM(K6331:O6331)*VLOOKUP($A6331,HeadJournal!$A$1:$L$890,COLUMN(HeadJournal!H$1),0),0)</f>
        <v>0</v>
      </c>
      <c r="Q6331" s="29"/>
      <c r="R6331" s="31"/>
      <c r="S6331" s="31"/>
      <c r="T6331" s="95" t="str">
        <f t="shared" si="470"/>
        <v/>
      </c>
      <c r="U6331" s="32">
        <f t="shared" ca="1" si="471"/>
        <v>0</v>
      </c>
      <c r="V6331" s="22" t="str">
        <f t="shared" si="472"/>
        <v/>
      </c>
      <c r="X6331" s="33"/>
      <c r="Y6331" s="33"/>
    </row>
    <row r="6332" spans="1:25" hidden="1" x14ac:dyDescent="0.2">
      <c r="A6332" s="93"/>
      <c r="B6332" s="94" t="str">
        <f>IFERROR(VLOOKUP($A6332,HeadJournal!$A$1:$NTR$890,COLUMN(HeadJournal!B$1),0),"")</f>
        <v/>
      </c>
      <c r="C6332" s="94" t="str">
        <f>IFERROR(VLOOKUP($A6332,HeadJournal!$A$1:$NTR$890,COLUMN(HeadJournal!C$1),0),"")</f>
        <v/>
      </c>
      <c r="D6332" s="125" t="str">
        <f>IFERROR(VLOOKUP($A6332,HeadJournal!$A$1:$NTR$890,COLUMN(HeadJournal!D$1),0),"")</f>
        <v/>
      </c>
      <c r="E6332" s="95" t="str">
        <f>IFERROR(VLOOKUP($A6332,HeadJournal!$A$1:$NTR$890,COLUMN(HeadJournal!G$1),0),"")</f>
        <v/>
      </c>
      <c r="F6332" s="95" t="str">
        <f t="shared" si="469"/>
        <v/>
      </c>
      <c r="G6332" s="97"/>
      <c r="H6332" s="161"/>
      <c r="I6332" s="97"/>
      <c r="J6332" s="97"/>
      <c r="K6332" s="29"/>
      <c r="L6332" s="29"/>
      <c r="M6332" s="30">
        <f>IFERROR(VLOOKUP($A6332,HeadJournal!$A$1:$J$890,COLUMN(HeadJournal!I$1),0)*($K6332+$L6332)/(SUMIF($A:$A,$A6332,$K:$K)+SUMIF($A:$A,$A6332,$L:$L)),0)</f>
        <v>0</v>
      </c>
      <c r="N6332" s="30">
        <f>IFERROR((VLOOKUP($A6332,HeadJournal!$A$1:$K$890,COLUMN(HeadJournal!K$1),0)-VLOOKUP($A6332,HeadJournal!$A$1:$K$890,COLUMN(HeadJournal!J$1),0))*($K6332+$L6332)/(SUMIF($A:$A,$A6332,$K:$K)+SUMIF($A:$A,$A6332,$L:$L)),0)</f>
        <v>0</v>
      </c>
      <c r="O6332" s="30">
        <f>IFERROR((VLOOKUP($A6332,HeadJournal!$A$1:$L$890,COLUMN(HeadJournal!L$1),0)*($K6332+$L6332)/(SUMIF($A:$A,$A6332,$K:$K)+SUMIF($A:$A,$A6332,$L:$L)))/VLOOKUP($A6332,HeadJournal!$A$1:$L$890,COLUMN(HeadJournal!H$1),0),0)</f>
        <v>0</v>
      </c>
      <c r="P6332" s="30">
        <f ca="1">IFERROR(SUM(K6332:O6332)*VLOOKUP($A6332,HeadJournal!$A$1:$L$890,COLUMN(HeadJournal!H$1),0),0)</f>
        <v>0</v>
      </c>
      <c r="Q6332" s="29"/>
      <c r="R6332" s="31"/>
      <c r="S6332" s="31"/>
      <c r="T6332" s="95" t="str">
        <f t="shared" si="470"/>
        <v/>
      </c>
      <c r="U6332" s="32">
        <f t="shared" ca="1" si="471"/>
        <v>0</v>
      </c>
      <c r="V6332" s="22" t="str">
        <f t="shared" si="472"/>
        <v/>
      </c>
      <c r="X6332" s="33"/>
      <c r="Y6332" s="33"/>
    </row>
    <row r="6333" spans="1:25" hidden="1" x14ac:dyDescent="0.2">
      <c r="A6333" s="93"/>
      <c r="B6333" s="94" t="str">
        <f>IFERROR(VLOOKUP($A6333,HeadJournal!$A$1:$NTR$890,COLUMN(HeadJournal!B$1),0),"")</f>
        <v/>
      </c>
      <c r="C6333" s="94" t="str">
        <f>IFERROR(VLOOKUP($A6333,HeadJournal!$A$1:$NTR$890,COLUMN(HeadJournal!C$1),0),"")</f>
        <v/>
      </c>
      <c r="D6333" s="125" t="str">
        <f>IFERROR(VLOOKUP($A6333,HeadJournal!$A$1:$NTR$890,COLUMN(HeadJournal!D$1),0),"")</f>
        <v/>
      </c>
      <c r="E6333" s="95" t="str">
        <f>IFERROR(VLOOKUP($A6333,HeadJournal!$A$1:$NTR$890,COLUMN(HeadJournal!G$1),0),"")</f>
        <v/>
      </c>
      <c r="F6333" s="95" t="str">
        <f t="shared" si="469"/>
        <v/>
      </c>
      <c r="G6333" s="97"/>
      <c r="H6333" s="161"/>
      <c r="I6333" s="97"/>
      <c r="J6333" s="97"/>
      <c r="K6333" s="29"/>
      <c r="L6333" s="29"/>
      <c r="M6333" s="30">
        <f>IFERROR(VLOOKUP($A6333,HeadJournal!$A$1:$J$890,COLUMN(HeadJournal!I$1),0)*($K6333+$L6333)/(SUMIF($A:$A,$A6333,$K:$K)+SUMIF($A:$A,$A6333,$L:$L)),0)</f>
        <v>0</v>
      </c>
      <c r="N6333" s="30">
        <f>IFERROR((VLOOKUP($A6333,HeadJournal!$A$1:$K$890,COLUMN(HeadJournal!K$1),0)-VLOOKUP($A6333,HeadJournal!$A$1:$K$890,COLUMN(HeadJournal!J$1),0))*($K6333+$L6333)/(SUMIF($A:$A,$A6333,$K:$K)+SUMIF($A:$A,$A6333,$L:$L)),0)</f>
        <v>0</v>
      </c>
      <c r="O6333" s="30">
        <f>IFERROR((VLOOKUP($A6333,HeadJournal!$A$1:$L$890,COLUMN(HeadJournal!L$1),0)*($K6333+$L6333)/(SUMIF($A:$A,$A6333,$K:$K)+SUMIF($A:$A,$A6333,$L:$L)))/VLOOKUP($A6333,HeadJournal!$A$1:$L$890,COLUMN(HeadJournal!H$1),0),0)</f>
        <v>0</v>
      </c>
      <c r="P6333" s="30">
        <f ca="1">IFERROR(SUM(K6333:O6333)*VLOOKUP($A6333,HeadJournal!$A$1:$L$890,COLUMN(HeadJournal!H$1),0),0)</f>
        <v>0</v>
      </c>
      <c r="Q6333" s="29"/>
      <c r="R6333" s="31"/>
      <c r="S6333" s="31"/>
      <c r="T6333" s="95" t="str">
        <f t="shared" si="470"/>
        <v/>
      </c>
      <c r="U6333" s="32">
        <f t="shared" ca="1" si="471"/>
        <v>0</v>
      </c>
      <c r="V6333" s="22" t="str">
        <f t="shared" si="472"/>
        <v/>
      </c>
      <c r="X6333" s="33"/>
      <c r="Y6333" s="33"/>
    </row>
    <row r="6334" spans="1:25" hidden="1" x14ac:dyDescent="0.2">
      <c r="A6334" s="93"/>
      <c r="B6334" s="94" t="str">
        <f>IFERROR(VLOOKUP($A6334,HeadJournal!$A$1:$NTR$890,COLUMN(HeadJournal!B$1),0),"")</f>
        <v/>
      </c>
      <c r="C6334" s="94" t="str">
        <f>IFERROR(VLOOKUP($A6334,HeadJournal!$A$1:$NTR$890,COLUMN(HeadJournal!C$1),0),"")</f>
        <v/>
      </c>
      <c r="D6334" s="125" t="str">
        <f>IFERROR(VLOOKUP($A6334,HeadJournal!$A$1:$NTR$890,COLUMN(HeadJournal!D$1),0),"")</f>
        <v/>
      </c>
      <c r="E6334" s="95" t="str">
        <f>IFERROR(VLOOKUP($A6334,HeadJournal!$A$1:$NTR$890,COLUMN(HeadJournal!G$1),0),"")</f>
        <v/>
      </c>
      <c r="F6334" s="95" t="str">
        <f t="shared" si="469"/>
        <v/>
      </c>
      <c r="G6334" s="97"/>
      <c r="H6334" s="161"/>
      <c r="I6334" s="97"/>
      <c r="J6334" s="97"/>
      <c r="K6334" s="29"/>
      <c r="L6334" s="29"/>
      <c r="M6334" s="30">
        <f>IFERROR(VLOOKUP($A6334,HeadJournal!$A$1:$J$890,COLUMN(HeadJournal!I$1),0)*($K6334+$L6334)/(SUMIF($A:$A,$A6334,$K:$K)+SUMIF($A:$A,$A6334,$L:$L)),0)</f>
        <v>0</v>
      </c>
      <c r="N6334" s="30">
        <f>IFERROR((VLOOKUP($A6334,HeadJournal!$A$1:$K$890,COLUMN(HeadJournal!K$1),0)-VLOOKUP($A6334,HeadJournal!$A$1:$K$890,COLUMN(HeadJournal!J$1),0))*($K6334+$L6334)/(SUMIF($A:$A,$A6334,$K:$K)+SUMIF($A:$A,$A6334,$L:$L)),0)</f>
        <v>0</v>
      </c>
      <c r="O6334" s="30">
        <f>IFERROR((VLOOKUP($A6334,HeadJournal!$A$1:$L$890,COLUMN(HeadJournal!L$1),0)*($K6334+$L6334)/(SUMIF($A:$A,$A6334,$K:$K)+SUMIF($A:$A,$A6334,$L:$L)))/VLOOKUP($A6334,HeadJournal!$A$1:$L$890,COLUMN(HeadJournal!H$1),0),0)</f>
        <v>0</v>
      </c>
      <c r="P6334" s="30">
        <f ca="1">IFERROR(SUM(K6334:O6334)*VLOOKUP($A6334,HeadJournal!$A$1:$L$890,COLUMN(HeadJournal!H$1),0),0)</f>
        <v>0</v>
      </c>
      <c r="Q6334" s="29"/>
      <c r="R6334" s="31"/>
      <c r="S6334" s="31"/>
      <c r="T6334" s="95" t="str">
        <f t="shared" si="470"/>
        <v/>
      </c>
      <c r="U6334" s="32">
        <f t="shared" ca="1" si="471"/>
        <v>0</v>
      </c>
      <c r="V6334" s="22" t="str">
        <f t="shared" si="472"/>
        <v/>
      </c>
      <c r="X6334" s="33"/>
      <c r="Y6334" s="33"/>
    </row>
    <row r="6335" spans="1:25" hidden="1" x14ac:dyDescent="0.2">
      <c r="A6335" s="93"/>
      <c r="B6335" s="94" t="str">
        <f>IFERROR(VLOOKUP($A6335,HeadJournal!$A$1:$NTR$890,COLUMN(HeadJournal!B$1),0),"")</f>
        <v/>
      </c>
      <c r="C6335" s="94" t="str">
        <f>IFERROR(VLOOKUP($A6335,HeadJournal!$A$1:$NTR$890,COLUMN(HeadJournal!C$1),0),"")</f>
        <v/>
      </c>
      <c r="D6335" s="125" t="str">
        <f>IFERROR(VLOOKUP($A6335,HeadJournal!$A$1:$NTR$890,COLUMN(HeadJournal!D$1),0),"")</f>
        <v/>
      </c>
      <c r="E6335" s="95" t="str">
        <f>IFERROR(VLOOKUP($A6335,HeadJournal!$A$1:$NTR$890,COLUMN(HeadJournal!G$1),0),"")</f>
        <v/>
      </c>
      <c r="F6335" s="95" t="str">
        <f t="shared" si="469"/>
        <v/>
      </c>
      <c r="G6335" s="97"/>
      <c r="H6335" s="161"/>
      <c r="I6335" s="97"/>
      <c r="J6335" s="97"/>
      <c r="K6335" s="29"/>
      <c r="L6335" s="29"/>
      <c r="M6335" s="30">
        <f>IFERROR(VLOOKUP($A6335,HeadJournal!$A$1:$J$890,COLUMN(HeadJournal!I$1),0)*($K6335+$L6335)/(SUMIF($A:$A,$A6335,$K:$K)+SUMIF($A:$A,$A6335,$L:$L)),0)</f>
        <v>0</v>
      </c>
      <c r="N6335" s="30">
        <f>IFERROR((VLOOKUP($A6335,HeadJournal!$A$1:$K$890,COLUMN(HeadJournal!K$1),0)-VLOOKUP($A6335,HeadJournal!$A$1:$K$890,COLUMN(HeadJournal!J$1),0))*($K6335+$L6335)/(SUMIF($A:$A,$A6335,$K:$K)+SUMIF($A:$A,$A6335,$L:$L)),0)</f>
        <v>0</v>
      </c>
      <c r="O6335" s="30">
        <f>IFERROR((VLOOKUP($A6335,HeadJournal!$A$1:$L$890,COLUMN(HeadJournal!L$1),0)*($K6335+$L6335)/(SUMIF($A:$A,$A6335,$K:$K)+SUMIF($A:$A,$A6335,$L:$L)))/VLOOKUP($A6335,HeadJournal!$A$1:$L$890,COLUMN(HeadJournal!H$1),0),0)</f>
        <v>0</v>
      </c>
      <c r="P6335" s="30">
        <f ca="1">IFERROR(SUM(K6335:O6335)*VLOOKUP($A6335,HeadJournal!$A$1:$L$890,COLUMN(HeadJournal!H$1),0),0)</f>
        <v>0</v>
      </c>
      <c r="Q6335" s="29"/>
      <c r="R6335" s="31"/>
      <c r="S6335" s="31"/>
      <c r="T6335" s="95" t="str">
        <f t="shared" si="470"/>
        <v/>
      </c>
      <c r="U6335" s="32">
        <f t="shared" ca="1" si="471"/>
        <v>0</v>
      </c>
      <c r="V6335" s="22" t="str">
        <f t="shared" si="472"/>
        <v/>
      </c>
      <c r="X6335" s="33"/>
      <c r="Y6335" s="33"/>
    </row>
    <row r="6336" spans="1:25" hidden="1" x14ac:dyDescent="0.2">
      <c r="A6336" s="93"/>
      <c r="B6336" s="94" t="str">
        <f>IFERROR(VLOOKUP($A6336,HeadJournal!$A$1:$NTR$890,COLUMN(HeadJournal!B$1),0),"")</f>
        <v/>
      </c>
      <c r="C6336" s="94" t="str">
        <f>IFERROR(VLOOKUP($A6336,HeadJournal!$A$1:$NTR$890,COLUMN(HeadJournal!C$1),0),"")</f>
        <v/>
      </c>
      <c r="D6336" s="125" t="str">
        <f>IFERROR(VLOOKUP($A6336,HeadJournal!$A$1:$NTR$890,COLUMN(HeadJournal!D$1),0),"")</f>
        <v/>
      </c>
      <c r="E6336" s="95" t="str">
        <f>IFERROR(VLOOKUP($A6336,HeadJournal!$A$1:$NTR$890,COLUMN(HeadJournal!G$1),0),"")</f>
        <v/>
      </c>
      <c r="F6336" s="95" t="str">
        <f t="shared" si="469"/>
        <v/>
      </c>
      <c r="G6336" s="97"/>
      <c r="H6336" s="161"/>
      <c r="I6336" s="97"/>
      <c r="J6336" s="97"/>
      <c r="K6336" s="29"/>
      <c r="L6336" s="29"/>
      <c r="M6336" s="30">
        <f>IFERROR(VLOOKUP($A6336,HeadJournal!$A$1:$J$890,COLUMN(HeadJournal!I$1),0)*($K6336+$L6336)/(SUMIF($A:$A,$A6336,$K:$K)+SUMIF($A:$A,$A6336,$L:$L)),0)</f>
        <v>0</v>
      </c>
      <c r="N6336" s="30">
        <f>IFERROR((VLOOKUP($A6336,HeadJournal!$A$1:$K$890,COLUMN(HeadJournal!K$1),0)-VLOOKUP($A6336,HeadJournal!$A$1:$K$890,COLUMN(HeadJournal!J$1),0))*($K6336+$L6336)/(SUMIF($A:$A,$A6336,$K:$K)+SUMIF($A:$A,$A6336,$L:$L)),0)</f>
        <v>0</v>
      </c>
      <c r="O6336" s="30">
        <f>IFERROR((VLOOKUP($A6336,HeadJournal!$A$1:$L$890,COLUMN(HeadJournal!L$1),0)*($K6336+$L6336)/(SUMIF($A:$A,$A6336,$K:$K)+SUMIF($A:$A,$A6336,$L:$L)))/VLOOKUP($A6336,HeadJournal!$A$1:$L$890,COLUMN(HeadJournal!H$1),0),0)</f>
        <v>0</v>
      </c>
      <c r="P6336" s="30">
        <f ca="1">IFERROR(SUM(K6336:O6336)*VLOOKUP($A6336,HeadJournal!$A$1:$L$890,COLUMN(HeadJournal!H$1),0),0)</f>
        <v>0</v>
      </c>
      <c r="Q6336" s="29"/>
      <c r="R6336" s="31"/>
      <c r="S6336" s="31"/>
      <c r="T6336" s="95" t="str">
        <f t="shared" si="470"/>
        <v/>
      </c>
      <c r="U6336" s="32">
        <f t="shared" ca="1" si="471"/>
        <v>0</v>
      </c>
      <c r="V6336" s="22" t="str">
        <f t="shared" si="472"/>
        <v/>
      </c>
      <c r="X6336" s="33"/>
      <c r="Y6336" s="33"/>
    </row>
    <row r="6337" spans="1:25" hidden="1" x14ac:dyDescent="0.2">
      <c r="A6337" s="93"/>
      <c r="B6337" s="94" t="str">
        <f>IFERROR(VLOOKUP($A6337,HeadJournal!$A$1:$NTR$890,COLUMN(HeadJournal!B$1),0),"")</f>
        <v/>
      </c>
      <c r="C6337" s="94" t="str">
        <f>IFERROR(VLOOKUP($A6337,HeadJournal!$A$1:$NTR$890,COLUMN(HeadJournal!C$1),0),"")</f>
        <v/>
      </c>
      <c r="D6337" s="125" t="str">
        <f>IFERROR(VLOOKUP($A6337,HeadJournal!$A$1:$NTR$890,COLUMN(HeadJournal!D$1),0),"")</f>
        <v/>
      </c>
      <c r="E6337" s="95" t="str">
        <f>IFERROR(VLOOKUP($A6337,HeadJournal!$A$1:$NTR$890,COLUMN(HeadJournal!G$1),0),"")</f>
        <v/>
      </c>
      <c r="F6337" s="95" t="str">
        <f t="shared" si="419"/>
        <v/>
      </c>
      <c r="G6337" s="97"/>
      <c r="H6337" s="161"/>
      <c r="I6337" s="97"/>
      <c r="J6337" s="97"/>
      <c r="K6337" s="29"/>
      <c r="L6337" s="29"/>
      <c r="M6337" s="30">
        <f>IFERROR(VLOOKUP($A6337,HeadJournal!$A$1:$J$890,COLUMN(HeadJournal!I$1),0)*($K6337+$L6337)/(SUMIF($A:$A,$A6337,$K:$K)+SUMIF($A:$A,$A6337,$L:$L)),0)</f>
        <v>0</v>
      </c>
      <c r="N6337" s="30">
        <f>IFERROR((VLOOKUP($A6337,HeadJournal!$A$1:$K$890,COLUMN(HeadJournal!K$1),0)-VLOOKUP($A6337,HeadJournal!$A$1:$K$890,COLUMN(HeadJournal!J$1),0))*($K6337+$L6337)/(SUMIF($A:$A,$A6337,$K:$K)+SUMIF($A:$A,$A6337,$L:$L)),0)</f>
        <v>0</v>
      </c>
      <c r="O6337" s="30">
        <f>IFERROR((VLOOKUP($A6337,HeadJournal!$A$1:$L$890,COLUMN(HeadJournal!L$1),0)*($K6337+$L6337)/(SUMIF($A:$A,$A6337,$K:$K)+SUMIF($A:$A,$A6337,$L:$L)))/VLOOKUP($A6337,HeadJournal!$A$1:$L$890,COLUMN(HeadJournal!H$1),0),0)</f>
        <v>0</v>
      </c>
      <c r="P6337" s="30">
        <f ca="1">IFERROR(SUM(K6337:O6337)*VLOOKUP($A6337,HeadJournal!$A$1:$L$890,COLUMN(HeadJournal!H$1),0),0)</f>
        <v>0</v>
      </c>
      <c r="Q6337" s="29"/>
      <c r="R6337" s="31"/>
      <c r="S6337" s="31"/>
      <c r="T6337" s="95" t="str">
        <f t="shared" si="420"/>
        <v/>
      </c>
      <c r="U6337" s="32">
        <f t="shared" ca="1" si="354"/>
        <v>0</v>
      </c>
      <c r="V6337" s="22" t="str">
        <f t="shared" si="355"/>
        <v/>
      </c>
      <c r="X6337" s="33"/>
      <c r="Y6337" s="33"/>
    </row>
    <row r="6338" spans="1:25" hidden="1" x14ac:dyDescent="0.2">
      <c r="A6338" s="93"/>
      <c r="B6338" s="94" t="str">
        <f>IFERROR(VLOOKUP($A6338,HeadJournal!$A$1:$NTR$890,COLUMN(HeadJournal!B$1),0),"")</f>
        <v/>
      </c>
      <c r="C6338" s="94" t="str">
        <f>IFERROR(VLOOKUP($A6338,HeadJournal!$A$1:$NTR$890,COLUMN(HeadJournal!C$1),0),"")</f>
        <v/>
      </c>
      <c r="D6338" s="125" t="str">
        <f>IFERROR(VLOOKUP($A6338,HeadJournal!$A$1:$NTR$890,COLUMN(HeadJournal!D$1),0),"")</f>
        <v/>
      </c>
      <c r="E6338" s="95" t="str">
        <f>IFERROR(VLOOKUP($A6338,HeadJournal!$A$1:$NTR$890,COLUMN(HeadJournal!G$1),0),"")</f>
        <v/>
      </c>
      <c r="F6338" s="95" t="str">
        <f t="shared" ref="F6338:F6339" si="473">IFERROR(TEXT(E6338, "ГГГГ ММ"),"")</f>
        <v/>
      </c>
      <c r="G6338" s="97"/>
      <c r="H6338" s="161"/>
      <c r="I6338" s="97"/>
      <c r="J6338" s="97"/>
      <c r="K6338" s="29"/>
      <c r="L6338" s="29"/>
      <c r="M6338" s="30">
        <f>IFERROR(VLOOKUP($A6338,HeadJournal!$A$1:$J$890,COLUMN(HeadJournal!I$1),0)*($K6338+$L6338)/(SUMIF($A:$A,$A6338,$K:$K)+SUMIF($A:$A,$A6338,$L:$L)),0)</f>
        <v>0</v>
      </c>
      <c r="N6338" s="30">
        <f>IFERROR((VLOOKUP($A6338,HeadJournal!$A$1:$K$890,COLUMN(HeadJournal!K$1),0)-VLOOKUP($A6338,HeadJournal!$A$1:$K$890,COLUMN(HeadJournal!J$1),0))*($K6338+$L6338)/(SUMIF($A:$A,$A6338,$K:$K)+SUMIF($A:$A,$A6338,$L:$L)),0)</f>
        <v>0</v>
      </c>
      <c r="O6338" s="30">
        <f>IFERROR((VLOOKUP($A6338,HeadJournal!$A$1:$L$890,COLUMN(HeadJournal!L$1),0)*($K6338+$L6338)/(SUMIF($A:$A,$A6338,$K:$K)+SUMIF($A:$A,$A6338,$L:$L)))/VLOOKUP($A6338,HeadJournal!$A$1:$L$890,COLUMN(HeadJournal!H$1),0),0)</f>
        <v>0</v>
      </c>
      <c r="P6338" s="30">
        <f ca="1">IFERROR(SUM(K6338:O6338)*VLOOKUP($A6338,HeadJournal!$A$1:$L$890,COLUMN(HeadJournal!H$1),0),0)</f>
        <v>0</v>
      </c>
      <c r="Q6338" s="29"/>
      <c r="R6338" s="31"/>
      <c r="S6338" s="31"/>
      <c r="T6338" s="95" t="str">
        <f t="shared" ref="T6338:T6339" si="474">IF(R6338="","",TEXT(R6338,"ГГГГ ММ"))</f>
        <v/>
      </c>
      <c r="U6338" s="32">
        <f t="shared" ref="U6338:U6339" ca="1" si="475">Q6338-P6338</f>
        <v>0</v>
      </c>
      <c r="V6338" s="22" t="str">
        <f t="shared" ref="V6338:V6339" si="476">IF(Q6338&lt;&gt;0,IFERROR(U6338/P6338,""),"")</f>
        <v/>
      </c>
      <c r="X6338" s="33"/>
      <c r="Y6338" s="33"/>
    </row>
    <row r="6339" spans="1:25" hidden="1" x14ac:dyDescent="0.2">
      <c r="A6339" s="93"/>
      <c r="B6339" s="94" t="str">
        <f>IFERROR(VLOOKUP($A6339,HeadJournal!$A$1:$NTR$890,COLUMN(HeadJournal!B$1),0),"")</f>
        <v/>
      </c>
      <c r="C6339" s="94" t="str">
        <f>IFERROR(VLOOKUP($A6339,HeadJournal!$A$1:$NTR$890,COLUMN(HeadJournal!C$1),0),"")</f>
        <v/>
      </c>
      <c r="D6339" s="125" t="str">
        <f>IFERROR(VLOOKUP($A6339,HeadJournal!$A$1:$NTR$890,COLUMN(HeadJournal!D$1),0),"")</f>
        <v/>
      </c>
      <c r="E6339" s="95" t="str">
        <f>IFERROR(VLOOKUP($A6339,HeadJournal!$A$1:$NTR$890,COLUMN(HeadJournal!G$1),0),"")</f>
        <v/>
      </c>
      <c r="F6339" s="95" t="str">
        <f t="shared" si="473"/>
        <v/>
      </c>
      <c r="G6339" s="97"/>
      <c r="H6339" s="161"/>
      <c r="I6339" s="97"/>
      <c r="J6339" s="97"/>
      <c r="K6339" s="29"/>
      <c r="L6339" s="29"/>
      <c r="M6339" s="30">
        <f>IFERROR(VLOOKUP($A6339,HeadJournal!$A$1:$J$890,COLUMN(HeadJournal!I$1),0)*($K6339+$L6339)/(SUMIF($A:$A,$A6339,$K:$K)+SUMIF($A:$A,$A6339,$L:$L)),0)</f>
        <v>0</v>
      </c>
      <c r="N6339" s="30">
        <f>IFERROR((VLOOKUP($A6339,HeadJournal!$A$1:$K$890,COLUMN(HeadJournal!K$1),0)-VLOOKUP($A6339,HeadJournal!$A$1:$K$890,COLUMN(HeadJournal!J$1),0))*($K6339+$L6339)/(SUMIF($A:$A,$A6339,$K:$K)+SUMIF($A:$A,$A6339,$L:$L)),0)</f>
        <v>0</v>
      </c>
      <c r="O6339" s="30">
        <f>IFERROR((VLOOKUP($A6339,HeadJournal!$A$1:$L$890,COLUMN(HeadJournal!L$1),0)*($K6339+$L6339)/(SUMIF($A:$A,$A6339,$K:$K)+SUMIF($A:$A,$A6339,$L:$L)))/VLOOKUP($A6339,HeadJournal!$A$1:$L$890,COLUMN(HeadJournal!H$1),0),0)</f>
        <v>0</v>
      </c>
      <c r="P6339" s="30">
        <f ca="1">IFERROR(SUM(K6339:O6339)*VLOOKUP($A6339,HeadJournal!$A$1:$L$890,COLUMN(HeadJournal!H$1),0),0)</f>
        <v>0</v>
      </c>
      <c r="Q6339" s="29"/>
      <c r="R6339" s="31"/>
      <c r="S6339" s="31"/>
      <c r="T6339" s="95" t="str">
        <f t="shared" si="474"/>
        <v/>
      </c>
      <c r="U6339" s="32">
        <f t="shared" ca="1" si="475"/>
        <v>0</v>
      </c>
      <c r="V6339" s="22" t="str">
        <f t="shared" si="476"/>
        <v/>
      </c>
      <c r="X6339" s="33"/>
      <c r="Y6339" s="33"/>
    </row>
    <row r="6340" spans="1:25" hidden="1" x14ac:dyDescent="0.2">
      <c r="A6340" s="93"/>
      <c r="B6340" s="94" t="str">
        <f>IFERROR(VLOOKUP($A6340,HeadJournal!$A$1:$NTR$890,COLUMN(HeadJournal!B$1),0),"")</f>
        <v/>
      </c>
      <c r="C6340" s="94" t="str">
        <f>IFERROR(VLOOKUP($A6340,HeadJournal!$A$1:$NTR$890,COLUMN(HeadJournal!C$1),0),"")</f>
        <v/>
      </c>
      <c r="D6340" s="125" t="str">
        <f>IFERROR(VLOOKUP($A6340,HeadJournal!$A$1:$NTR$890,COLUMN(HeadJournal!D$1),0),"")</f>
        <v/>
      </c>
      <c r="E6340" s="95" t="str">
        <f>IFERROR(VLOOKUP($A6340,HeadJournal!$A$1:$NTR$890,COLUMN(HeadJournal!G$1),0),"")</f>
        <v/>
      </c>
      <c r="F6340" s="95" t="str">
        <f t="shared" ref="F6340:F6341" si="477">IFERROR(TEXT(E6340, "ГГГГ ММ"),"")</f>
        <v/>
      </c>
      <c r="G6340" s="97"/>
      <c r="H6340" s="161"/>
      <c r="I6340" s="97"/>
      <c r="J6340" s="97"/>
      <c r="K6340" s="29"/>
      <c r="L6340" s="29"/>
      <c r="M6340" s="30">
        <f>IFERROR(VLOOKUP($A6340,HeadJournal!$A$1:$J$890,COLUMN(HeadJournal!I$1),0)*($K6340+$L6340)/(SUMIF($A:$A,$A6340,$K:$K)+SUMIF($A:$A,$A6340,$L:$L)),0)</f>
        <v>0</v>
      </c>
      <c r="N6340" s="30">
        <f>IFERROR((VLOOKUP($A6340,HeadJournal!$A$1:$K$890,COLUMN(HeadJournal!K$1),0)-VLOOKUP($A6340,HeadJournal!$A$1:$K$890,COLUMN(HeadJournal!J$1),0))*($K6340+$L6340)/(SUMIF($A:$A,$A6340,$K:$K)+SUMIF($A:$A,$A6340,$L:$L)),0)</f>
        <v>0</v>
      </c>
      <c r="O6340" s="30">
        <f>IFERROR((VLOOKUP($A6340,HeadJournal!$A$1:$L$890,COLUMN(HeadJournal!L$1),0)*($K6340+$L6340)/(SUMIF($A:$A,$A6340,$K:$K)+SUMIF($A:$A,$A6340,$L:$L)))/VLOOKUP($A6340,HeadJournal!$A$1:$L$890,COLUMN(HeadJournal!H$1),0),0)</f>
        <v>0</v>
      </c>
      <c r="P6340" s="30">
        <f ca="1">IFERROR(SUM(K6340:O6340)*VLOOKUP($A6340,HeadJournal!$A$1:$L$890,COLUMN(HeadJournal!H$1),0),0)</f>
        <v>0</v>
      </c>
      <c r="Q6340" s="29"/>
      <c r="R6340" s="31"/>
      <c r="S6340" s="31"/>
      <c r="T6340" s="95" t="str">
        <f t="shared" ref="T6340:T6341" si="478">IF(R6340="","",TEXT(R6340,"ГГГГ ММ"))</f>
        <v/>
      </c>
      <c r="U6340" s="32">
        <f t="shared" ref="U6340:U6341" ca="1" si="479">Q6340-P6340</f>
        <v>0</v>
      </c>
      <c r="V6340" s="22" t="str">
        <f t="shared" ref="V6340:V6341" si="480">IF(Q6340&lt;&gt;0,IFERROR(U6340/P6340,""),"")</f>
        <v/>
      </c>
      <c r="X6340" s="33"/>
      <c r="Y6340" s="33"/>
    </row>
    <row r="6341" spans="1:25" hidden="1" x14ac:dyDescent="0.2">
      <c r="A6341" s="93"/>
      <c r="B6341" s="94" t="str">
        <f>IFERROR(VLOOKUP($A6341,HeadJournal!$A$1:$NTR$890,COLUMN(HeadJournal!B$1),0),"")</f>
        <v/>
      </c>
      <c r="C6341" s="94" t="str">
        <f>IFERROR(VLOOKUP($A6341,HeadJournal!$A$1:$NTR$890,COLUMN(HeadJournal!C$1),0),"")</f>
        <v/>
      </c>
      <c r="D6341" s="125" t="str">
        <f>IFERROR(VLOOKUP($A6341,HeadJournal!$A$1:$NTR$890,COLUMN(HeadJournal!D$1),0),"")</f>
        <v/>
      </c>
      <c r="E6341" s="95" t="str">
        <f>IFERROR(VLOOKUP($A6341,HeadJournal!$A$1:$NTR$890,COLUMN(HeadJournal!G$1),0),"")</f>
        <v/>
      </c>
      <c r="F6341" s="95" t="str">
        <f t="shared" si="477"/>
        <v/>
      </c>
      <c r="G6341" s="97"/>
      <c r="H6341" s="161"/>
      <c r="I6341" s="97"/>
      <c r="J6341" s="97"/>
      <c r="K6341" s="29"/>
      <c r="L6341" s="29"/>
      <c r="M6341" s="30">
        <f>IFERROR(VLOOKUP($A6341,HeadJournal!$A$1:$J$890,COLUMN(HeadJournal!I$1),0)*($K6341+$L6341)/(SUMIF($A:$A,$A6341,$K:$K)+SUMIF($A:$A,$A6341,$L:$L)),0)</f>
        <v>0</v>
      </c>
      <c r="N6341" s="30">
        <f>IFERROR((VLOOKUP($A6341,HeadJournal!$A$1:$K$890,COLUMN(HeadJournal!K$1),0)-VLOOKUP($A6341,HeadJournal!$A$1:$K$890,COLUMN(HeadJournal!J$1),0))*($K6341+$L6341)/(SUMIF($A:$A,$A6341,$K:$K)+SUMIF($A:$A,$A6341,$L:$L)),0)</f>
        <v>0</v>
      </c>
      <c r="O6341" s="30">
        <f>IFERROR((VLOOKUP($A6341,HeadJournal!$A$1:$L$890,COLUMN(HeadJournal!L$1),0)*($K6341+$L6341)/(SUMIF($A:$A,$A6341,$K:$K)+SUMIF($A:$A,$A6341,$L:$L)))/VLOOKUP($A6341,HeadJournal!$A$1:$L$890,COLUMN(HeadJournal!H$1),0),0)</f>
        <v>0</v>
      </c>
      <c r="P6341" s="30">
        <f ca="1">IFERROR(SUM(K6341:O6341)*VLOOKUP($A6341,HeadJournal!$A$1:$L$890,COLUMN(HeadJournal!H$1),0),0)</f>
        <v>0</v>
      </c>
      <c r="Q6341" s="29"/>
      <c r="R6341" s="31"/>
      <c r="S6341" s="31"/>
      <c r="T6341" s="95" t="str">
        <f t="shared" si="478"/>
        <v/>
      </c>
      <c r="U6341" s="32">
        <f t="shared" ca="1" si="479"/>
        <v>0</v>
      </c>
      <c r="V6341" s="22" t="str">
        <f t="shared" si="480"/>
        <v/>
      </c>
      <c r="X6341" s="33"/>
      <c r="Y6341" s="33"/>
    </row>
    <row r="6342" spans="1:25" hidden="1" x14ac:dyDescent="0.2">
      <c r="A6342" s="93"/>
      <c r="B6342" s="94" t="str">
        <f>IFERROR(VLOOKUP($A6342,HeadJournal!$A$1:$NTR$890,COLUMN(HeadJournal!B$1),0),"")</f>
        <v/>
      </c>
      <c r="C6342" s="94" t="str">
        <f>IFERROR(VLOOKUP($A6342,HeadJournal!$A$1:$NTR$890,COLUMN(HeadJournal!C$1),0),"")</f>
        <v/>
      </c>
      <c r="D6342" s="125" t="str">
        <f>IFERROR(VLOOKUP($A6342,HeadJournal!$A$1:$NTR$890,COLUMN(HeadJournal!D$1),0),"")</f>
        <v/>
      </c>
      <c r="E6342" s="95" t="str">
        <f>IFERROR(VLOOKUP($A6342,HeadJournal!$A$1:$NTR$890,COLUMN(HeadJournal!G$1),0),"")</f>
        <v/>
      </c>
      <c r="F6342" s="95" t="str">
        <f t="shared" si="419"/>
        <v/>
      </c>
      <c r="G6342" s="97"/>
      <c r="H6342" s="161"/>
      <c r="I6342" s="97"/>
      <c r="J6342" s="97"/>
      <c r="K6342" s="29"/>
      <c r="L6342" s="29"/>
      <c r="M6342" s="30">
        <f>IFERROR(VLOOKUP($A6342,HeadJournal!$A$1:$J$890,COLUMN(HeadJournal!I$1),0)*($K6342+$L6342)/(SUMIF($A:$A,$A6342,$K:$K)+SUMIF($A:$A,$A6342,$L:$L)),0)</f>
        <v>0</v>
      </c>
      <c r="N6342" s="30">
        <f>IFERROR((VLOOKUP($A6342,HeadJournal!$A$1:$K$890,COLUMN(HeadJournal!K$1),0)-VLOOKUP($A6342,HeadJournal!$A$1:$K$890,COLUMN(HeadJournal!J$1),0))*($K6342+$L6342)/(SUMIF($A:$A,$A6342,$K:$K)+SUMIF($A:$A,$A6342,$L:$L)),0)</f>
        <v>0</v>
      </c>
      <c r="O6342" s="30">
        <f>IFERROR((VLOOKUP($A6342,HeadJournal!$A$1:$L$890,COLUMN(HeadJournal!L$1),0)*($K6342+$L6342)/(SUMIF($A:$A,$A6342,$K:$K)+SUMIF($A:$A,$A6342,$L:$L)))/VLOOKUP($A6342,HeadJournal!$A$1:$L$890,COLUMN(HeadJournal!H$1),0),0)</f>
        <v>0</v>
      </c>
      <c r="P6342" s="30">
        <f ca="1">IFERROR(SUM(K6342:O6342)*VLOOKUP($A6342,HeadJournal!$A$1:$L$890,COLUMN(HeadJournal!H$1),0),0)</f>
        <v>0</v>
      </c>
      <c r="Q6342" s="29"/>
      <c r="R6342" s="31"/>
      <c r="S6342" s="31"/>
      <c r="T6342" s="95" t="str">
        <f t="shared" si="420"/>
        <v/>
      </c>
      <c r="U6342" s="32">
        <f t="shared" ca="1" si="354"/>
        <v>0</v>
      </c>
      <c r="V6342" s="22" t="str">
        <f t="shared" si="355"/>
        <v/>
      </c>
      <c r="X6342" s="33"/>
      <c r="Y6342" s="33"/>
    </row>
    <row r="6343" spans="1:25" hidden="1" x14ac:dyDescent="0.2">
      <c r="A6343" s="93"/>
      <c r="B6343" s="94" t="str">
        <f>IFERROR(VLOOKUP($A6343,HeadJournal!$A$1:$NTR$890,COLUMN(HeadJournal!B$1),0),"")</f>
        <v/>
      </c>
      <c r="C6343" s="94" t="str">
        <f>IFERROR(VLOOKUP($A6343,HeadJournal!$A$1:$NTR$890,COLUMN(HeadJournal!C$1),0),"")</f>
        <v/>
      </c>
      <c r="D6343" s="125" t="str">
        <f>IFERROR(VLOOKUP($A6343,HeadJournal!$A$1:$NTR$890,COLUMN(HeadJournal!D$1),0),"")</f>
        <v/>
      </c>
      <c r="E6343" s="95" t="str">
        <f>IFERROR(VLOOKUP($A6343,HeadJournal!$A$1:$NTR$890,COLUMN(HeadJournal!G$1),0),"")</f>
        <v/>
      </c>
      <c r="F6343" s="95" t="str">
        <f t="shared" si="419"/>
        <v/>
      </c>
      <c r="G6343" s="97"/>
      <c r="H6343" s="161"/>
      <c r="I6343" s="97"/>
      <c r="J6343" s="97"/>
      <c r="K6343" s="29"/>
      <c r="L6343" s="29"/>
      <c r="M6343" s="30">
        <f>IFERROR(VLOOKUP($A6343,HeadJournal!$A$1:$J$890,COLUMN(HeadJournal!I$1),0)*($K6343+$L6343)/(SUMIF($A:$A,$A6343,$K:$K)+SUMIF($A:$A,$A6343,$L:$L)),0)</f>
        <v>0</v>
      </c>
      <c r="N6343" s="30">
        <f>IFERROR((VLOOKUP($A6343,HeadJournal!$A$1:$K$890,COLUMN(HeadJournal!K$1),0)-VLOOKUP($A6343,HeadJournal!$A$1:$K$890,COLUMN(HeadJournal!J$1),0))*($K6343+$L6343)/(SUMIF($A:$A,$A6343,$K:$K)+SUMIF($A:$A,$A6343,$L:$L)),0)</f>
        <v>0</v>
      </c>
      <c r="O6343" s="30">
        <f>IFERROR((VLOOKUP($A6343,HeadJournal!$A$1:$L$890,COLUMN(HeadJournal!L$1),0)*($K6343+$L6343)/(SUMIF($A:$A,$A6343,$K:$K)+SUMIF($A:$A,$A6343,$L:$L)))/VLOOKUP($A6343,HeadJournal!$A$1:$L$890,COLUMN(HeadJournal!H$1),0),0)</f>
        <v>0</v>
      </c>
      <c r="P6343" s="30">
        <f ca="1">IFERROR(SUM(K6343:O6343)*VLOOKUP($A6343,HeadJournal!$A$1:$L$890,COLUMN(HeadJournal!H$1),0),0)</f>
        <v>0</v>
      </c>
      <c r="Q6343" s="29"/>
      <c r="R6343" s="31"/>
      <c r="S6343" s="31"/>
      <c r="T6343" s="95" t="str">
        <f t="shared" si="420"/>
        <v/>
      </c>
      <c r="U6343" s="32">
        <f t="shared" ca="1" si="354"/>
        <v>0</v>
      </c>
      <c r="V6343" s="22" t="str">
        <f t="shared" si="355"/>
        <v/>
      </c>
      <c r="X6343" s="33"/>
      <c r="Y6343" s="33"/>
    </row>
    <row r="6349" spans="1:25" x14ac:dyDescent="0.2">
      <c r="P6349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6343" xr:uid="{D29BF7D3-E7C2-44BF-B258-B82FABBBEE2C}">
    <filterColumn colId="9">
      <filters>
        <filter val="селен, 200 мкг, 180 вегетарианских капсул"/>
        <filter val="селен, 200 мкг, 180 капсул"/>
        <filter val="селен, 200 мкг, 180 растительных капсул"/>
      </filters>
    </filterColumn>
  </autoFilter>
  <phoneticPr fontId="1" type="noConversion"/>
  <conditionalFormatting sqref="D1:D1048576">
    <cfRule type="expression" dxfId="92" priority="41">
      <formula>D1="Доставлен"</formula>
    </cfRule>
  </conditionalFormatting>
  <conditionalFormatting sqref="G1:G5655 G5657">
    <cfRule type="expression" dxfId="91" priority="549">
      <formula>G1="Парфюм"</formula>
    </cfRule>
    <cfRule type="expression" dxfId="90" priority="550">
      <formula>G1="Спортпит"</formula>
    </cfRule>
    <cfRule type="expression" dxfId="89" priority="551">
      <formula>G1="Косметика"</formula>
    </cfRule>
    <cfRule type="expression" dxfId="88" priority="552">
      <formula>G1="Витамины"</formula>
    </cfRule>
  </conditionalFormatting>
  <conditionalFormatting sqref="G5654:G5658 G5662:G5722">
    <cfRule type="expression" dxfId="87" priority="533">
      <formula>G5654="Парфюм"</formula>
    </cfRule>
    <cfRule type="expression" dxfId="86" priority="534">
      <formula>G5654="Спортпит"</formula>
    </cfRule>
    <cfRule type="expression" dxfId="85" priority="535">
      <formula>G5654="Косметика"</formula>
    </cfRule>
    <cfRule type="expression" dxfId="84" priority="536">
      <formula>G5654="Витамины"</formula>
    </cfRule>
  </conditionalFormatting>
  <conditionalFormatting sqref="G5658:G5660">
    <cfRule type="expression" dxfId="83" priority="512">
      <formula>G5658="Парфюм"</formula>
    </cfRule>
    <cfRule type="expression" dxfId="82" priority="513">
      <formula>G5658="Спортпит"</formula>
    </cfRule>
    <cfRule type="expression" dxfId="81" priority="514">
      <formula>G5658="Косметика"</formula>
    </cfRule>
    <cfRule type="expression" dxfId="80" priority="515">
      <formula>G5658="Витамины"</formula>
    </cfRule>
  </conditionalFormatting>
  <conditionalFormatting sqref="G5659">
    <cfRule type="expression" dxfId="79" priority="508">
      <formula>G5659="Парфюм"</formula>
    </cfRule>
    <cfRule type="expression" dxfId="78" priority="509">
      <formula>G5659="Спортпит"</formula>
    </cfRule>
    <cfRule type="expression" dxfId="77" priority="510">
      <formula>G5659="Косметика"</formula>
    </cfRule>
    <cfRule type="expression" dxfId="76" priority="511">
      <formula>G5659="Витамины"</formula>
    </cfRule>
  </conditionalFormatting>
  <conditionalFormatting sqref="G5660">
    <cfRule type="expression" dxfId="75" priority="521">
      <formula>G5660="Парфюм"</formula>
    </cfRule>
    <cfRule type="expression" dxfId="74" priority="522">
      <formula>G5660="Спортпит"</formula>
    </cfRule>
    <cfRule type="expression" dxfId="73" priority="523">
      <formula>G5660="Косметика"</formula>
    </cfRule>
    <cfRule type="expression" dxfId="72" priority="524">
      <formula>G5660="Витамины"</formula>
    </cfRule>
  </conditionalFormatting>
  <conditionalFormatting sqref="G5661">
    <cfRule type="expression" dxfId="71" priority="500">
      <formula>G5661="Парфюм"</formula>
    </cfRule>
    <cfRule type="expression" dxfId="70" priority="501">
      <formula>G5661="Спортпит"</formula>
    </cfRule>
    <cfRule type="expression" dxfId="69" priority="502">
      <formula>G5661="Косметика"</formula>
    </cfRule>
    <cfRule type="expression" dxfId="68" priority="503">
      <formula>G5661="Витамины"</formula>
    </cfRule>
  </conditionalFormatting>
  <conditionalFormatting sqref="G5661:G5662">
    <cfRule type="expression" dxfId="67" priority="504">
      <formula>G5661="Парфюм"</formula>
    </cfRule>
    <cfRule type="expression" dxfId="66" priority="505">
      <formula>G5661="Спортпит"</formula>
    </cfRule>
    <cfRule type="expression" dxfId="65" priority="506">
      <formula>G5661="Косметика"</formula>
    </cfRule>
    <cfRule type="expression" dxfId="64" priority="507">
      <formula>G5661="Витамины"</formula>
    </cfRule>
  </conditionalFormatting>
  <conditionalFormatting sqref="G5663:G5676">
    <cfRule type="expression" dxfId="63" priority="492">
      <formula>G5663="Парфюм"</formula>
    </cfRule>
    <cfRule type="expression" dxfId="62" priority="493">
      <formula>G5663="Спортпит"</formula>
    </cfRule>
    <cfRule type="expression" dxfId="61" priority="494">
      <formula>G5663="Косметика"</formula>
    </cfRule>
    <cfRule type="expression" dxfId="60" priority="495">
      <formula>G5663="Витамины"</formula>
    </cfRule>
  </conditionalFormatting>
  <conditionalFormatting sqref="G5680:G5741">
    <cfRule type="expression" dxfId="59" priority="468">
      <formula>G5680="Парфюм"</formula>
    </cfRule>
    <cfRule type="expression" dxfId="58" priority="469">
      <formula>G5680="Спортпит"</formula>
    </cfRule>
    <cfRule type="expression" dxfId="57" priority="470">
      <formula>G5680="Косметика"</formula>
    </cfRule>
    <cfRule type="expression" dxfId="56" priority="471">
      <formula>G5680="Витамины"</formula>
    </cfRule>
  </conditionalFormatting>
  <conditionalFormatting sqref="G5724:G5745">
    <cfRule type="expression" dxfId="55" priority="456">
      <formula>G5724="Парфюм"</formula>
    </cfRule>
    <cfRule type="expression" dxfId="54" priority="457">
      <formula>G5724="Спортпит"</formula>
    </cfRule>
    <cfRule type="expression" dxfId="53" priority="458">
      <formula>G5724="Косметика"</formula>
    </cfRule>
    <cfRule type="expression" dxfId="52" priority="459">
      <formula>G5724="Витамины"</formula>
    </cfRule>
  </conditionalFormatting>
  <conditionalFormatting sqref="G5742">
    <cfRule type="expression" dxfId="51" priority="452">
      <formula>G5742="Парфюм"</formula>
    </cfRule>
    <cfRule type="expression" dxfId="50" priority="453">
      <formula>G5742="Спортпит"</formula>
    </cfRule>
    <cfRule type="expression" dxfId="49" priority="454">
      <formula>G5742="Косметика"</formula>
    </cfRule>
    <cfRule type="expression" dxfId="48" priority="455">
      <formula>G5742="Витамины"</formula>
    </cfRule>
  </conditionalFormatting>
  <conditionalFormatting sqref="G5744:G5747">
    <cfRule type="expression" dxfId="47" priority="444">
      <formula>G5744="Парфюм"</formula>
    </cfRule>
    <cfRule type="expression" dxfId="46" priority="445">
      <formula>G5744="Спортпит"</formula>
    </cfRule>
    <cfRule type="expression" dxfId="45" priority="446">
      <formula>G5744="Косметика"</formula>
    </cfRule>
    <cfRule type="expression" dxfId="44" priority="447">
      <formula>G5744="Витамины"</formula>
    </cfRule>
  </conditionalFormatting>
  <conditionalFormatting sqref="G5746:G5757">
    <cfRule type="expression" dxfId="43" priority="436">
      <formula>G5746="Парфюм"</formula>
    </cfRule>
    <cfRule type="expression" dxfId="42" priority="437">
      <formula>G5746="Спортпит"</formula>
    </cfRule>
    <cfRule type="expression" dxfId="41" priority="438">
      <formula>G5746="Косметика"</formula>
    </cfRule>
    <cfRule type="expression" dxfId="40" priority="439">
      <formula>G5746="Витамины"</formula>
    </cfRule>
  </conditionalFormatting>
  <conditionalFormatting sqref="G5748:G5764">
    <cfRule type="expression" dxfId="39" priority="428">
      <formula>G5748="Парфюм"</formula>
    </cfRule>
    <cfRule type="expression" dxfId="38" priority="429">
      <formula>G5748="Спортпит"</formula>
    </cfRule>
    <cfRule type="expression" dxfId="37" priority="430">
      <formula>G5748="Косметика"</formula>
    </cfRule>
    <cfRule type="expression" dxfId="36" priority="431">
      <formula>G5748="Витамины"</formula>
    </cfRule>
  </conditionalFormatting>
  <conditionalFormatting sqref="G5758:G5775">
    <cfRule type="expression" dxfId="35" priority="420">
      <formula>G5758="Парфюм"</formula>
    </cfRule>
    <cfRule type="expression" dxfId="34" priority="421">
      <formula>G5758="Спортпит"</formula>
    </cfRule>
    <cfRule type="expression" dxfId="33" priority="422">
      <formula>G5758="Косметика"</formula>
    </cfRule>
    <cfRule type="expression" dxfId="32" priority="423">
      <formula>G5758="Витамины"</formula>
    </cfRule>
  </conditionalFormatting>
  <conditionalFormatting sqref="G5765:G5895">
    <cfRule type="expression" dxfId="31" priority="412">
      <formula>G5765="Парфюм"</formula>
    </cfRule>
    <cfRule type="expression" dxfId="30" priority="413">
      <formula>G5765="Спортпит"</formula>
    </cfRule>
    <cfRule type="expression" dxfId="29" priority="414">
      <formula>G5765="Косметика"</formula>
    </cfRule>
    <cfRule type="expression" dxfId="28" priority="415">
      <formula>G5765="Витамины"</formula>
    </cfRule>
  </conditionalFormatting>
  <conditionalFormatting sqref="G5776:G5836">
    <cfRule type="expression" dxfId="27" priority="380">
      <formula>G5776="Парфюм"</formula>
    </cfRule>
    <cfRule type="expression" dxfId="26" priority="381">
      <formula>G5776="Спортпит"</formula>
    </cfRule>
    <cfRule type="expression" dxfId="25" priority="382">
      <formula>G5776="Косметика"</formula>
    </cfRule>
    <cfRule type="expression" dxfId="24" priority="383">
      <formula>G5776="Витамины"</formula>
    </cfRule>
  </conditionalFormatting>
  <conditionalFormatting sqref="G5839:G5871">
    <cfRule type="expression" dxfId="23" priority="364">
      <formula>G5839="Парфюм"</formula>
    </cfRule>
    <cfRule type="expression" dxfId="22" priority="365">
      <formula>G5839="Спортпит"</formula>
    </cfRule>
    <cfRule type="expression" dxfId="21" priority="366">
      <formula>G5839="Косметика"</formula>
    </cfRule>
    <cfRule type="expression" dxfId="20" priority="367">
      <formula>G5839="Витамины"</formula>
    </cfRule>
  </conditionalFormatting>
  <conditionalFormatting sqref="G5873:G5877">
    <cfRule type="expression" dxfId="19" priority="356">
      <formula>G5873="Парфюм"</formula>
    </cfRule>
    <cfRule type="expression" dxfId="18" priority="357">
      <formula>G5873="Спортпит"</formula>
    </cfRule>
    <cfRule type="expression" dxfId="17" priority="358">
      <formula>G5873="Косметика"</formula>
    </cfRule>
    <cfRule type="expression" dxfId="16" priority="359">
      <formula>G5873="Витамины"</formula>
    </cfRule>
  </conditionalFormatting>
  <conditionalFormatting sqref="G5883:G1048576">
    <cfRule type="expression" dxfId="15" priority="33">
      <formula>G5883="Парфюм"</formula>
    </cfRule>
    <cfRule type="expression" dxfId="14" priority="34">
      <formula>G5883="Спортпит"</formula>
    </cfRule>
    <cfRule type="expression" dxfId="13" priority="35">
      <formula>G5883="Косметика"</formula>
    </cfRule>
    <cfRule type="expression" dxfId="12" priority="36">
      <formula>G5883="Витамины"</formula>
    </cfRule>
  </conditionalFormatting>
  <conditionalFormatting sqref="G5896:G5935">
    <cfRule type="expression" dxfId="11" priority="17">
      <formula>G5896="Парфюм"</formula>
    </cfRule>
    <cfRule type="expression" dxfId="10" priority="18">
      <formula>G5896="Спортпит"</formula>
    </cfRule>
    <cfRule type="expression" dxfId="9" priority="19">
      <formula>G5896="Косметика"</formula>
    </cfRule>
    <cfRule type="expression" dxfId="8" priority="20">
      <formula>G5896="Витамины"</formula>
    </cfRule>
  </conditionalFormatting>
  <conditionalFormatting sqref="G5938:G5966">
    <cfRule type="expression" dxfId="7" priority="5">
      <formula>G5938="Парфюм"</formula>
    </cfRule>
    <cfRule type="expression" dxfId="6" priority="6">
      <formula>G5938="Спортпит"</formula>
    </cfRule>
    <cfRule type="expression" dxfId="5" priority="7">
      <formula>G5938="Косметика"</formula>
    </cfRule>
    <cfRule type="expression" dxfId="4" priority="8">
      <formula>G5938="Витамины"</formula>
    </cfRule>
  </conditionalFormatting>
  <conditionalFormatting sqref="G5967:G5972">
    <cfRule type="expression" dxfId="3" priority="1">
      <formula>G5967="Парфюм"</formula>
    </cfRule>
    <cfRule type="expression" dxfId="2" priority="2">
      <formula>G5967="Спортпит"</formula>
    </cfRule>
    <cfRule type="expression" dxfId="1" priority="3">
      <formula>G5967="Косметика"</formula>
    </cfRule>
    <cfRule type="expression" dxfId="0" priority="4">
      <formula>G5967="Витамины"</formula>
    </cfRule>
  </conditionalFormatting>
  <dataValidations count="1">
    <dataValidation type="list" showInputMessage="1" showErrorMessage="1" sqref="S3:S6343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zoomScale="85" zoomScaleNormal="85" workbookViewId="0">
      <pane ySplit="2" topLeftCell="A816" activePane="bottomLeft" state="frozen"/>
      <selection activeCell="H4889" sqref="H4889:L4899"/>
      <selection pane="bottomLeft" activeCell="E839" sqref="E839"/>
    </sheetView>
  </sheetViews>
  <sheetFormatPr defaultColWidth="9.14453125" defaultRowHeight="15" x14ac:dyDescent="0.2"/>
  <cols>
    <col min="1" max="1" width="12.23828125" style="10" bestFit="1" customWidth="1"/>
    <col min="2" max="2" width="18.5625" style="10" customWidth="1"/>
    <col min="3" max="3" width="15.73828125" style="10" customWidth="1"/>
    <col min="4" max="4" width="22.328125" style="10" bestFit="1" customWidth="1"/>
    <col min="5" max="5" width="13.1796875" style="10" bestFit="1" customWidth="1"/>
    <col min="6" max="6" width="18.96484375" style="10" customWidth="1"/>
    <col min="7" max="7" width="11.43359375" style="11" bestFit="1" customWidth="1"/>
    <col min="8" max="8" width="8.609375" style="9" bestFit="1" customWidth="1"/>
    <col min="9" max="9" width="10.76171875" style="9" customWidth="1"/>
    <col min="10" max="10" width="11.56640625" style="9" customWidth="1"/>
    <col min="11" max="11" width="13.046875" style="9" customWidth="1"/>
    <col min="12" max="12" width="10.625" style="9" customWidth="1"/>
    <col min="13" max="13" width="11.8359375" style="9" customWidth="1"/>
    <col min="14" max="14" width="13.046875" style="9" customWidth="1"/>
    <col min="15" max="15" width="12.23828125" style="19" customWidth="1"/>
    <col min="16" max="16" width="10.22265625" style="23" customWidth="1"/>
    <col min="17" max="17" width="9.14453125" style="7"/>
    <col min="18" max="18" width="10.89453125" style="7" customWidth="1"/>
    <col min="19" max="19" width="11.1640625" style="7" customWidth="1"/>
    <col min="20" max="16384" width="9.14453125" style="7"/>
  </cols>
  <sheetData>
    <row r="1" spans="1:18" s="5" customFormat="1" ht="41.25" x14ac:dyDescent="0.2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-39165.717000000004</v>
      </c>
      <c r="J2" s="4">
        <f t="shared" ca="1" si="0"/>
        <v>2603506.9229844529</v>
      </c>
      <c r="K2" s="4">
        <f t="shared" si="0"/>
        <v>2602494.5400000052</v>
      </c>
      <c r="L2" s="4">
        <f t="shared" si="0"/>
        <v>464880.2249666666</v>
      </c>
      <c r="M2" s="4">
        <f t="shared" ca="1" si="0"/>
        <v>8126769.8780716462</v>
      </c>
      <c r="N2" s="4">
        <f t="shared" ca="1" si="0"/>
        <v>11875310.317234205</v>
      </c>
      <c r="O2" s="17">
        <f t="shared" ca="1" si="0"/>
        <v>3748540.4391625603</v>
      </c>
      <c r="P2" s="21">
        <f ca="1">SUBTOTAL(1,P$3:P$890)</f>
        <v>0.544552312217495</v>
      </c>
    </row>
    <row r="3" spans="1:18" x14ac:dyDescent="0.2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 ca="1">SUMIF(Journal!$A:$A,HeadJournal!$A3,Journal!$P:$P)</f>
        <v>7035.2400000000016</v>
      </c>
      <c r="N3" s="8">
        <f ca="1">SUMIF(Journal!$A:$A,HeadJournal!$A3,Journal!Q:Q)</f>
        <v>9550</v>
      </c>
      <c r="O3" s="18">
        <f ca="1">SUMIF(Journal!$A:$A,HeadJournal!$A3,Journal!U:U)</f>
        <v>2514.7599999999984</v>
      </c>
      <c r="P3" s="22">
        <f t="shared" ref="P3:P66" ca="1" si="1">IF(N3&lt;&gt;0,IFERROR(O3/M3,""),"")</f>
        <v>0.35745191350970229</v>
      </c>
      <c r="R3" s="73">
        <f t="shared" ref="R3:R66" ca="1" si="2">L3/M3</f>
        <v>0.3586032601588573</v>
      </c>
    </row>
    <row r="4" spans="1:18" x14ac:dyDescent="0.2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 ca="1">SUMIF(Journal!$A:$A,HeadJournal!$A4,Journal!$P:$P)</f>
        <v>5440.33</v>
      </c>
      <c r="N4" s="8">
        <f ca="1">SUMIF(Journal!$A:$A,HeadJournal!$A4,Journal!Q:Q)</f>
        <v>11600</v>
      </c>
      <c r="O4" s="18">
        <f ca="1">SUMIF(Journal!$A:$A,HeadJournal!$A4,Journal!U:U)</f>
        <v>6159.67</v>
      </c>
      <c r="P4" s="22">
        <f t="shared" ca="1" si="1"/>
        <v>1.1322235967303453</v>
      </c>
      <c r="R4" s="73">
        <f t="shared" ca="1" si="2"/>
        <v>0.41872276130308267</v>
      </c>
    </row>
    <row r="5" spans="1:18" x14ac:dyDescent="0.2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 ca="1">SUMIF(Journal!$A:$A,HeadJournal!$A5,Journal!$P:$P)</f>
        <v>5243.3549999999996</v>
      </c>
      <c r="N5" s="8">
        <f ca="1">SUMIF(Journal!$A:$A,HeadJournal!$A5,Journal!Q:Q)</f>
        <v>13000</v>
      </c>
      <c r="O5" s="18">
        <f ca="1">SUMIF(Journal!$A:$A,HeadJournal!$A5,Journal!U:U)</f>
        <v>7756.6450000000004</v>
      </c>
      <c r="P5" s="22">
        <f t="shared" ca="1" si="1"/>
        <v>1.4793285978157118</v>
      </c>
      <c r="Q5" s="7" t="b">
        <f ca="1">J5=K5</f>
        <v>1</v>
      </c>
      <c r="R5" s="73">
        <f t="shared" ca="1" si="2"/>
        <v>0.43445275019524709</v>
      </c>
    </row>
    <row r="6" spans="1:18" x14ac:dyDescent="0.2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 ca="1">SUMIF(Journal!$A:$A,HeadJournal!$A6,Journal!$P:$P)</f>
        <v>6567.07</v>
      </c>
      <c r="N6" s="8">
        <f ca="1">SUMIF(Journal!$A:$A,HeadJournal!$A6,Journal!Q:Q)</f>
        <v>16881.57</v>
      </c>
      <c r="O6" s="18">
        <f ca="1">SUMIF(Journal!$A:$A,HeadJournal!$A6,Journal!U:U)</f>
        <v>10314.499999999998</v>
      </c>
      <c r="P6" s="22">
        <f t="shared" ca="1" si="1"/>
        <v>1.5706395698538311</v>
      </c>
      <c r="R6" s="73">
        <f t="shared" ca="1" si="2"/>
        <v>0.15227491103338323</v>
      </c>
    </row>
    <row r="7" spans="1:18" x14ac:dyDescent="0.2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 ca="1">SUMIF(Journal!$A:$A,HeadJournal!$A7,Journal!$P:$P)</f>
        <v>6311.125</v>
      </c>
      <c r="N7" s="8">
        <f ca="1">SUMIF(Journal!$A:$A,HeadJournal!$A7,Journal!Q:Q)</f>
        <v>11050</v>
      </c>
      <c r="O7" s="18">
        <f ca="1">SUMIF(Journal!$A:$A,HeadJournal!$A7,Journal!U:U)</f>
        <v>4738.875</v>
      </c>
      <c r="P7" s="22">
        <f t="shared" ca="1" si="1"/>
        <v>0.75087642852898651</v>
      </c>
      <c r="R7" s="73">
        <f t="shared" ca="1" si="2"/>
        <v>0.1584503555229852</v>
      </c>
    </row>
    <row r="8" spans="1:18" x14ac:dyDescent="0.2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 ca="1">SUMIF(Journal!$A:$A,HeadJournal!$A8,Journal!$P:$P)</f>
        <v>7404.07</v>
      </c>
      <c r="N8" s="8">
        <f ca="1">SUMIF(Journal!$A:$A,HeadJournal!$A8,Journal!Q:Q)</f>
        <v>17150</v>
      </c>
      <c r="O8" s="18">
        <f ca="1">SUMIF(Journal!$A:$A,HeadJournal!$A8,Journal!U:U)</f>
        <v>9745.9299999999985</v>
      </c>
      <c r="P8" s="22">
        <f t="shared" ca="1" si="1"/>
        <v>1.3162936060842212</v>
      </c>
      <c r="R8" s="73">
        <f t="shared" ca="1" si="2"/>
        <v>0.13506085166671844</v>
      </c>
    </row>
    <row r="9" spans="1:18" x14ac:dyDescent="0.2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 ca="1">SUMIF(Journal!$A:$A,HeadJournal!$A9,Journal!$P:$P)</f>
        <v>6736.3749999999991</v>
      </c>
      <c r="N9" s="8">
        <f ca="1">SUMIF(Journal!$A:$A,HeadJournal!$A9,Journal!Q:Q)</f>
        <v>13000</v>
      </c>
      <c r="O9" s="18">
        <f ca="1">SUMIF(Journal!$A:$A,HeadJournal!$A9,Journal!U:U)</f>
        <v>6263.6250000000009</v>
      </c>
      <c r="P9" s="22">
        <f t="shared" ca="1" si="1"/>
        <v>0.92982130596945711</v>
      </c>
      <c r="R9" s="73">
        <f t="shared" ca="1" si="2"/>
        <v>0.14844779276688133</v>
      </c>
    </row>
    <row r="10" spans="1:18" x14ac:dyDescent="0.2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 ca="1">SUMIF(Journal!$A:$A,HeadJournal!$A10,Journal!$P:$P)</f>
        <v>4630.625</v>
      </c>
      <c r="N10" s="8">
        <f ca="1">SUMIF(Journal!$A:$A,HeadJournal!$A10,Journal!Q:Q)</f>
        <v>10870.317973202707</v>
      </c>
      <c r="O10" s="18">
        <f ca="1">SUMIF(Journal!$A:$A,HeadJournal!$A10,Journal!U:U)</f>
        <v>6239.6929732027083</v>
      </c>
      <c r="P10" s="22">
        <f t="shared" ca="1" si="1"/>
        <v>1.3474839731575561</v>
      </c>
      <c r="R10" s="73">
        <f t="shared" ca="1" si="2"/>
        <v>7.5583749493858821E-2</v>
      </c>
    </row>
    <row r="11" spans="1:18" x14ac:dyDescent="0.2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 ca="1"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 ca="1">SUMIF(Journal!$A:$A,HeadJournal!$A11,Journal!$P:$P)</f>
        <v>2232.5000000000005</v>
      </c>
      <c r="N11" s="8">
        <f ca="1">SUMIF(Journal!$A:$A,HeadJournal!$A11,Journal!Q:Q)</f>
        <v>2014.3792322603197</v>
      </c>
      <c r="O11" s="18">
        <f ca="1">SUMIF(Journal!$A:$A,HeadJournal!$A11,Journal!U:U)</f>
        <v>-218.12076773968056</v>
      </c>
      <c r="P11" s="22">
        <f t="shared" ca="1" si="1"/>
        <v>-9.7702471551928557E-2</v>
      </c>
      <c r="R11" s="73">
        <f t="shared" ca="1" si="2"/>
        <v>0.15677491601343782</v>
      </c>
    </row>
    <row r="12" spans="1:18" x14ac:dyDescent="0.2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 ca="1">SUMIF(Journal!$A:$A,HeadJournal!$A12,Journal!$P:$P)</f>
        <v>3673.9125000000004</v>
      </c>
      <c r="N12" s="8">
        <f ca="1">SUMIF(Journal!$A:$A,HeadJournal!$A12,Journal!Q:Q)</f>
        <v>5582.1742745886013</v>
      </c>
      <c r="O12" s="18">
        <f ca="1">SUMIF(Journal!$A:$A,HeadJournal!$A12,Journal!U:U)</f>
        <v>1908.2617745886012</v>
      </c>
      <c r="P12" s="22">
        <f t="shared" ca="1" si="1"/>
        <v>0.51940860719698712</v>
      </c>
      <c r="R12" s="73">
        <f t="shared" ca="1" si="2"/>
        <v>9.5266286281995002E-2</v>
      </c>
    </row>
    <row r="13" spans="1:18" x14ac:dyDescent="0.2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 ca="1">SUMIF(Journal!$A:$A,HeadJournal!$A13,Journal!$P:$P)</f>
        <v>4975.1625000000004</v>
      </c>
      <c r="N13" s="8">
        <f ca="1">SUMIF(Journal!$A:$A,HeadJournal!$A13,Journal!Q:Q)</f>
        <v>2712.9495244297868</v>
      </c>
      <c r="O13" s="18">
        <f ca="1">SUMIF(Journal!$A:$A,HeadJournal!$A13,Journal!U:U)</f>
        <v>-2262.2129755702131</v>
      </c>
      <c r="P13" s="22">
        <f t="shared" ca="1" si="1"/>
        <v>-0.45470132394071811</v>
      </c>
      <c r="R13" s="73">
        <f t="shared" ca="1" si="2"/>
        <v>7.0349460947255485E-2</v>
      </c>
    </row>
    <row r="14" spans="1:18" x14ac:dyDescent="0.2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 ca="1">SUMIF(Journal!$A:$A,HeadJournal!$A14,Journal!$P:$P)</f>
        <v>1945</v>
      </c>
      <c r="N14" s="8">
        <f ca="1">SUMIF(Journal!$A:$A,HeadJournal!$A14,Journal!Q:Q)</f>
        <v>2500</v>
      </c>
      <c r="O14" s="18">
        <f ca="1">SUMIF(Journal!$A:$A,HeadJournal!$A14,Journal!U:U)</f>
        <v>555</v>
      </c>
      <c r="P14" s="22">
        <f t="shared" ca="1" si="1"/>
        <v>0.28534704370179947</v>
      </c>
      <c r="Q14" s="7" t="b">
        <f ca="1">J14=K14</f>
        <v>1</v>
      </c>
      <c r="R14" s="73">
        <f t="shared" ca="1" si="2"/>
        <v>0.51413881748071977</v>
      </c>
    </row>
    <row r="15" spans="1:18" x14ac:dyDescent="0.2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 ca="1">SUMIF(Journal!$A:$A,HeadJournal!$A15,Journal!$P:$P)</f>
        <v>4219</v>
      </c>
      <c r="N15" s="8">
        <f ca="1">SUMIF(Journal!$A:$A,HeadJournal!$A15,Journal!Q:Q)</f>
        <v>8200</v>
      </c>
      <c r="O15" s="18">
        <f ca="1">SUMIF(Journal!$A:$A,HeadJournal!$A15,Journal!U:U)</f>
        <v>3981</v>
      </c>
      <c r="P15" s="22">
        <f t="shared" ca="1" si="1"/>
        <v>0.94358852808722449</v>
      </c>
      <c r="Q15" s="7" t="b">
        <f ca="1">J15=K15</f>
        <v>1</v>
      </c>
      <c r="R15" s="73">
        <f t="shared" ca="1" si="2"/>
        <v>0.23702299123014933</v>
      </c>
    </row>
    <row r="16" spans="1:18" x14ac:dyDescent="0.2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 ca="1">SUMIF(Journal!$A:$A,HeadJournal!$A16,Journal!$P:$P)</f>
        <v>5851.1875</v>
      </c>
      <c r="N16" s="8">
        <f ca="1">SUMIF(Journal!$A:$A,HeadJournal!$A16,Journal!Q:Q)</f>
        <v>8022.4215536731226</v>
      </c>
      <c r="O16" s="18">
        <f ca="1">SUMIF(Journal!$A:$A,HeadJournal!$A16,Journal!U:U)</f>
        <v>2171.2340536731222</v>
      </c>
      <c r="P16" s="22">
        <f t="shared" ca="1" si="1"/>
        <v>0.37107579507119232</v>
      </c>
      <c r="R16" s="73">
        <f t="shared" ca="1" si="2"/>
        <v>5.9816917506061801E-2</v>
      </c>
    </row>
    <row r="17" spans="1:18" x14ac:dyDescent="0.2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 ca="1">SUMIF(Journal!$A:$A,HeadJournal!$A17,Journal!$P:$P)</f>
        <v>13000.000000000002</v>
      </c>
      <c r="N17" s="8">
        <f ca="1">SUMIF(Journal!$A:$A,HeadJournal!$A17,Journal!Q:Q)</f>
        <v>30200</v>
      </c>
      <c r="O17" s="18">
        <f ca="1">SUMIF(Journal!$A:$A,HeadJournal!$A17,Journal!U:U)</f>
        <v>17200</v>
      </c>
      <c r="P17" s="22">
        <f t="shared" ca="1" si="1"/>
        <v>1.3230769230769228</v>
      </c>
      <c r="Q17" s="7" t="b">
        <f t="shared" ref="Q17:Q26" ca="1" si="3">J17=K17</f>
        <v>0</v>
      </c>
      <c r="R17" s="73">
        <f t="shared" ca="1" si="2"/>
        <v>0</v>
      </c>
    </row>
    <row r="18" spans="1:18" x14ac:dyDescent="0.2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 ca="1">SUMIF(Journal!$A:$A,HeadJournal!$A18,Journal!$P:$P)</f>
        <v>11299.999999999998</v>
      </c>
      <c r="N18" s="8">
        <f ca="1">SUMIF(Journal!$A:$A,HeadJournal!$A18,Journal!Q:Q)</f>
        <v>24718.22</v>
      </c>
      <c r="O18" s="18">
        <f ca="1">SUMIF(Journal!$A:$A,HeadJournal!$A18,Journal!U:U)</f>
        <v>13418.220000000001</v>
      </c>
      <c r="P18" s="22">
        <f t="shared" ca="1" si="1"/>
        <v>1.1874530973451329</v>
      </c>
      <c r="Q18" s="7" t="b">
        <f t="shared" ca="1" si="3"/>
        <v>0</v>
      </c>
      <c r="R18" s="73">
        <f t="shared" ca="1" si="2"/>
        <v>0</v>
      </c>
    </row>
    <row r="19" spans="1:18" x14ac:dyDescent="0.2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 ca="1">SUMIF(Journal!$A:$A,HeadJournal!$A19,Journal!$P:$P)</f>
        <v>1900.1249999999998</v>
      </c>
      <c r="N19" s="8">
        <f ca="1">SUMIF(Journal!$A:$A,HeadJournal!$A19,Journal!Q:Q)</f>
        <v>3200</v>
      </c>
      <c r="O19" s="18">
        <f ca="1">SUMIF(Journal!$A:$A,HeadJournal!$A19,Journal!U:U)</f>
        <v>1299.8750000000002</v>
      </c>
      <c r="P19" s="22">
        <f t="shared" ca="1" si="1"/>
        <v>0.68409973028090276</v>
      </c>
      <c r="Q19" s="7" t="b">
        <f t="shared" ca="1" si="3"/>
        <v>0</v>
      </c>
      <c r="R19" s="73">
        <f t="shared" ca="1" si="2"/>
        <v>0.10367738964541807</v>
      </c>
    </row>
    <row r="20" spans="1:18" x14ac:dyDescent="0.2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 ca="1">SUMIF(Journal!$A:$A,HeadJournal!$A20,Journal!$P:$P)</f>
        <v>10000</v>
      </c>
      <c r="N20" s="8">
        <f ca="1">SUMIF(Journal!$A:$A,HeadJournal!$A20,Journal!Q:Q)</f>
        <v>20000</v>
      </c>
      <c r="O20" s="18">
        <f ca="1">SUMIF(Journal!$A:$A,HeadJournal!$A20,Journal!U:U)</f>
        <v>10000</v>
      </c>
      <c r="P20" s="22">
        <f t="shared" ca="1" si="1"/>
        <v>1</v>
      </c>
      <c r="Q20" s="7" t="b">
        <f t="shared" ca="1" si="3"/>
        <v>1</v>
      </c>
      <c r="R20" s="73">
        <f t="shared" ca="1" si="2"/>
        <v>0</v>
      </c>
    </row>
    <row r="21" spans="1:18" x14ac:dyDescent="0.2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 ca="1">SUMIF(Journal!$A:$A,HeadJournal!$A21,Journal!$P:$P)</f>
        <v>7190.0000000000018</v>
      </c>
      <c r="N21" s="8">
        <f ca="1">SUMIF(Journal!$A:$A,HeadJournal!$A21,Journal!Q:Q)</f>
        <v>19500</v>
      </c>
      <c r="O21" s="18">
        <f ca="1">SUMIF(Journal!$A:$A,HeadJournal!$A21,Journal!U:U)</f>
        <v>12310</v>
      </c>
      <c r="P21" s="22">
        <f t="shared" ca="1" si="1"/>
        <v>1.712100139082058</v>
      </c>
      <c r="Q21" s="7" t="b">
        <f t="shared" ca="1" si="3"/>
        <v>0</v>
      </c>
      <c r="R21" s="73">
        <f t="shared" ca="1" si="2"/>
        <v>0</v>
      </c>
    </row>
    <row r="22" spans="1:18" x14ac:dyDescent="0.2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 ca="1">SUMIF(Journal!$A:$A,HeadJournal!$A22,Journal!$P:$P)</f>
        <v>25000.000000000004</v>
      </c>
      <c r="N22" s="8">
        <f ca="1">SUMIF(Journal!$A:$A,HeadJournal!$A22,Journal!Q:Q)</f>
        <v>56731.53</v>
      </c>
      <c r="O22" s="18">
        <f ca="1">SUMIF(Journal!$A:$A,HeadJournal!$A22,Journal!U:U)</f>
        <v>31731.53</v>
      </c>
      <c r="P22" s="22">
        <f t="shared" ca="1" si="1"/>
        <v>1.2692611999999999</v>
      </c>
      <c r="Q22" s="7" t="b">
        <f t="shared" ca="1" si="3"/>
        <v>0</v>
      </c>
      <c r="R22" s="73">
        <f t="shared" ca="1" si="2"/>
        <v>0</v>
      </c>
    </row>
    <row r="23" spans="1:18" x14ac:dyDescent="0.2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 ca="1">SUMIF(Journal!$A:$A,HeadJournal!$A23,Journal!$P:$P)</f>
        <v>716.80000000000007</v>
      </c>
      <c r="N23" s="8">
        <f ca="1">SUMIF(Journal!$A:$A,HeadJournal!$A23,Journal!Q:Q)</f>
        <v>1300</v>
      </c>
      <c r="O23" s="18">
        <f ca="1">SUMIF(Journal!$A:$A,HeadJournal!$A23,Journal!U:U)</f>
        <v>583.19999999999993</v>
      </c>
      <c r="P23" s="22">
        <f t="shared" ca="1" si="1"/>
        <v>0.81361607142857129</v>
      </c>
      <c r="Q23" s="7" t="b">
        <f t="shared" ca="1" si="3"/>
        <v>1</v>
      </c>
      <c r="R23" s="73">
        <f t="shared" ca="1" si="2"/>
        <v>0.10714285714285712</v>
      </c>
    </row>
    <row r="24" spans="1:18" x14ac:dyDescent="0.2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 ca="1">SUMIF(Journal!$A:$A,HeadJournal!$A24,Journal!$P:$P)</f>
        <v>9300</v>
      </c>
      <c r="N24" s="8">
        <f ca="1">SUMIF(Journal!$A:$A,HeadJournal!$A24,Journal!Q:Q)</f>
        <v>27750</v>
      </c>
      <c r="O24" s="18">
        <f ca="1">SUMIF(Journal!$A:$A,HeadJournal!$A24,Journal!U:U)</f>
        <v>18450</v>
      </c>
      <c r="P24" s="22">
        <f t="shared" ca="1" si="1"/>
        <v>1.9838709677419355</v>
      </c>
      <c r="Q24" s="7" t="b">
        <f t="shared" ca="1" si="3"/>
        <v>0</v>
      </c>
      <c r="R24" s="73">
        <f t="shared" ca="1" si="2"/>
        <v>0</v>
      </c>
    </row>
    <row r="25" spans="1:18" x14ac:dyDescent="0.2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 ca="1">SUMIF(Journal!$A:$A,HeadJournal!$A25,Journal!$P:$P)</f>
        <v>26500.000000000004</v>
      </c>
      <c r="N25" s="8">
        <f ca="1">SUMIF(Journal!$A:$A,HeadJournal!$A25,Journal!Q:Q)</f>
        <v>57300</v>
      </c>
      <c r="O25" s="18">
        <f ca="1">SUMIF(Journal!$A:$A,HeadJournal!$A25,Journal!U:U)</f>
        <v>30799.999999999989</v>
      </c>
      <c r="P25" s="22">
        <f t="shared" ca="1" si="1"/>
        <v>1.1622641509433957</v>
      </c>
      <c r="Q25" s="7" t="b">
        <f t="shared" ca="1" si="3"/>
        <v>0</v>
      </c>
      <c r="R25" s="73">
        <f t="shared" ca="1" si="2"/>
        <v>0</v>
      </c>
    </row>
    <row r="26" spans="1:18" x14ac:dyDescent="0.2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 ca="1">SUMIF(Journal!$A:$A,HeadJournal!$A26,Journal!$P:$P)</f>
        <v>1383.1999999999998</v>
      </c>
      <c r="N26" s="8">
        <f ca="1">SUMIF(Journal!$A:$A,HeadJournal!$A26,Journal!Q:Q)</f>
        <v>2300</v>
      </c>
      <c r="O26" s="18">
        <f ca="1">SUMIF(Journal!$A:$A,HeadJournal!$A26,Journal!U:U)</f>
        <v>916.80000000000018</v>
      </c>
      <c r="P26" s="22">
        <f t="shared" ca="1" si="1"/>
        <v>0.66281087333718935</v>
      </c>
      <c r="Q26" s="7" t="b">
        <f t="shared" ca="1" si="3"/>
        <v>1</v>
      </c>
      <c r="R26" s="73">
        <f t="shared" ca="1" si="2"/>
        <v>0.10714285714285715</v>
      </c>
    </row>
    <row r="27" spans="1:18" x14ac:dyDescent="0.2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 ca="1">SUMIF(Journal!$A:$A,HeadJournal!$A27,Journal!$P:$P)</f>
        <v>5276.3300000000008</v>
      </c>
      <c r="N27" s="8">
        <f ca="1">SUMIF(Journal!$A:$A,HeadJournal!$A27,Journal!Q:Q)</f>
        <v>10000</v>
      </c>
      <c r="O27" s="18">
        <f ca="1">SUMIF(Journal!$A:$A,HeadJournal!$A27,Journal!U:U)</f>
        <v>4723.6699999999992</v>
      </c>
      <c r="P27" s="22">
        <f t="shared" ca="1" si="1"/>
        <v>0.8952567409544131</v>
      </c>
      <c r="R27" s="73">
        <f t="shared" ca="1" si="2"/>
        <v>0.56138831346788387</v>
      </c>
    </row>
    <row r="28" spans="1:18" x14ac:dyDescent="0.2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 ca="1">SUMIF(Journal!$A:$A,HeadJournal!$A28,Journal!$P:$P)</f>
        <v>7199.1500000000015</v>
      </c>
      <c r="N28" s="8">
        <f ca="1">SUMIF(Journal!$A:$A,HeadJournal!$A28,Journal!Q:Q)</f>
        <v>10600</v>
      </c>
      <c r="O28" s="18">
        <f ca="1">SUMIF(Journal!$A:$A,HeadJournal!$A28,Journal!U:U)</f>
        <v>3400.8499999999985</v>
      </c>
      <c r="P28" s="22">
        <f t="shared" ca="1" si="1"/>
        <v>0.47239604675551944</v>
      </c>
      <c r="R28" s="73">
        <f t="shared" ca="1" si="2"/>
        <v>0.41458088802150245</v>
      </c>
    </row>
    <row r="29" spans="1:18" x14ac:dyDescent="0.2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 ca="1">SUMIF(Journal!$A:$A,HeadJournal!$A29,Journal!$P:$P)</f>
        <v>8411.5099999999984</v>
      </c>
      <c r="N29" s="8">
        <f ca="1">SUMIF(Journal!$A:$A,HeadJournal!$A29,Journal!Q:Q)</f>
        <v>16000</v>
      </c>
      <c r="O29" s="18">
        <f ca="1">SUMIF(Journal!$A:$A,HeadJournal!$A29,Journal!U:U)</f>
        <v>7588.4900000000016</v>
      </c>
      <c r="P29" s="22">
        <f t="shared" ca="1" si="1"/>
        <v>0.90215549883433566</v>
      </c>
      <c r="R29" s="73">
        <f t="shared" ca="1" si="2"/>
        <v>0.33219005862205481</v>
      </c>
    </row>
    <row r="30" spans="1:18" x14ac:dyDescent="0.2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 ca="1">SUMIF(Journal!$A:$A,HeadJournal!$A30,Journal!$P:$P)</f>
        <v>8577.0999999999967</v>
      </c>
      <c r="N30" s="8">
        <f ca="1">SUMIF(Journal!$A:$A,HeadJournal!$A30,Journal!Q:Q)</f>
        <v>13400</v>
      </c>
      <c r="O30" s="18">
        <f ca="1">SUMIF(Journal!$A:$A,HeadJournal!$A30,Journal!U:U)</f>
        <v>4822.9000000000033</v>
      </c>
      <c r="P30" s="22">
        <f t="shared" ca="1" si="1"/>
        <v>0.56229961175688814</v>
      </c>
      <c r="Q30" s="7" t="b">
        <f ca="1">J30=K30</f>
        <v>1</v>
      </c>
      <c r="R30" s="73">
        <f t="shared" ca="1" si="2"/>
        <v>0.33929066934045321</v>
      </c>
    </row>
    <row r="31" spans="1:18" x14ac:dyDescent="0.2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 ca="1">SUMIF(Journal!$A:$A,HeadJournal!$A31,Journal!$P:$P)</f>
        <v>10635.461899999998</v>
      </c>
      <c r="N31" s="8">
        <f ca="1">SUMIF(Journal!$A:$A,HeadJournal!$A31,Journal!Q:Q)</f>
        <v>20900.87</v>
      </c>
      <c r="O31" s="18">
        <f ca="1">SUMIF(Journal!$A:$A,HeadJournal!$A31,Journal!U:U)</f>
        <v>10265.408100000002</v>
      </c>
      <c r="P31" s="22">
        <f t="shared" ca="1" si="1"/>
        <v>0.96520566727807133</v>
      </c>
      <c r="R31" s="73">
        <f t="shared" ca="1" si="2"/>
        <v>0.41169268821319371</v>
      </c>
    </row>
    <row r="32" spans="1:18" x14ac:dyDescent="0.2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 ca="1">SUMIF(Journal!$A:$A,HeadJournal!$A32,Journal!$P:$P)</f>
        <v>3649.9999999999995</v>
      </c>
      <c r="N32" s="8">
        <f ca="1">SUMIF(Journal!$A:$A,HeadJournal!$A32,Journal!Q:Q)</f>
        <v>4000</v>
      </c>
      <c r="O32" s="18">
        <f ca="1">SUMIF(Journal!$A:$A,HeadJournal!$A32,Journal!U:U)</f>
        <v>350</v>
      </c>
      <c r="P32" s="22">
        <f t="shared" ca="1" si="1"/>
        <v>9.5890410958904118E-2</v>
      </c>
      <c r="Q32" s="7" t="b">
        <f ca="1">J32=K32</f>
        <v>1</v>
      </c>
      <c r="R32" s="73">
        <f t="shared" ca="1" si="2"/>
        <v>0.1649315068493151</v>
      </c>
    </row>
    <row r="33" spans="1:18" x14ac:dyDescent="0.2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 ca="1">SUMIF(Journal!$A:$A,HeadJournal!$A33,Journal!$P:$P)</f>
        <v>8092.5867000000017</v>
      </c>
      <c r="N33" s="8">
        <f ca="1">SUMIF(Journal!$A:$A,HeadJournal!$A33,Journal!Q:Q)</f>
        <v>16400</v>
      </c>
      <c r="O33" s="18">
        <f ca="1">SUMIF(Journal!$A:$A,HeadJournal!$A33,Journal!U:U)</f>
        <v>8307.4132999999983</v>
      </c>
      <c r="P33" s="22">
        <f t="shared" ca="1" si="1"/>
        <v>1.0265460980479821</v>
      </c>
      <c r="R33" s="73">
        <f t="shared" ca="1" si="2"/>
        <v>0.41373009942544076</v>
      </c>
    </row>
    <row r="34" spans="1:18" x14ac:dyDescent="0.2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 ca="1">SUMIF(Journal!$A:$A,HeadJournal!$A34,Journal!$P:$P)</f>
        <v>6788.5068999999994</v>
      </c>
      <c r="N34" s="8">
        <f ca="1">SUMIF(Journal!$A:$A,HeadJournal!$A34,Journal!Q:Q)</f>
        <v>14000</v>
      </c>
      <c r="O34" s="18">
        <f ca="1">SUMIF(Journal!$A:$A,HeadJournal!$A34,Journal!U:U)</f>
        <v>7211.4931000000006</v>
      </c>
      <c r="P34" s="22">
        <f t="shared" ca="1" si="1"/>
        <v>1.062309165510313</v>
      </c>
      <c r="R34" s="73">
        <f t="shared" ca="1" si="2"/>
        <v>0.37530593067527124</v>
      </c>
    </row>
    <row r="35" spans="1:18" x14ac:dyDescent="0.2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 ca="1">SUMIF(Journal!$A:$A,HeadJournal!$A35,Journal!$P:$P)</f>
        <v>3860.0000000000005</v>
      </c>
      <c r="N35" s="8">
        <f ca="1">SUMIF(Journal!$A:$A,HeadJournal!$A35,Journal!Q:Q)</f>
        <v>7444.49</v>
      </c>
      <c r="O35" s="18">
        <f ca="1">SUMIF(Journal!$A:$A,HeadJournal!$A35,Journal!U:U)</f>
        <v>3584.4900000000002</v>
      </c>
      <c r="P35" s="22">
        <f t="shared" ca="1" si="1"/>
        <v>0.92862435233160612</v>
      </c>
      <c r="Q35" s="7" t="b">
        <f t="shared" ref="Q35:Q40" ca="1" si="4">J35=K35</f>
        <v>0</v>
      </c>
      <c r="R35" s="73">
        <f t="shared" ca="1" si="2"/>
        <v>0</v>
      </c>
    </row>
    <row r="36" spans="1:18" x14ac:dyDescent="0.2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 ca="1">SUMIF(Journal!$A:$A,HeadJournal!$A36,Journal!$P:$P)</f>
        <v>5403.8499999999995</v>
      </c>
      <c r="N36" s="8">
        <f ca="1">SUMIF(Journal!$A:$A,HeadJournal!$A36,Journal!Q:Q)</f>
        <v>6550</v>
      </c>
      <c r="O36" s="18">
        <f ca="1">SUMIF(Journal!$A:$A,HeadJournal!$A36,Journal!U:U)</f>
        <v>1146.1500000000001</v>
      </c>
      <c r="P36" s="22">
        <f t="shared" ca="1" si="1"/>
        <v>0.2120987814243549</v>
      </c>
      <c r="Q36" s="7" t="b">
        <f t="shared" ca="1" si="4"/>
        <v>0</v>
      </c>
      <c r="R36" s="73">
        <f t="shared" ca="1" si="2"/>
        <v>0.13043478260869568</v>
      </c>
    </row>
    <row r="37" spans="1:18" x14ac:dyDescent="0.2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 ca="1">SUMIF(Journal!$A:$A,HeadJournal!$A37,Journal!$P:$P)</f>
        <v>937.25</v>
      </c>
      <c r="N37" s="8">
        <f ca="1">SUMIF(Journal!$A:$A,HeadJournal!$A37,Journal!Q:Q)</f>
        <v>1300</v>
      </c>
      <c r="O37" s="18">
        <f ca="1">SUMIF(Journal!$A:$A,HeadJournal!$A37,Journal!U:U)</f>
        <v>362.75</v>
      </c>
      <c r="P37" s="22">
        <f t="shared" ca="1" si="1"/>
        <v>0.38703654307815416</v>
      </c>
      <c r="Q37" s="7" t="b">
        <f t="shared" ca="1" si="4"/>
        <v>1</v>
      </c>
      <c r="R37" s="73">
        <f t="shared" ca="1" si="2"/>
        <v>0.13043478260869565</v>
      </c>
    </row>
    <row r="38" spans="1:18" x14ac:dyDescent="0.2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 ca="1">SUMIF(Journal!$A:$A,HeadJournal!$A38,Journal!$P:$P)</f>
        <v>4881.75</v>
      </c>
      <c r="N38" s="8">
        <f ca="1">SUMIF(Journal!$A:$A,HeadJournal!$A38,Journal!Q:Q)</f>
        <v>8700</v>
      </c>
      <c r="O38" s="18">
        <f ca="1">SUMIF(Journal!$A:$A,HeadJournal!$A38,Journal!U:U)</f>
        <v>3818.25</v>
      </c>
      <c r="P38" s="22">
        <f t="shared" ca="1" si="1"/>
        <v>0.78214779536027035</v>
      </c>
      <c r="Q38" s="7" t="b">
        <f t="shared" ca="1" si="4"/>
        <v>1</v>
      </c>
      <c r="R38" s="73">
        <f t="shared" ca="1" si="2"/>
        <v>0.13043478260869565</v>
      </c>
    </row>
    <row r="39" spans="1:18" x14ac:dyDescent="0.2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 ca="1">SUMIF(Journal!$A:$A,HeadJournal!$A39,Journal!$P:$P)</f>
        <v>10994.400000000003</v>
      </c>
      <c r="N39" s="8">
        <f ca="1">SUMIF(Journal!$A:$A,HeadJournal!$A39,Journal!Q:Q)</f>
        <v>16000</v>
      </c>
      <c r="O39" s="18">
        <f ca="1">SUMIF(Journal!$A:$A,HeadJournal!$A39,Journal!U:U)</f>
        <v>5005.5999999999995</v>
      </c>
      <c r="P39" s="22">
        <f t="shared" ca="1" si="1"/>
        <v>0.45528632758495213</v>
      </c>
      <c r="Q39" s="7" t="b">
        <f t="shared" ca="1" si="4"/>
        <v>1</v>
      </c>
      <c r="R39" s="73">
        <f t="shared" ca="1" si="2"/>
        <v>0.24613621480026188</v>
      </c>
    </row>
    <row r="40" spans="1:18" x14ac:dyDescent="0.2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 ca="1">SUMIF(Journal!$A:$A,HeadJournal!$A40,Journal!$P:$P)</f>
        <v>14800.000000000005</v>
      </c>
      <c r="N40" s="8">
        <f ca="1">SUMIF(Journal!$A:$A,HeadJournal!$A40,Journal!Q:Q)</f>
        <v>35300</v>
      </c>
      <c r="O40" s="18">
        <f ca="1">SUMIF(Journal!$A:$A,HeadJournal!$A40,Journal!U:U)</f>
        <v>20500.000000000004</v>
      </c>
      <c r="P40" s="22">
        <f t="shared" ca="1" si="1"/>
        <v>1.3851351351351349</v>
      </c>
      <c r="Q40" s="7" t="b">
        <f t="shared" ca="1" si="4"/>
        <v>1</v>
      </c>
      <c r="R40" s="73">
        <f t="shared" ca="1" si="2"/>
        <v>0</v>
      </c>
    </row>
    <row r="41" spans="1:18" x14ac:dyDescent="0.2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 ca="1">SUMIF(Journal!$A:$A,HeadJournal!$A41,Journal!$P:$P)</f>
        <v>13526.628899999996</v>
      </c>
      <c r="N41" s="8">
        <f ca="1">SUMIF(Journal!$A:$A,HeadJournal!$A41,Journal!Q:Q)</f>
        <v>25109.239999999998</v>
      </c>
      <c r="O41" s="18">
        <f ca="1">SUMIF(Journal!$A:$A,HeadJournal!$A41,Journal!U:U)</f>
        <v>11582.611100000002</v>
      </c>
      <c r="P41" s="22">
        <f t="shared" ca="1" si="1"/>
        <v>0.85628216650491573</v>
      </c>
      <c r="R41" s="73">
        <f t="shared" ca="1" si="2"/>
        <v>0.24458561881593432</v>
      </c>
    </row>
    <row r="42" spans="1:18" x14ac:dyDescent="0.2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 ca="1">SUMIF(Journal!$A:$A,HeadJournal!$A42,Journal!$P:$P)</f>
        <v>8590.81</v>
      </c>
      <c r="N42" s="8">
        <f ca="1">SUMIF(Journal!$A:$A,HeadJournal!$A42,Journal!Q:Q)</f>
        <v>12500</v>
      </c>
      <c r="O42" s="18">
        <f ca="1">SUMIF(Journal!$A:$A,HeadJournal!$A42,Journal!U:U)</f>
        <v>3909.1900000000005</v>
      </c>
      <c r="P42" s="22">
        <f t="shared" ca="1" si="1"/>
        <v>0.45504323806486241</v>
      </c>
      <c r="R42" s="73">
        <f t="shared" ca="1" si="2"/>
        <v>0.31777562302041368</v>
      </c>
    </row>
    <row r="43" spans="1:18" x14ac:dyDescent="0.2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 ca="1">SUMIF(Journal!$A:$A,HeadJournal!$A43,Journal!$P:$P)</f>
        <v>440</v>
      </c>
      <c r="N43" s="8">
        <f ca="1">SUMIF(Journal!$A:$A,HeadJournal!$A43,Journal!Q:Q)</f>
        <v>1000</v>
      </c>
      <c r="O43" s="18">
        <f ca="1">SUMIF(Journal!$A:$A,HeadJournal!$A43,Journal!U:U)</f>
        <v>560</v>
      </c>
      <c r="P43" s="22">
        <f t="shared" ca="1" si="1"/>
        <v>1.2727272727272727</v>
      </c>
      <c r="Q43" s="7" t="b">
        <f ca="1">J43=K43</f>
        <v>1</v>
      </c>
      <c r="R43" s="73">
        <f t="shared" ca="1" si="2"/>
        <v>0</v>
      </c>
    </row>
    <row r="44" spans="1:18" x14ac:dyDescent="0.2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 ca="1">SUMIF(Journal!$A:$A,HeadJournal!$A44,Journal!$P:$P)</f>
        <v>11726.0267</v>
      </c>
      <c r="N44" s="8">
        <f ca="1">SUMIF(Journal!$A:$A,HeadJournal!$A44,Journal!Q:Q)</f>
        <v>24600</v>
      </c>
      <c r="O44" s="18">
        <f ca="1">SUMIF(Journal!$A:$A,HeadJournal!$A44,Journal!U:U)</f>
        <v>12873.9733</v>
      </c>
      <c r="P44" s="22">
        <f t="shared" ca="1" si="1"/>
        <v>1.0978973210081466</v>
      </c>
      <c r="R44" s="73">
        <f t="shared" ca="1" si="2"/>
        <v>0.25845469889643014</v>
      </c>
    </row>
    <row r="45" spans="1:18" x14ac:dyDescent="0.2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 ca="1">SUMIF(Journal!$A:$A,HeadJournal!$A45,Journal!$P:$P)</f>
        <v>1087.9000000000001</v>
      </c>
      <c r="N45" s="8">
        <f ca="1">SUMIF(Journal!$A:$A,HeadJournal!$A45,Journal!Q:Q)</f>
        <v>2000</v>
      </c>
      <c r="O45" s="18">
        <f ca="1">SUMIF(Journal!$A:$A,HeadJournal!$A45,Journal!U:U)</f>
        <v>912.09999999999991</v>
      </c>
      <c r="P45" s="22">
        <f t="shared" ca="1" si="1"/>
        <v>0.8384042650978949</v>
      </c>
      <c r="Q45" s="7" t="b">
        <f t="shared" ref="Q45:Q68" ca="1" si="6">J45=K45</f>
        <v>1</v>
      </c>
      <c r="R45" s="73">
        <f t="shared" ca="1" si="2"/>
        <v>0.13043478260869565</v>
      </c>
    </row>
    <row r="46" spans="1:18" x14ac:dyDescent="0.2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 ca="1">SUMIF(Journal!$A:$A,HeadJournal!$A46,Journal!$P:$P)</f>
        <v>1048.8</v>
      </c>
      <c r="N46" s="8">
        <f ca="1">SUMIF(Journal!$A:$A,HeadJournal!$A46,Journal!Q:Q)</f>
        <v>1400</v>
      </c>
      <c r="O46" s="18">
        <f ca="1">SUMIF(Journal!$A:$A,HeadJournal!$A46,Journal!U:U)</f>
        <v>351.2</v>
      </c>
      <c r="P46" s="22">
        <f t="shared" ca="1" si="1"/>
        <v>0.33485888634630051</v>
      </c>
      <c r="Q46" s="7" t="b">
        <f t="shared" ca="1" si="6"/>
        <v>1</v>
      </c>
      <c r="R46" s="73">
        <f t="shared" ca="1" si="2"/>
        <v>0.13043478260869565</v>
      </c>
    </row>
    <row r="47" spans="1:18" x14ac:dyDescent="0.2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 ca="1">SUMIF(Journal!$A:$A,HeadJournal!$A47,Journal!$P:$P)</f>
        <v>768.2</v>
      </c>
      <c r="N47" s="8">
        <f ca="1">SUMIF(Journal!$A:$A,HeadJournal!$A47,Journal!Q:Q)</f>
        <v>0</v>
      </c>
      <c r="O47" s="18">
        <f ca="1">SUMIF(Journal!$A:$A,HeadJournal!$A47,Journal!U:U)</f>
        <v>-768.2</v>
      </c>
      <c r="P47" s="22" t="str">
        <f t="shared" ca="1" si="1"/>
        <v/>
      </c>
      <c r="Q47" s="7" t="b">
        <f t="shared" ca="1" si="6"/>
        <v>1</v>
      </c>
      <c r="R47" s="73">
        <f t="shared" ca="1" si="2"/>
        <v>0.13043478260869565</v>
      </c>
    </row>
    <row r="48" spans="1:18" x14ac:dyDescent="0.2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 ca="1">SUMIF(Journal!$A:$A,HeadJournal!$A48,Journal!$P:$P)</f>
        <v>2405.8000000000002</v>
      </c>
      <c r="N48" s="8">
        <f ca="1">SUMIF(Journal!$A:$A,HeadJournal!$A48,Journal!Q:Q)</f>
        <v>3991.05</v>
      </c>
      <c r="O48" s="18">
        <f ca="1">SUMIF(Journal!$A:$A,HeadJournal!$A48,Journal!U:U)</f>
        <v>1585.25</v>
      </c>
      <c r="P48" s="22">
        <f t="shared" ca="1" si="1"/>
        <v>0.65892842297780363</v>
      </c>
      <c r="Q48" s="7" t="b">
        <f t="shared" ca="1" si="6"/>
        <v>1</v>
      </c>
      <c r="R48" s="73">
        <f t="shared" ca="1" si="2"/>
        <v>0.13043478260869565</v>
      </c>
    </row>
    <row r="49" spans="1:20" x14ac:dyDescent="0.2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 ca="1">SUMIF(Journal!$A:$A,HeadJournal!$A49,Journal!$P:$P)</f>
        <v>1386.9</v>
      </c>
      <c r="N49" s="8">
        <f ca="1">SUMIF(Journal!$A:$A,HeadJournal!$A49,Journal!Q:Q)</f>
        <v>3350</v>
      </c>
      <c r="O49" s="18">
        <f ca="1">SUMIF(Journal!$A:$A,HeadJournal!$A49,Journal!U:U)</f>
        <v>1963.1</v>
      </c>
      <c r="P49" s="22">
        <f t="shared" ca="1" si="1"/>
        <v>1.4154589371980675</v>
      </c>
      <c r="Q49" s="7" t="b">
        <f t="shared" ca="1" si="6"/>
        <v>1</v>
      </c>
      <c r="R49" s="73">
        <f t="shared" ca="1" si="2"/>
        <v>0.13043478260869565</v>
      </c>
    </row>
    <row r="50" spans="1:20" x14ac:dyDescent="0.2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 ca="1">SUMIF(Journal!$A:$A,HeadJournal!$A50,Journal!$P:$P)</f>
        <v>920</v>
      </c>
      <c r="N50" s="8">
        <f ca="1">SUMIF(Journal!$A:$A,HeadJournal!$A50,Journal!Q:Q)</f>
        <v>2000</v>
      </c>
      <c r="O50" s="18">
        <f ca="1">SUMIF(Journal!$A:$A,HeadJournal!$A50,Journal!U:U)</f>
        <v>1080</v>
      </c>
      <c r="P50" s="22">
        <f t="shared" ca="1" si="1"/>
        <v>1.173913043478261</v>
      </c>
      <c r="Q50" s="7" t="b">
        <f t="shared" ca="1" si="6"/>
        <v>1</v>
      </c>
      <c r="R50" s="73">
        <f t="shared" ca="1" si="2"/>
        <v>0.13043478260869565</v>
      </c>
    </row>
    <row r="51" spans="1:20" x14ac:dyDescent="0.2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 ca="1">SUMIF(Journal!$A:$A,HeadJournal!$A51,Journal!$P:$P)</f>
        <v>779.7</v>
      </c>
      <c r="N51" s="8">
        <f ca="1">SUMIF(Journal!$A:$A,HeadJournal!$A51,Journal!Q:Q)</f>
        <v>1400</v>
      </c>
      <c r="O51" s="18">
        <f ca="1">SUMIF(Journal!$A:$A,HeadJournal!$A51,Journal!U:U)</f>
        <v>620.29999999999995</v>
      </c>
      <c r="P51" s="22">
        <f t="shared" ca="1" si="1"/>
        <v>0.79556239579325372</v>
      </c>
      <c r="Q51" s="7" t="b">
        <f t="shared" ca="1" si="6"/>
        <v>1</v>
      </c>
      <c r="R51" s="73">
        <f t="shared" ca="1" si="2"/>
        <v>0.13043478260869565</v>
      </c>
    </row>
    <row r="52" spans="1:20" x14ac:dyDescent="0.2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 ca="1">SUMIF(Journal!$A:$A,HeadJournal!$A52,Journal!$P:$P)</f>
        <v>7177.7668999999978</v>
      </c>
      <c r="N52" s="56">
        <f ca="1">SUMIF(Journal!$A:$A,HeadJournal!$A52,Journal!Q:Q)</f>
        <v>7177.7668999999978</v>
      </c>
      <c r="O52" s="18">
        <f ca="1">SUMIF(Journal!$A:$A,HeadJournal!$A52,Journal!U:U)</f>
        <v>0</v>
      </c>
      <c r="P52" s="22">
        <f t="shared" ca="1" si="1"/>
        <v>0</v>
      </c>
      <c r="Q52" s="7" t="b">
        <f t="shared" ca="1" si="6"/>
        <v>1</v>
      </c>
      <c r="R52" s="73">
        <f t="shared" ca="1" si="2"/>
        <v>0.28008110711982032</v>
      </c>
    </row>
    <row r="53" spans="1:20" x14ac:dyDescent="0.2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 ca="1">SUMIF(Journal!$A:$A,HeadJournal!$A53,Journal!$P:$P)</f>
        <v>1784.8000000000004</v>
      </c>
      <c r="N53" s="8">
        <f ca="1">SUMIF(Journal!$A:$A,HeadJournal!$A53,Journal!Q:Q)</f>
        <v>950</v>
      </c>
      <c r="O53" s="18">
        <f ca="1">SUMIF(Journal!$A:$A,HeadJournal!$A53,Journal!U:U)</f>
        <v>-834.8</v>
      </c>
      <c r="P53" s="22">
        <f t="shared" ca="1" si="1"/>
        <v>-0.46772747646795143</v>
      </c>
      <c r="Q53" s="7" t="b">
        <f t="shared" ca="1" si="6"/>
        <v>1</v>
      </c>
      <c r="R53" s="73">
        <f t="shared" ca="1" si="2"/>
        <v>0.13043478260869562</v>
      </c>
    </row>
    <row r="54" spans="1:20" x14ac:dyDescent="0.2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 ca="1">SUMIF(Journal!$A:$A,HeadJournal!$A54,Journal!$P:$P)</f>
        <v>2346</v>
      </c>
      <c r="N54" s="8">
        <f ca="1">SUMIF(Journal!$A:$A,HeadJournal!$A54,Journal!Q:Q)</f>
        <v>4200</v>
      </c>
      <c r="O54" s="18">
        <f ca="1">SUMIF(Journal!$A:$A,HeadJournal!$A54,Journal!U:U)</f>
        <v>1854</v>
      </c>
      <c r="P54" s="22">
        <f t="shared" ca="1" si="1"/>
        <v>0.79028132992327371</v>
      </c>
      <c r="Q54" s="7" t="b">
        <f t="shared" ca="1" si="6"/>
        <v>1</v>
      </c>
      <c r="R54" s="73">
        <f t="shared" ca="1" si="2"/>
        <v>0.13043478260869565</v>
      </c>
    </row>
    <row r="55" spans="1:20" x14ac:dyDescent="0.2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 ca="1">SUMIF(Journal!$A:$A,HeadJournal!$A55,Journal!$P:$P)</f>
        <v>1573.1999999999998</v>
      </c>
      <c r="N55" s="8">
        <f ca="1">SUMIF(Journal!$A:$A,HeadJournal!$A55,Journal!Q:Q)</f>
        <v>0</v>
      </c>
      <c r="O55" s="18">
        <f ca="1">SUMIF(Journal!$A:$A,HeadJournal!$A55,Journal!U:U)</f>
        <v>-1573.1999999999998</v>
      </c>
      <c r="P55" s="22" t="str">
        <f t="shared" ca="1" si="1"/>
        <v/>
      </c>
      <c r="Q55" s="7" t="b">
        <f t="shared" ca="1" si="6"/>
        <v>1</v>
      </c>
      <c r="R55" s="73">
        <f t="shared" ca="1" si="2"/>
        <v>0.13043478260869565</v>
      </c>
    </row>
    <row r="56" spans="1:20" x14ac:dyDescent="0.2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 ca="1">SUMIF(Journal!$A:$A,HeadJournal!$A56,Journal!$P:$P)</f>
        <v>756.7</v>
      </c>
      <c r="N56" s="8">
        <f ca="1">SUMIF(Journal!$A:$A,HeadJournal!$A56,Journal!Q:Q)</f>
        <v>1900</v>
      </c>
      <c r="O56" s="18">
        <f ca="1">SUMIF(Journal!$A:$A,HeadJournal!$A56,Journal!U:U)</f>
        <v>1143.3</v>
      </c>
      <c r="P56" s="22">
        <f t="shared" ca="1" si="1"/>
        <v>1.5109026034095412</v>
      </c>
      <c r="Q56" s="7" t="b">
        <f t="shared" ca="1" si="6"/>
        <v>1</v>
      </c>
      <c r="R56" s="73">
        <f t="shared" ca="1" si="2"/>
        <v>0.13043478260869565</v>
      </c>
    </row>
    <row r="57" spans="1:20" x14ac:dyDescent="0.2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 ca="1">SUMIF(Journal!$A:$A,HeadJournal!$A57,Journal!$P:$P)</f>
        <v>1491.55</v>
      </c>
      <c r="N57" s="8">
        <f ca="1">SUMIF(Journal!$A:$A,HeadJournal!$A57,Journal!Q:Q)</f>
        <v>2000</v>
      </c>
      <c r="O57" s="18">
        <f ca="1">SUMIF(Journal!$A:$A,HeadJournal!$A57,Journal!U:U)</f>
        <v>508.45000000000005</v>
      </c>
      <c r="P57" s="22">
        <f t="shared" ca="1" si="1"/>
        <v>0.34088699674834905</v>
      </c>
      <c r="Q57" s="7" t="b">
        <f t="shared" ca="1" si="6"/>
        <v>1</v>
      </c>
      <c r="R57" s="73">
        <f t="shared" ca="1" si="2"/>
        <v>0.13043478260869565</v>
      </c>
    </row>
    <row r="58" spans="1:20" x14ac:dyDescent="0.2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 ca="1">SUMIF(Journal!$A:$A,HeadJournal!$A58,Journal!$P:$P)</f>
        <v>2079</v>
      </c>
      <c r="N58" s="8">
        <f ca="1">SUMIF(Journal!$A:$A,HeadJournal!$A58,Journal!Q:Q)</f>
        <v>2750</v>
      </c>
      <c r="O58" s="18">
        <f ca="1">SUMIF(Journal!$A:$A,HeadJournal!$A58,Journal!U:U)</f>
        <v>671</v>
      </c>
      <c r="P58" s="22">
        <f t="shared" ca="1" si="1"/>
        <v>0.32275132275132273</v>
      </c>
      <c r="Q58" s="7" t="b">
        <f t="shared" ca="1" si="6"/>
        <v>0</v>
      </c>
      <c r="R58" s="73">
        <f t="shared" ca="1" si="2"/>
        <v>0</v>
      </c>
      <c r="T58" s="9"/>
    </row>
    <row r="59" spans="1:20" x14ac:dyDescent="0.2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 ca="1">SUMIF(Journal!$A:$A,HeadJournal!$A59,Journal!$P:$P)</f>
        <v>3871</v>
      </c>
      <c r="N59" s="8">
        <f ca="1">SUMIF(Journal!$A:$A,HeadJournal!$A59,Journal!Q:Q)</f>
        <v>4850</v>
      </c>
      <c r="O59" s="18">
        <f ca="1">SUMIF(Journal!$A:$A,HeadJournal!$A59,Journal!U:U)</f>
        <v>979.00000000000011</v>
      </c>
      <c r="P59" s="22">
        <f t="shared" ca="1" si="1"/>
        <v>0.25290622578145183</v>
      </c>
      <c r="Q59" s="7" t="b">
        <f t="shared" ca="1" si="6"/>
        <v>0</v>
      </c>
      <c r="R59" s="73">
        <f t="shared" ca="1" si="2"/>
        <v>0</v>
      </c>
    </row>
    <row r="60" spans="1:20" x14ac:dyDescent="0.2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 ca="1">SUMIF(Journal!$A:$A,HeadJournal!$A60,Journal!$P:$P)</f>
        <v>3157.9</v>
      </c>
      <c r="N60" s="8">
        <f ca="1">SUMIF(Journal!$A:$A,HeadJournal!$A60,Journal!Q:Q)</f>
        <v>3700</v>
      </c>
      <c r="O60" s="18">
        <f ca="1">SUMIF(Journal!$A:$A,HeadJournal!$A60,Journal!U:U)</f>
        <v>542.09999999999991</v>
      </c>
      <c r="P60" s="22">
        <f t="shared" ca="1" si="1"/>
        <v>0.17166471389214347</v>
      </c>
      <c r="Q60" s="7" t="b">
        <f t="shared" ca="1" si="6"/>
        <v>1</v>
      </c>
      <c r="R60" s="73">
        <f t="shared" ca="1" si="2"/>
        <v>0.13043478260869565</v>
      </c>
    </row>
    <row r="61" spans="1:20" x14ac:dyDescent="0.2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 ca="1">SUMIF(Journal!$A:$A,HeadJournal!$A61,Journal!$P:$P)</f>
        <v>500.25</v>
      </c>
      <c r="N61" s="8">
        <f ca="1">SUMIF(Journal!$A:$A,HeadJournal!$A61,Journal!Q:Q)</f>
        <v>950</v>
      </c>
      <c r="O61" s="18">
        <f ca="1">SUMIF(Journal!$A:$A,HeadJournal!$A61,Journal!U:U)</f>
        <v>449.75</v>
      </c>
      <c r="P61" s="22">
        <f t="shared" ca="1" si="1"/>
        <v>0.89905047476261868</v>
      </c>
      <c r="Q61" s="7" t="b">
        <f t="shared" ca="1" si="6"/>
        <v>1</v>
      </c>
      <c r="R61" s="73">
        <f t="shared" ca="1" si="2"/>
        <v>0.13043478260869565</v>
      </c>
    </row>
    <row r="62" spans="1:20" x14ac:dyDescent="0.2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 ca="1">SUMIF(Journal!$A:$A,HeadJournal!$A62,Journal!$P:$P)</f>
        <v>1000.5</v>
      </c>
      <c r="N62" s="8">
        <f ca="1">SUMIF(Journal!$A:$A,HeadJournal!$A62,Journal!Q:Q)</f>
        <v>1800</v>
      </c>
      <c r="O62" s="18">
        <f ca="1">SUMIF(Journal!$A:$A,HeadJournal!$A62,Journal!U:U)</f>
        <v>799.5</v>
      </c>
      <c r="P62" s="22">
        <f t="shared" ca="1" si="1"/>
        <v>0.79910044977511241</v>
      </c>
      <c r="Q62" s="7" t="b">
        <f t="shared" ca="1" si="6"/>
        <v>1</v>
      </c>
      <c r="R62" s="73">
        <f t="shared" ca="1" si="2"/>
        <v>0.13043478260869565</v>
      </c>
    </row>
    <row r="63" spans="1:20" x14ac:dyDescent="0.2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 ca="1">SUMIF(Journal!$A:$A,HeadJournal!$A63,Journal!$P:$P)</f>
        <v>1000.5</v>
      </c>
      <c r="N63" s="8">
        <f ca="1">SUMIF(Journal!$A:$A,HeadJournal!$A63,Journal!Q:Q)</f>
        <v>1400.25</v>
      </c>
      <c r="O63" s="18">
        <f ca="1">SUMIF(Journal!$A:$A,HeadJournal!$A63,Journal!U:U)</f>
        <v>399.75</v>
      </c>
      <c r="P63" s="22">
        <f t="shared" ca="1" si="1"/>
        <v>0.3995502248875562</v>
      </c>
      <c r="Q63" s="7" t="b">
        <f t="shared" ca="1" si="6"/>
        <v>1</v>
      </c>
      <c r="R63" s="73">
        <f t="shared" ca="1" si="2"/>
        <v>0.13043478260869565</v>
      </c>
    </row>
    <row r="64" spans="1:20" x14ac:dyDescent="0.2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 ca="1">SUMIF(Journal!$A:$A,HeadJournal!$A64,Journal!$P:$P)</f>
        <v>839.5</v>
      </c>
      <c r="N64" s="8">
        <f ca="1">SUMIF(Journal!$A:$A,HeadJournal!$A64,Journal!Q:Q)</f>
        <v>1000</v>
      </c>
      <c r="O64" s="18">
        <f ca="1">SUMIF(Journal!$A:$A,HeadJournal!$A64,Journal!U:U)</f>
        <v>160.5</v>
      </c>
      <c r="P64" s="22">
        <f t="shared" ca="1" si="1"/>
        <v>0.19118522930315665</v>
      </c>
      <c r="Q64" s="7" t="b">
        <f t="shared" ca="1" si="6"/>
        <v>1</v>
      </c>
      <c r="R64" s="73">
        <f t="shared" ca="1" si="2"/>
        <v>0.13043478260869565</v>
      </c>
    </row>
    <row r="65" spans="1:18" x14ac:dyDescent="0.2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 ca="1">SUMIF(Journal!$A:$A,HeadJournal!$A65,Journal!$P:$P)</f>
        <v>2411.5500000000002</v>
      </c>
      <c r="N65" s="8">
        <f ca="1">SUMIF(Journal!$A:$A,HeadJournal!$A65,Journal!Q:Q)</f>
        <v>4600</v>
      </c>
      <c r="O65" s="18">
        <f ca="1">SUMIF(Journal!$A:$A,HeadJournal!$A65,Journal!U:U)</f>
        <v>2188.4499999999998</v>
      </c>
      <c r="P65" s="22">
        <f t="shared" ca="1" si="1"/>
        <v>0.90748688602765837</v>
      </c>
      <c r="Q65" s="7" t="b">
        <f t="shared" ca="1" si="6"/>
        <v>1</v>
      </c>
      <c r="R65" s="73">
        <f t="shared" ca="1" si="2"/>
        <v>0.13043478260869565</v>
      </c>
    </row>
    <row r="66" spans="1:18" x14ac:dyDescent="0.2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 ca="1">SUMIF(Journal!$A:$A,HeadJournal!$A66,Journal!$P:$P)</f>
        <v>3150</v>
      </c>
      <c r="N66" s="8">
        <f ca="1">SUMIF(Journal!$A:$A,HeadJournal!$A66,Journal!Q:Q)</f>
        <v>4200</v>
      </c>
      <c r="O66" s="18">
        <f ca="1">SUMIF(Journal!$A:$A,HeadJournal!$A66,Journal!U:U)</f>
        <v>1050</v>
      </c>
      <c r="P66" s="22">
        <f t="shared" ca="1" si="1"/>
        <v>0.33333333333333331</v>
      </c>
      <c r="Q66" s="7" t="b">
        <f t="shared" ca="1" si="6"/>
        <v>0</v>
      </c>
      <c r="R66" s="73">
        <f t="shared" ca="1" si="2"/>
        <v>0</v>
      </c>
    </row>
    <row r="67" spans="1:18" x14ac:dyDescent="0.2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 ca="1">SUMIF(Journal!$A:$A,HeadJournal!$A67,Journal!$P:$P)</f>
        <v>16668.716500000006</v>
      </c>
      <c r="N67" s="8">
        <f ca="1">SUMIF(Journal!$A:$A,HeadJournal!$A67,Journal!Q:Q)</f>
        <v>32100</v>
      </c>
      <c r="O67" s="18">
        <f ca="1">SUMIF(Journal!$A:$A,HeadJournal!$A67,Journal!U:U)</f>
        <v>15431.283499999996</v>
      </c>
      <c r="P67" s="22">
        <f t="shared" ref="P67:P130" ca="1" si="8">IF(N67&lt;&gt;0,IFERROR(O67/M67,""),"")</f>
        <v>0.92576315039013291</v>
      </c>
      <c r="Q67" s="7" t="b">
        <f t="shared" ca="1" si="6"/>
        <v>1</v>
      </c>
      <c r="R67" s="73">
        <f t="shared" ref="R67:R130" ca="1" si="9">L67/M67</f>
        <v>0.32215836774235129</v>
      </c>
    </row>
    <row r="68" spans="1:18" x14ac:dyDescent="0.2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 ca="1">SUMIF(Journal!$A:$A,HeadJournal!$A68,Journal!$P:$P)</f>
        <v>16237.65736666667</v>
      </c>
      <c r="N68" s="8">
        <f ca="1">SUMIF(Journal!$A:$A,HeadJournal!$A68,Journal!Q:Q)</f>
        <v>29941.38</v>
      </c>
      <c r="O68" s="18">
        <f ca="1">SUMIF(Journal!$A:$A,HeadJournal!$A68,Journal!U:U)</f>
        <v>13703.722633333331</v>
      </c>
      <c r="P68" s="22">
        <f t="shared" ca="1" si="8"/>
        <v>0.84394702535507959</v>
      </c>
      <c r="Q68" s="7" t="b">
        <f t="shared" ca="1" si="6"/>
        <v>1</v>
      </c>
      <c r="R68" s="73">
        <f t="shared" ca="1" si="9"/>
        <v>0.25954528239511787</v>
      </c>
    </row>
    <row r="69" spans="1:18" x14ac:dyDescent="0.2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 ca="1">SUMIF(Journal!$A:$A,HeadJournal!$A69,Journal!$P:$P)</f>
        <v>17720.276500000004</v>
      </c>
      <c r="N69" s="8">
        <f ca="1">SUMIF(Journal!$A:$A,HeadJournal!$A69,Journal!Q:Q)</f>
        <v>35900</v>
      </c>
      <c r="O69" s="18">
        <f ca="1">SUMIF(Journal!$A:$A,HeadJournal!$A69,Journal!U:U)</f>
        <v>18179.723499999996</v>
      </c>
      <c r="P69" s="22">
        <f t="shared" ca="1" si="8"/>
        <v>1.0259277556983941</v>
      </c>
      <c r="R69" s="73">
        <f t="shared" ca="1" si="9"/>
        <v>0.30304078494486242</v>
      </c>
    </row>
    <row r="70" spans="1:18" x14ac:dyDescent="0.2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 ca="1">SUMIF(Journal!$A:$A,HeadJournal!$A70,Journal!$P:$P)</f>
        <v>11911.246699999996</v>
      </c>
      <c r="N70" s="8">
        <f ca="1">SUMIF(Journal!$A:$A,HeadJournal!$A70,Journal!Q:Q)</f>
        <v>24350</v>
      </c>
      <c r="O70" s="18">
        <f ca="1">SUMIF(Journal!$A:$A,HeadJournal!$A70,Journal!U:U)</f>
        <v>12438.753300000004</v>
      </c>
      <c r="P70" s="22">
        <f t="shared" ca="1" si="8"/>
        <v>1.0442864305715378</v>
      </c>
      <c r="R70" s="73">
        <f t="shared" ca="1" si="9"/>
        <v>0.30989843405728484</v>
      </c>
    </row>
    <row r="71" spans="1:18" x14ac:dyDescent="0.2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 ca="1">SUMIF(Journal!$A:$A,HeadJournal!$A71,Journal!$P:$P)</f>
        <v>7599.9999999999927</v>
      </c>
      <c r="N71" s="8">
        <f ca="1">SUMIF(Journal!$A:$A,HeadJournal!$A71,Journal!Q:Q)</f>
        <v>19120</v>
      </c>
      <c r="O71" s="18">
        <f ca="1">SUMIF(Journal!$A:$A,HeadJournal!$A71,Journal!U:U)</f>
        <v>11520.000000000007</v>
      </c>
      <c r="P71" s="22">
        <f t="shared" ca="1" si="8"/>
        <v>1.515789473684213</v>
      </c>
      <c r="Q71" s="7" t="b">
        <f ca="1">J71=K71</f>
        <v>0</v>
      </c>
      <c r="R71" s="73">
        <f t="shared" ca="1" si="9"/>
        <v>0</v>
      </c>
    </row>
    <row r="72" spans="1:18" x14ac:dyDescent="0.2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 ca="1">SUMIF(Journal!$A:$A,HeadJournal!$A72,Journal!$P:$P)</f>
        <v>19000.512800000004</v>
      </c>
      <c r="N72" s="8">
        <f ca="1">SUMIF(Journal!$A:$A,HeadJournal!$A72,Journal!Q:Q)</f>
        <v>18361.47</v>
      </c>
      <c r="O72" s="18">
        <f ca="1">SUMIF(Journal!$A:$A,HeadJournal!$A72,Journal!U:U)</f>
        <v>-639.04280000000063</v>
      </c>
      <c r="P72" s="22">
        <f t="shared" ca="1" si="8"/>
        <v>-3.3632923844034379E-2</v>
      </c>
      <c r="Q72" s="7" t="b">
        <f ca="1">J72=K72</f>
        <v>0</v>
      </c>
      <c r="R72" s="73">
        <f t="shared" ca="1" si="9"/>
        <v>5.7622655321176379E-2</v>
      </c>
    </row>
    <row r="73" spans="1:18" x14ac:dyDescent="0.2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 ca="1">SUMIF(Journal!$A:$A,HeadJournal!$A73,Journal!$P:$P)</f>
        <v>960</v>
      </c>
      <c r="N73" s="8">
        <f ca="1">SUMIF(Journal!$A:$A,HeadJournal!$A73,Journal!Q:Q)</f>
        <v>1300</v>
      </c>
      <c r="O73" s="18">
        <f ca="1">SUMIF(Journal!$A:$A,HeadJournal!$A73,Journal!U:U)</f>
        <v>340</v>
      </c>
      <c r="P73" s="22">
        <f t="shared" ca="1" si="8"/>
        <v>0.35416666666666669</v>
      </c>
      <c r="Q73" s="7" t="b">
        <f ca="1">J73=K73</f>
        <v>1</v>
      </c>
      <c r="R73" s="73">
        <f t="shared" ca="1" si="9"/>
        <v>0</v>
      </c>
    </row>
    <row r="74" spans="1:18" x14ac:dyDescent="0.2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 ca="1">SUMIF(Journal!$A:$A,HeadJournal!$A74,Journal!$P:$P)</f>
        <v>3200</v>
      </c>
      <c r="N74" s="8">
        <f ca="1">SUMIF(Journal!$A:$A,HeadJournal!$A74,Journal!Q:Q)</f>
        <v>4200</v>
      </c>
      <c r="O74" s="18">
        <f ca="1">SUMIF(Journal!$A:$A,HeadJournal!$A74,Journal!U:U)</f>
        <v>1000</v>
      </c>
      <c r="P74" s="22">
        <f t="shared" ca="1" si="8"/>
        <v>0.3125</v>
      </c>
      <c r="Q74" s="7" t="b">
        <f ca="1">J74=K74</f>
        <v>1</v>
      </c>
      <c r="R74" s="73">
        <f t="shared" ca="1" si="9"/>
        <v>0</v>
      </c>
    </row>
    <row r="75" spans="1:18" x14ac:dyDescent="0.2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 ca="1">SUMIF(Journal!$A:$A,HeadJournal!$A75,Journal!$P:$P)</f>
        <v>19455.257666666665</v>
      </c>
      <c r="N75" s="8">
        <f ca="1">SUMIF(Journal!$A:$A,HeadJournal!$A75,Journal!Q:Q)</f>
        <v>33600</v>
      </c>
      <c r="O75" s="18">
        <f ca="1">SUMIF(Journal!$A:$A,HeadJournal!$A75,Journal!U:U)</f>
        <v>14144.742333333339</v>
      </c>
      <c r="P75" s="22">
        <f t="shared" ca="1" si="8"/>
        <v>0.72703957848720724</v>
      </c>
      <c r="R75" s="73">
        <f t="shared" ca="1" si="9"/>
        <v>0.29670425165104902</v>
      </c>
    </row>
    <row r="76" spans="1:18" x14ac:dyDescent="0.2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 ca="1">SUMIF(Journal!$A:$A,HeadJournal!$A76,Journal!$P:$P)</f>
        <v>13487.898300000001</v>
      </c>
      <c r="N76" s="8">
        <f ca="1">SUMIF(Journal!$A:$A,HeadJournal!$A76,Journal!Q:Q)</f>
        <v>21851.260000000002</v>
      </c>
      <c r="O76" s="18">
        <f ca="1">SUMIF(Journal!$A:$A,HeadJournal!$A76,Journal!U:U)</f>
        <v>8363.3616999999977</v>
      </c>
      <c r="P76" s="22">
        <f t="shared" ca="1" si="8"/>
        <v>0.62006411332446043</v>
      </c>
      <c r="R76" s="73">
        <f t="shared" ca="1" si="9"/>
        <v>0.28899968055067554</v>
      </c>
    </row>
    <row r="77" spans="1:18" x14ac:dyDescent="0.2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 ca="1">SUMIF(Journal!$A:$A,HeadJournal!$A77,Journal!$P:$P)</f>
        <v>1362.75</v>
      </c>
      <c r="N77" s="8">
        <f ca="1">SUMIF(Journal!$A:$A,HeadJournal!$A77,Journal!Q:Q)</f>
        <v>1500</v>
      </c>
      <c r="O77" s="18">
        <f ca="1">SUMIF(Journal!$A:$A,HeadJournal!$A77,Journal!U:U)</f>
        <v>137.25</v>
      </c>
      <c r="P77" s="22">
        <f t="shared" ca="1" si="8"/>
        <v>0.10071546505228399</v>
      </c>
      <c r="Q77" s="7" t="b">
        <f t="shared" ref="Q77:Q82" ca="1" si="11">J77=K77</f>
        <v>1</v>
      </c>
      <c r="R77" s="73">
        <f t="shared" ca="1" si="9"/>
        <v>0.13043478260869565</v>
      </c>
    </row>
    <row r="78" spans="1:18" x14ac:dyDescent="0.2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 ca="1">SUMIF(Journal!$A:$A,HeadJournal!$A78,Journal!$P:$P)</f>
        <v>3148.7000000000003</v>
      </c>
      <c r="N78" s="8">
        <f ca="1">SUMIF(Journal!$A:$A,HeadJournal!$A78,Journal!Q:Q)</f>
        <v>6200</v>
      </c>
      <c r="O78" s="18">
        <f ca="1">SUMIF(Journal!$A:$A,HeadJournal!$A78,Journal!U:U)</f>
        <v>3051.2999999999997</v>
      </c>
      <c r="P78" s="22">
        <f t="shared" ca="1" si="8"/>
        <v>0.96906659891383728</v>
      </c>
      <c r="Q78" s="7" t="b">
        <f t="shared" ca="1" si="11"/>
        <v>1</v>
      </c>
      <c r="R78" s="73">
        <f t="shared" ca="1" si="9"/>
        <v>0.13043478260869565</v>
      </c>
    </row>
    <row r="79" spans="1:18" x14ac:dyDescent="0.2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 ca="1">SUMIF(Journal!$A:$A,HeadJournal!$A79,Journal!$P:$P)</f>
        <v>839.5</v>
      </c>
      <c r="N79" s="8">
        <f ca="1">SUMIF(Journal!$A:$A,HeadJournal!$A79,Journal!Q:Q)</f>
        <v>1800</v>
      </c>
      <c r="O79" s="18">
        <f ca="1">SUMIF(Journal!$A:$A,HeadJournal!$A79,Journal!U:U)</f>
        <v>960.5</v>
      </c>
      <c r="P79" s="22">
        <f t="shared" ca="1" si="8"/>
        <v>1.1441334127456819</v>
      </c>
      <c r="Q79" s="7" t="b">
        <f t="shared" ca="1" si="11"/>
        <v>1</v>
      </c>
      <c r="R79" s="73">
        <f t="shared" ca="1" si="9"/>
        <v>0.13043478260869565</v>
      </c>
    </row>
    <row r="80" spans="1:18" x14ac:dyDescent="0.2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 ca="1">SUMIF(Journal!$A:$A,HeadJournal!$A80,Journal!$P:$P)</f>
        <v>2281.6</v>
      </c>
      <c r="N80" s="8">
        <f ca="1">SUMIF(Journal!$A:$A,HeadJournal!$A80,Journal!Q:Q)</f>
        <v>3200</v>
      </c>
      <c r="O80" s="18">
        <f ca="1">SUMIF(Journal!$A:$A,HeadJournal!$A80,Journal!U:U)</f>
        <v>918.40000000000009</v>
      </c>
      <c r="P80" s="22">
        <f t="shared" ca="1" si="8"/>
        <v>0.40252454417952321</v>
      </c>
      <c r="Q80" s="7" t="b">
        <f t="shared" ca="1" si="11"/>
        <v>1</v>
      </c>
      <c r="R80" s="73">
        <f t="shared" ca="1" si="9"/>
        <v>0.13043478260869565</v>
      </c>
    </row>
    <row r="81" spans="1:18" x14ac:dyDescent="0.2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 ca="1">SUMIF(Journal!$A:$A,HeadJournal!$A81,Journal!$P:$P)</f>
        <v>1766.4</v>
      </c>
      <c r="N81" s="8">
        <f ca="1">SUMIF(Journal!$A:$A,HeadJournal!$A81,Journal!Q:Q)</f>
        <v>2583.1999999999998</v>
      </c>
      <c r="O81" s="18">
        <f ca="1">SUMIF(Journal!$A:$A,HeadJournal!$A81,Journal!U:U)</f>
        <v>816.8</v>
      </c>
      <c r="P81" s="22">
        <f t="shared" ca="1" si="8"/>
        <v>0.46240942028985504</v>
      </c>
      <c r="Q81" s="7" t="b">
        <f t="shared" ca="1" si="11"/>
        <v>1</v>
      </c>
      <c r="R81" s="73">
        <f t="shared" ca="1" si="9"/>
        <v>0.13043478260869562</v>
      </c>
    </row>
    <row r="82" spans="1:18" x14ac:dyDescent="0.2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 ca="1">SUMIF(Journal!$A:$A,HeadJournal!$A82,Journal!$P:$P)</f>
        <v>802.7</v>
      </c>
      <c r="N82" s="8">
        <f ca="1">SUMIF(Journal!$A:$A,HeadJournal!$A82,Journal!Q:Q)</f>
        <v>802.7</v>
      </c>
      <c r="O82" s="18">
        <f ca="1">SUMIF(Journal!$A:$A,HeadJournal!$A82,Journal!U:U)</f>
        <v>0</v>
      </c>
      <c r="P82" s="22">
        <f t="shared" ca="1" si="8"/>
        <v>0</v>
      </c>
      <c r="Q82" s="7" t="b">
        <f t="shared" ca="1" si="11"/>
        <v>1</v>
      </c>
      <c r="R82" s="73">
        <f t="shared" ca="1" si="9"/>
        <v>0.13043478260869565</v>
      </c>
    </row>
    <row r="83" spans="1:18" x14ac:dyDescent="0.2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 ca="1">SUMIF(Journal!$A:$A,HeadJournal!$A83,Journal!$P:$P)</f>
        <v>17182.948466666669</v>
      </c>
      <c r="N83" s="8">
        <f ca="1">SUMIF(Journal!$A:$A,HeadJournal!$A83,Journal!Q:Q)</f>
        <v>30400</v>
      </c>
      <c r="O83" s="18">
        <f ca="1">SUMIF(Journal!$A:$A,HeadJournal!$A83,Journal!U:U)</f>
        <v>13217.05153333333</v>
      </c>
      <c r="P83" s="22">
        <f t="shared" ca="1" si="8"/>
        <v>0.7691957849360479</v>
      </c>
      <c r="R83" s="73">
        <f t="shared" ca="1" si="9"/>
        <v>0.24489909137712715</v>
      </c>
    </row>
    <row r="84" spans="1:18" x14ac:dyDescent="0.2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 ca="1">SUMIF(Journal!$A:$A,HeadJournal!$A84,Journal!$P:$P)</f>
        <v>16449.999999999996</v>
      </c>
      <c r="N84" s="8">
        <f ca="1">SUMIF(Journal!$A:$A,HeadJournal!$A84,Journal!Q:Q)</f>
        <v>45500</v>
      </c>
      <c r="O84" s="18">
        <f ca="1">SUMIF(Journal!$A:$A,HeadJournal!$A84,Journal!U:U)</f>
        <v>29050</v>
      </c>
      <c r="P84" s="22">
        <f t="shared" ca="1" si="8"/>
        <v>1.7659574468085111</v>
      </c>
      <c r="Q84" s="7" t="b">
        <f t="shared" ref="Q84:Q91" ca="1" si="12">J84=K84</f>
        <v>0</v>
      </c>
      <c r="R84" s="73">
        <f t="shared" ca="1" si="9"/>
        <v>0</v>
      </c>
    </row>
    <row r="85" spans="1:18" x14ac:dyDescent="0.2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 ca="1">SUMIF(Journal!$A:$A,HeadJournal!$A85,Journal!$P:$P)</f>
        <v>9248.2999999999993</v>
      </c>
      <c r="N85" s="8">
        <f ca="1">SUMIF(Journal!$A:$A,HeadJournal!$A85,Journal!Q:Q)</f>
        <v>13650</v>
      </c>
      <c r="O85" s="18">
        <f ca="1">SUMIF(Journal!$A:$A,HeadJournal!$A85,Journal!U:U)</f>
        <v>4401.7</v>
      </c>
      <c r="P85" s="22">
        <f t="shared" ca="1" si="8"/>
        <v>0.47594693078727984</v>
      </c>
      <c r="Q85" s="7" t="b">
        <f t="shared" ca="1" si="12"/>
        <v>1</v>
      </c>
      <c r="R85" s="73">
        <f t="shared" ca="1" si="9"/>
        <v>0.13043478260869565</v>
      </c>
    </row>
    <row r="86" spans="1:18" x14ac:dyDescent="0.2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 ca="1">SUMIF(Journal!$A:$A,HeadJournal!$A86,Journal!$P:$P)</f>
        <v>1455.9</v>
      </c>
      <c r="N86" s="8">
        <f ca="1">SUMIF(Journal!$A:$A,HeadJournal!$A86,Journal!Q:Q)</f>
        <v>2500</v>
      </c>
      <c r="O86" s="18">
        <f ca="1">SUMIF(Journal!$A:$A,HeadJournal!$A86,Journal!U:U)</f>
        <v>1044.0999999999999</v>
      </c>
      <c r="P86" s="22">
        <f t="shared" ca="1" si="8"/>
        <v>0.71715090322137498</v>
      </c>
      <c r="Q86" s="7" t="b">
        <f t="shared" ca="1" si="12"/>
        <v>1</v>
      </c>
      <c r="R86" s="73">
        <f t="shared" ca="1" si="9"/>
        <v>0.13043478260869565</v>
      </c>
    </row>
    <row r="87" spans="1:18" x14ac:dyDescent="0.2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 ca="1">SUMIF(Journal!$A:$A,HeadJournal!$A87,Journal!$P:$P)</f>
        <v>899.3</v>
      </c>
      <c r="N87" s="8">
        <f ca="1">SUMIF(Journal!$A:$A,HeadJournal!$A87,Journal!Q:Q)</f>
        <v>1900</v>
      </c>
      <c r="O87" s="18">
        <f ca="1">SUMIF(Journal!$A:$A,HeadJournal!$A87,Journal!U:U)</f>
        <v>1000.7</v>
      </c>
      <c r="P87" s="22">
        <f t="shared" ca="1" si="8"/>
        <v>1.1127543645057267</v>
      </c>
      <c r="Q87" s="7" t="b">
        <f t="shared" ca="1" si="12"/>
        <v>1</v>
      </c>
      <c r="R87" s="73">
        <f t="shared" ca="1" si="9"/>
        <v>0.13043478260869565</v>
      </c>
    </row>
    <row r="88" spans="1:18" x14ac:dyDescent="0.2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 ca="1">SUMIF(Journal!$A:$A,HeadJournal!$A88,Journal!$P:$P)</f>
        <v>1463.9499999999998</v>
      </c>
      <c r="N88" s="8">
        <f ca="1">SUMIF(Journal!$A:$A,HeadJournal!$A88,Journal!Q:Q)</f>
        <v>700</v>
      </c>
      <c r="O88" s="18">
        <f ca="1">SUMIF(Journal!$A:$A,HeadJournal!$A88,Journal!U:U)</f>
        <v>-763.94999999999993</v>
      </c>
      <c r="P88" s="22">
        <f t="shared" ca="1" si="8"/>
        <v>-0.52184159295057897</v>
      </c>
      <c r="Q88" s="7" t="b">
        <f t="shared" ca="1" si="12"/>
        <v>1</v>
      </c>
      <c r="R88" s="73">
        <f t="shared" ca="1" si="9"/>
        <v>0.13043478260869565</v>
      </c>
    </row>
    <row r="89" spans="1:18" x14ac:dyDescent="0.2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 ca="1">SUMIF(Journal!$A:$A,HeadJournal!$A89,Journal!$P:$P)</f>
        <v>3180.9</v>
      </c>
      <c r="N89" s="8">
        <f ca="1">SUMIF(Journal!$A:$A,HeadJournal!$A89,Journal!Q:Q)</f>
        <v>4000</v>
      </c>
      <c r="O89" s="18">
        <f ca="1">SUMIF(Journal!$A:$A,HeadJournal!$A89,Journal!U:U)</f>
        <v>819.09999999999991</v>
      </c>
      <c r="P89" s="22">
        <f t="shared" ca="1" si="8"/>
        <v>0.25750573736992671</v>
      </c>
      <c r="Q89" s="7" t="b">
        <f t="shared" ca="1" si="12"/>
        <v>1</v>
      </c>
      <c r="R89" s="73">
        <f t="shared" ca="1" si="9"/>
        <v>0.13043478260869565</v>
      </c>
    </row>
    <row r="90" spans="1:18" x14ac:dyDescent="0.2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 ca="1">SUMIF(Journal!$A:$A,HeadJournal!$A90,Journal!$P:$P)</f>
        <v>4452.8</v>
      </c>
      <c r="N90" s="8">
        <f ca="1">SUMIF(Journal!$A:$A,HeadJournal!$A90,Journal!Q:Q)</f>
        <v>5800</v>
      </c>
      <c r="O90" s="18">
        <f ca="1">SUMIF(Journal!$A:$A,HeadJournal!$A90,Journal!U:U)</f>
        <v>1347.1999999999998</v>
      </c>
      <c r="P90" s="22">
        <f t="shared" ca="1" si="8"/>
        <v>0.30255120373697442</v>
      </c>
      <c r="Q90" s="7" t="b">
        <f t="shared" ca="1" si="12"/>
        <v>1</v>
      </c>
      <c r="R90" s="73">
        <f t="shared" ca="1" si="9"/>
        <v>0.13043478260869565</v>
      </c>
    </row>
    <row r="91" spans="1:18" x14ac:dyDescent="0.2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 ca="1">SUMIF(Journal!$A:$A,HeadJournal!$A91,Journal!$P:$P)</f>
        <v>2104.5</v>
      </c>
      <c r="N91" s="8">
        <f ca="1">SUMIF(Journal!$A:$A,HeadJournal!$A91,Journal!Q:Q)</f>
        <v>3900</v>
      </c>
      <c r="O91" s="18">
        <f ca="1">SUMIF(Journal!$A:$A,HeadJournal!$A91,Journal!U:U)</f>
        <v>1795.5</v>
      </c>
      <c r="P91" s="22">
        <f t="shared" ca="1" si="8"/>
        <v>0.85317177476835349</v>
      </c>
      <c r="Q91" s="7" t="b">
        <f t="shared" ca="1" si="12"/>
        <v>1</v>
      </c>
      <c r="R91" s="73">
        <f t="shared" ca="1" si="9"/>
        <v>0.13043478260869565</v>
      </c>
    </row>
    <row r="92" spans="1:18" x14ac:dyDescent="0.2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 ca="1">SUMIF(Journal!$A:$A,HeadJournal!$A92,Journal!$P:$P)</f>
        <v>15377.658500000001</v>
      </c>
      <c r="N92" s="8">
        <f ca="1">SUMIF(Journal!$A:$A,HeadJournal!$A92,Journal!Q:Q)</f>
        <v>29083.43</v>
      </c>
      <c r="O92" s="18">
        <f ca="1">SUMIF(Journal!$A:$A,HeadJournal!$A92,Journal!U:U)</f>
        <v>13705.771499999999</v>
      </c>
      <c r="P92" s="22">
        <f t="shared" ca="1" si="8"/>
        <v>0.89127818126537262</v>
      </c>
      <c r="R92" s="73">
        <f t="shared" ca="1" si="9"/>
        <v>0.36001309952357174</v>
      </c>
    </row>
    <row r="93" spans="1:18" x14ac:dyDescent="0.2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 ca="1">SUMIF(Journal!$A:$A,HeadJournal!$A93,Journal!$P:$P)</f>
        <v>3400</v>
      </c>
      <c r="N93" s="8">
        <f ca="1">SUMIF(Journal!$A:$A,HeadJournal!$A93,Journal!Q:Q)</f>
        <v>4400</v>
      </c>
      <c r="O93" s="18">
        <f ca="1">SUMIF(Journal!$A:$A,HeadJournal!$A93,Journal!U:U)</f>
        <v>1000.0000000000002</v>
      </c>
      <c r="P93" s="22">
        <f t="shared" ca="1" si="8"/>
        <v>0.29411764705882359</v>
      </c>
      <c r="Q93" s="7" t="b">
        <f t="shared" ref="Q93:Q101" ca="1" si="14">J93=K93</f>
        <v>0</v>
      </c>
      <c r="R93" s="73">
        <f t="shared" ca="1" si="9"/>
        <v>0</v>
      </c>
    </row>
    <row r="94" spans="1:18" x14ac:dyDescent="0.2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 ca="1">SUMIF(Journal!$A:$A,HeadJournal!$A94,Journal!$P:$P)</f>
        <v>14850.000000000004</v>
      </c>
      <c r="N94" s="8">
        <f ca="1">SUMIF(Journal!$A:$A,HeadJournal!$A94,Journal!Q:Q)</f>
        <v>34950</v>
      </c>
      <c r="O94" s="18">
        <f ca="1">SUMIF(Journal!$A:$A,HeadJournal!$A94,Journal!U:U)</f>
        <v>20100</v>
      </c>
      <c r="P94" s="22">
        <f t="shared" ca="1" si="8"/>
        <v>1.3535353535353531</v>
      </c>
      <c r="Q94" s="7" t="b">
        <f t="shared" ca="1" si="14"/>
        <v>0</v>
      </c>
      <c r="R94" s="73">
        <f t="shared" ca="1" si="9"/>
        <v>0</v>
      </c>
    </row>
    <row r="95" spans="1:18" x14ac:dyDescent="0.2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 ca="1">SUMIF(Journal!$A:$A,HeadJournal!$A95,Journal!$P:$P)</f>
        <v>5932.85</v>
      </c>
      <c r="N95" s="8">
        <f ca="1">SUMIF(Journal!$A:$A,HeadJournal!$A95,Journal!Q:Q)</f>
        <v>11800</v>
      </c>
      <c r="O95" s="18">
        <f ca="1">SUMIF(Journal!$A:$A,HeadJournal!$A95,Journal!U:U)</f>
        <v>5867.15</v>
      </c>
      <c r="P95" s="22">
        <f t="shared" ca="1" si="8"/>
        <v>0.98892606420185902</v>
      </c>
      <c r="Q95" s="7" t="b">
        <f t="shared" ca="1" si="14"/>
        <v>1</v>
      </c>
      <c r="R95" s="73">
        <f t="shared" ca="1" si="9"/>
        <v>0.13043478260869565</v>
      </c>
    </row>
    <row r="96" spans="1:18" x14ac:dyDescent="0.2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 ca="1">SUMIF(Journal!$A:$A,HeadJournal!$A96,Journal!$P:$P)</f>
        <v>3895.05</v>
      </c>
      <c r="N96" s="8">
        <f ca="1">SUMIF(Journal!$A:$A,HeadJournal!$A96,Journal!Q:Q)</f>
        <v>6100</v>
      </c>
      <c r="O96" s="18">
        <f ca="1">SUMIF(Journal!$A:$A,HeadJournal!$A96,Journal!U:U)</f>
        <v>2204.9499999999998</v>
      </c>
      <c r="P96" s="22">
        <f t="shared" ca="1" si="8"/>
        <v>0.56609029409121825</v>
      </c>
      <c r="Q96" s="7" t="b">
        <f t="shared" ca="1" si="14"/>
        <v>1</v>
      </c>
      <c r="R96" s="73">
        <f t="shared" ca="1" si="9"/>
        <v>0.13043478260869562</v>
      </c>
    </row>
    <row r="97" spans="1:18" x14ac:dyDescent="0.2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 ca="1">SUMIF(Journal!$A:$A,HeadJournal!$A97,Journal!$P:$P)</f>
        <v>3875.5</v>
      </c>
      <c r="N97" s="8">
        <f ca="1">SUMIF(Journal!$A:$A,HeadJournal!$A97,Journal!Q:Q)</f>
        <v>5600</v>
      </c>
      <c r="O97" s="18">
        <f ca="1">SUMIF(Journal!$A:$A,HeadJournal!$A97,Journal!U:U)</f>
        <v>1724.5</v>
      </c>
      <c r="P97" s="22">
        <f t="shared" ca="1" si="8"/>
        <v>0.44497484195587667</v>
      </c>
      <c r="Q97" s="7" t="b">
        <f t="shared" ca="1" si="14"/>
        <v>1</v>
      </c>
      <c r="R97" s="73">
        <f t="shared" ca="1" si="9"/>
        <v>0.13043478260869565</v>
      </c>
    </row>
    <row r="98" spans="1:18" x14ac:dyDescent="0.2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 ca="1">SUMIF(Journal!$A:$A,HeadJournal!$A98,Journal!$P:$P)</f>
        <v>1308.7</v>
      </c>
      <c r="N98" s="8">
        <f ca="1">SUMIF(Journal!$A:$A,HeadJournal!$A98,Journal!Q:Q)</f>
        <v>2000</v>
      </c>
      <c r="O98" s="18">
        <f ca="1">SUMIF(Journal!$A:$A,HeadJournal!$A98,Journal!U:U)</f>
        <v>691.3</v>
      </c>
      <c r="P98" s="22">
        <f t="shared" ca="1" si="8"/>
        <v>0.52823412546802162</v>
      </c>
      <c r="Q98" s="7" t="b">
        <f t="shared" ca="1" si="14"/>
        <v>1</v>
      </c>
      <c r="R98" s="73">
        <f t="shared" ca="1" si="9"/>
        <v>0.13043478260869565</v>
      </c>
    </row>
    <row r="99" spans="1:18" x14ac:dyDescent="0.2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 ca="1">SUMIF(Journal!$A:$A,HeadJournal!$A99,Journal!$P:$P)</f>
        <v>4600</v>
      </c>
      <c r="N99" s="8">
        <f ca="1">SUMIF(Journal!$A:$A,HeadJournal!$A99,Journal!Q:Q)</f>
        <v>5850</v>
      </c>
      <c r="O99" s="18">
        <f ca="1">SUMIF(Journal!$A:$A,HeadJournal!$A99,Journal!U:U)</f>
        <v>1250</v>
      </c>
      <c r="P99" s="22">
        <f t="shared" ca="1" si="8"/>
        <v>0.27173913043478259</v>
      </c>
      <c r="Q99" s="7" t="b">
        <f t="shared" ca="1" si="14"/>
        <v>0</v>
      </c>
      <c r="R99" s="73">
        <f t="shared" ca="1" si="9"/>
        <v>0</v>
      </c>
    </row>
    <row r="100" spans="1:18" x14ac:dyDescent="0.2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 ca="1">SUMIF(Journal!$A:$A,HeadJournal!$A100,Journal!$P:$P)</f>
        <v>12899.999999999998</v>
      </c>
      <c r="N100" s="8">
        <f ca="1">SUMIF(Journal!$A:$A,HeadJournal!$A100,Journal!Q:Q)</f>
        <v>25850</v>
      </c>
      <c r="O100" s="18">
        <f ca="1">SUMIF(Journal!$A:$A,HeadJournal!$A100,Journal!U:U)</f>
        <v>12950.000000000002</v>
      </c>
      <c r="P100" s="22">
        <f t="shared" ca="1" si="8"/>
        <v>1.0038759689922483</v>
      </c>
      <c r="Q100" s="7" t="b">
        <f t="shared" ca="1" si="14"/>
        <v>0</v>
      </c>
      <c r="R100" s="73">
        <f t="shared" ca="1" si="9"/>
        <v>0</v>
      </c>
    </row>
    <row r="101" spans="1:18" x14ac:dyDescent="0.2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 ca="1">SUMIF(Journal!$A:$A,HeadJournal!$A101,Journal!$P:$P)</f>
        <v>9666.6400000000031</v>
      </c>
      <c r="N101" s="8">
        <f ca="1">SUMIF(Journal!$A:$A,HeadJournal!$A101,Journal!Q:Q)</f>
        <v>18313.89</v>
      </c>
      <c r="O101" s="18">
        <f ca="1">SUMIF(Journal!$A:$A,HeadJournal!$A101,Journal!U:U)</f>
        <v>8647.2499999999982</v>
      </c>
      <c r="P101" s="22">
        <f t="shared" ca="1" si="8"/>
        <v>0.89454557116019584</v>
      </c>
      <c r="Q101" s="7" t="b">
        <f t="shared" ca="1" si="14"/>
        <v>1</v>
      </c>
      <c r="R101" s="73">
        <f t="shared" ca="1" si="9"/>
        <v>0.14513833141608662</v>
      </c>
    </row>
    <row r="102" spans="1:18" x14ac:dyDescent="0.2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 ca="1">SUMIF(Journal!$A:$A,HeadJournal!$A102,Journal!$P:$P)</f>
        <v>20464.170000000002</v>
      </c>
      <c r="N102" s="8">
        <f ca="1">SUMIF(Journal!$A:$A,HeadJournal!$A102,Journal!Q:Q)</f>
        <v>37850</v>
      </c>
      <c r="O102" s="18">
        <f ca="1">SUMIF(Journal!$A:$A,HeadJournal!$A102,Journal!U:U)</f>
        <v>17385.830000000002</v>
      </c>
      <c r="P102" s="22">
        <f t="shared" ca="1" si="8"/>
        <v>0.8495741581505627</v>
      </c>
      <c r="R102" s="73">
        <f t="shared" ca="1" si="9"/>
        <v>0.10369343100648597</v>
      </c>
    </row>
    <row r="103" spans="1:18" x14ac:dyDescent="0.2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 ca="1">SUMIF(Journal!$A:$A,HeadJournal!$A103,Journal!$P:$P)</f>
        <v>903.9</v>
      </c>
      <c r="N103" s="8">
        <f ca="1">SUMIF(Journal!$A:$A,HeadJournal!$A103,Journal!Q:Q)</f>
        <v>1500</v>
      </c>
      <c r="O103" s="18">
        <f ca="1">SUMIF(Journal!$A:$A,HeadJournal!$A103,Journal!U:U)</f>
        <v>596.1</v>
      </c>
      <c r="P103" s="22">
        <f t="shared" ca="1" si="8"/>
        <v>0.65947560570859609</v>
      </c>
      <c r="Q103" s="7" t="b">
        <f t="shared" ref="Q103:Q116" ca="1" si="16">J103=K103</f>
        <v>1</v>
      </c>
      <c r="R103" s="73">
        <f t="shared" ca="1" si="9"/>
        <v>0.13043478260869565</v>
      </c>
    </row>
    <row r="104" spans="1:18" x14ac:dyDescent="0.2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 ca="1">SUMIF(Journal!$A:$A,HeadJournal!$A104,Journal!$P:$P)</f>
        <v>2787.6000000000004</v>
      </c>
      <c r="N104" s="8">
        <f ca="1">SUMIF(Journal!$A:$A,HeadJournal!$A104,Journal!Q:Q)</f>
        <v>3100</v>
      </c>
      <c r="O104" s="18">
        <f ca="1">SUMIF(Journal!$A:$A,HeadJournal!$A104,Journal!U:U)</f>
        <v>312.39999999999986</v>
      </c>
      <c r="P104" s="22">
        <f t="shared" ca="1" si="8"/>
        <v>0.11206772851198157</v>
      </c>
      <c r="Q104" s="7" t="b">
        <f t="shared" ca="1" si="16"/>
        <v>1</v>
      </c>
      <c r="R104" s="73">
        <f t="shared" ca="1" si="9"/>
        <v>0.13043478260869562</v>
      </c>
    </row>
    <row r="105" spans="1:18" x14ac:dyDescent="0.2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 ca="1">SUMIF(Journal!$A:$A,HeadJournal!$A105,Journal!$P:$P)</f>
        <v>558.9</v>
      </c>
      <c r="N105" s="8">
        <f ca="1">SUMIF(Journal!$A:$A,HeadJournal!$A105,Journal!Q:Q)</f>
        <v>600</v>
      </c>
      <c r="O105" s="18">
        <f ca="1">SUMIF(Journal!$A:$A,HeadJournal!$A105,Journal!U:U)</f>
        <v>41.100000000000023</v>
      </c>
      <c r="P105" s="22">
        <f t="shared" ca="1" si="8"/>
        <v>7.3537305421363441E-2</v>
      </c>
      <c r="Q105" s="7" t="b">
        <f t="shared" ca="1" si="16"/>
        <v>1</v>
      </c>
      <c r="R105" s="73">
        <f t="shared" ca="1" si="9"/>
        <v>0.13043478260869565</v>
      </c>
    </row>
    <row r="106" spans="1:18" x14ac:dyDescent="0.2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 ca="1">SUMIF(Journal!$A:$A,HeadJournal!$A106,Journal!$P:$P)</f>
        <v>800.4</v>
      </c>
      <c r="N106" s="8">
        <f ca="1">SUMIF(Journal!$A:$A,HeadJournal!$A106,Journal!Q:Q)</f>
        <v>1500</v>
      </c>
      <c r="O106" s="18">
        <f ca="1">SUMIF(Journal!$A:$A,HeadJournal!$A106,Journal!U:U)</f>
        <v>699.6</v>
      </c>
      <c r="P106" s="22">
        <f t="shared" ca="1" si="8"/>
        <v>0.87406296851574217</v>
      </c>
      <c r="Q106" s="7" t="b">
        <f t="shared" ca="1" si="16"/>
        <v>1</v>
      </c>
      <c r="R106" s="73">
        <f t="shared" ca="1" si="9"/>
        <v>0.13043478260869565</v>
      </c>
    </row>
    <row r="107" spans="1:18" x14ac:dyDescent="0.2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 ca="1">SUMIF(Journal!$A:$A,HeadJournal!$A107,Journal!$P:$P)</f>
        <v>800.4</v>
      </c>
      <c r="N107" s="8">
        <f ca="1">SUMIF(Journal!$A:$A,HeadJournal!$A107,Journal!Q:Q)</f>
        <v>1450</v>
      </c>
      <c r="O107" s="18">
        <f ca="1">SUMIF(Journal!$A:$A,HeadJournal!$A107,Journal!U:U)</f>
        <v>649.6</v>
      </c>
      <c r="P107" s="22">
        <f t="shared" ca="1" si="8"/>
        <v>0.81159420289855078</v>
      </c>
      <c r="Q107" s="7" t="b">
        <f t="shared" ca="1" si="16"/>
        <v>1</v>
      </c>
      <c r="R107" s="73">
        <f t="shared" ca="1" si="9"/>
        <v>0.13043478260869565</v>
      </c>
    </row>
    <row r="108" spans="1:18" x14ac:dyDescent="0.2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 ca="1">SUMIF(Journal!$A:$A,HeadJournal!$A108,Journal!$P:$P)</f>
        <v>862.5</v>
      </c>
      <c r="N108" s="8">
        <f ca="1">SUMIF(Journal!$A:$A,HeadJournal!$A108,Journal!Q:Q)</f>
        <v>1200</v>
      </c>
      <c r="O108" s="18">
        <f ca="1">SUMIF(Journal!$A:$A,HeadJournal!$A108,Journal!U:U)</f>
        <v>337.5</v>
      </c>
      <c r="P108" s="22">
        <f t="shared" ca="1" si="8"/>
        <v>0.39130434782608697</v>
      </c>
      <c r="Q108" s="7" t="b">
        <f t="shared" ca="1" si="16"/>
        <v>1</v>
      </c>
      <c r="R108" s="73">
        <f t="shared" ca="1" si="9"/>
        <v>0.13043478260869565</v>
      </c>
    </row>
    <row r="109" spans="1:18" x14ac:dyDescent="0.2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 ca="1">SUMIF(Journal!$A:$A,HeadJournal!$A109,Journal!$P:$P)</f>
        <v>862.5</v>
      </c>
      <c r="N109" s="8">
        <f ca="1">SUMIF(Journal!$A:$A,HeadJournal!$A109,Journal!Q:Q)</f>
        <v>1200</v>
      </c>
      <c r="O109" s="18">
        <f ca="1">SUMIF(Journal!$A:$A,HeadJournal!$A109,Journal!U:U)</f>
        <v>337.5</v>
      </c>
      <c r="P109" s="22">
        <f t="shared" ca="1" si="8"/>
        <v>0.39130434782608697</v>
      </c>
      <c r="Q109" s="7" t="b">
        <f t="shared" ca="1" si="16"/>
        <v>1</v>
      </c>
      <c r="R109" s="73">
        <f t="shared" ca="1" si="9"/>
        <v>0.13043478260869565</v>
      </c>
    </row>
    <row r="110" spans="1:18" x14ac:dyDescent="0.2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 ca="1">SUMIF(Journal!$A:$A,HeadJournal!$A110,Journal!$P:$P)</f>
        <v>862.5</v>
      </c>
      <c r="N110" s="8">
        <f ca="1">SUMIF(Journal!$A:$A,HeadJournal!$A110,Journal!Q:Q)</f>
        <v>1100</v>
      </c>
      <c r="O110" s="18">
        <f ca="1">SUMIF(Journal!$A:$A,HeadJournal!$A110,Journal!U:U)</f>
        <v>237.5</v>
      </c>
      <c r="P110" s="22">
        <f t="shared" ca="1" si="8"/>
        <v>0.27536231884057971</v>
      </c>
      <c r="Q110" s="7" t="b">
        <f t="shared" ca="1" si="16"/>
        <v>1</v>
      </c>
      <c r="R110" s="73">
        <f t="shared" ca="1" si="9"/>
        <v>0.13043478260869565</v>
      </c>
    </row>
    <row r="111" spans="1:18" x14ac:dyDescent="0.2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 ca="1">SUMIF(Journal!$A:$A,HeadJournal!$A111,Journal!$P:$P)</f>
        <v>8699.9999999999964</v>
      </c>
      <c r="N111" s="8">
        <f ca="1">SUMIF(Journal!$A:$A,HeadJournal!$A111,Journal!Q:Q)</f>
        <v>20930.25</v>
      </c>
      <c r="O111" s="18">
        <f ca="1">SUMIF(Journal!$A:$A,HeadJournal!$A111,Journal!U:U)</f>
        <v>12230.250000000004</v>
      </c>
      <c r="P111" s="22">
        <f t="shared" ca="1" si="8"/>
        <v>1.4057758620689664</v>
      </c>
      <c r="Q111" s="7" t="b">
        <f t="shared" ca="1" si="16"/>
        <v>0</v>
      </c>
      <c r="R111" s="73">
        <f t="shared" ca="1" si="9"/>
        <v>0</v>
      </c>
    </row>
    <row r="112" spans="1:18" x14ac:dyDescent="0.2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 ca="1">SUMIF(Journal!$A:$A,HeadJournal!$A112,Journal!$P:$P)</f>
        <v>1018.9</v>
      </c>
      <c r="N112" s="8">
        <f ca="1">SUMIF(Journal!$A:$A,HeadJournal!$A112,Journal!Q:Q)</f>
        <v>2100</v>
      </c>
      <c r="O112" s="18">
        <f ca="1">SUMIF(Journal!$A:$A,HeadJournal!$A112,Journal!U:U)</f>
        <v>1081.0999999999999</v>
      </c>
      <c r="P112" s="22">
        <f t="shared" ca="1" si="8"/>
        <v>1.0610462263225047</v>
      </c>
      <c r="Q112" s="7" t="b">
        <f t="shared" ca="1" si="16"/>
        <v>1</v>
      </c>
      <c r="R112" s="73">
        <f t="shared" ca="1" si="9"/>
        <v>0.13043478260869565</v>
      </c>
    </row>
    <row r="113" spans="1:20" x14ac:dyDescent="0.2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 ca="1">SUMIF(Journal!$A:$A,HeadJournal!$A113,Journal!$P:$P)</f>
        <v>750.95</v>
      </c>
      <c r="N113" s="8">
        <f ca="1">SUMIF(Journal!$A:$A,HeadJournal!$A113,Journal!Q:Q)</f>
        <v>750</v>
      </c>
      <c r="O113" s="18">
        <f ca="1">SUMIF(Journal!$A:$A,HeadJournal!$A113,Journal!U:U)</f>
        <v>-0.95000000000004547</v>
      </c>
      <c r="P113" s="22">
        <f t="shared" ca="1" si="8"/>
        <v>-1.2650642519475936E-3</v>
      </c>
      <c r="Q113" s="7" t="b">
        <f t="shared" ca="1" si="16"/>
        <v>1</v>
      </c>
      <c r="R113" s="73">
        <f t="shared" ca="1" si="9"/>
        <v>0.13043478260869565</v>
      </c>
    </row>
    <row r="114" spans="1:20" x14ac:dyDescent="0.2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 ca="1">SUMIF(Journal!$A:$A,HeadJournal!$A114,Journal!$P:$P)</f>
        <v>1010.8499999999999</v>
      </c>
      <c r="N114" s="8">
        <f ca="1">SUMIF(Journal!$A:$A,HeadJournal!$A114,Journal!Q:Q)</f>
        <v>3000</v>
      </c>
      <c r="O114" s="18">
        <f ca="1">SUMIF(Journal!$A:$A,HeadJournal!$A114,Journal!U:U)</f>
        <v>1989.1499999999999</v>
      </c>
      <c r="P114" s="22">
        <f t="shared" ca="1" si="8"/>
        <v>1.9677993767621309</v>
      </c>
      <c r="Q114" s="7" t="b">
        <f t="shared" ca="1" si="16"/>
        <v>1</v>
      </c>
      <c r="R114" s="73">
        <f t="shared" ca="1" si="9"/>
        <v>0.13043478260869565</v>
      </c>
    </row>
    <row r="115" spans="1:20" x14ac:dyDescent="0.2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 ca="1">SUMIF(Journal!$A:$A,HeadJournal!$A115,Journal!$P:$P)</f>
        <v>483</v>
      </c>
      <c r="N115" s="8">
        <f ca="1">SUMIF(Journal!$A:$A,HeadJournal!$A115,Journal!Q:Q)</f>
        <v>500</v>
      </c>
      <c r="O115" s="18">
        <f ca="1">SUMIF(Journal!$A:$A,HeadJournal!$A115,Journal!U:U)</f>
        <v>17</v>
      </c>
      <c r="P115" s="22">
        <f t="shared" ca="1" si="8"/>
        <v>3.5196687370600416E-2</v>
      </c>
      <c r="Q115" s="7" t="b">
        <f t="shared" ca="1" si="16"/>
        <v>1</v>
      </c>
      <c r="R115" s="73">
        <f t="shared" ca="1" si="9"/>
        <v>0.13043478260869565</v>
      </c>
    </row>
    <row r="116" spans="1:20" x14ac:dyDescent="0.2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 ca="1">SUMIF(Journal!$A:$A,HeadJournal!$A116,Journal!$P:$P)</f>
        <v>2880.75</v>
      </c>
      <c r="N116" s="8">
        <f ca="1">SUMIF(Journal!$A:$A,HeadJournal!$A116,Journal!Q:Q)</f>
        <v>3800</v>
      </c>
      <c r="O116" s="18">
        <f ca="1">SUMIF(Journal!$A:$A,HeadJournal!$A116,Journal!U:U)</f>
        <v>919.25</v>
      </c>
      <c r="P116" s="22">
        <f t="shared" ca="1" si="8"/>
        <v>0.31910092857762734</v>
      </c>
      <c r="Q116" s="7" t="b">
        <f t="shared" ca="1" si="16"/>
        <v>0</v>
      </c>
      <c r="R116" s="73">
        <f t="shared" ca="1" si="9"/>
        <v>0.13043478260869565</v>
      </c>
    </row>
    <row r="117" spans="1:20" x14ac:dyDescent="0.2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 ca="1">SUMIF(Journal!$A:$A,HeadJournal!$A117,Journal!$P:$P)</f>
        <v>17991.359999999997</v>
      </c>
      <c r="N117" s="8">
        <f ca="1">SUMIF(Journal!$A:$A,HeadJournal!$A117,Journal!Q:Q)</f>
        <v>35400</v>
      </c>
      <c r="O117" s="18">
        <f ca="1">SUMIF(Journal!$A:$A,HeadJournal!$A117,Journal!U:U)</f>
        <v>17408.640000000003</v>
      </c>
      <c r="P117" s="22">
        <f t="shared" ca="1" si="8"/>
        <v>0.96761112000426908</v>
      </c>
      <c r="R117" s="73">
        <f t="shared" ca="1" si="9"/>
        <v>7.7383810895896715E-2</v>
      </c>
      <c r="T117" s="9"/>
    </row>
    <row r="118" spans="1:20" x14ac:dyDescent="0.2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 ca="1">SUMIF(Journal!$A:$A,HeadJournal!$A118,Journal!$P:$P)</f>
        <v>14682.618300000002</v>
      </c>
      <c r="N118" s="8">
        <f ca="1">SUMIF(Journal!$A:$A,HeadJournal!$A118,Journal!Q:Q)</f>
        <v>28800</v>
      </c>
      <c r="O118" s="18">
        <f ca="1">SUMIF(Journal!$A:$A,HeadJournal!$A118,Journal!U:U)</f>
        <v>14117.381699999998</v>
      </c>
      <c r="P118" s="22">
        <f t="shared" ca="1" si="8"/>
        <v>0.96150301067214938</v>
      </c>
      <c r="R118" s="73">
        <f t="shared" ca="1" si="9"/>
        <v>0.26548386809183755</v>
      </c>
    </row>
    <row r="119" spans="1:20" x14ac:dyDescent="0.2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 ca="1">SUMIF(Journal!$A:$A,HeadJournal!$A119,Journal!$P:$P)</f>
        <v>10049.999999999998</v>
      </c>
      <c r="N119" s="8">
        <f ca="1">SUMIF(Journal!$A:$A,HeadJournal!$A119,Journal!Q:Q)</f>
        <v>12625.51</v>
      </c>
      <c r="O119" s="18">
        <f ca="1">SUMIF(Journal!$A:$A,HeadJournal!$A119,Journal!U:U)</f>
        <v>2575.5100000000002</v>
      </c>
      <c r="P119" s="22">
        <f t="shared" ca="1" si="8"/>
        <v>0.25626965174129362</v>
      </c>
      <c r="Q119" s="7" t="b">
        <f ca="1">J119=K119</f>
        <v>0</v>
      </c>
      <c r="R119" s="73">
        <f t="shared" ca="1" si="9"/>
        <v>0</v>
      </c>
    </row>
    <row r="120" spans="1:20" x14ac:dyDescent="0.2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 ca="1">SUMIF(Journal!$A:$A,HeadJournal!$A120,Journal!$P:$P)</f>
        <v>17125.379999999997</v>
      </c>
      <c r="N120" s="8">
        <f ca="1">SUMIF(Journal!$A:$A,HeadJournal!$A120,Journal!Q:Q)</f>
        <v>24384.400000000001</v>
      </c>
      <c r="O120" s="18">
        <f ca="1">SUMIF(Journal!$A:$A,HeadJournal!$A120,Journal!U:U)</f>
        <v>7259.02</v>
      </c>
      <c r="P120" s="22">
        <f t="shared" ca="1" si="8"/>
        <v>0.42387497386919304</v>
      </c>
      <c r="R120" s="73">
        <f t="shared" ca="1" si="9"/>
        <v>8.1296882171373722E-2</v>
      </c>
      <c r="T120" s="9"/>
    </row>
    <row r="121" spans="1:20" x14ac:dyDescent="0.2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 ca="1">SUMIF(Journal!$A:$A,HeadJournal!$A121,Journal!$P:$P)</f>
        <v>586.5</v>
      </c>
      <c r="N121" s="8">
        <f ca="1">SUMIF(Journal!$A:$A,HeadJournal!$A121,Journal!Q:Q)</f>
        <v>1200</v>
      </c>
      <c r="O121" s="18">
        <f ca="1">SUMIF(Journal!$A:$A,HeadJournal!$A121,Journal!U:U)</f>
        <v>613.5</v>
      </c>
      <c r="P121" s="22">
        <f t="shared" ca="1" si="8"/>
        <v>1.0460358056265984</v>
      </c>
      <c r="Q121" s="7" t="b">
        <f t="shared" ref="Q121:Q127" ca="1" si="18">J121=K121</f>
        <v>1</v>
      </c>
      <c r="R121" s="73">
        <f t="shared" ca="1" si="9"/>
        <v>0.13043478260869565</v>
      </c>
    </row>
    <row r="122" spans="1:20" x14ac:dyDescent="0.2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 ca="1">SUMIF(Journal!$A:$A,HeadJournal!$A122,Journal!$P:$P)</f>
        <v>972.90000000000009</v>
      </c>
      <c r="N122" s="8">
        <f ca="1">SUMIF(Journal!$A:$A,HeadJournal!$A122,Journal!Q:Q)</f>
        <v>1100</v>
      </c>
      <c r="O122" s="18">
        <f ca="1">SUMIF(Journal!$A:$A,HeadJournal!$A122,Journal!U:U)</f>
        <v>127.09999999999997</v>
      </c>
      <c r="P122" s="22">
        <f t="shared" ca="1" si="8"/>
        <v>0.13064035358207415</v>
      </c>
      <c r="Q122" s="7" t="b">
        <f t="shared" ca="1" si="18"/>
        <v>1</v>
      </c>
      <c r="R122" s="73">
        <f t="shared" ca="1" si="9"/>
        <v>0.13043478260869562</v>
      </c>
    </row>
    <row r="123" spans="1:20" x14ac:dyDescent="0.2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 ca="1">SUMIF(Journal!$A:$A,HeadJournal!$A123,Journal!$P:$P)</f>
        <v>8139.7</v>
      </c>
      <c r="N123" s="8">
        <f ca="1">SUMIF(Journal!$A:$A,HeadJournal!$A123,Journal!Q:Q)</f>
        <v>11000</v>
      </c>
      <c r="O123" s="18">
        <f ca="1">SUMIF(Journal!$A:$A,HeadJournal!$A123,Journal!U:U)</f>
        <v>2860.3</v>
      </c>
      <c r="P123" s="22">
        <f t="shared" ca="1" si="8"/>
        <v>0.35140115729080929</v>
      </c>
      <c r="Q123" s="7" t="b">
        <f t="shared" ca="1" si="18"/>
        <v>1</v>
      </c>
      <c r="R123" s="73">
        <f t="shared" ca="1" si="9"/>
        <v>0.13043478260869565</v>
      </c>
    </row>
    <row r="124" spans="1:20" x14ac:dyDescent="0.2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 ca="1">SUMIF(Journal!$A:$A,HeadJournal!$A124,Journal!$P:$P)</f>
        <v>1096.6859999999999</v>
      </c>
      <c r="N124" s="8">
        <f ca="1">SUMIF(Journal!$A:$A,HeadJournal!$A124,Journal!Q:Q)</f>
        <v>2200</v>
      </c>
      <c r="O124" s="18">
        <f ca="1">SUMIF(Journal!$A:$A,HeadJournal!$A124,Journal!U:U)</f>
        <v>1103.3140000000001</v>
      </c>
      <c r="P124" s="22">
        <f t="shared" ca="1" si="8"/>
        <v>1.0060436624521514</v>
      </c>
      <c r="Q124" s="7" t="b">
        <f t="shared" ca="1" si="18"/>
        <v>1</v>
      </c>
      <c r="R124" s="73">
        <f t="shared" ca="1" si="9"/>
        <v>0.13043478260869565</v>
      </c>
    </row>
    <row r="125" spans="1:20" x14ac:dyDescent="0.2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 ca="1">SUMIF(Journal!$A:$A,HeadJournal!$A125,Journal!$P:$P)</f>
        <v>867.1</v>
      </c>
      <c r="N125" s="8">
        <f ca="1">SUMIF(Journal!$A:$A,HeadJournal!$A125,Journal!Q:Q)</f>
        <v>1800</v>
      </c>
      <c r="O125" s="18">
        <f ca="1">SUMIF(Journal!$A:$A,HeadJournal!$A125,Journal!U:U)</f>
        <v>932.9</v>
      </c>
      <c r="P125" s="22">
        <f t="shared" ca="1" si="8"/>
        <v>1.0758851343558988</v>
      </c>
      <c r="Q125" s="7" t="b">
        <f t="shared" ca="1" si="18"/>
        <v>1</v>
      </c>
      <c r="R125" s="73">
        <f t="shared" ca="1" si="9"/>
        <v>0.13043478260869565</v>
      </c>
    </row>
    <row r="126" spans="1:20" x14ac:dyDescent="0.2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 ca="1">SUMIF(Journal!$A:$A,HeadJournal!$A126,Journal!$P:$P)</f>
        <v>5645.35</v>
      </c>
      <c r="N126" s="8">
        <f ca="1">SUMIF(Journal!$A:$A,HeadJournal!$A126,Journal!Q:Q)</f>
        <v>8900</v>
      </c>
      <c r="O126" s="18">
        <f ca="1">SUMIF(Journal!$A:$A,HeadJournal!$A126,Journal!U:U)</f>
        <v>3254.65</v>
      </c>
      <c r="P126" s="22">
        <f t="shared" ca="1" si="8"/>
        <v>0.57651872780252778</v>
      </c>
      <c r="Q126" s="7" t="b">
        <f t="shared" ca="1" si="18"/>
        <v>1</v>
      </c>
      <c r="R126" s="73">
        <f t="shared" ca="1" si="9"/>
        <v>0.13043478260869565</v>
      </c>
    </row>
    <row r="127" spans="1:20" x14ac:dyDescent="0.2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 ca="1">SUMIF(Journal!$A:$A,HeadJournal!$A127,Journal!$P:$P)</f>
        <v>21129.288600000007</v>
      </c>
      <c r="N127" s="8">
        <f ca="1">SUMIF(Journal!$A:$A,HeadJournal!$A127,Journal!Q:Q)</f>
        <v>16167.96</v>
      </c>
      <c r="O127" s="18">
        <f ca="1">SUMIF(Journal!$A:$A,HeadJournal!$A127,Journal!U:U)</f>
        <v>-4961.3286000000026</v>
      </c>
      <c r="P127" s="22">
        <f t="shared" ca="1" si="8"/>
        <v>-0.23480812316605873</v>
      </c>
      <c r="Q127" s="7" t="b">
        <f t="shared" ca="1" si="18"/>
        <v>0</v>
      </c>
      <c r="R127" s="73">
        <f t="shared" ca="1" si="9"/>
        <v>5.489536453205527E-2</v>
      </c>
    </row>
    <row r="128" spans="1:20" x14ac:dyDescent="0.2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 ca="1"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 ca="1">SUMIF(Journal!$A:$A,HeadJournal!$A128,Journal!$P:$P)</f>
        <v>19402.650000000001</v>
      </c>
      <c r="N128" s="8">
        <f ca="1">SUMIF(Journal!$A:$A,HeadJournal!$A128,Journal!Q:Q)</f>
        <v>34700</v>
      </c>
      <c r="O128" s="18">
        <f ca="1">SUMIF(Journal!$A:$A,HeadJournal!$A128,Journal!U:U)</f>
        <v>15297.349999999997</v>
      </c>
      <c r="P128" s="22">
        <f t="shared" ca="1" si="8"/>
        <v>0.78841549994459492</v>
      </c>
      <c r="R128" s="73">
        <f t="shared" ca="1" si="9"/>
        <v>7.4003808758082004E-2</v>
      </c>
    </row>
    <row r="129" spans="1:19" x14ac:dyDescent="0.2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 ca="1">SUMIF(Journal!$A:$A,HeadJournal!$A129,Journal!$P:$P)</f>
        <v>15868.15</v>
      </c>
      <c r="N129" s="8">
        <f ca="1">SUMIF(Journal!$A:$A,HeadJournal!$A129,Journal!Q:Q)</f>
        <v>26699.06</v>
      </c>
      <c r="O129" s="18">
        <f ca="1">SUMIF(Journal!$A:$A,HeadJournal!$A129,Journal!U:U)</f>
        <v>10830.910000000002</v>
      </c>
      <c r="P129" s="22">
        <f t="shared" ca="1" si="8"/>
        <v>0.6825565677158334</v>
      </c>
      <c r="R129" s="73">
        <f t="shared" ca="1" si="9"/>
        <v>9.0487548958133115E-2</v>
      </c>
    </row>
    <row r="130" spans="1:19" x14ac:dyDescent="0.2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 ca="1">SUMIF(Journal!$A:$A,HeadJournal!$A130,Journal!$P:$P)</f>
        <v>3500</v>
      </c>
      <c r="N130" s="8">
        <f ca="1">SUMIF(Journal!$A:$A,HeadJournal!$A130,Journal!Q:Q)</f>
        <v>3042.59</v>
      </c>
      <c r="O130" s="18">
        <f ca="1">SUMIF(Journal!$A:$A,HeadJournal!$A130,Journal!U:U)</f>
        <v>-457.40999999999997</v>
      </c>
      <c r="P130" s="22">
        <f t="shared" ca="1" si="8"/>
        <v>-0.13068857142857143</v>
      </c>
      <c r="Q130" s="7" t="b">
        <f t="shared" ref="Q130:Q139" ca="1" si="19">J130=K130</f>
        <v>0</v>
      </c>
      <c r="R130" s="73">
        <f t="shared" ca="1" si="9"/>
        <v>0</v>
      </c>
    </row>
    <row r="131" spans="1:19" x14ac:dyDescent="0.2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 ca="1">SUMIF(Journal!$A:$A,HeadJournal!$A131,Journal!$P:$P)</f>
        <v>4090.6</v>
      </c>
      <c r="N131" s="8">
        <f ca="1">SUMIF(Journal!$A:$A,HeadJournal!$A131,Journal!Q:Q)</f>
        <v>11025</v>
      </c>
      <c r="O131" s="18">
        <f ca="1">SUMIF(Journal!$A:$A,HeadJournal!$A131,Journal!U:U)</f>
        <v>6934.4</v>
      </c>
      <c r="P131" s="22">
        <f t="shared" ref="P131:P194" ca="1" si="20">IF(N131&lt;&gt;0,IFERROR(O131/M131,""),"")</f>
        <v>1.6952036376081747</v>
      </c>
      <c r="Q131" s="7" t="b">
        <f t="shared" ca="1" si="19"/>
        <v>0</v>
      </c>
      <c r="R131" s="73">
        <f t="shared" ref="R131:R194" ca="1" si="21">L131/M131</f>
        <v>0</v>
      </c>
    </row>
    <row r="132" spans="1:19" x14ac:dyDescent="0.2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 ca="1">SUMIF(Journal!$A:$A,HeadJournal!$A132,Journal!$P:$P)</f>
        <v>20609.159999999967</v>
      </c>
      <c r="N132" s="8">
        <f ca="1">SUMIF(Journal!$A:$A,HeadJournal!$A132,Journal!Q:Q)</f>
        <v>25286.11</v>
      </c>
      <c r="O132" s="18">
        <f ca="1">SUMIF(Journal!$A:$A,HeadJournal!$A132,Journal!U:U)</f>
        <v>4676.9500000000317</v>
      </c>
      <c r="P132" s="22">
        <f t="shared" ca="1" si="20"/>
        <v>0.22693549858412662</v>
      </c>
      <c r="Q132" s="7" t="b">
        <f t="shared" ca="1" si="19"/>
        <v>0</v>
      </c>
      <c r="R132" s="73">
        <f t="shared" ca="1" si="21"/>
        <v>5.6270124546560933E-2</v>
      </c>
    </row>
    <row r="133" spans="1:19" x14ac:dyDescent="0.2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 ca="1">SUMIF(Journal!$A:$A,HeadJournal!$A133,Journal!$P:$P)</f>
        <v>297.85000000000002</v>
      </c>
      <c r="N133" s="8">
        <f ca="1">SUMIF(Journal!$A:$A,HeadJournal!$A133,Journal!Q:Q)</f>
        <v>550</v>
      </c>
      <c r="O133" s="18">
        <f ca="1">SUMIF(Journal!$A:$A,HeadJournal!$A133,Journal!U:U)</f>
        <v>252.14999999999998</v>
      </c>
      <c r="P133" s="22">
        <f t="shared" ca="1" si="20"/>
        <v>0.84656706395836812</v>
      </c>
      <c r="Q133" s="7" t="b">
        <f t="shared" ca="1" si="19"/>
        <v>1</v>
      </c>
      <c r="R133" s="73">
        <f t="shared" ca="1" si="21"/>
        <v>0.13043478260869565</v>
      </c>
    </row>
    <row r="134" spans="1:19" x14ac:dyDescent="0.2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 ca="1">SUMIF(Journal!$A:$A,HeadJournal!$A134,Journal!$P:$P)</f>
        <v>3875.5</v>
      </c>
      <c r="N134" s="8">
        <f ca="1">SUMIF(Journal!$A:$A,HeadJournal!$A134,Journal!Q:Q)</f>
        <v>5000</v>
      </c>
      <c r="O134" s="18">
        <f ca="1">SUMIF(Journal!$A:$A,HeadJournal!$A134,Journal!U:U)</f>
        <v>1124.5</v>
      </c>
      <c r="P134" s="22">
        <f t="shared" ca="1" si="20"/>
        <v>0.29015610888917559</v>
      </c>
      <c r="Q134" s="7" t="b">
        <f t="shared" ca="1" si="19"/>
        <v>1</v>
      </c>
      <c r="R134" s="73">
        <f t="shared" ca="1" si="21"/>
        <v>0.13043478260869565</v>
      </c>
    </row>
    <row r="135" spans="1:19" x14ac:dyDescent="0.2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 ca="1">SUMIF(Journal!$A:$A,HeadJournal!$A135,Journal!$P:$P)</f>
        <v>2352.9</v>
      </c>
      <c r="N135" s="8">
        <f ca="1">SUMIF(Journal!$A:$A,HeadJournal!$A135,Journal!Q:Q)</f>
        <v>3000</v>
      </c>
      <c r="O135" s="18">
        <f ca="1">SUMIF(Journal!$A:$A,HeadJournal!$A135,Journal!U:U)</f>
        <v>647.09999999999991</v>
      </c>
      <c r="P135" s="22">
        <f t="shared" ca="1" si="20"/>
        <v>0.27502231289047552</v>
      </c>
      <c r="Q135" s="7" t="b">
        <f t="shared" ca="1" si="19"/>
        <v>1</v>
      </c>
      <c r="R135" s="73">
        <f t="shared" ca="1" si="21"/>
        <v>0.13043478260869565</v>
      </c>
    </row>
    <row r="136" spans="1:19" x14ac:dyDescent="0.2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 ca="1">SUMIF(Journal!$A:$A,HeadJournal!$A136,Journal!$P:$P)</f>
        <v>5966.2</v>
      </c>
      <c r="N136" s="8">
        <f ca="1">SUMIF(Journal!$A:$A,HeadJournal!$A136,Journal!Q:Q)</f>
        <v>10300</v>
      </c>
      <c r="O136" s="18">
        <f ca="1">SUMIF(Journal!$A:$A,HeadJournal!$A136,Journal!U:U)</f>
        <v>4333.8</v>
      </c>
      <c r="P136" s="22">
        <f t="shared" ca="1" si="20"/>
        <v>0.72639200831349948</v>
      </c>
      <c r="Q136" s="7" t="b">
        <f t="shared" ca="1" si="19"/>
        <v>1</v>
      </c>
      <c r="R136" s="73">
        <f t="shared" ca="1" si="21"/>
        <v>0.13043478260869565</v>
      </c>
    </row>
    <row r="137" spans="1:19" x14ac:dyDescent="0.2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 ca="1">SUMIF(Journal!$A:$A,HeadJournal!$A137,Journal!$P:$P)</f>
        <v>555.45000000000005</v>
      </c>
      <c r="N137" s="8">
        <f ca="1">SUMIF(Journal!$A:$A,HeadJournal!$A137,Journal!Q:Q)</f>
        <v>700</v>
      </c>
      <c r="O137" s="18">
        <f ca="1">SUMIF(Journal!$A:$A,HeadJournal!$A137,Journal!U:U)</f>
        <v>144.54999999999998</v>
      </c>
      <c r="P137" s="22">
        <f t="shared" ca="1" si="20"/>
        <v>0.26023944549464395</v>
      </c>
      <c r="Q137" s="7" t="b">
        <f t="shared" ca="1" si="19"/>
        <v>1</v>
      </c>
      <c r="R137" s="73">
        <f t="shared" ca="1" si="21"/>
        <v>0.13043478260869565</v>
      </c>
    </row>
    <row r="138" spans="1:19" x14ac:dyDescent="0.2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 ca="1">SUMIF(Journal!$A:$A,HeadJournal!$A138,Journal!$P:$P)</f>
        <v>299</v>
      </c>
      <c r="N138" s="8">
        <f ca="1">SUMIF(Journal!$A:$A,HeadJournal!$A138,Journal!Q:Q)</f>
        <v>800</v>
      </c>
      <c r="O138" s="18">
        <f ca="1">SUMIF(Journal!$A:$A,HeadJournal!$A138,Journal!U:U)</f>
        <v>501</v>
      </c>
      <c r="P138" s="22">
        <f t="shared" ca="1" si="20"/>
        <v>1.6755852842809364</v>
      </c>
      <c r="Q138" s="7" t="b">
        <f t="shared" ca="1" si="19"/>
        <v>1</v>
      </c>
      <c r="R138" s="73">
        <f t="shared" ca="1" si="21"/>
        <v>0.13043478260869565</v>
      </c>
    </row>
    <row r="139" spans="1:19" x14ac:dyDescent="0.2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 ca="1">SUMIF(Journal!$A:$A,HeadJournal!$A139,Journal!$P:$P)</f>
        <v>423.2</v>
      </c>
      <c r="N139" s="8">
        <f ca="1">SUMIF(Journal!$A:$A,HeadJournal!$A139,Journal!Q:Q)</f>
        <v>500</v>
      </c>
      <c r="O139" s="18">
        <f ca="1">SUMIF(Journal!$A:$A,HeadJournal!$A139,Journal!U:U)</f>
        <v>76.799999999999983</v>
      </c>
      <c r="P139" s="22">
        <f t="shared" ca="1" si="20"/>
        <v>0.18147448015122869</v>
      </c>
      <c r="Q139" s="7" t="b">
        <f t="shared" ca="1" si="19"/>
        <v>1</v>
      </c>
      <c r="R139" s="73">
        <f t="shared" ca="1" si="21"/>
        <v>0.13043478260869565</v>
      </c>
    </row>
    <row r="140" spans="1:19" x14ac:dyDescent="0.2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 ca="1">SUMIF(Journal!$A:$A,HeadJournal!$A140,Journal!$P:$P)</f>
        <v>22107.57</v>
      </c>
      <c r="N140" s="8">
        <f ca="1">SUMIF(Journal!$A:$A,HeadJournal!$A140,Journal!Q:Q)</f>
        <v>31500</v>
      </c>
      <c r="O140" s="18">
        <f ca="1">SUMIF(Journal!$A:$A,HeadJournal!$A140,Journal!U:U)</f>
        <v>9392.4300000000057</v>
      </c>
      <c r="P140" s="22">
        <f t="shared" ca="1" si="20"/>
        <v>0.42485130658864839</v>
      </c>
      <c r="R140" s="73">
        <f t="shared" ca="1" si="21"/>
        <v>6.494924589179181E-2</v>
      </c>
      <c r="S140" s="9"/>
    </row>
    <row r="141" spans="1:19" x14ac:dyDescent="0.2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 ca="1">SUMIF(Journal!$A:$A,HeadJournal!$A141,Journal!$P:$P)</f>
        <v>3100</v>
      </c>
      <c r="N141" s="8">
        <f ca="1">SUMIF(Journal!$A:$A,HeadJournal!$A141,Journal!Q:Q)</f>
        <v>3900</v>
      </c>
      <c r="O141" s="18">
        <f ca="1">SUMIF(Journal!$A:$A,HeadJournal!$A141,Journal!U:U)</f>
        <v>800</v>
      </c>
      <c r="P141" s="22">
        <f t="shared" ca="1" si="20"/>
        <v>0.25806451612903225</v>
      </c>
      <c r="Q141" s="7" t="b">
        <f ca="1">J141=K141</f>
        <v>0</v>
      </c>
      <c r="R141" s="73">
        <f t="shared" ca="1" si="21"/>
        <v>0</v>
      </c>
    </row>
    <row r="142" spans="1:19" x14ac:dyDescent="0.2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 ca="1">17844.12/J142</f>
        <v>81.431661570757058</v>
      </c>
      <c r="I142" s="14">
        <f>-7.22+24.25</f>
        <v>17.03</v>
      </c>
      <c r="J142" s="8">
        <f ca="1"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 ca="1">SUMIF(Journal!$A:$A,HeadJournal!$A142,Journal!$P:$P)</f>
        <v>19279.989999999987</v>
      </c>
      <c r="N142" s="8">
        <f ca="1">SUMIF(Journal!$A:$A,HeadJournal!$A142,Journal!Q:Q)</f>
        <v>32235.239999999998</v>
      </c>
      <c r="O142" s="18">
        <f ca="1">SUMIF(Journal!$A:$A,HeadJournal!$A142,Journal!U:U)</f>
        <v>12955.250000000013</v>
      </c>
      <c r="P142" s="22">
        <f t="shared" ca="1" si="20"/>
        <v>0.67195314935329431</v>
      </c>
      <c r="R142" s="73">
        <f t="shared" ca="1" si="21"/>
        <v>7.447462369015756E-2</v>
      </c>
    </row>
    <row r="143" spans="1:19" x14ac:dyDescent="0.2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 ca="1">15938.85/J143</f>
        <v>83.370906998640052</v>
      </c>
      <c r="I143" s="14">
        <f>-10.63+21.62</f>
        <v>10.99</v>
      </c>
      <c r="J143" s="8">
        <f ca="1"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 ca="1">SUMIF(Journal!$A:$A,HeadJournal!$A143,Journal!$P:$P)</f>
        <v>17257.460000000006</v>
      </c>
      <c r="N143" s="8">
        <f ca="1">SUMIF(Journal!$A:$A,HeadJournal!$A143,Journal!Q:Q)</f>
        <v>28100</v>
      </c>
      <c r="O143" s="18">
        <f ca="1">SUMIF(Journal!$A:$A,HeadJournal!$A143,Journal!U:U)</f>
        <v>10842.539999999992</v>
      </c>
      <c r="P143" s="22">
        <f t="shared" ca="1" si="20"/>
        <v>0.62828133456487734</v>
      </c>
      <c r="Q143" s="7" t="b">
        <f t="shared" ref="Q143:Q150" ca="1" si="23">J143=K143</f>
        <v>1</v>
      </c>
      <c r="R143" s="73">
        <f t="shared" ca="1" si="21"/>
        <v>7.6408115678668787E-2</v>
      </c>
    </row>
    <row r="144" spans="1:19" x14ac:dyDescent="0.2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 ca="1">SUMIF(Journal!$A:$A,HeadJournal!$A144,Journal!$P:$P)</f>
        <v>1237.4000000000001</v>
      </c>
      <c r="N144" s="8">
        <f ca="1">SUMIF(Journal!$A:$A,HeadJournal!$A144,Journal!Q:Q)</f>
        <v>2400</v>
      </c>
      <c r="O144" s="18">
        <f ca="1">SUMIF(Journal!$A:$A,HeadJournal!$A144,Journal!U:U)</f>
        <v>1162.5999999999999</v>
      </c>
      <c r="P144" s="22">
        <f t="shared" ca="1" si="20"/>
        <v>0.93955067076127352</v>
      </c>
      <c r="Q144" s="7" t="b">
        <f t="shared" ca="1" si="23"/>
        <v>1</v>
      </c>
      <c r="R144" s="73">
        <f t="shared" ca="1" si="21"/>
        <v>0.13043478260869565</v>
      </c>
    </row>
    <row r="145" spans="1:18" x14ac:dyDescent="0.2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 ca="1">SUMIF(Journal!$A:$A,HeadJournal!$A145,Journal!$P:$P)</f>
        <v>618.70000000000005</v>
      </c>
      <c r="N145" s="8">
        <f ca="1">SUMIF(Journal!$A:$A,HeadJournal!$A145,Journal!Q:Q)</f>
        <v>1200</v>
      </c>
      <c r="O145" s="18">
        <f ca="1">SUMIF(Journal!$A:$A,HeadJournal!$A145,Journal!U:U)</f>
        <v>581.29999999999995</v>
      </c>
      <c r="P145" s="22">
        <f t="shared" ca="1" si="20"/>
        <v>0.93955067076127352</v>
      </c>
      <c r="Q145" s="7" t="b">
        <f t="shared" ca="1" si="23"/>
        <v>1</v>
      </c>
      <c r="R145" s="73">
        <f t="shared" ca="1" si="21"/>
        <v>0.13043478260869565</v>
      </c>
    </row>
    <row r="146" spans="1:18" x14ac:dyDescent="0.2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 ca="1">SUMIF(Journal!$A:$A,HeadJournal!$A146,Journal!$P:$P)</f>
        <v>2663.4</v>
      </c>
      <c r="N146" s="8">
        <f ca="1">SUMIF(Journal!$A:$A,HeadJournal!$A146,Journal!Q:Q)</f>
        <v>4300</v>
      </c>
      <c r="O146" s="18">
        <f ca="1">SUMIF(Journal!$A:$A,HeadJournal!$A146,Journal!U:U)</f>
        <v>1636.6</v>
      </c>
      <c r="P146" s="22">
        <f t="shared" ca="1" si="20"/>
        <v>0.61447773522565141</v>
      </c>
      <c r="Q146" s="7" t="b">
        <f t="shared" ca="1" si="23"/>
        <v>1</v>
      </c>
      <c r="R146" s="73">
        <f t="shared" ca="1" si="21"/>
        <v>0.13043478260869565</v>
      </c>
    </row>
    <row r="147" spans="1:18" x14ac:dyDescent="0.2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 ca="1">SUMIF(Journal!$A:$A,HeadJournal!$A147,Journal!$P:$P)</f>
        <v>1317.9</v>
      </c>
      <c r="N147" s="8">
        <f ca="1">SUMIF(Journal!$A:$A,HeadJournal!$A147,Journal!Q:Q)</f>
        <v>1100</v>
      </c>
      <c r="O147" s="18">
        <f ca="1">SUMIF(Journal!$A:$A,HeadJournal!$A147,Journal!U:U)</f>
        <v>-217.90000000000009</v>
      </c>
      <c r="P147" s="22">
        <f t="shared" ca="1" si="20"/>
        <v>-0.16533879657030129</v>
      </c>
      <c r="Q147" s="7" t="b">
        <f t="shared" ca="1" si="23"/>
        <v>1</v>
      </c>
      <c r="R147" s="73">
        <f t="shared" ca="1" si="21"/>
        <v>0.13043478260869565</v>
      </c>
    </row>
    <row r="148" spans="1:18" x14ac:dyDescent="0.2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 ca="1">SUMIF(Journal!$A:$A,HeadJournal!$A148,Journal!$P:$P)</f>
        <v>775.1</v>
      </c>
      <c r="N148" s="8">
        <f ca="1">SUMIF(Journal!$A:$A,HeadJournal!$A148,Journal!Q:Q)</f>
        <v>1500</v>
      </c>
      <c r="O148" s="18">
        <f ca="1">SUMIF(Journal!$A:$A,HeadJournal!$A148,Journal!U:U)</f>
        <v>724.9</v>
      </c>
      <c r="P148" s="22">
        <f t="shared" ca="1" si="20"/>
        <v>0.9352341633337633</v>
      </c>
      <c r="Q148" s="7" t="b">
        <f t="shared" ca="1" si="23"/>
        <v>1</v>
      </c>
      <c r="R148" s="73">
        <f t="shared" ca="1" si="21"/>
        <v>0.13043478260869565</v>
      </c>
    </row>
    <row r="149" spans="1:18" x14ac:dyDescent="0.2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 ca="1">SUMIF(Journal!$A:$A,HeadJournal!$A149,Journal!$P:$P)</f>
        <v>418.6</v>
      </c>
      <c r="N149" s="8">
        <f ca="1">SUMIF(Journal!$A:$A,HeadJournal!$A149,Journal!Q:Q)</f>
        <v>450</v>
      </c>
      <c r="O149" s="18">
        <f ca="1">SUMIF(Journal!$A:$A,HeadJournal!$A149,Journal!U:U)</f>
        <v>31.399999999999977</v>
      </c>
      <c r="P149" s="22">
        <f t="shared" ca="1" si="20"/>
        <v>7.5011944577161913E-2</v>
      </c>
      <c r="Q149" s="7" t="b">
        <f t="shared" ca="1" si="23"/>
        <v>1</v>
      </c>
      <c r="R149" s="73">
        <f t="shared" ca="1" si="21"/>
        <v>0.13043478260869565</v>
      </c>
    </row>
    <row r="150" spans="1:18" x14ac:dyDescent="0.2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 ca="1">SUMIF(Journal!$A:$A,HeadJournal!$A150,Journal!$P:$P)</f>
        <v>4041.1</v>
      </c>
      <c r="N150" s="8">
        <f ca="1">SUMIF(Journal!$A:$A,HeadJournal!$A150,Journal!Q:Q)</f>
        <v>6200</v>
      </c>
      <c r="O150" s="18">
        <f ca="1">SUMIF(Journal!$A:$A,HeadJournal!$A150,Journal!U:U)</f>
        <v>2158.9</v>
      </c>
      <c r="P150" s="22">
        <f t="shared" ca="1" si="20"/>
        <v>0.53423572789586993</v>
      </c>
      <c r="Q150" s="7" t="b">
        <f t="shared" ca="1" si="23"/>
        <v>1</v>
      </c>
      <c r="R150" s="73">
        <f t="shared" ca="1" si="21"/>
        <v>0.13043478260869565</v>
      </c>
    </row>
    <row r="151" spans="1:18" x14ac:dyDescent="0.2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 ca="1">SUMIF(Journal!$A:$A,HeadJournal!$A151,Journal!$P:$P)</f>
        <v>18516.470000000008</v>
      </c>
      <c r="N151" s="8">
        <f ca="1">SUMIF(Journal!$A:$A,HeadJournal!$A151,Journal!Q:Q)</f>
        <v>32300</v>
      </c>
      <c r="O151" s="18">
        <f ca="1">SUMIF(Journal!$A:$A,HeadJournal!$A151,Journal!U:U)</f>
        <v>13783.529999999993</v>
      </c>
      <c r="P151" s="22">
        <f t="shared" ca="1" si="20"/>
        <v>0.74439296474975991</v>
      </c>
      <c r="R151" s="73">
        <f t="shared" ca="1" si="21"/>
        <v>7.1212817561878652E-2</v>
      </c>
    </row>
    <row r="152" spans="1:18" x14ac:dyDescent="0.2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 ca="1">SUMIF(Journal!$A:$A,HeadJournal!$A152,Journal!$P:$P)</f>
        <v>6726.35</v>
      </c>
      <c r="N152" s="8">
        <f ca="1">SUMIF(Journal!$A:$A,HeadJournal!$A152,Journal!Q:Q)</f>
        <v>9200</v>
      </c>
      <c r="O152" s="18">
        <f ca="1">SUMIF(Journal!$A:$A,HeadJournal!$A152,Journal!U:U)</f>
        <v>2473.6499999999996</v>
      </c>
      <c r="P152" s="22">
        <f t="shared" ca="1" si="20"/>
        <v>0.36775517182424339</v>
      </c>
      <c r="Q152" s="7" t="b">
        <f t="shared" ref="Q152:Q158" ca="1" si="25">J152=K152</f>
        <v>1</v>
      </c>
      <c r="R152" s="73">
        <f t="shared" ca="1" si="21"/>
        <v>0.13043478260869565</v>
      </c>
    </row>
    <row r="153" spans="1:18" x14ac:dyDescent="0.2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 ca="1">SUMIF(Journal!$A:$A,HeadJournal!$A153,Journal!$P:$P)</f>
        <v>5727.47</v>
      </c>
      <c r="N153" s="8">
        <f ca="1">SUMIF(Journal!$A:$A,HeadJournal!$A153,Journal!Q:Q)</f>
        <v>7905</v>
      </c>
      <c r="O153" s="18">
        <f ca="1">SUMIF(Journal!$A:$A,HeadJournal!$A153,Journal!U:U)</f>
        <v>2177.5299999999997</v>
      </c>
      <c r="P153" s="22">
        <f t="shared" ca="1" si="20"/>
        <v>0.38019055534118901</v>
      </c>
      <c r="Q153" s="7" t="b">
        <f t="shared" ca="1" si="25"/>
        <v>0</v>
      </c>
      <c r="R153" s="73">
        <f t="shared" ca="1" si="21"/>
        <v>3.4919432140194537E-2</v>
      </c>
    </row>
    <row r="154" spans="1:18" x14ac:dyDescent="0.2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 ca="1">SUMIF(Journal!$A:$A,HeadJournal!$A154,Journal!$P:$P)</f>
        <v>3475.3</v>
      </c>
      <c r="N154" s="8">
        <f ca="1">SUMIF(Journal!$A:$A,HeadJournal!$A154,Journal!Q:Q)</f>
        <v>6100</v>
      </c>
      <c r="O154" s="18">
        <f ca="1">SUMIF(Journal!$A:$A,HeadJournal!$A154,Journal!U:U)</f>
        <v>2624.7</v>
      </c>
      <c r="P154" s="22">
        <f t="shared" ca="1" si="20"/>
        <v>0.75524415158403579</v>
      </c>
      <c r="Q154" s="7" t="b">
        <f t="shared" ca="1" si="25"/>
        <v>1</v>
      </c>
      <c r="R154" s="73">
        <f t="shared" ca="1" si="21"/>
        <v>0.13043478260869565</v>
      </c>
    </row>
    <row r="155" spans="1:18" x14ac:dyDescent="0.2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 ca="1">SUMIF(Journal!$A:$A,HeadJournal!$A155,Journal!$P:$P)</f>
        <v>2971.6000000000004</v>
      </c>
      <c r="N155" s="8">
        <f ca="1">SUMIF(Journal!$A:$A,HeadJournal!$A155,Journal!Q:Q)</f>
        <v>4300</v>
      </c>
      <c r="O155" s="18">
        <f ca="1">SUMIF(Journal!$A:$A,HeadJournal!$A155,Journal!U:U)</f>
        <v>1328.4</v>
      </c>
      <c r="P155" s="22">
        <f t="shared" ca="1" si="20"/>
        <v>0.44703190200565351</v>
      </c>
      <c r="Q155" s="7" t="b">
        <f t="shared" ca="1" si="25"/>
        <v>1</v>
      </c>
      <c r="R155" s="73">
        <f t="shared" ca="1" si="21"/>
        <v>0.13043478260869562</v>
      </c>
    </row>
    <row r="156" spans="1:18" x14ac:dyDescent="0.2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 ca="1">SUMIF(Journal!$A:$A,HeadJournal!$A156,Journal!$P:$P)</f>
        <v>6121.45</v>
      </c>
      <c r="N156" s="8">
        <f ca="1">SUMIF(Journal!$A:$A,HeadJournal!$A156,Journal!Q:Q)</f>
        <v>9200</v>
      </c>
      <c r="O156" s="18">
        <f ca="1">SUMIF(Journal!$A:$A,HeadJournal!$A156,Journal!U:U)</f>
        <v>3078.55</v>
      </c>
      <c r="P156" s="22">
        <f t="shared" ca="1" si="20"/>
        <v>0.50291189179034379</v>
      </c>
      <c r="Q156" s="7" t="b">
        <f t="shared" ca="1" si="25"/>
        <v>1</v>
      </c>
      <c r="R156" s="73">
        <f t="shared" ca="1" si="21"/>
        <v>0.13043478260869565</v>
      </c>
    </row>
    <row r="157" spans="1:18" x14ac:dyDescent="0.2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 ca="1">SUMIF(Journal!$A:$A,HeadJournal!$A157,Journal!$P:$P)</f>
        <v>1488.1</v>
      </c>
      <c r="N157" s="8">
        <f ca="1">SUMIF(Journal!$A:$A,HeadJournal!$A157,Journal!Q:Q)</f>
        <v>2600</v>
      </c>
      <c r="O157" s="18">
        <f ca="1">SUMIF(Journal!$A:$A,HeadJournal!$A157,Journal!U:U)</f>
        <v>1111.9000000000001</v>
      </c>
      <c r="P157" s="22">
        <f t="shared" ca="1" si="20"/>
        <v>0.74719440897789136</v>
      </c>
      <c r="Q157" s="7" t="b">
        <f t="shared" ca="1" si="25"/>
        <v>1</v>
      </c>
      <c r="R157" s="73">
        <f t="shared" ca="1" si="21"/>
        <v>0.13043478260869565</v>
      </c>
    </row>
    <row r="158" spans="1:18" x14ac:dyDescent="0.2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 ca="1">SUMIF(Journal!$A:$A,HeadJournal!$A158,Journal!$P:$P)</f>
        <v>3996.2499999999995</v>
      </c>
      <c r="N158" s="8">
        <f ca="1">SUMIF(Journal!$A:$A,HeadJournal!$A158,Journal!Q:Q)</f>
        <v>5900</v>
      </c>
      <c r="O158" s="18">
        <f ca="1">SUMIF(Journal!$A:$A,HeadJournal!$A158,Journal!U:U)</f>
        <v>1903.75</v>
      </c>
      <c r="P158" s="22">
        <f t="shared" ca="1" si="20"/>
        <v>0.47638411010322185</v>
      </c>
      <c r="Q158" s="7" t="b">
        <f t="shared" ca="1" si="25"/>
        <v>1</v>
      </c>
      <c r="R158" s="73">
        <f t="shared" ca="1" si="21"/>
        <v>0.13043478260869568</v>
      </c>
    </row>
    <row r="159" spans="1:18" x14ac:dyDescent="0.2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 ca="1"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 ca="1">SUMIF(Journal!$A:$A,HeadJournal!$A159,Journal!$P:$P)</f>
        <v>20915.440000000002</v>
      </c>
      <c r="N159" s="8">
        <f ca="1">SUMIF(Journal!$A:$A,HeadJournal!$A159,Journal!Q:Q)</f>
        <v>32550</v>
      </c>
      <c r="O159" s="18">
        <f ca="1">SUMIF(Journal!$A:$A,HeadJournal!$A159,Journal!U:U)</f>
        <v>11634.559999999994</v>
      </c>
      <c r="P159" s="22">
        <f t="shared" ca="1" si="20"/>
        <v>0.55626656670861296</v>
      </c>
      <c r="R159" s="73">
        <f t="shared" ca="1" si="21"/>
        <v>6.5860436118006599E-2</v>
      </c>
    </row>
    <row r="160" spans="1:18" x14ac:dyDescent="0.2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 ca="1">SUMIF(Journal!$A:$A,HeadJournal!$A160,Journal!$P:$P)</f>
        <v>496.8</v>
      </c>
      <c r="N160" s="8">
        <f ca="1">SUMIF(Journal!$A:$A,HeadJournal!$A160,Journal!Q:Q)</f>
        <v>0</v>
      </c>
      <c r="O160" s="18">
        <f ca="1">SUMIF(Journal!$A:$A,HeadJournal!$A160,Journal!U:U)</f>
        <v>-496.8</v>
      </c>
      <c r="P160" s="22" t="str">
        <f t="shared" ca="1" si="20"/>
        <v/>
      </c>
      <c r="Q160" s="7" t="b">
        <f t="shared" ref="Q160:Q167" ca="1" si="26">J160=K160</f>
        <v>0</v>
      </c>
      <c r="R160" s="73">
        <f t="shared" ca="1" si="21"/>
        <v>0.13043478260869565</v>
      </c>
    </row>
    <row r="161" spans="1:21" x14ac:dyDescent="0.2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 ca="1">SUMIF(Journal!$A:$A,HeadJournal!$A161,Journal!$P:$P)</f>
        <v>2900</v>
      </c>
      <c r="N161" s="8">
        <f ca="1">SUMIF(Journal!$A:$A,HeadJournal!$A161,Journal!Q:Q)</f>
        <v>3250</v>
      </c>
      <c r="O161" s="18">
        <f ca="1">SUMIF(Journal!$A:$A,HeadJournal!$A161,Journal!U:U)</f>
        <v>350</v>
      </c>
      <c r="P161" s="22">
        <f t="shared" ca="1" si="20"/>
        <v>0.1206896551724138</v>
      </c>
      <c r="Q161" s="7" t="b">
        <f t="shared" ca="1" si="26"/>
        <v>0</v>
      </c>
      <c r="R161" s="73">
        <f t="shared" ca="1" si="21"/>
        <v>0</v>
      </c>
    </row>
    <row r="162" spans="1:21" x14ac:dyDescent="0.2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 ca="1">SUMIF(Journal!$A:$A,HeadJournal!$A162,Journal!$P:$P)</f>
        <v>1449</v>
      </c>
      <c r="N162" s="8">
        <f ca="1">SUMIF(Journal!$A:$A,HeadJournal!$A162,Journal!Q:Q)</f>
        <v>2150</v>
      </c>
      <c r="O162" s="18">
        <f ca="1">SUMIF(Journal!$A:$A,HeadJournal!$A162,Journal!U:U)</f>
        <v>701</v>
      </c>
      <c r="P162" s="22">
        <f t="shared" ca="1" si="20"/>
        <v>0.48378191856452724</v>
      </c>
      <c r="Q162" s="7" t="b">
        <f t="shared" ca="1" si="26"/>
        <v>1</v>
      </c>
      <c r="R162" s="73">
        <f t="shared" ca="1" si="21"/>
        <v>0.13043478260869565</v>
      </c>
    </row>
    <row r="163" spans="1:21" x14ac:dyDescent="0.2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 ca="1">SUMIF(Journal!$A:$A,HeadJournal!$A163,Journal!$P:$P)</f>
        <v>2047</v>
      </c>
      <c r="N163" s="8">
        <f ca="1">SUMIF(Journal!$A:$A,HeadJournal!$A163,Journal!Q:Q)</f>
        <v>3000</v>
      </c>
      <c r="O163" s="18">
        <f ca="1">SUMIF(Journal!$A:$A,HeadJournal!$A163,Journal!U:U)</f>
        <v>953</v>
      </c>
      <c r="P163" s="22">
        <f t="shared" ca="1" si="20"/>
        <v>0.46555935515388375</v>
      </c>
      <c r="Q163" s="7" t="b">
        <f t="shared" ca="1" si="26"/>
        <v>1</v>
      </c>
      <c r="R163" s="73">
        <f t="shared" ca="1" si="21"/>
        <v>0.13043478260869565</v>
      </c>
    </row>
    <row r="164" spans="1:21" x14ac:dyDescent="0.2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 ca="1">SUMIF(Journal!$A:$A,HeadJournal!$A164,Journal!$P:$P)</f>
        <v>3438.5</v>
      </c>
      <c r="N164" s="8">
        <f ca="1">SUMIF(Journal!$A:$A,HeadJournal!$A164,Journal!Q:Q)</f>
        <v>5600</v>
      </c>
      <c r="O164" s="18">
        <f ca="1">SUMIF(Journal!$A:$A,HeadJournal!$A164,Journal!U:U)</f>
        <v>2161.5</v>
      </c>
      <c r="P164" s="22">
        <f t="shared" ca="1" si="20"/>
        <v>0.6286171295623092</v>
      </c>
      <c r="Q164" s="7" t="b">
        <f t="shared" ca="1" si="26"/>
        <v>1</v>
      </c>
      <c r="R164" s="73">
        <f t="shared" ca="1" si="21"/>
        <v>0.13043478260869565</v>
      </c>
    </row>
    <row r="165" spans="1:21" x14ac:dyDescent="0.2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 ca="1">SUMIF(Journal!$A:$A,HeadJournal!$A165,Journal!$P:$P)</f>
        <v>1590.45</v>
      </c>
      <c r="N165" s="8">
        <f ca="1">SUMIF(Journal!$A:$A,HeadJournal!$A165,Journal!Q:Q)</f>
        <v>2250</v>
      </c>
      <c r="O165" s="18">
        <f ca="1">SUMIF(Journal!$A:$A,HeadJournal!$A165,Journal!U:U)</f>
        <v>659.55000000000007</v>
      </c>
      <c r="P165" s="22">
        <f t="shared" ca="1" si="20"/>
        <v>0.41469395454116764</v>
      </c>
      <c r="Q165" s="7" t="b">
        <f t="shared" ca="1" si="26"/>
        <v>1</v>
      </c>
      <c r="R165" s="73">
        <f t="shared" ca="1" si="21"/>
        <v>0.13043478260869565</v>
      </c>
    </row>
    <row r="166" spans="1:21" x14ac:dyDescent="0.2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 ca="1">SUMIF(Journal!$A:$A,HeadJournal!$A166,Journal!$P:$P)</f>
        <v>3080.25</v>
      </c>
      <c r="N166" s="8">
        <f ca="1">SUMIF(Journal!$A:$A,HeadJournal!$A166,Journal!Q:Q)</f>
        <v>2704.31</v>
      </c>
      <c r="O166" s="18">
        <f ca="1">SUMIF(Journal!$A:$A,HeadJournal!$A166,Journal!U:U)</f>
        <v>-375.94000000000005</v>
      </c>
      <c r="P166" s="22">
        <f t="shared" ca="1" si="20"/>
        <v>-0.12204853502150802</v>
      </c>
      <c r="Q166" s="7" t="b">
        <f t="shared" ca="1" si="26"/>
        <v>0</v>
      </c>
      <c r="R166" s="73">
        <f t="shared" ca="1" si="21"/>
        <v>0</v>
      </c>
      <c r="T166" s="9"/>
    </row>
    <row r="167" spans="1:21" x14ac:dyDescent="0.2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 ca="1">SUMIF(Journal!$A:$A,HeadJournal!$A167,Journal!$P:$P)</f>
        <v>4819.75</v>
      </c>
      <c r="N167" s="8">
        <f ca="1">SUMIF(Journal!$A:$A,HeadJournal!$A167,Journal!Q:Q)</f>
        <v>0</v>
      </c>
      <c r="O167" s="18">
        <f ca="1">SUMIF(Journal!$A:$A,HeadJournal!$A167,Journal!U:U)</f>
        <v>-4819.75</v>
      </c>
      <c r="P167" s="22" t="str">
        <f t="shared" ca="1" si="20"/>
        <v/>
      </c>
      <c r="Q167" s="7" t="b">
        <f t="shared" ca="1" si="26"/>
        <v>0</v>
      </c>
      <c r="R167" s="73">
        <f t="shared" ca="1" si="21"/>
        <v>0</v>
      </c>
    </row>
    <row r="168" spans="1:21" x14ac:dyDescent="0.2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 ca="1">22370.81/J168</f>
        <v>84.01551057197581</v>
      </c>
      <c r="I168" s="14">
        <f>29.42-8.35</f>
        <v>21.07</v>
      </c>
      <c r="J168" s="8">
        <f ca="1"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 ca="1">SUMIF(Journal!$A:$A,HeadJournal!$A168,Journal!$P:$P)</f>
        <v>23039.219999999994</v>
      </c>
      <c r="N168" s="8">
        <f ca="1">SUMIF(Journal!$A:$A,HeadJournal!$A168,Journal!Q:Q)</f>
        <v>34917.15</v>
      </c>
      <c r="O168" s="18">
        <f ca="1">SUMIF(Journal!$A:$A,HeadJournal!$A168,Journal!U:U)</f>
        <v>11877.930000000004</v>
      </c>
      <c r="P168" s="22">
        <f t="shared" ca="1" si="20"/>
        <v>0.51555260985397977</v>
      </c>
      <c r="R168" s="73">
        <f t="shared" ca="1" si="21"/>
        <v>2.9011832865869603E-2</v>
      </c>
      <c r="T168" s="9"/>
    </row>
    <row r="169" spans="1:21" x14ac:dyDescent="0.2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 ca="1">12436.39/J169</f>
        <v>84.549527500169972</v>
      </c>
      <c r="I169" s="14">
        <f>15.87-1</f>
        <v>14.87</v>
      </c>
      <c r="J169" s="8">
        <f ca="1"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 ca="1">SUMIF(Journal!$A:$A,HeadJournal!$A169,Journal!$P:$P)</f>
        <v>13104.800000000003</v>
      </c>
      <c r="N169" s="8">
        <f ca="1">SUMIF(Journal!$A:$A,HeadJournal!$A169,Journal!Q:Q)</f>
        <v>22900</v>
      </c>
      <c r="O169" s="18">
        <f ca="1">SUMIF(Journal!$A:$A,HeadJournal!$A169,Journal!U:U)</f>
        <v>9795.1999999999971</v>
      </c>
      <c r="P169" s="22">
        <f t="shared" ca="1" si="20"/>
        <v>0.74745131554850097</v>
      </c>
      <c r="R169" s="73">
        <f t="shared" ca="1" si="21"/>
        <v>5.1004975276234654E-2</v>
      </c>
    </row>
    <row r="170" spans="1:21" x14ac:dyDescent="0.2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 ca="1">19546.13/J170</f>
        <v>84.112789396677854</v>
      </c>
      <c r="I170" s="14">
        <f>26.01-10.42</f>
        <v>15.590000000000002</v>
      </c>
      <c r="J170" s="8">
        <f ca="1"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 ca="1">SUMIF(Journal!$A:$A,HeadJournal!$A170,Journal!$P:$P)</f>
        <v>20923.629999999997</v>
      </c>
      <c r="N170" s="8">
        <f ca="1">SUMIF(Journal!$A:$A,HeadJournal!$A170,Journal!Q:Q)</f>
        <v>38400</v>
      </c>
      <c r="O170" s="18">
        <f ca="1">SUMIF(Journal!$A:$A,HeadJournal!$A170,Journal!U:U)</f>
        <v>17476.370000000003</v>
      </c>
      <c r="P170" s="22">
        <f t="shared" ca="1" si="20"/>
        <v>0.83524560508860102</v>
      </c>
      <c r="R170" s="73">
        <f t="shared" ca="1" si="21"/>
        <v>6.5834656797123636E-2</v>
      </c>
    </row>
    <row r="171" spans="1:21" x14ac:dyDescent="0.2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 ca="1">15156.91/J171</f>
        <v>84.950734222620795</v>
      </c>
      <c r="I171" s="14">
        <f>20.21-10.21</f>
        <v>10</v>
      </c>
      <c r="J171" s="8">
        <f ca="1"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 ca="1">SUMIF(Journal!$A:$A,HeadJournal!$A171,Journal!$P:$P)</f>
        <v>15825.320000000005</v>
      </c>
      <c r="N171" s="8">
        <f ca="1">SUMIF(Journal!$A:$A,HeadJournal!$A171,Journal!Q:Q)</f>
        <v>28500</v>
      </c>
      <c r="O171" s="18">
        <f ca="1">SUMIF(Journal!$A:$A,HeadJournal!$A171,Journal!U:U)</f>
        <v>12674.679999999995</v>
      </c>
      <c r="P171" s="22">
        <f t="shared" ca="1" si="20"/>
        <v>0.80091145076371228</v>
      </c>
      <c r="R171" s="73">
        <f t="shared" ca="1" si="21"/>
        <v>4.2236744659823619E-2</v>
      </c>
    </row>
    <row r="172" spans="1:21" x14ac:dyDescent="0.2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 ca="1">SUMIF(Journal!$A:$A,HeadJournal!$A172,Journal!$P:$P)</f>
        <v>4260</v>
      </c>
      <c r="N172" s="8">
        <f ca="1">SUMIF(Journal!$A:$A,HeadJournal!$A172,Journal!Q:Q)</f>
        <v>1726</v>
      </c>
      <c r="O172" s="18">
        <f ca="1">SUMIF(Journal!$A:$A,HeadJournal!$A172,Journal!U:U)</f>
        <v>-2534</v>
      </c>
      <c r="P172" s="22">
        <f t="shared" ca="1" si="20"/>
        <v>-0.59483568075117366</v>
      </c>
      <c r="Q172" s="7" t="b">
        <f t="shared" ref="Q172:Q183" ca="1" si="27">J172=K172</f>
        <v>1</v>
      </c>
      <c r="R172" s="73">
        <f t="shared" ca="1" si="21"/>
        <v>0</v>
      </c>
      <c r="T172" s="7">
        <v>6450</v>
      </c>
      <c r="U172" s="7">
        <v>4850</v>
      </c>
    </row>
    <row r="173" spans="1:21" x14ac:dyDescent="0.2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 ca="1">SUMIF(Journal!$A:$A,HeadJournal!$A173,Journal!$P:$P)</f>
        <v>2130</v>
      </c>
      <c r="N173" s="8">
        <f ca="1">SUMIF(Journal!$A:$A,HeadJournal!$A173,Journal!Q:Q)</f>
        <v>2800</v>
      </c>
      <c r="O173" s="18">
        <f ca="1">SUMIF(Journal!$A:$A,HeadJournal!$A173,Journal!U:U)</f>
        <v>670</v>
      </c>
      <c r="P173" s="22">
        <f t="shared" ca="1" si="20"/>
        <v>0.31455399061032863</v>
      </c>
      <c r="Q173" s="7" t="b">
        <f t="shared" ca="1" si="27"/>
        <v>1</v>
      </c>
      <c r="R173" s="73">
        <f t="shared" ca="1" si="21"/>
        <v>0</v>
      </c>
    </row>
    <row r="174" spans="1:21" x14ac:dyDescent="0.2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 ca="1">SUMIF(Journal!$A:$A,HeadJournal!$A174,Journal!$P:$P)</f>
        <v>2663.4</v>
      </c>
      <c r="N174" s="8">
        <f ca="1">SUMIF(Journal!$A:$A,HeadJournal!$A174,Journal!Q:Q)</f>
        <v>3200</v>
      </c>
      <c r="O174" s="18">
        <f ca="1">SUMIF(Journal!$A:$A,HeadJournal!$A174,Journal!U:U)</f>
        <v>536.59999999999991</v>
      </c>
      <c r="P174" s="22">
        <f t="shared" ca="1" si="20"/>
        <v>0.20147180295862427</v>
      </c>
      <c r="Q174" s="7" t="b">
        <f t="shared" ca="1" si="27"/>
        <v>1</v>
      </c>
      <c r="R174" s="73">
        <f t="shared" ca="1" si="21"/>
        <v>0.13043478260869565</v>
      </c>
    </row>
    <row r="175" spans="1:21" x14ac:dyDescent="0.2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 ca="1">SUMIF(Journal!$A:$A,HeadJournal!$A175,Journal!$P:$P)</f>
        <v>1044.2</v>
      </c>
      <c r="N175" s="8">
        <f ca="1">SUMIF(Journal!$A:$A,HeadJournal!$A175,Journal!Q:Q)</f>
        <v>1500</v>
      </c>
      <c r="O175" s="18">
        <f ca="1">SUMIF(Journal!$A:$A,HeadJournal!$A175,Journal!U:U)</f>
        <v>455.79999999999995</v>
      </c>
      <c r="P175" s="22">
        <f t="shared" ca="1" si="20"/>
        <v>0.4365064163953265</v>
      </c>
      <c r="Q175" s="7" t="b">
        <f t="shared" ca="1" si="27"/>
        <v>1</v>
      </c>
      <c r="R175" s="73">
        <f t="shared" ca="1" si="21"/>
        <v>0.13043478260869565</v>
      </c>
    </row>
    <row r="176" spans="1:21" x14ac:dyDescent="0.2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 ca="1">SUMIF(Journal!$A:$A,HeadJournal!$A176,Journal!$P:$P)</f>
        <v>13265.210000000003</v>
      </c>
      <c r="N176" s="8">
        <f ca="1">SUMIF(Journal!$A:$A,HeadJournal!$A176,Journal!Q:Q)</f>
        <v>15665.779999999999</v>
      </c>
      <c r="O176" s="18">
        <f ca="1">SUMIF(Journal!$A:$A,HeadJournal!$A176,Journal!U:U)</f>
        <v>2400.5699999999979</v>
      </c>
      <c r="P176" s="22">
        <f t="shared" ca="1" si="20"/>
        <v>0.18096735747115933</v>
      </c>
      <c r="Q176" s="7" t="b">
        <f t="shared" ca="1" si="27"/>
        <v>0</v>
      </c>
      <c r="R176" s="73">
        <f t="shared" ca="1" si="21"/>
        <v>6.0250082735214885E-2</v>
      </c>
    </row>
    <row r="177" spans="1:22" x14ac:dyDescent="0.2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 ca="1">SUMIF(Journal!$A:$A,HeadJournal!$A177,Journal!$P:$P)</f>
        <v>13736.749999999998</v>
      </c>
      <c r="N177" s="8">
        <f ca="1">SUMIF(Journal!$A:$A,HeadJournal!$A177,Journal!Q:Q)</f>
        <v>17800</v>
      </c>
      <c r="O177" s="18">
        <f ca="1">SUMIF(Journal!$A:$A,HeadJournal!$A177,Journal!U:U)</f>
        <v>4063.25</v>
      </c>
      <c r="P177" s="22">
        <f t="shared" ca="1" si="20"/>
        <v>0.2957941288878374</v>
      </c>
      <c r="Q177" s="7" t="b">
        <f t="shared" ca="1" si="27"/>
        <v>1</v>
      </c>
      <c r="R177" s="73">
        <f t="shared" ca="1" si="21"/>
        <v>0.13043478260869568</v>
      </c>
    </row>
    <row r="178" spans="1:22" x14ac:dyDescent="0.2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 ca="1">SUMIF(Journal!$A:$A,HeadJournal!$A178,Journal!$P:$P)</f>
        <v>443.9</v>
      </c>
      <c r="N178" s="8">
        <f ca="1">SUMIF(Journal!$A:$A,HeadJournal!$A178,Journal!Q:Q)</f>
        <v>500</v>
      </c>
      <c r="O178" s="18">
        <f ca="1">SUMIF(Journal!$A:$A,HeadJournal!$A178,Journal!U:U)</f>
        <v>56.100000000000023</v>
      </c>
      <c r="P178" s="22">
        <f t="shared" ca="1" si="20"/>
        <v>0.12637981527371037</v>
      </c>
      <c r="Q178" s="7" t="b">
        <f t="shared" ca="1" si="27"/>
        <v>1</v>
      </c>
      <c r="R178" s="73">
        <f t="shared" ca="1" si="21"/>
        <v>0.13043478260869565</v>
      </c>
    </row>
    <row r="179" spans="1:22" x14ac:dyDescent="0.2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 ca="1">SUMIF(Journal!$A:$A,HeadJournal!$A179,Journal!$P:$P)</f>
        <v>526.70000000000005</v>
      </c>
      <c r="N179" s="8">
        <f ca="1">SUMIF(Journal!$A:$A,HeadJournal!$A179,Journal!Q:Q)</f>
        <v>400</v>
      </c>
      <c r="O179" s="18">
        <f ca="1">SUMIF(Journal!$A:$A,HeadJournal!$A179,Journal!U:U)</f>
        <v>-126.70000000000005</v>
      </c>
      <c r="P179" s="22">
        <f t="shared" ca="1" si="20"/>
        <v>-0.24055439529143732</v>
      </c>
      <c r="Q179" s="7" t="b">
        <f t="shared" ca="1" si="27"/>
        <v>1</v>
      </c>
      <c r="R179" s="73">
        <f t="shared" ca="1" si="21"/>
        <v>0.13043478260869565</v>
      </c>
    </row>
    <row r="180" spans="1:22" x14ac:dyDescent="0.2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 ca="1">SUMIF(Journal!$A:$A,HeadJournal!$A180,Journal!$P:$P)</f>
        <v>676.2</v>
      </c>
      <c r="N180" s="8">
        <f ca="1">SUMIF(Journal!$A:$A,HeadJournal!$A180,Journal!Q:Q)</f>
        <v>1200</v>
      </c>
      <c r="O180" s="18">
        <f ca="1">SUMIF(Journal!$A:$A,HeadJournal!$A180,Journal!U:U)</f>
        <v>523.79999999999995</v>
      </c>
      <c r="P180" s="22">
        <f t="shared" ca="1" si="20"/>
        <v>0.77462289263531492</v>
      </c>
      <c r="Q180" s="7" t="b">
        <f t="shared" ca="1" si="27"/>
        <v>1</v>
      </c>
      <c r="R180" s="73">
        <f t="shared" ca="1" si="21"/>
        <v>0.13043478260869565</v>
      </c>
    </row>
    <row r="181" spans="1:22" x14ac:dyDescent="0.2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 ca="1">SUMIF(Journal!$A:$A,HeadJournal!$A181,Journal!$P:$P)</f>
        <v>979.80000000000007</v>
      </c>
      <c r="N181" s="8">
        <f ca="1">SUMIF(Journal!$A:$A,HeadJournal!$A181,Journal!Q:Q)</f>
        <v>3250</v>
      </c>
      <c r="O181" s="18">
        <f ca="1">SUMIF(Journal!$A:$A,HeadJournal!$A181,Journal!U:U)</f>
        <v>2270.1999999999998</v>
      </c>
      <c r="P181" s="22">
        <f t="shared" ca="1" si="20"/>
        <v>2.3170034700959374</v>
      </c>
      <c r="Q181" s="7" t="b">
        <f t="shared" ca="1" si="27"/>
        <v>1</v>
      </c>
      <c r="R181" s="73">
        <f t="shared" ca="1" si="21"/>
        <v>0.13043478260869565</v>
      </c>
    </row>
    <row r="182" spans="1:22" x14ac:dyDescent="0.2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 ca="1">SUMIF(Journal!$A:$A,HeadJournal!$A182,Journal!$P:$P)</f>
        <v>608.35</v>
      </c>
      <c r="N182" s="8">
        <f ca="1">SUMIF(Journal!$A:$A,HeadJournal!$A182,Journal!Q:Q)</f>
        <v>1200</v>
      </c>
      <c r="O182" s="18">
        <f ca="1">SUMIF(Journal!$A:$A,HeadJournal!$A182,Journal!U:U)</f>
        <v>591.65</v>
      </c>
      <c r="P182" s="22">
        <f t="shared" ca="1" si="20"/>
        <v>0.97254869729596438</v>
      </c>
      <c r="Q182" s="7" t="b">
        <f t="shared" ca="1" si="27"/>
        <v>1</v>
      </c>
      <c r="R182" s="73">
        <f t="shared" ca="1" si="21"/>
        <v>0.13043478260869565</v>
      </c>
    </row>
    <row r="183" spans="1:22" x14ac:dyDescent="0.2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 ca="1">SUMIF(Journal!$A:$A,HeadJournal!$A183,Journal!$P:$P)</f>
        <v>614.1</v>
      </c>
      <c r="N183" s="8">
        <f ca="1">SUMIF(Journal!$A:$A,HeadJournal!$A183,Journal!Q:Q)</f>
        <v>700</v>
      </c>
      <c r="O183" s="18">
        <f ca="1">SUMIF(Journal!$A:$A,HeadJournal!$A183,Journal!U:U)</f>
        <v>85.899999999999977</v>
      </c>
      <c r="P183" s="22">
        <f t="shared" ca="1" si="20"/>
        <v>0.13987949845302064</v>
      </c>
      <c r="Q183" s="7" t="b">
        <f t="shared" ca="1" si="27"/>
        <v>1</v>
      </c>
      <c r="R183" s="73">
        <f t="shared" ca="1" si="21"/>
        <v>0.13043478260869565</v>
      </c>
    </row>
    <row r="184" spans="1:22" x14ac:dyDescent="0.2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 ca="1"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 ca="1">SUMIF(Journal!$A:$A,HeadJournal!$A184,Journal!$P:$P)</f>
        <v>16273.05</v>
      </c>
      <c r="N184" s="8">
        <f ca="1">SUMIF(Journal!$A:$A,HeadJournal!$A184,Journal!Q:Q)</f>
        <v>30700</v>
      </c>
      <c r="O184" s="18">
        <f ca="1">SUMIF(Journal!$A:$A,HeadJournal!$A184,Journal!U:U)</f>
        <v>14426.949999999999</v>
      </c>
      <c r="P184" s="22">
        <f t="shared" ca="1" si="20"/>
        <v>0.88655476385803522</v>
      </c>
      <c r="R184" s="73">
        <f t="shared" ca="1" si="21"/>
        <v>8.1576594430669114E-2</v>
      </c>
    </row>
    <row r="185" spans="1:22" x14ac:dyDescent="0.2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 ca="1">14192.72/J185</f>
        <v>85.730715795832069</v>
      </c>
      <c r="I185" s="14">
        <f>-10.1+18.82</f>
        <v>8.7200000000000006</v>
      </c>
      <c r="J185" s="8">
        <f ca="1"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 ca="1">SUMIF(Journal!$A:$A,HeadJournal!$A185,Journal!$P:$P)</f>
        <v>15520.219999999998</v>
      </c>
      <c r="N185" s="8">
        <f ca="1">SUMIF(Journal!$A:$A,HeadJournal!$A185,Journal!Q:Q)</f>
        <v>29124.400000000001</v>
      </c>
      <c r="O185" s="18">
        <f ca="1">SUMIF(Journal!$A:$A,HeadJournal!$A185,Journal!U:U)</f>
        <v>13604.18</v>
      </c>
      <c r="P185" s="22">
        <f t="shared" ca="1" si="20"/>
        <v>0.87654556443143217</v>
      </c>
      <c r="R185" s="73">
        <f t="shared" ca="1" si="21"/>
        <v>8.5533581353872581E-2</v>
      </c>
    </row>
    <row r="186" spans="1:22" x14ac:dyDescent="0.2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 ca="1">17903.98/J186</f>
        <v>85.994140249759852</v>
      </c>
      <c r="I186" s="14">
        <f>-9.18+23.29</f>
        <v>14.11</v>
      </c>
      <c r="J186" s="8">
        <f ca="1"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 ca="1">SUMIF(Journal!$A:$A,HeadJournal!$A186,Journal!$P:$P)</f>
        <v>19281.480000000003</v>
      </c>
      <c r="N186" s="8">
        <f ca="1">SUMIF(Journal!$A:$A,HeadJournal!$A186,Journal!Q:Q)</f>
        <v>33480.85</v>
      </c>
      <c r="O186" s="18">
        <f ca="1">SUMIF(Journal!$A:$A,HeadJournal!$A186,Journal!U:U)</f>
        <v>14199.37</v>
      </c>
      <c r="P186" s="22">
        <f t="shared" ca="1" si="20"/>
        <v>0.73642531589898697</v>
      </c>
      <c r="Q186" s="7" t="b">
        <f t="shared" ref="Q186:Q196" ca="1" si="29">J186=K186</f>
        <v>1</v>
      </c>
      <c r="R186" s="73">
        <f t="shared" ca="1" si="21"/>
        <v>7.1441611328590948E-2</v>
      </c>
    </row>
    <row r="187" spans="1:22" x14ac:dyDescent="0.2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 ca="1">SUMIF(Journal!$A:$A,HeadJournal!$A187,Journal!$P:$P)</f>
        <v>3018.75</v>
      </c>
      <c r="N187" s="8">
        <f ca="1">SUMIF(Journal!$A:$A,HeadJournal!$A187,Journal!Q:Q)</f>
        <v>5100</v>
      </c>
      <c r="O187" s="18">
        <f ca="1">SUMIF(Journal!$A:$A,HeadJournal!$A187,Journal!U:U)</f>
        <v>2081.25</v>
      </c>
      <c r="P187" s="22">
        <f t="shared" ca="1" si="20"/>
        <v>0.68944099378881984</v>
      </c>
      <c r="Q187" s="7" t="b">
        <f t="shared" ca="1" si="29"/>
        <v>1</v>
      </c>
      <c r="R187" s="73">
        <f t="shared" ca="1" si="21"/>
        <v>0.13043478260869565</v>
      </c>
    </row>
    <row r="188" spans="1:22" x14ac:dyDescent="0.2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 ca="1">SUMIF(Journal!$A:$A,HeadJournal!$A188,Journal!$P:$P)</f>
        <v>3000</v>
      </c>
      <c r="N188" s="8">
        <f ca="1">SUMIF(Journal!$A:$A,HeadJournal!$A188,Journal!Q:Q)</f>
        <v>3800</v>
      </c>
      <c r="O188" s="18">
        <f ca="1">SUMIF(Journal!$A:$A,HeadJournal!$A188,Journal!U:U)</f>
        <v>800</v>
      </c>
      <c r="P188" s="22">
        <f t="shared" ca="1" si="20"/>
        <v>0.26666666666666666</v>
      </c>
      <c r="Q188" s="7" t="b">
        <f t="shared" ca="1" si="29"/>
        <v>0</v>
      </c>
      <c r="R188" s="73">
        <f t="shared" ca="1" si="21"/>
        <v>0</v>
      </c>
    </row>
    <row r="189" spans="1:22" x14ac:dyDescent="0.2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 ca="1">SUMIF(Journal!$A:$A,HeadJournal!$A189,Journal!$P:$P)</f>
        <v>3498</v>
      </c>
      <c r="N189" s="8">
        <f ca="1">SUMIF(Journal!$A:$A,HeadJournal!$A189,Journal!Q:Q)</f>
        <v>0</v>
      </c>
      <c r="O189" s="18">
        <f ca="1">SUMIF(Journal!$A:$A,HeadJournal!$A189,Journal!U:U)</f>
        <v>-3498</v>
      </c>
      <c r="P189" s="22" t="str">
        <f t="shared" ca="1" si="20"/>
        <v/>
      </c>
      <c r="Q189" s="7" t="b">
        <f t="shared" ca="1" si="29"/>
        <v>0</v>
      </c>
      <c r="R189" s="73">
        <f t="shared" ca="1" si="21"/>
        <v>0</v>
      </c>
      <c r="U189" s="7">
        <v>4350</v>
      </c>
      <c r="V189" s="9">
        <f>U189-K189-K190</f>
        <v>0</v>
      </c>
    </row>
    <row r="190" spans="1:22" x14ac:dyDescent="0.2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 ca="1">SUMIF(Journal!$A:$A,HeadJournal!$A190,Journal!$P:$P)</f>
        <v>852</v>
      </c>
      <c r="N190" s="8">
        <f ca="1">SUMIF(Journal!$A:$A,HeadJournal!$A190,Journal!Q:Q)</f>
        <v>1100</v>
      </c>
      <c r="O190" s="18">
        <f ca="1">SUMIF(Journal!$A:$A,HeadJournal!$A190,Journal!U:U)</f>
        <v>248</v>
      </c>
      <c r="P190" s="22">
        <f t="shared" ca="1" si="20"/>
        <v>0.29107981220657275</v>
      </c>
      <c r="Q190" s="7" t="b">
        <f t="shared" ca="1" si="29"/>
        <v>1</v>
      </c>
      <c r="R190" s="73">
        <f t="shared" ca="1" si="21"/>
        <v>0</v>
      </c>
    </row>
    <row r="191" spans="1:22" x14ac:dyDescent="0.2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 ca="1">SUMIF(Journal!$A:$A,HeadJournal!$A191,Journal!$P:$P)</f>
        <v>1810.1</v>
      </c>
      <c r="N191" s="8">
        <f ca="1">SUMIF(Journal!$A:$A,HeadJournal!$A191,Journal!Q:Q)</f>
        <v>1200</v>
      </c>
      <c r="O191" s="18">
        <f ca="1">SUMIF(Journal!$A:$A,HeadJournal!$A191,Journal!U:U)</f>
        <v>-610.09999999999991</v>
      </c>
      <c r="P191" s="22">
        <f t="shared" ca="1" si="20"/>
        <v>-0.33705320148058115</v>
      </c>
      <c r="Q191" s="7" t="b">
        <f t="shared" ca="1" si="29"/>
        <v>1</v>
      </c>
      <c r="R191" s="73">
        <f t="shared" ca="1" si="21"/>
        <v>0.13043478260869565</v>
      </c>
    </row>
    <row r="192" spans="1:22" x14ac:dyDescent="0.2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 ca="1">SUMIF(Journal!$A:$A,HeadJournal!$A192,Journal!$P:$P)</f>
        <v>3586.8500000000004</v>
      </c>
      <c r="N192" s="8">
        <f ca="1">SUMIF(Journal!$A:$A,HeadJournal!$A192,Journal!Q:Q)</f>
        <v>4500</v>
      </c>
      <c r="O192" s="18">
        <f ca="1">SUMIF(Journal!$A:$A,HeadJournal!$A192,Journal!U:U)</f>
        <v>913.14999999999986</v>
      </c>
      <c r="P192" s="22">
        <f t="shared" ca="1" si="20"/>
        <v>0.25458271185023063</v>
      </c>
      <c r="Q192" s="7" t="b">
        <f t="shared" ca="1" si="29"/>
        <v>1</v>
      </c>
      <c r="R192" s="73">
        <f t="shared" ca="1" si="21"/>
        <v>0.13043478260869562</v>
      </c>
    </row>
    <row r="193" spans="1:18" x14ac:dyDescent="0.2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 ca="1">SUMIF(Journal!$A:$A,HeadJournal!$A193,Journal!$P:$P)</f>
        <v>5188.8</v>
      </c>
      <c r="N193" s="8">
        <f ca="1">SUMIF(Journal!$A:$A,HeadJournal!$A193,Journal!Q:Q)</f>
        <v>7400</v>
      </c>
      <c r="O193" s="18">
        <f ca="1">SUMIF(Journal!$A:$A,HeadJournal!$A193,Journal!U:U)</f>
        <v>2211.1999999999998</v>
      </c>
      <c r="P193" s="22">
        <f t="shared" ca="1" si="20"/>
        <v>0.42614862781375262</v>
      </c>
      <c r="Q193" s="7" t="b">
        <f t="shared" ca="1" si="29"/>
        <v>1</v>
      </c>
      <c r="R193" s="73">
        <f t="shared" ca="1" si="21"/>
        <v>0.13043478260869565</v>
      </c>
    </row>
    <row r="194" spans="1:18" x14ac:dyDescent="0.2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 ca="1">SUMIF(Journal!$A:$A,HeadJournal!$A194,Journal!$P:$P)</f>
        <v>1422.55</v>
      </c>
      <c r="N194" s="8">
        <f ca="1">SUMIF(Journal!$A:$A,HeadJournal!$A194,Journal!Q:Q)</f>
        <v>1900</v>
      </c>
      <c r="O194" s="18">
        <f ca="1">SUMIF(Journal!$A:$A,HeadJournal!$A194,Journal!U:U)</f>
        <v>477.45000000000005</v>
      </c>
      <c r="P194" s="22">
        <f t="shared" ca="1" si="20"/>
        <v>0.33562967909739555</v>
      </c>
      <c r="Q194" s="7" t="b">
        <f t="shared" ca="1" si="29"/>
        <v>1</v>
      </c>
      <c r="R194" s="73">
        <f t="shared" ca="1" si="21"/>
        <v>0.13043478260869565</v>
      </c>
    </row>
    <row r="195" spans="1:18" x14ac:dyDescent="0.2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 ca="1">SUMIF(Journal!$A:$A,HeadJournal!$A195,Journal!$P:$P)</f>
        <v>11958.849999999999</v>
      </c>
      <c r="N195" s="8">
        <f ca="1">SUMIF(Journal!$A:$A,HeadJournal!$A195,Journal!Q:Q)</f>
        <v>14700</v>
      </c>
      <c r="O195" s="18">
        <f ca="1">SUMIF(Journal!$A:$A,HeadJournal!$A195,Journal!U:U)</f>
        <v>2741.15</v>
      </c>
      <c r="P195" s="22">
        <f t="shared" ref="P195:P258" ca="1" si="31">IF(N195&lt;&gt;0,IFERROR(O195/M195,""),"")</f>
        <v>0.22921518373422198</v>
      </c>
      <c r="Q195" s="7" t="b">
        <f t="shared" ca="1" si="29"/>
        <v>1</v>
      </c>
      <c r="R195" s="73">
        <f t="shared" ref="R195:R258" ca="1" si="32">L195/M195</f>
        <v>0.13043478260869565</v>
      </c>
    </row>
    <row r="196" spans="1:18" x14ac:dyDescent="0.2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 ca="1">SUMIF(Journal!$A:$A,HeadJournal!$A196,Journal!$P:$P)</f>
        <v>3387.8999999999996</v>
      </c>
      <c r="N196" s="8">
        <f ca="1">SUMIF(Journal!$A:$A,HeadJournal!$A196,Journal!Q:Q)</f>
        <v>5000</v>
      </c>
      <c r="O196" s="18">
        <f ca="1">SUMIF(Journal!$A:$A,HeadJournal!$A196,Journal!U:U)</f>
        <v>1612.1000000000001</v>
      </c>
      <c r="P196" s="22">
        <f t="shared" ca="1" si="31"/>
        <v>0.47584049115971555</v>
      </c>
      <c r="Q196" s="7" t="b">
        <f t="shared" ca="1" si="29"/>
        <v>1</v>
      </c>
      <c r="R196" s="73">
        <f t="shared" ca="1" si="32"/>
        <v>0.13043478260869565</v>
      </c>
    </row>
    <row r="197" spans="1:18" x14ac:dyDescent="0.2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 ca="1"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 ca="1">SUMIF(Journal!$A:$A,HeadJournal!$A197,Journal!$P:$P)</f>
        <v>26281.585000000003</v>
      </c>
      <c r="N197" s="8">
        <f ca="1">SUMIF(Journal!$A:$A,HeadJournal!$A197,Journal!Q:Q)</f>
        <v>40900</v>
      </c>
      <c r="O197" s="18">
        <f ca="1">SUMIF(Journal!$A:$A,HeadJournal!$A197,Journal!U:U)</f>
        <v>14618.414999999995</v>
      </c>
      <c r="P197" s="22">
        <f t="shared" ca="1" si="31"/>
        <v>0.55622273161987734</v>
      </c>
      <c r="R197" s="73">
        <f t="shared" ca="1" si="32"/>
        <v>5.9076155414523129E-2</v>
      </c>
    </row>
    <row r="198" spans="1:18" x14ac:dyDescent="0.2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 ca="1">SUMIF(Journal!$A:$A,HeadJournal!$A198,Journal!$P:$P)</f>
        <v>16894.150000000016</v>
      </c>
      <c r="N198" s="8">
        <f ca="1">SUMIF(Journal!$A:$A,HeadJournal!$A198,Journal!Q:Q)</f>
        <v>25071.66</v>
      </c>
      <c r="O198" s="18">
        <f ca="1">SUMIF(Journal!$A:$A,HeadJournal!$A198,Journal!U:U)</f>
        <v>8177.5100000000148</v>
      </c>
      <c r="P198" s="22">
        <f t="shared" ca="1" si="31"/>
        <v>0.4840438850134518</v>
      </c>
      <c r="R198" s="73">
        <f t="shared" ca="1" si="32"/>
        <v>8.1537100120455827E-2</v>
      </c>
    </row>
    <row r="199" spans="1:18" x14ac:dyDescent="0.2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 ca="1"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 ca="1">SUMIF(Journal!$A:$A,HeadJournal!$A199,Journal!$P:$P)</f>
        <v>19791.485000000001</v>
      </c>
      <c r="N199" s="8">
        <f ca="1">SUMIF(Journal!$A:$A,HeadJournal!$A199,Journal!Q:Q)</f>
        <v>29800</v>
      </c>
      <c r="O199" s="18">
        <f ca="1">SUMIF(Journal!$A:$A,HeadJournal!$A199,Journal!U:U)</f>
        <v>10008.515000000003</v>
      </c>
      <c r="P199" s="22">
        <f t="shared" ca="1" si="31"/>
        <v>0.50569803124929746</v>
      </c>
      <c r="R199" s="73">
        <f t="shared" ca="1" si="32"/>
        <v>7.8448635865373414E-2</v>
      </c>
    </row>
    <row r="200" spans="1:18" x14ac:dyDescent="0.2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 ca="1">SUMIF(Journal!$A:$A,HeadJournal!$A200,Journal!$P:$P)</f>
        <v>2400</v>
      </c>
      <c r="N200" s="8">
        <f ca="1">SUMIF(Journal!$A:$A,HeadJournal!$A200,Journal!Q:Q)</f>
        <v>3000</v>
      </c>
      <c r="O200" s="18">
        <f ca="1">SUMIF(Journal!$A:$A,HeadJournal!$A200,Journal!U:U)</f>
        <v>600</v>
      </c>
      <c r="P200" s="22">
        <f t="shared" ca="1" si="31"/>
        <v>0.25</v>
      </c>
      <c r="Q200" s="7" t="b">
        <f ca="1">J200=K200</f>
        <v>1</v>
      </c>
      <c r="R200" s="73">
        <f t="shared" ca="1" si="32"/>
        <v>0</v>
      </c>
    </row>
    <row r="201" spans="1:18" x14ac:dyDescent="0.2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 ca="1">SUMIF(Journal!$A:$A,HeadJournal!$A201,Journal!$P:$P)</f>
        <v>4217.05</v>
      </c>
      <c r="N201" s="8">
        <f ca="1">SUMIF(Journal!$A:$A,HeadJournal!$A201,Journal!Q:Q)</f>
        <v>8000</v>
      </c>
      <c r="O201" s="18">
        <f ca="1">SUMIF(Journal!$A:$A,HeadJournal!$A201,Journal!U:U)</f>
        <v>3782.95</v>
      </c>
      <c r="P201" s="22">
        <f t="shared" ca="1" si="31"/>
        <v>0.89706074151361725</v>
      </c>
      <c r="Q201" s="7" t="b">
        <f ca="1">J201=K201</f>
        <v>1</v>
      </c>
      <c r="R201" s="73">
        <f t="shared" ca="1" si="32"/>
        <v>0.13043478260869565</v>
      </c>
    </row>
    <row r="202" spans="1:18" x14ac:dyDescent="0.2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 ca="1">SUMIF(Journal!$A:$A,HeadJournal!$A202,Journal!$P:$P)</f>
        <v>4503.4000000000005</v>
      </c>
      <c r="N202" s="8">
        <f ca="1">SUMIF(Journal!$A:$A,HeadJournal!$A202,Journal!Q:Q)</f>
        <v>7400</v>
      </c>
      <c r="O202" s="18">
        <f ca="1">SUMIF(Journal!$A:$A,HeadJournal!$A202,Journal!U:U)</f>
        <v>2896.6</v>
      </c>
      <c r="P202" s="22">
        <f t="shared" ca="1" si="31"/>
        <v>0.64320291335435442</v>
      </c>
      <c r="Q202" s="7" t="b">
        <f ca="1">J202=K202</f>
        <v>1</v>
      </c>
      <c r="R202" s="73">
        <f t="shared" ca="1" si="32"/>
        <v>0.13043478260869562</v>
      </c>
    </row>
    <row r="203" spans="1:18" x14ac:dyDescent="0.2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 ca="1">SUMIF(Journal!$A:$A,HeadJournal!$A203,Journal!$P:$P)</f>
        <v>1304.0999999999999</v>
      </c>
      <c r="N203" s="8">
        <f ca="1">SUMIF(Journal!$A:$A,HeadJournal!$A203,Journal!Q:Q)</f>
        <v>2400</v>
      </c>
      <c r="O203" s="18">
        <f ca="1">SUMIF(Journal!$A:$A,HeadJournal!$A203,Journal!U:U)</f>
        <v>1095.9000000000001</v>
      </c>
      <c r="P203" s="22">
        <f t="shared" ca="1" si="31"/>
        <v>0.84034966643662312</v>
      </c>
      <c r="Q203" s="7" t="b">
        <f ca="1">J203=K203</f>
        <v>1</v>
      </c>
      <c r="R203" s="73">
        <f t="shared" ca="1" si="32"/>
        <v>0.13043478260869565</v>
      </c>
    </row>
    <row r="204" spans="1:18" x14ac:dyDescent="0.2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 ca="1">22649.98/J204</f>
        <v>90.78876062209396</v>
      </c>
      <c r="I204" s="14">
        <f>27.67-8.77</f>
        <v>18.900000000000002</v>
      </c>
      <c r="J204" s="8">
        <f ca="1"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 ca="1">SUMIF(Journal!$A:$A,HeadJournal!$A204,Journal!$P:$P)</f>
        <v>24085.850000000002</v>
      </c>
      <c r="N204" s="8">
        <f ca="1">SUMIF(Journal!$A:$A,HeadJournal!$A204,Journal!Q:Q)</f>
        <v>40300</v>
      </c>
      <c r="O204" s="18">
        <f ca="1">SUMIF(Journal!$A:$A,HeadJournal!$A204,Journal!U:U)</f>
        <v>16214.149999999998</v>
      </c>
      <c r="P204" s="22">
        <f t="shared" ca="1" si="31"/>
        <v>0.67318155680617442</v>
      </c>
      <c r="R204" s="73">
        <f t="shared" ca="1" si="32"/>
        <v>5.9614670024101278E-2</v>
      </c>
    </row>
    <row r="205" spans="1:18" x14ac:dyDescent="0.2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 ca="1">30246.74/J205</f>
        <v>90.926619570118746</v>
      </c>
      <c r="I205" s="14">
        <f>37.52-17.54</f>
        <v>19.980000000000004</v>
      </c>
      <c r="J205" s="8">
        <f ca="1"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 ca="1">SUMIF(Journal!$A:$A,HeadJournal!$A205,Journal!$P:$P)</f>
        <v>31682.609999999993</v>
      </c>
      <c r="N205" s="8">
        <f ca="1">SUMIF(Journal!$A:$A,HeadJournal!$A205,Journal!Q:Q)</f>
        <v>49100</v>
      </c>
      <c r="O205" s="18">
        <f ca="1">SUMIF(Journal!$A:$A,HeadJournal!$A205,Journal!U:U)</f>
        <v>17417.390000000007</v>
      </c>
      <c r="P205" s="22">
        <f t="shared" ca="1" si="31"/>
        <v>0.54974605943134136</v>
      </c>
      <c r="R205" s="73">
        <f t="shared" ca="1" si="32"/>
        <v>4.5320445506225659E-2</v>
      </c>
    </row>
    <row r="206" spans="1:18" x14ac:dyDescent="0.2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 ca="1">SUMIF(Journal!$A:$A,HeadJournal!$A206,Journal!$P:$P)</f>
        <v>21139.210000000006</v>
      </c>
      <c r="N206" s="8">
        <f ca="1">SUMIF(Journal!$A:$A,HeadJournal!$A206,Journal!Q:Q)</f>
        <v>29250</v>
      </c>
      <c r="O206" s="18">
        <f ca="1">SUMIF(Journal!$A:$A,HeadJournal!$A206,Journal!U:U)</f>
        <v>8110.7899999999981</v>
      </c>
      <c r="P206" s="22">
        <f t="shared" ca="1" si="31"/>
        <v>0.38368463154488724</v>
      </c>
      <c r="R206" s="73">
        <f t="shared" ca="1" si="32"/>
        <v>5.7646903550321878E-2</v>
      </c>
    </row>
    <row r="207" spans="1:18" x14ac:dyDescent="0.2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 ca="1">SUMIF(Journal!$A:$A,HeadJournal!$A207,Journal!$P:$P)</f>
        <v>21954.220000000012</v>
      </c>
      <c r="N207" s="8">
        <f ca="1">SUMIF(Journal!$A:$A,HeadJournal!$A207,Journal!Q:Q)</f>
        <v>33115.64</v>
      </c>
      <c r="O207" s="18">
        <f ca="1">SUMIF(Journal!$A:$A,HeadJournal!$A207,Journal!U:U)</f>
        <v>11161.419999999989</v>
      </c>
      <c r="P207" s="22">
        <f t="shared" ca="1" si="31"/>
        <v>0.50839519691430546</v>
      </c>
      <c r="Q207" s="7" t="b">
        <f t="shared" ref="Q207:Q217" ca="1" si="33">J207=K207</f>
        <v>1</v>
      </c>
      <c r="R207" s="73">
        <f t="shared" ca="1" si="32"/>
        <v>5.5506868383390501E-2</v>
      </c>
    </row>
    <row r="208" spans="1:18" x14ac:dyDescent="0.2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 ca="1">SUMIF(Journal!$A:$A,HeadJournal!$A208,Journal!$P:$P)</f>
        <v>3387.8999999999996</v>
      </c>
      <c r="N208" s="8">
        <f ca="1">SUMIF(Journal!$A:$A,HeadJournal!$A208,Journal!Q:Q)</f>
        <v>5100</v>
      </c>
      <c r="O208" s="18">
        <f ca="1">SUMIF(Journal!$A:$A,HeadJournal!$A208,Journal!U:U)</f>
        <v>1712.1000000000001</v>
      </c>
      <c r="P208" s="22">
        <f t="shared" ca="1" si="31"/>
        <v>0.50535730098290987</v>
      </c>
      <c r="Q208" s="7" t="b">
        <f t="shared" ca="1" si="33"/>
        <v>1</v>
      </c>
      <c r="R208" s="73">
        <f t="shared" ca="1" si="32"/>
        <v>0.13043478260869565</v>
      </c>
    </row>
    <row r="209" spans="1:18" x14ac:dyDescent="0.2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 ca="1">SUMIF(Journal!$A:$A,HeadJournal!$A209,Journal!$P:$P)</f>
        <v>1807.8</v>
      </c>
      <c r="N209" s="8">
        <f ca="1">SUMIF(Journal!$A:$A,HeadJournal!$A209,Journal!Q:Q)</f>
        <v>3000</v>
      </c>
      <c r="O209" s="18">
        <f ca="1">SUMIF(Journal!$A:$A,HeadJournal!$A209,Journal!U:U)</f>
        <v>1192.2</v>
      </c>
      <c r="P209" s="22">
        <f t="shared" ca="1" si="31"/>
        <v>0.65947560570859609</v>
      </c>
      <c r="Q209" s="7" t="b">
        <f t="shared" ca="1" si="33"/>
        <v>1</v>
      </c>
      <c r="R209" s="73">
        <f t="shared" ca="1" si="32"/>
        <v>0.13043478260869565</v>
      </c>
    </row>
    <row r="210" spans="1:18" x14ac:dyDescent="0.2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 ca="1">SUMIF(Journal!$A:$A,HeadJournal!$A210,Journal!$P:$P)</f>
        <v>6481.4</v>
      </c>
      <c r="N210" s="8">
        <f ca="1">SUMIF(Journal!$A:$A,HeadJournal!$A210,Journal!Q:Q)</f>
        <v>7700</v>
      </c>
      <c r="O210" s="18">
        <f ca="1">SUMIF(Journal!$A:$A,HeadJournal!$A210,Journal!U:U)</f>
        <v>1218.5999999999999</v>
      </c>
      <c r="P210" s="22">
        <f t="shared" ca="1" si="31"/>
        <v>0.18801493504489769</v>
      </c>
      <c r="Q210" s="7" t="b">
        <f t="shared" ca="1" si="33"/>
        <v>1</v>
      </c>
      <c r="R210" s="73">
        <f t="shared" ca="1" si="32"/>
        <v>0.13043478260869565</v>
      </c>
    </row>
    <row r="211" spans="1:18" x14ac:dyDescent="0.2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 ca="1">SUMIF(Journal!$A:$A,HeadJournal!$A211,Journal!$P:$P)</f>
        <v>1391.5</v>
      </c>
      <c r="N211" s="8">
        <f ca="1">SUMIF(Journal!$A:$A,HeadJournal!$A211,Journal!Q:Q)</f>
        <v>1400</v>
      </c>
      <c r="O211" s="18">
        <f ca="1">SUMIF(Journal!$A:$A,HeadJournal!$A211,Journal!U:U)</f>
        <v>8.5</v>
      </c>
      <c r="P211" s="22">
        <f t="shared" ca="1" si="31"/>
        <v>6.1085159899389148E-3</v>
      </c>
      <c r="Q211" s="7" t="b">
        <f t="shared" ca="1" si="33"/>
        <v>1</v>
      </c>
      <c r="R211" s="73">
        <f t="shared" ca="1" si="32"/>
        <v>0.13043478260869565</v>
      </c>
    </row>
    <row r="212" spans="1:18" x14ac:dyDescent="0.2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 ca="1">SUMIF(Journal!$A:$A,HeadJournal!$A212,Journal!$P:$P)</f>
        <v>0</v>
      </c>
      <c r="N212" s="8">
        <f ca="1">SUMIF(Journal!$A:$A,HeadJournal!$A212,Journal!Q:Q)</f>
        <v>1600</v>
      </c>
      <c r="O212" s="18">
        <f ca="1">SUMIF(Journal!$A:$A,HeadJournal!$A212,Journal!U:U)</f>
        <v>1600</v>
      </c>
      <c r="P212" s="22" t="str">
        <f t="shared" ca="1" si="31"/>
        <v/>
      </c>
      <c r="Q212" s="7" t="b">
        <f t="shared" si="33"/>
        <v>1</v>
      </c>
      <c r="R212" s="73" t="e">
        <f t="shared" ca="1" si="32"/>
        <v>#DIV/0!</v>
      </c>
    </row>
    <row r="213" spans="1:18" x14ac:dyDescent="0.2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 ca="1">SUMIF(Journal!$A:$A,HeadJournal!$A213,Journal!$P:$P)</f>
        <v>1300</v>
      </c>
      <c r="N213" s="8">
        <f ca="1">SUMIF(Journal!$A:$A,HeadJournal!$A213,Journal!Q:Q)</f>
        <v>2100</v>
      </c>
      <c r="O213" s="18">
        <f ca="1">SUMIF(Journal!$A:$A,HeadJournal!$A213,Journal!U:U)</f>
        <v>800</v>
      </c>
      <c r="P213" s="22">
        <f t="shared" ca="1" si="31"/>
        <v>0.61538461538461542</v>
      </c>
      <c r="Q213" s="7" t="b">
        <f t="shared" ca="1" si="33"/>
        <v>0</v>
      </c>
      <c r="R213" s="73">
        <f t="shared" ca="1" si="32"/>
        <v>0</v>
      </c>
    </row>
    <row r="214" spans="1:18" x14ac:dyDescent="0.2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 ca="1">SUMIF(Journal!$A:$A,HeadJournal!$A214,Journal!$P:$P)</f>
        <v>6279</v>
      </c>
      <c r="N214" s="8">
        <f ca="1">SUMIF(Journal!$A:$A,HeadJournal!$A214,Journal!Q:Q)</f>
        <v>7500</v>
      </c>
      <c r="O214" s="18">
        <f ca="1">SUMIF(Journal!$A:$A,HeadJournal!$A214,Journal!U:U)</f>
        <v>1221</v>
      </c>
      <c r="P214" s="22">
        <f t="shared" ca="1" si="31"/>
        <v>0.19445771619684663</v>
      </c>
      <c r="Q214" s="7" t="b">
        <f t="shared" ca="1" si="33"/>
        <v>1</v>
      </c>
      <c r="R214" s="73">
        <f t="shared" ca="1" si="32"/>
        <v>0.13043478260869565</v>
      </c>
    </row>
    <row r="215" spans="1:18" x14ac:dyDescent="0.2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 ca="1">SUMIF(Journal!$A:$A,HeadJournal!$A215,Journal!$P:$P)</f>
        <v>5126.7</v>
      </c>
      <c r="N215" s="8">
        <f ca="1">SUMIF(Journal!$A:$A,HeadJournal!$A215,Journal!Q:Q)</f>
        <v>8000</v>
      </c>
      <c r="O215" s="18">
        <f ca="1">SUMIF(Journal!$A:$A,HeadJournal!$A215,Journal!U:U)</f>
        <v>2873.3</v>
      </c>
      <c r="P215" s="22">
        <f t="shared" ca="1" si="31"/>
        <v>0.56045799442136268</v>
      </c>
      <c r="Q215" s="7" t="b">
        <f t="shared" ca="1" si="33"/>
        <v>1</v>
      </c>
      <c r="R215" s="73">
        <f t="shared" ca="1" si="32"/>
        <v>0.13043478260869565</v>
      </c>
    </row>
    <row r="216" spans="1:18" x14ac:dyDescent="0.2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 ca="1"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 ca="1">SUMIF(Journal!$A:$A,HeadJournal!$A216,Journal!$P:$P)</f>
        <v>9823.4000000000015</v>
      </c>
      <c r="N216" s="8">
        <f ca="1">SUMIF(Journal!$A:$A,HeadJournal!$A216,Journal!Q:Q)</f>
        <v>13350</v>
      </c>
      <c r="O216" s="18">
        <f ca="1">SUMIF(Journal!$A:$A,HeadJournal!$A216,Journal!U:U)</f>
        <v>3526.5999999999995</v>
      </c>
      <c r="P216" s="22">
        <f t="shared" ca="1" si="31"/>
        <v>0.35899993892135096</v>
      </c>
      <c r="Q216" s="7" t="b">
        <f t="shared" ca="1" si="33"/>
        <v>1</v>
      </c>
      <c r="R216" s="73">
        <f t="shared" ca="1" si="32"/>
        <v>2.0359549646761812E-2</v>
      </c>
    </row>
    <row r="217" spans="1:18" x14ac:dyDescent="0.2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 ca="1">SUMIF(Journal!$A:$A,HeadJournal!$A217,Journal!$P:$P)</f>
        <v>3746.6</v>
      </c>
      <c r="N217" s="8">
        <f ca="1">SUMIF(Journal!$A:$A,HeadJournal!$A217,Journal!Q:Q)</f>
        <v>4600</v>
      </c>
      <c r="O217" s="18">
        <f ca="1">SUMIF(Journal!$A:$A,HeadJournal!$A217,Journal!U:U)</f>
        <v>853.40000000000009</v>
      </c>
      <c r="P217" s="22">
        <f t="shared" ca="1" si="31"/>
        <v>0.22777985373405224</v>
      </c>
      <c r="Q217" s="7" t="b">
        <f t="shared" ca="1" si="33"/>
        <v>1</v>
      </c>
      <c r="R217" s="73">
        <f t="shared" ca="1" si="32"/>
        <v>9.0909090909090912E-2</v>
      </c>
    </row>
    <row r="218" spans="1:18" x14ac:dyDescent="0.2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 ca="1">24428.07/J218</f>
        <v>87.358545220469892</v>
      </c>
      <c r="I218" s="14">
        <f>-9.55+30.98</f>
        <v>21.43</v>
      </c>
      <c r="J218" s="8">
        <f ca="1"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 ca="1">SUMIF(Journal!$A:$A,HeadJournal!$A218,Journal!$P:$P)</f>
        <v>25755.309999999994</v>
      </c>
      <c r="N218" s="8">
        <f ca="1">SUMIF(Journal!$A:$A,HeadJournal!$A218,Journal!Q:Q)</f>
        <v>38800</v>
      </c>
      <c r="O218" s="18">
        <f ca="1">SUMIF(Journal!$A:$A,HeadJournal!$A218,Journal!U:U)</f>
        <v>13044.69000000001</v>
      </c>
      <c r="P218" s="22">
        <f t="shared" ca="1" si="31"/>
        <v>0.50648545872676398</v>
      </c>
      <c r="R218" s="73">
        <f t="shared" ca="1" si="32"/>
        <v>5.153267423300284E-2</v>
      </c>
    </row>
    <row r="219" spans="1:18" x14ac:dyDescent="0.2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 ca="1">SUMIF(Journal!$A:$A,HeadJournal!$A219,Journal!$P:$P)</f>
        <v>18491.301643344519</v>
      </c>
      <c r="N219" s="8">
        <f ca="1">SUMIF(Journal!$A:$A,HeadJournal!$A219,Journal!Q:Q)</f>
        <v>27650</v>
      </c>
      <c r="O219" s="18">
        <f ca="1">SUMIF(Journal!$A:$A,HeadJournal!$A219,Journal!U:U)</f>
        <v>9158.6983566554845</v>
      </c>
      <c r="P219" s="22">
        <f t="shared" ca="1" si="31"/>
        <v>0.49529765580087914</v>
      </c>
      <c r="R219" s="73">
        <f t="shared" ca="1" si="32"/>
        <v>7.1776450657691088E-2</v>
      </c>
    </row>
    <row r="220" spans="1:18" x14ac:dyDescent="0.2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 ca="1">SUMIF(Journal!$A:$A,HeadJournal!$A220,Journal!$P:$P)</f>
        <v>12069.8</v>
      </c>
      <c r="N220" s="8">
        <f ca="1">SUMIF(Journal!$A:$A,HeadJournal!$A220,Journal!Q:Q)</f>
        <v>15140</v>
      </c>
      <c r="O220" s="18">
        <f ca="1">SUMIF(Journal!$A:$A,HeadJournal!$A220,Journal!U:U)</f>
        <v>3070.2</v>
      </c>
      <c r="P220" s="22">
        <f t="shared" ca="1" si="31"/>
        <v>0.2543704121029346</v>
      </c>
      <c r="Q220" s="7" t="b">
        <f ca="1">J220=K220</f>
        <v>1</v>
      </c>
      <c r="R220" s="73">
        <f t="shared" ca="1" si="32"/>
        <v>2.4855424282092496E-3</v>
      </c>
    </row>
    <row r="221" spans="1:18" x14ac:dyDescent="0.2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 ca="1">SUMIF(Journal!$A:$A,HeadJournal!$A221,Journal!$P:$P)</f>
        <v>629</v>
      </c>
      <c r="N221" s="8">
        <f ca="1">SUMIF(Journal!$A:$A,HeadJournal!$A221,Journal!Q:Q)</f>
        <v>1100</v>
      </c>
      <c r="O221" s="18">
        <f ca="1">SUMIF(Journal!$A:$A,HeadJournal!$A221,Journal!U:U)</f>
        <v>471</v>
      </c>
      <c r="P221" s="22">
        <f t="shared" ca="1" si="31"/>
        <v>0.74880763116057236</v>
      </c>
      <c r="Q221" s="7" t="b">
        <f ca="1">J221=K221</f>
        <v>0</v>
      </c>
      <c r="R221" s="73">
        <f t="shared" ca="1" si="32"/>
        <v>0</v>
      </c>
    </row>
    <row r="222" spans="1:18" x14ac:dyDescent="0.2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 ca="1">SUMIF(Journal!$A:$A,HeadJournal!$A222,Journal!$P:$P)</f>
        <v>2152.6999999999998</v>
      </c>
      <c r="N222" s="8">
        <f ca="1">SUMIF(Journal!$A:$A,HeadJournal!$A222,Journal!Q:Q)</f>
        <v>3300</v>
      </c>
      <c r="O222" s="18">
        <f ca="1">SUMIF(Journal!$A:$A,HeadJournal!$A222,Journal!U:U)</f>
        <v>1147.3000000000002</v>
      </c>
      <c r="P222" s="22">
        <f t="shared" ca="1" si="31"/>
        <v>0.53295861011752699</v>
      </c>
      <c r="Q222" s="7" t="b">
        <f ca="1">J222=K222</f>
        <v>1</v>
      </c>
      <c r="R222" s="73">
        <f t="shared" ca="1" si="32"/>
        <v>9.0909090909090925E-2</v>
      </c>
    </row>
    <row r="223" spans="1:18" x14ac:dyDescent="0.2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 ca="1">SUMIF(Journal!$A:$A,HeadJournal!$A223,Journal!$P:$P)</f>
        <v>1205.5999999999999</v>
      </c>
      <c r="N223" s="8">
        <f ca="1">SUMIF(Journal!$A:$A,HeadJournal!$A223,Journal!Q:Q)</f>
        <v>1700</v>
      </c>
      <c r="O223" s="18">
        <f>SUMIF(Journal!$A:$A,HeadJournal!$A223,Journal!U:U)</f>
        <v>494.40000000000009</v>
      </c>
      <c r="P223" s="22">
        <f t="shared" ca="1" si="31"/>
        <v>0.41008626410086274</v>
      </c>
      <c r="Q223" s="7" t="b">
        <f ca="1">J223=K223</f>
        <v>1</v>
      </c>
      <c r="R223" s="73">
        <f t="shared" ca="1" si="32"/>
        <v>9.0909090909090925E-2</v>
      </c>
    </row>
    <row r="224" spans="1:18" x14ac:dyDescent="0.2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 ca="1">SUMIF(Journal!$A:$A,HeadJournal!$A224,Journal!$P:$P)</f>
        <v>6946.5</v>
      </c>
      <c r="N224" s="8">
        <f ca="1">SUMIF(Journal!$A:$A,HeadJournal!$A224,Journal!Q:Q)</f>
        <v>11900</v>
      </c>
      <c r="O224" s="18">
        <f ca="1">SUMIF(Journal!$A:$A,HeadJournal!$A224,Journal!U:U)</f>
        <v>4953.5</v>
      </c>
      <c r="P224" s="22">
        <f t="shared" ca="1" si="31"/>
        <v>0.71309292449434969</v>
      </c>
      <c r="Q224" s="7" t="b">
        <f ca="1">J224=K224</f>
        <v>1</v>
      </c>
      <c r="R224" s="73">
        <f t="shared" ca="1" si="32"/>
        <v>9.0909090909090912E-2</v>
      </c>
    </row>
    <row r="225" spans="1:18" x14ac:dyDescent="0.2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 ca="1">SUMIF(Journal!$A:$A,HeadJournal!$A225,Journal!$P:$P)</f>
        <v>11655.542067782768</v>
      </c>
      <c r="N225" s="8">
        <f ca="1">SUMIF(Journal!$A:$A,HeadJournal!$A225,Journal!Q:Q)</f>
        <v>19300</v>
      </c>
      <c r="O225" s="18">
        <f ca="1">SUMIF(Journal!$A:$A,HeadJournal!$A225,Journal!U:U)</f>
        <v>7644.4579322172349</v>
      </c>
      <c r="P225" s="22">
        <f t="shared" ca="1" si="31"/>
        <v>0.65586464256753685</v>
      </c>
      <c r="R225" s="73">
        <f t="shared" ca="1" si="32"/>
        <v>7.7506476725526491E-2</v>
      </c>
    </row>
    <row r="226" spans="1:18" x14ac:dyDescent="0.2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 ca="1"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 ca="1">SUMIF(Journal!$A:$A,HeadJournal!$A226,Journal!$P:$P)</f>
        <v>12396.885908454926</v>
      </c>
      <c r="N226" s="8">
        <f ca="1">SUMIF(Journal!$A:$A,HeadJournal!$A226,Journal!Q:Q)</f>
        <v>22421.449999999997</v>
      </c>
      <c r="O226" s="18">
        <f ca="1">SUMIF(Journal!$A:$A,HeadJournal!$A226,Journal!U:U)</f>
        <v>10024.564091545075</v>
      </c>
      <c r="P226" s="22">
        <f t="shared" ca="1" si="31"/>
        <v>0.80863566588994096</v>
      </c>
      <c r="R226" s="73">
        <f t="shared" ca="1" si="32"/>
        <v>0.10708334414004878</v>
      </c>
    </row>
    <row r="227" spans="1:18" x14ac:dyDescent="0.2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 ca="1">SUMIF(Journal!$A:$A,HeadJournal!$A227,Journal!$P:$P)</f>
        <v>14491.239999999993</v>
      </c>
      <c r="N227" s="8">
        <f ca="1">SUMIF(Journal!$A:$A,HeadJournal!$A227,Journal!Q:Q)</f>
        <v>27800</v>
      </c>
      <c r="O227" s="18">
        <f ca="1">SUMIF(Journal!$A:$A,HeadJournal!$A227,Journal!U:U)</f>
        <v>13308.760000000007</v>
      </c>
      <c r="P227" s="22">
        <f t="shared" ca="1" si="31"/>
        <v>0.9184003577333627</v>
      </c>
      <c r="R227" s="73">
        <f t="shared" ca="1" si="32"/>
        <v>9.1607067442123699E-2</v>
      </c>
    </row>
    <row r="228" spans="1:18" x14ac:dyDescent="0.2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 ca="1">SUMIF(Journal!$A:$A,HeadJournal!$A228,Journal!$P:$P)</f>
        <v>20090.7</v>
      </c>
      <c r="N228" s="8">
        <f ca="1">SUMIF(Journal!$A:$A,HeadJournal!$A228,Journal!Q:Q)</f>
        <v>23518.46</v>
      </c>
      <c r="O228" s="18">
        <f ca="1">SUMIF(Journal!$A:$A,HeadJournal!$A228,Journal!U:U)</f>
        <v>3427.7599999999993</v>
      </c>
      <c r="P228" s="22">
        <f t="shared" ca="1" si="31"/>
        <v>0.17061426431134799</v>
      </c>
      <c r="Q228" s="7" t="b">
        <f t="shared" ref="Q228:Q236" ca="1" si="34">J228=K228</f>
        <v>0</v>
      </c>
      <c r="R228" s="73">
        <f t="shared" ca="1" si="32"/>
        <v>2.175135759331432E-2</v>
      </c>
    </row>
    <row r="229" spans="1:18" x14ac:dyDescent="0.2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 ca="1">SUMIF(Journal!$A:$A,HeadJournal!$A229,Journal!$P:$P)</f>
        <v>1666.5</v>
      </c>
      <c r="N229" s="8">
        <f ca="1">SUMIF(Journal!$A:$A,HeadJournal!$A229,Journal!Q:Q)</f>
        <v>5100</v>
      </c>
      <c r="O229" s="18">
        <f ca="1">SUMIF(Journal!$A:$A,HeadJournal!$A229,Journal!U:U)</f>
        <v>3433.5</v>
      </c>
      <c r="P229" s="22">
        <f t="shared" ca="1" si="31"/>
        <v>2.0603060306030603</v>
      </c>
      <c r="Q229" s="7" t="b">
        <f t="shared" ca="1" si="34"/>
        <v>1</v>
      </c>
      <c r="R229" s="73">
        <f t="shared" ca="1" si="32"/>
        <v>9.0909090909090912E-2</v>
      </c>
    </row>
    <row r="230" spans="1:18" x14ac:dyDescent="0.2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 ca="1">SUMIF(Journal!$A:$A,HeadJournal!$A230,Journal!$P:$P)</f>
        <v>2371.6</v>
      </c>
      <c r="N230" s="8">
        <f ca="1">SUMIF(Journal!$A:$A,HeadJournal!$A230,Journal!Q:Q)</f>
        <v>3000</v>
      </c>
      <c r="O230" s="18">
        <f ca="1">SUMIF(Journal!$A:$A,HeadJournal!$A230,Journal!U:U)</f>
        <v>628.40000000000009</v>
      </c>
      <c r="P230" s="22">
        <f t="shared" ca="1" si="31"/>
        <v>0.26496879743632995</v>
      </c>
      <c r="Q230" s="7" t="b">
        <f t="shared" ca="1" si="34"/>
        <v>1</v>
      </c>
      <c r="R230" s="73">
        <f t="shared" ca="1" si="32"/>
        <v>9.0909090909090925E-2</v>
      </c>
    </row>
    <row r="231" spans="1:18" x14ac:dyDescent="0.2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 ca="1">SUMIF(Journal!$A:$A,HeadJournal!$A231,Journal!$P:$P)</f>
        <v>5450.2300000000005</v>
      </c>
      <c r="N231" s="8">
        <f ca="1">SUMIF(Journal!$A:$A,HeadJournal!$A231,Journal!Q:Q)</f>
        <v>8150</v>
      </c>
      <c r="O231" s="18">
        <f ca="1">SUMIF(Journal!$A:$A,HeadJournal!$A231,Journal!U:U)</f>
        <v>2699.7699999999995</v>
      </c>
      <c r="P231" s="22">
        <f t="shared" ca="1" si="31"/>
        <v>0.49534973753401218</v>
      </c>
      <c r="Q231" s="7" t="b">
        <f t="shared" ca="1" si="34"/>
        <v>1</v>
      </c>
      <c r="R231" s="73">
        <f t="shared" ca="1" si="32"/>
        <v>3.6695699080589256E-2</v>
      </c>
    </row>
    <row r="232" spans="1:18" x14ac:dyDescent="0.2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 ca="1">SUMIF(Journal!$A:$A,HeadJournal!$A232,Journal!$P:$P)</f>
        <v>1140.7</v>
      </c>
      <c r="N232" s="8">
        <f ca="1">SUMIF(Journal!$A:$A,HeadJournal!$A232,Journal!Q:Q)</f>
        <v>2000</v>
      </c>
      <c r="O232" s="18">
        <f ca="1">SUMIF(Journal!$A:$A,HeadJournal!$A232,Journal!U:U)</f>
        <v>859.3</v>
      </c>
      <c r="P232" s="22">
        <f t="shared" ca="1" si="31"/>
        <v>0.75330937143859023</v>
      </c>
      <c r="Q232" s="7" t="b">
        <f t="shared" ca="1" si="34"/>
        <v>1</v>
      </c>
      <c r="R232" s="73">
        <f t="shared" ca="1" si="32"/>
        <v>9.0909090909090912E-2</v>
      </c>
    </row>
    <row r="233" spans="1:18" x14ac:dyDescent="0.2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 ca="1">SUMIF(Journal!$A:$A,HeadJournal!$A233,Journal!$P:$P)</f>
        <v>19905.950000000004</v>
      </c>
      <c r="N233" s="8">
        <f ca="1">SUMIF(Journal!$A:$A,HeadJournal!$A233,Journal!Q:Q)</f>
        <v>25261.119999999999</v>
      </c>
      <c r="O233" s="18">
        <f ca="1">SUMIF(Journal!$A:$A,HeadJournal!$A233,Journal!U:U)</f>
        <v>5355.1699999999983</v>
      </c>
      <c r="P233" s="22">
        <f t="shared" ca="1" si="31"/>
        <v>0.26902358340094279</v>
      </c>
      <c r="Q233" s="7" t="b">
        <f t="shared" ca="1" si="34"/>
        <v>0</v>
      </c>
      <c r="R233" s="73">
        <f t="shared" ca="1" si="32"/>
        <v>4.2926361213606976E-2</v>
      </c>
    </row>
    <row r="234" spans="1:18" x14ac:dyDescent="0.2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 ca="1">SUMIF(Journal!$A:$A,HeadJournal!$A234,Journal!$P:$P)</f>
        <v>24230.89</v>
      </c>
      <c r="N234" s="8">
        <f ca="1">SUMIF(Journal!$A:$A,HeadJournal!$A234,Journal!Q:Q)</f>
        <v>32912.300000000003</v>
      </c>
      <c r="O234" s="18">
        <f ca="1">SUMIF(Journal!$A:$A,HeadJournal!$A234,Journal!U:U)</f>
        <v>8681.41</v>
      </c>
      <c r="P234" s="22">
        <f t="shared" ca="1" si="31"/>
        <v>0.35827862699224006</v>
      </c>
      <c r="Q234" s="7" t="b">
        <f t="shared" ca="1" si="34"/>
        <v>0</v>
      </c>
      <c r="R234" s="73">
        <f t="shared" ca="1" si="32"/>
        <v>8.2539271153473943E-3</v>
      </c>
    </row>
    <row r="235" spans="1:18" x14ac:dyDescent="0.2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 ca="1">SUMIF(Journal!$A:$A,HeadJournal!$A235,Journal!$P:$P)</f>
        <v>2700</v>
      </c>
      <c r="N235" s="8">
        <f ca="1">SUMIF(Journal!$A:$A,HeadJournal!$A235,Journal!Q:Q)</f>
        <v>3500</v>
      </c>
      <c r="O235" s="18">
        <f ca="1">SUMIF(Journal!$A:$A,HeadJournal!$A235,Journal!U:U)</f>
        <v>800</v>
      </c>
      <c r="P235" s="22">
        <f t="shared" ca="1" si="31"/>
        <v>0.29629629629629628</v>
      </c>
      <c r="Q235" s="7" t="b">
        <f t="shared" ca="1" si="34"/>
        <v>0</v>
      </c>
      <c r="R235" s="73">
        <f t="shared" ca="1" si="32"/>
        <v>0</v>
      </c>
    </row>
    <row r="236" spans="1:18" x14ac:dyDescent="0.2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 ca="1">15433.49/J236</f>
        <v>93.490974073176645</v>
      </c>
      <c r="I236" s="14">
        <f>20.04-21.96</f>
        <v>-1.9200000000000017</v>
      </c>
      <c r="J236" s="8">
        <f ca="1"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 ca="1">SUMIF(Journal!$A:$A,HeadJournal!$A236,Journal!$P:$P)</f>
        <v>16334.840000000004</v>
      </c>
      <c r="N236" s="8">
        <f ca="1">SUMIF(Journal!$A:$A,HeadJournal!$A236,Journal!Q:Q)</f>
        <v>23700</v>
      </c>
      <c r="O236" s="18">
        <f ca="1">SUMIF(Journal!$A:$A,HeadJournal!$A236,Journal!U:U)</f>
        <v>7365.1599999999953</v>
      </c>
      <c r="P236" s="22">
        <f t="shared" ca="1" si="31"/>
        <v>0.4508865712795469</v>
      </c>
      <c r="Q236" s="7" t="b">
        <f t="shared" ca="1" si="34"/>
        <v>1</v>
      </c>
      <c r="R236" s="73">
        <f t="shared" ca="1" si="32"/>
        <v>5.5179603840625299E-2</v>
      </c>
    </row>
    <row r="237" spans="1:18" x14ac:dyDescent="0.2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 ca="1">22650.91/J237</f>
        <v>92.566040049039643</v>
      </c>
      <c r="I237" s="14">
        <f>27.45-11.53</f>
        <v>15.92</v>
      </c>
      <c r="J237" s="8">
        <f ca="1"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 ca="1">SUMIF(Journal!$A:$A,HeadJournal!$A237,Journal!$P:$P)</f>
        <v>23552.26</v>
      </c>
      <c r="N237" s="8">
        <f ca="1">SUMIF(Journal!$A:$A,HeadJournal!$A237,Journal!Q:Q)</f>
        <v>35900</v>
      </c>
      <c r="O237" s="18">
        <f ca="1">SUMIF(Journal!$A:$A,HeadJournal!$A237,Journal!U:U)</f>
        <v>12347.74</v>
      </c>
      <c r="P237" s="22">
        <f t="shared" ca="1" si="31"/>
        <v>0.52426985775462742</v>
      </c>
      <c r="R237" s="73">
        <f t="shared" ca="1" si="32"/>
        <v>3.8270212709948008E-2</v>
      </c>
    </row>
    <row r="238" spans="1:18" x14ac:dyDescent="0.2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 ca="1">13863.47/J238</f>
        <v>91.45372386041295</v>
      </c>
      <c r="I238" s="14">
        <f>18.45-20.63</f>
        <v>-2.1799999999999997</v>
      </c>
      <c r="J238" s="8">
        <f ca="1"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 ca="1">SUMIF(Journal!$A:$A,HeadJournal!$A238,Journal!$P:$P)</f>
        <v>14766.849999999999</v>
      </c>
      <c r="N238" s="8">
        <f ca="1">SUMIF(Journal!$A:$A,HeadJournal!$A238,Journal!Q:Q)</f>
        <v>20300</v>
      </c>
      <c r="O238" s="18">
        <f ca="1">SUMIF(Journal!$A:$A,HeadJournal!$A238,Journal!U:U)</f>
        <v>5533.1500000000005</v>
      </c>
      <c r="P238" s="22">
        <f t="shared" ca="1" si="31"/>
        <v>0.37470076556611609</v>
      </c>
      <c r="R238" s="73">
        <f t="shared" ca="1" si="32"/>
        <v>6.1176215645178222E-2</v>
      </c>
    </row>
    <row r="239" spans="1:18" x14ac:dyDescent="0.2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 ca="1">SUMIF(Journal!$A:$A,HeadJournal!$A239,Journal!$P:$P)</f>
        <v>2468.4</v>
      </c>
      <c r="N239" s="8">
        <f ca="1">SUMIF(Journal!$A:$A,HeadJournal!$A239,Journal!Q:Q)</f>
        <v>3300</v>
      </c>
      <c r="O239" s="18">
        <f ca="1">SUMIF(Journal!$A:$A,HeadJournal!$A239,Journal!U:U)</f>
        <v>831.60000000000014</v>
      </c>
      <c r="P239" s="22">
        <f t="shared" ca="1" si="31"/>
        <v>0.3368983957219252</v>
      </c>
      <c r="Q239" s="7" t="b">
        <f ca="1">J239=K239</f>
        <v>1</v>
      </c>
      <c r="R239" s="73">
        <f t="shared" ca="1" si="32"/>
        <v>9.0909090909090912E-2</v>
      </c>
    </row>
    <row r="240" spans="1:18" x14ac:dyDescent="0.2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 ca="1">SUMIF(Journal!$A:$A,HeadJournal!$A240,Journal!$P:$P)</f>
        <v>2068</v>
      </c>
      <c r="N240" s="8">
        <f ca="1">SUMIF(Journal!$A:$A,HeadJournal!$A240,Journal!Q:Q)</f>
        <v>3700</v>
      </c>
      <c r="O240" s="18">
        <f ca="1">SUMIF(Journal!$A:$A,HeadJournal!$A240,Journal!U:U)</f>
        <v>1632</v>
      </c>
      <c r="P240" s="22">
        <f t="shared" ca="1" si="31"/>
        <v>0.78916827852998062</v>
      </c>
      <c r="Q240" s="7" t="b">
        <f ca="1">J240=K240</f>
        <v>1</v>
      </c>
      <c r="R240" s="73">
        <f t="shared" ca="1" si="32"/>
        <v>9.0909090909090912E-2</v>
      </c>
    </row>
    <row r="241" spans="1:18" x14ac:dyDescent="0.2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 ca="1">16877.81/J241</f>
        <v>92.893444878639428</v>
      </c>
      <c r="I241" s="14">
        <f>20.22-7</f>
        <v>13.219999999999999</v>
      </c>
      <c r="J241" s="8">
        <f ca="1"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 ca="1">SUMIF(Journal!$A:$A,HeadJournal!$A241,Journal!$P:$P)</f>
        <v>17987.789999999997</v>
      </c>
      <c r="N241" s="8">
        <f ca="1">SUMIF(Journal!$A:$A,HeadJournal!$A241,Journal!Q:Q)</f>
        <v>29900</v>
      </c>
      <c r="O241" s="18">
        <f ca="1">SUMIF(Journal!$A:$A,HeadJournal!$A241,Journal!U:U)</f>
        <v>11912.210000000005</v>
      </c>
      <c r="P241" s="22">
        <f t="shared" ca="1" si="31"/>
        <v>0.66223866300418266</v>
      </c>
      <c r="R241" s="73">
        <f t="shared" ca="1" si="32"/>
        <v>6.1707413751216807E-2</v>
      </c>
    </row>
    <row r="242" spans="1:18" x14ac:dyDescent="0.2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 ca="1">SUMIF(Journal!$A:$A,HeadJournal!$A242,Journal!$P:$P)</f>
        <v>2726.9</v>
      </c>
      <c r="N242" s="8">
        <f ca="1">SUMIF(Journal!$A:$A,HeadJournal!$A242,Journal!Q:Q)</f>
        <v>3200</v>
      </c>
      <c r="O242" s="18">
        <f ca="1">SUMIF(Journal!$A:$A,HeadJournal!$A242,Journal!U:U)</f>
        <v>473.09999999999991</v>
      </c>
      <c r="P242" s="22">
        <f t="shared" ca="1" si="31"/>
        <v>0.1734937108071436</v>
      </c>
      <c r="Q242" s="7" t="b">
        <f t="shared" ref="Q242:Q252" ca="1" si="36">J242=K242</f>
        <v>1</v>
      </c>
      <c r="R242" s="73">
        <f t="shared" ca="1" si="32"/>
        <v>9.0909090909090912E-2</v>
      </c>
    </row>
    <row r="243" spans="1:18" x14ac:dyDescent="0.2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 ca="1">SUMIF(Journal!$A:$A,HeadJournal!$A243,Journal!$P:$P)</f>
        <v>1970.1</v>
      </c>
      <c r="N243" s="8">
        <f ca="1">SUMIF(Journal!$A:$A,HeadJournal!$A243,Journal!Q:Q)</f>
        <v>2800</v>
      </c>
      <c r="O243" s="18">
        <f ca="1">SUMIF(Journal!$A:$A,HeadJournal!$A243,Journal!U:U)</f>
        <v>829.90000000000009</v>
      </c>
      <c r="P243" s="22">
        <f t="shared" ca="1" si="31"/>
        <v>0.42124765240343137</v>
      </c>
      <c r="Q243" s="7" t="b">
        <f t="shared" ca="1" si="36"/>
        <v>1</v>
      </c>
      <c r="R243" s="73">
        <f t="shared" ca="1" si="32"/>
        <v>9.0909090909090925E-2</v>
      </c>
    </row>
    <row r="244" spans="1:18" x14ac:dyDescent="0.2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 ca="1">SUMIF(Journal!$A:$A,HeadJournal!$A244,Journal!$P:$P)</f>
        <v>3561.8</v>
      </c>
      <c r="N244" s="8">
        <f ca="1">SUMIF(Journal!$A:$A,HeadJournal!$A244,Journal!Q:Q)</f>
        <v>5000</v>
      </c>
      <c r="O244" s="18">
        <f ca="1">SUMIF(Journal!$A:$A,HeadJournal!$A244,Journal!U:U)</f>
        <v>1438.1999999999998</v>
      </c>
      <c r="P244" s="22">
        <f t="shared" ca="1" si="31"/>
        <v>0.40378460329047106</v>
      </c>
      <c r="Q244" s="7" t="b">
        <f t="shared" ca="1" si="36"/>
        <v>1</v>
      </c>
      <c r="R244" s="73">
        <f t="shared" ca="1" si="32"/>
        <v>9.0909090909090912E-2</v>
      </c>
    </row>
    <row r="245" spans="1:18" x14ac:dyDescent="0.2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 ca="1">SUMIF(Journal!$A:$A,HeadJournal!$A245,Journal!$P:$P)</f>
        <v>1247.4000000000001</v>
      </c>
      <c r="N245" s="8">
        <f ca="1">SUMIF(Journal!$A:$A,HeadJournal!$A245,Journal!Q:Q)</f>
        <v>1800</v>
      </c>
      <c r="O245" s="18">
        <f ca="1">SUMIF(Journal!$A:$A,HeadJournal!$A245,Journal!U:U)</f>
        <v>552.59999999999991</v>
      </c>
      <c r="P245" s="22">
        <f t="shared" ca="1" si="31"/>
        <v>0.4430014430014429</v>
      </c>
      <c r="Q245" s="7" t="b">
        <f t="shared" ca="1" si="36"/>
        <v>1</v>
      </c>
      <c r="R245" s="73">
        <f t="shared" ca="1" si="32"/>
        <v>9.0909090909090912E-2</v>
      </c>
    </row>
    <row r="246" spans="1:18" x14ac:dyDescent="0.2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 ca="1">SUMIF(Journal!$A:$A,HeadJournal!$A246,Journal!$P:$P)</f>
        <v>4631</v>
      </c>
      <c r="N246" s="8">
        <f ca="1">SUMIF(Journal!$A:$A,HeadJournal!$A246,Journal!Q:Q)</f>
        <v>7300</v>
      </c>
      <c r="O246" s="18">
        <f ca="1">SUMIF(Journal!$A:$A,HeadJournal!$A246,Journal!U:U)</f>
        <v>2669</v>
      </c>
      <c r="P246" s="22">
        <f t="shared" ca="1" si="31"/>
        <v>0.57633340531202759</v>
      </c>
      <c r="Q246" s="7" t="b">
        <f t="shared" ca="1" si="36"/>
        <v>1</v>
      </c>
      <c r="R246" s="73">
        <f t="shared" ca="1" si="32"/>
        <v>9.0909090909090912E-2</v>
      </c>
    </row>
    <row r="247" spans="1:18" x14ac:dyDescent="0.2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 ca="1">SUMIF(Journal!$A:$A,HeadJournal!$A247,Journal!$P:$P)</f>
        <v>5830</v>
      </c>
      <c r="N247" s="8">
        <f ca="1">SUMIF(Journal!$A:$A,HeadJournal!$A247,Journal!Q:Q)</f>
        <v>7050</v>
      </c>
      <c r="O247" s="18">
        <f ca="1">SUMIF(Journal!$A:$A,HeadJournal!$A247,Journal!U:U)</f>
        <v>1220</v>
      </c>
      <c r="P247" s="22">
        <f t="shared" ca="1" si="31"/>
        <v>0.20926243567753003</v>
      </c>
      <c r="Q247" s="7" t="b">
        <f t="shared" ca="1" si="36"/>
        <v>1</v>
      </c>
      <c r="R247" s="73">
        <f t="shared" ca="1" si="32"/>
        <v>9.0909090909090912E-2</v>
      </c>
    </row>
    <row r="248" spans="1:18" x14ac:dyDescent="0.2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 ca="1">SUMIF(Journal!$A:$A,HeadJournal!$A248,Journal!$P:$P)</f>
        <v>1773.2</v>
      </c>
      <c r="N248" s="8">
        <f ca="1">SUMIF(Journal!$A:$A,HeadJournal!$A248,Journal!Q:Q)</f>
        <v>2900</v>
      </c>
      <c r="O248" s="18">
        <f ca="1">SUMIF(Journal!$A:$A,HeadJournal!$A248,Journal!U:U)</f>
        <v>1126.8</v>
      </c>
      <c r="P248" s="22">
        <f t="shared" ca="1" si="31"/>
        <v>0.63546131288066765</v>
      </c>
      <c r="Q248" s="7" t="b">
        <f t="shared" ca="1" si="36"/>
        <v>1</v>
      </c>
      <c r="R248" s="73">
        <f t="shared" ca="1" si="32"/>
        <v>9.0909090909090912E-2</v>
      </c>
    </row>
    <row r="249" spans="1:18" x14ac:dyDescent="0.2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 ca="1">SUMIF(Journal!$A:$A,HeadJournal!$A249,Journal!$P:$P)</f>
        <v>2900</v>
      </c>
      <c r="N249" s="8">
        <f ca="1">SUMIF(Journal!$A:$A,HeadJournal!$A249,Journal!Q:Q)</f>
        <v>3900</v>
      </c>
      <c r="O249" s="18">
        <f ca="1">SUMIF(Journal!$A:$A,HeadJournal!$A249,Journal!U:U)</f>
        <v>1000.0000000000001</v>
      </c>
      <c r="P249" s="22">
        <f t="shared" ca="1" si="31"/>
        <v>0.34482758620689657</v>
      </c>
      <c r="Q249" s="7" t="b">
        <f t="shared" ca="1" si="36"/>
        <v>0</v>
      </c>
      <c r="R249" s="73">
        <f t="shared" ca="1" si="32"/>
        <v>0</v>
      </c>
    </row>
    <row r="250" spans="1:18" x14ac:dyDescent="0.2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 ca="1">SUMIF(Journal!$A:$A,HeadJournal!$A250,Journal!$P:$P)</f>
        <v>6700</v>
      </c>
      <c r="N250" s="8">
        <f ca="1">SUMIF(Journal!$A:$A,HeadJournal!$A250,Journal!Q:Q)</f>
        <v>0</v>
      </c>
      <c r="O250" s="18">
        <f ca="1">SUMIF(Journal!$A:$A,HeadJournal!$A250,Journal!U:U)</f>
        <v>-6700</v>
      </c>
      <c r="P250" s="22" t="str">
        <f t="shared" ca="1" si="31"/>
        <v/>
      </c>
      <c r="Q250" s="7" t="b">
        <f t="shared" ca="1" si="36"/>
        <v>0</v>
      </c>
      <c r="R250" s="73">
        <f t="shared" ca="1" si="32"/>
        <v>0</v>
      </c>
    </row>
    <row r="251" spans="1:18" x14ac:dyDescent="0.2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 ca="1">SUMIF(Journal!$A:$A,HeadJournal!$A251,Journal!$P:$P)</f>
        <v>1135.2</v>
      </c>
      <c r="N251" s="8">
        <f ca="1">SUMIF(Journal!$A:$A,HeadJournal!$A251,Journal!Q:Q)</f>
        <v>2000</v>
      </c>
      <c r="O251" s="18">
        <f ca="1">SUMIF(Journal!$A:$A,HeadJournal!$A251,Journal!U:U)</f>
        <v>864.8</v>
      </c>
      <c r="P251" s="22">
        <f t="shared" ca="1" si="31"/>
        <v>0.76180408738548266</v>
      </c>
      <c r="Q251" s="7" t="b">
        <f t="shared" ca="1" si="36"/>
        <v>1</v>
      </c>
      <c r="R251" s="73">
        <f t="shared" ca="1" si="32"/>
        <v>9.0909090909090912E-2</v>
      </c>
    </row>
    <row r="252" spans="1:18" x14ac:dyDescent="0.2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 ca="1">SUMIF(Journal!$A:$A,HeadJournal!$A252,Journal!$P:$P)</f>
        <v>6961.9</v>
      </c>
      <c r="N252" s="8">
        <f ca="1">SUMIF(Journal!$A:$A,HeadJournal!$A252,Journal!Q:Q)</f>
        <v>11600</v>
      </c>
      <c r="O252" s="18">
        <f ca="1">SUMIF(Journal!$A:$A,HeadJournal!$A252,Journal!U:U)</f>
        <v>4638.1000000000004</v>
      </c>
      <c r="P252" s="22">
        <f t="shared" ca="1" si="31"/>
        <v>0.66621180999439822</v>
      </c>
      <c r="Q252" s="7" t="b">
        <f t="shared" ca="1" si="36"/>
        <v>1</v>
      </c>
      <c r="R252" s="73">
        <f t="shared" ca="1" si="32"/>
        <v>9.0909090909090925E-2</v>
      </c>
    </row>
    <row r="253" spans="1:18" x14ac:dyDescent="0.2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 ca="1"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 ca="1">SUMIF(Journal!$A:$A,HeadJournal!$A253,Journal!$P:$P)</f>
        <v>19532.210000000006</v>
      </c>
      <c r="N253" s="8">
        <f ca="1">SUMIF(Journal!$A:$A,HeadJournal!$A253,Journal!Q:Q)</f>
        <v>34600</v>
      </c>
      <c r="O253" s="18">
        <f ca="1">SUMIF(Journal!$A:$A,HeadJournal!$A253,Journal!U:U)</f>
        <v>15067.789999999999</v>
      </c>
      <c r="P253" s="22">
        <f t="shared" ca="1" si="31"/>
        <v>0.7714329305285984</v>
      </c>
      <c r="R253" s="73">
        <f t="shared" ca="1" si="32"/>
        <v>5.6828182781159919E-2</v>
      </c>
    </row>
    <row r="254" spans="1:18" x14ac:dyDescent="0.2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 ca="1"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 ca="1">SUMIF(Journal!$A:$A,HeadJournal!$A254,Journal!$P:$P)</f>
        <v>18377.830000000002</v>
      </c>
      <c r="N254" s="8">
        <f ca="1">SUMIF(Journal!$A:$A,HeadJournal!$A254,Journal!Q:Q)</f>
        <v>24900</v>
      </c>
      <c r="O254" s="18">
        <f ca="1">SUMIF(Journal!$A:$A,HeadJournal!$A254,Journal!U:U)</f>
        <v>6522.1699999999973</v>
      </c>
      <c r="P254" s="22">
        <f t="shared" ca="1" si="31"/>
        <v>0.35489336880360722</v>
      </c>
      <c r="R254" s="73">
        <f t="shared" ca="1" si="32"/>
        <v>6.6308699122801767E-2</v>
      </c>
    </row>
    <row r="255" spans="1:18" x14ac:dyDescent="0.2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 ca="1">SUMIF(Journal!$A:$A,HeadJournal!$A255,Journal!$P:$P)</f>
        <v>13951.140000000003</v>
      </c>
      <c r="N255" s="8">
        <f ca="1">SUMIF(Journal!$A:$A,HeadJournal!$A255,Journal!Q:Q)</f>
        <v>23300</v>
      </c>
      <c r="O255" s="18">
        <f ca="1">SUMIF(Journal!$A:$A,HeadJournal!$A255,Journal!U:U)</f>
        <v>9348.8599999999969</v>
      </c>
      <c r="P255" s="22">
        <f t="shared" ca="1" si="31"/>
        <v>0.67011441358914003</v>
      </c>
      <c r="R255" s="73">
        <f t="shared" ca="1" si="32"/>
        <v>8.7348417405315973E-2</v>
      </c>
    </row>
    <row r="256" spans="1:18" x14ac:dyDescent="0.2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 ca="1">SUMIF(Journal!$A:$A,HeadJournal!$A256,Journal!$P:$P)</f>
        <v>4645.3</v>
      </c>
      <c r="N256" s="8">
        <f ca="1">SUMIF(Journal!$A:$A,HeadJournal!$A256,Journal!Q:Q)</f>
        <v>5800</v>
      </c>
      <c r="O256" s="18">
        <f ca="1">SUMIF(Journal!$A:$A,HeadJournal!$A256,Journal!U:U)</f>
        <v>1154.6999999999998</v>
      </c>
      <c r="P256" s="22">
        <f t="shared" ca="1" si="31"/>
        <v>0.24857382730932334</v>
      </c>
      <c r="Q256" s="7" t="b">
        <f t="shared" ref="Q256:Q275" ca="1" si="38">J256=K256</f>
        <v>1</v>
      </c>
      <c r="R256" s="73">
        <f t="shared" ca="1" si="32"/>
        <v>9.0909090909090912E-2</v>
      </c>
    </row>
    <row r="257" spans="1:18" x14ac:dyDescent="0.2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 ca="1">SUMIF(Journal!$A:$A,HeadJournal!$A257,Journal!$P:$P)</f>
        <v>2141.6999999999998</v>
      </c>
      <c r="N257" s="8">
        <f ca="1">SUMIF(Journal!$A:$A,HeadJournal!$A257,Journal!Q:Q)</f>
        <v>2100</v>
      </c>
      <c r="O257" s="18">
        <f ca="1">SUMIF(Journal!$A:$A,HeadJournal!$A257,Journal!U:U)</f>
        <v>-41.699999999999818</v>
      </c>
      <c r="P257" s="22">
        <f t="shared" ca="1" si="31"/>
        <v>-1.9470514077601822E-2</v>
      </c>
      <c r="Q257" s="7" t="b">
        <f t="shared" ca="1" si="38"/>
        <v>1</v>
      </c>
      <c r="R257" s="73">
        <f t="shared" ca="1" si="32"/>
        <v>9.0909090909090925E-2</v>
      </c>
    </row>
    <row r="258" spans="1:18" x14ac:dyDescent="0.2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 ca="1">SUMIF(Journal!$A:$A,HeadJournal!$A258,Journal!$P:$P)</f>
        <v>5864.1</v>
      </c>
      <c r="N258" s="8">
        <f ca="1">SUMIF(Journal!$A:$A,HeadJournal!$A258,Journal!Q:Q)</f>
        <v>9800</v>
      </c>
      <c r="O258" s="18">
        <f ca="1">SUMIF(Journal!$A:$A,HeadJournal!$A258,Journal!U:U)</f>
        <v>3935.8999999999996</v>
      </c>
      <c r="P258" s="22">
        <f t="shared" ca="1" si="31"/>
        <v>0.67118568919356758</v>
      </c>
      <c r="Q258" s="7" t="b">
        <f t="shared" ca="1" si="38"/>
        <v>1</v>
      </c>
      <c r="R258" s="73">
        <f t="shared" ca="1" si="32"/>
        <v>9.0909090909090912E-2</v>
      </c>
    </row>
    <row r="259" spans="1:18" x14ac:dyDescent="0.2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 ca="1">SUMIF(Journal!$A:$A,HeadJournal!$A259,Journal!$P:$P)</f>
        <v>715</v>
      </c>
      <c r="N259" s="8">
        <f ca="1">SUMIF(Journal!$A:$A,HeadJournal!$A259,Journal!Q:Q)</f>
        <v>1000</v>
      </c>
      <c r="O259" s="18">
        <f ca="1">SUMIF(Journal!$A:$A,HeadJournal!$A259,Journal!U:U)</f>
        <v>285</v>
      </c>
      <c r="P259" s="22">
        <f t="shared" ref="P259:P322" ca="1" si="39">IF(N259&lt;&gt;0,IFERROR(O259/M259,""),"")</f>
        <v>0.39860139860139859</v>
      </c>
      <c r="Q259" s="7" t="b">
        <f t="shared" ca="1" si="38"/>
        <v>1</v>
      </c>
      <c r="R259" s="73">
        <f t="shared" ref="R259:R322" ca="1" si="40">L259/M259</f>
        <v>9.0909090909090912E-2</v>
      </c>
    </row>
    <row r="260" spans="1:18" x14ac:dyDescent="0.2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 ca="1">SUMIF(Journal!$A:$A,HeadJournal!$A260,Journal!$P:$P)</f>
        <v>3744.4</v>
      </c>
      <c r="N260" s="8">
        <f ca="1">SUMIF(Journal!$A:$A,HeadJournal!$A260,Journal!Q:Q)</f>
        <v>4800</v>
      </c>
      <c r="O260" s="18">
        <f ca="1">SUMIF(Journal!$A:$A,HeadJournal!$A260,Journal!U:U)</f>
        <v>1055.5999999999999</v>
      </c>
      <c r="P260" s="22">
        <f t="shared" ca="1" si="39"/>
        <v>0.28191432539258621</v>
      </c>
      <c r="Q260" s="7" t="b">
        <f t="shared" ca="1" si="38"/>
        <v>1</v>
      </c>
      <c r="R260" s="73">
        <f t="shared" ca="1" si="40"/>
        <v>9.0909090909090912E-2</v>
      </c>
    </row>
    <row r="261" spans="1:18" x14ac:dyDescent="0.2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 ca="1">SUMIF(Journal!$A:$A,HeadJournal!$A261,Journal!$P:$P)</f>
        <v>2068</v>
      </c>
      <c r="N261" s="8">
        <f ca="1">SUMIF(Journal!$A:$A,HeadJournal!$A261,Journal!Q:Q)</f>
        <v>3400</v>
      </c>
      <c r="O261" s="18">
        <f ca="1">SUMIF(Journal!$A:$A,HeadJournal!$A261,Journal!U:U)</f>
        <v>1332</v>
      </c>
      <c r="P261" s="22">
        <f t="shared" ca="1" si="39"/>
        <v>0.64410058027079309</v>
      </c>
      <c r="Q261" s="7" t="b">
        <f t="shared" ca="1" si="38"/>
        <v>1</v>
      </c>
      <c r="R261" s="73">
        <f t="shared" ca="1" si="40"/>
        <v>9.0909090909090912E-2</v>
      </c>
    </row>
    <row r="262" spans="1:18" x14ac:dyDescent="0.2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 ca="1">SUMIF(Journal!$A:$A,HeadJournal!$A262,Journal!$P:$P)</f>
        <v>1817.2</v>
      </c>
      <c r="N262" s="8">
        <f ca="1">SUMIF(Journal!$A:$A,HeadJournal!$A262,Journal!Q:Q)</f>
        <v>3600</v>
      </c>
      <c r="O262" s="18">
        <f ca="1">SUMIF(Journal!$A:$A,HeadJournal!$A262,Journal!U:U)</f>
        <v>1782.8</v>
      </c>
      <c r="P262" s="22">
        <f t="shared" ca="1" si="39"/>
        <v>0.98106977767994707</v>
      </c>
      <c r="Q262" s="7" t="b">
        <f t="shared" ca="1" si="38"/>
        <v>1</v>
      </c>
      <c r="R262" s="73">
        <f t="shared" ca="1" si="40"/>
        <v>9.0909090909090912E-2</v>
      </c>
    </row>
    <row r="263" spans="1:18" x14ac:dyDescent="0.2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 ca="1">SUMIF(Journal!$A:$A,HeadJournal!$A263,Journal!$P:$P)</f>
        <v>2712.6000000000004</v>
      </c>
      <c r="N263" s="8">
        <f ca="1">SUMIF(Journal!$A:$A,HeadJournal!$A263,Journal!Q:Q)</f>
        <v>5900</v>
      </c>
      <c r="O263" s="18">
        <f ca="1">SUMIF(Journal!$A:$A,HeadJournal!$A263,Journal!U:U)</f>
        <v>3187.3999999999996</v>
      </c>
      <c r="P263" s="22">
        <f t="shared" ca="1" si="39"/>
        <v>1.17503502175035</v>
      </c>
      <c r="Q263" s="7" t="b">
        <f t="shared" ca="1" si="38"/>
        <v>1</v>
      </c>
      <c r="R263" s="73">
        <f t="shared" ca="1" si="40"/>
        <v>9.0909090909090912E-2</v>
      </c>
    </row>
    <row r="264" spans="1:18" x14ac:dyDescent="0.2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 ca="1">SUMIF(Journal!$A:$A,HeadJournal!$A264,Journal!$P:$P)</f>
        <v>6641.8</v>
      </c>
      <c r="N264" s="8">
        <f ca="1">SUMIF(Journal!$A:$A,HeadJournal!$A264,Journal!Q:Q)</f>
        <v>10200</v>
      </c>
      <c r="O264" s="18">
        <f ca="1">SUMIF(Journal!$A:$A,HeadJournal!$A264,Journal!U:U)</f>
        <v>3558.2</v>
      </c>
      <c r="P264" s="22">
        <f t="shared" ca="1" si="39"/>
        <v>0.53572826643379801</v>
      </c>
      <c r="Q264" s="7" t="b">
        <f t="shared" ca="1" si="38"/>
        <v>1</v>
      </c>
      <c r="R264" s="73">
        <f t="shared" ca="1" si="40"/>
        <v>9.0909090909090912E-2</v>
      </c>
    </row>
    <row r="265" spans="1:18" x14ac:dyDescent="0.2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 ca="1">SUMIF(Journal!$A:$A,HeadJournal!$A265,Journal!$P:$P)</f>
        <v>811.8</v>
      </c>
      <c r="N265" s="8">
        <f ca="1">SUMIF(Journal!$A:$A,HeadJournal!$A265,Journal!Q:Q)</f>
        <v>1100</v>
      </c>
      <c r="O265" s="18">
        <f ca="1">SUMIF(Journal!$A:$A,HeadJournal!$A265,Journal!U:U)</f>
        <v>288.20000000000005</v>
      </c>
      <c r="P265" s="22">
        <f t="shared" ca="1" si="39"/>
        <v>0.35501355013550145</v>
      </c>
      <c r="Q265" s="7" t="b">
        <f t="shared" ca="1" si="38"/>
        <v>1</v>
      </c>
      <c r="R265" s="73">
        <f t="shared" ca="1" si="40"/>
        <v>9.0909090909090912E-2</v>
      </c>
    </row>
    <row r="266" spans="1:18" x14ac:dyDescent="0.2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 ca="1">SUMIF(Journal!$A:$A,HeadJournal!$A266,Journal!$P:$P)</f>
        <v>2004.2</v>
      </c>
      <c r="N266" s="8">
        <f ca="1">SUMIF(Journal!$A:$A,HeadJournal!$A266,Journal!Q:Q)</f>
        <v>3400</v>
      </c>
      <c r="O266" s="18">
        <f ca="1">SUMIF(Journal!$A:$A,HeadJournal!$A266,Journal!U:U)</f>
        <v>1395.8</v>
      </c>
      <c r="P266" s="22">
        <f t="shared" ca="1" si="39"/>
        <v>0.69643748128929239</v>
      </c>
      <c r="Q266" s="7" t="b">
        <f t="shared" ca="1" si="38"/>
        <v>1</v>
      </c>
      <c r="R266" s="73">
        <f t="shared" ca="1" si="40"/>
        <v>9.0909090909090912E-2</v>
      </c>
    </row>
    <row r="267" spans="1:18" x14ac:dyDescent="0.2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 ca="1">SUMIF(Journal!$A:$A,HeadJournal!$A267,Journal!$P:$P)</f>
        <v>811.8</v>
      </c>
      <c r="N267" s="8">
        <f ca="1">SUMIF(Journal!$A:$A,HeadJournal!$A267,Journal!Q:Q)</f>
        <v>1100</v>
      </c>
      <c r="O267" s="18">
        <f ca="1">SUMIF(Journal!$A:$A,HeadJournal!$A267,Journal!U:U)</f>
        <v>288.20000000000005</v>
      </c>
      <c r="P267" s="22">
        <f t="shared" ca="1" si="39"/>
        <v>0.35501355013550145</v>
      </c>
      <c r="Q267" s="7" t="b">
        <f t="shared" ca="1" si="38"/>
        <v>1</v>
      </c>
      <c r="R267" s="73">
        <f t="shared" ca="1" si="40"/>
        <v>9.0909090909090912E-2</v>
      </c>
    </row>
    <row r="268" spans="1:18" x14ac:dyDescent="0.2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 ca="1">SUMIF(Journal!$A:$A,HeadJournal!$A268,Journal!$P:$P)</f>
        <v>2299</v>
      </c>
      <c r="N268" s="8">
        <f ca="1">SUMIF(Journal!$A:$A,HeadJournal!$A268,Journal!Q:Q)</f>
        <v>3500</v>
      </c>
      <c r="O268" s="18">
        <f ca="1">SUMIF(Journal!$A:$A,HeadJournal!$A268,Journal!U:U)</f>
        <v>1201</v>
      </c>
      <c r="P268" s="22">
        <f t="shared" ca="1" si="39"/>
        <v>0.52240104393214437</v>
      </c>
      <c r="Q268" s="7" t="b">
        <f t="shared" ca="1" si="38"/>
        <v>1</v>
      </c>
      <c r="R268" s="73">
        <f t="shared" ca="1" si="40"/>
        <v>9.0909090909090912E-2</v>
      </c>
    </row>
    <row r="269" spans="1:18" x14ac:dyDescent="0.2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 ca="1">SUMIF(Journal!$A:$A,HeadJournal!$A269,Journal!$P:$P)</f>
        <v>1601.6</v>
      </c>
      <c r="N269" s="8">
        <f ca="1">SUMIF(Journal!$A:$A,HeadJournal!$A269,Journal!Q:Q)</f>
        <v>1300</v>
      </c>
      <c r="O269" s="18">
        <f ca="1">SUMIF(Journal!$A:$A,HeadJournal!$A269,Journal!U:U)</f>
        <v>-301.59999999999991</v>
      </c>
      <c r="P269" s="22">
        <f t="shared" ca="1" si="39"/>
        <v>-0.18831168831168826</v>
      </c>
      <c r="Q269" s="7" t="b">
        <f t="shared" ca="1" si="38"/>
        <v>1</v>
      </c>
      <c r="R269" s="73">
        <f t="shared" ca="1" si="40"/>
        <v>9.0909090909090912E-2</v>
      </c>
    </row>
    <row r="270" spans="1:18" x14ac:dyDescent="0.2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 ca="1">SUMIF(Journal!$A:$A,HeadJournal!$A270,Journal!$P:$P)</f>
        <v>1309</v>
      </c>
      <c r="N270" s="8">
        <f ca="1">SUMIF(Journal!$A:$A,HeadJournal!$A270,Journal!Q:Q)</f>
        <v>3200</v>
      </c>
      <c r="O270" s="18">
        <f ca="1">SUMIF(Journal!$A:$A,HeadJournal!$A270,Journal!U:U)</f>
        <v>1891</v>
      </c>
      <c r="P270" s="22">
        <f t="shared" ca="1" si="39"/>
        <v>1.4446142093200918</v>
      </c>
      <c r="Q270" s="7" t="b">
        <f t="shared" ca="1" si="38"/>
        <v>1</v>
      </c>
      <c r="R270" s="73">
        <f t="shared" ca="1" si="40"/>
        <v>9.0909090909090912E-2</v>
      </c>
    </row>
    <row r="271" spans="1:18" x14ac:dyDescent="0.2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 ca="1">SUMIF(Journal!$A:$A,HeadJournal!$A271,Journal!$P:$P)</f>
        <v>1139.5999999999999</v>
      </c>
      <c r="N271" s="8">
        <f ca="1">SUMIF(Journal!$A:$A,HeadJournal!$A271,Journal!Q:Q)</f>
        <v>2500</v>
      </c>
      <c r="O271" s="18">
        <f ca="1">SUMIF(Journal!$A:$A,HeadJournal!$A271,Journal!U:U)</f>
        <v>1360.4</v>
      </c>
      <c r="P271" s="22">
        <f t="shared" ca="1" si="39"/>
        <v>1.193752193752194</v>
      </c>
      <c r="Q271" s="7" t="b">
        <f t="shared" ca="1" si="38"/>
        <v>1</v>
      </c>
      <c r="R271" s="73">
        <f t="shared" ca="1" si="40"/>
        <v>9.0909090909090925E-2</v>
      </c>
    </row>
    <row r="272" spans="1:18" x14ac:dyDescent="0.2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 ca="1">SUMIF(Journal!$A:$A,HeadJournal!$A272,Journal!$P:$P)</f>
        <v>14886.41</v>
      </c>
      <c r="N272" s="8">
        <f ca="1">SUMIF(Journal!$A:$A,HeadJournal!$A272,Journal!Q:Q)</f>
        <v>20567.62</v>
      </c>
      <c r="O272" s="18">
        <f ca="1">SUMIF(Journal!$A:$A,HeadJournal!$A272,Journal!U:U)</f>
        <v>5681.2099999999991</v>
      </c>
      <c r="P272" s="22">
        <f t="shared" ca="1" si="39"/>
        <v>0.38163734574017505</v>
      </c>
      <c r="Q272" s="7" t="b">
        <f t="shared" ca="1" si="38"/>
        <v>1</v>
      </c>
      <c r="R272" s="73">
        <f t="shared" ca="1" si="40"/>
        <v>8.5950205590199391E-2</v>
      </c>
    </row>
    <row r="273" spans="1:18" x14ac:dyDescent="0.2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 ca="1">SUMIF(Journal!$A:$A,HeadJournal!$A273,Journal!$P:$P)</f>
        <v>1793</v>
      </c>
      <c r="N273" s="8">
        <f ca="1">SUMIF(Journal!$A:$A,HeadJournal!$A273,Journal!Q:Q)</f>
        <v>2500</v>
      </c>
      <c r="O273" s="18">
        <f ca="1">SUMIF(Journal!$A:$A,HeadJournal!$A273,Journal!U:U)</f>
        <v>707</v>
      </c>
      <c r="P273" s="22">
        <f t="shared" ca="1" si="39"/>
        <v>0.39431121026213051</v>
      </c>
      <c r="Q273" s="7" t="b">
        <f t="shared" ca="1" si="38"/>
        <v>1</v>
      </c>
      <c r="R273" s="73">
        <f t="shared" ca="1" si="40"/>
        <v>9.0909090909090912E-2</v>
      </c>
    </row>
    <row r="274" spans="1:18" x14ac:dyDescent="0.2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 ca="1">SUMIF(Journal!$A:$A,HeadJournal!$A274,Journal!$P:$P)</f>
        <v>3586</v>
      </c>
      <c r="N274" s="8">
        <f ca="1">SUMIF(Journal!$A:$A,HeadJournal!$A274,Journal!Q:Q)</f>
        <v>5000</v>
      </c>
      <c r="O274" s="18">
        <f ca="1">SUMIF(Journal!$A:$A,HeadJournal!$A274,Journal!U:U)</f>
        <v>1414</v>
      </c>
      <c r="P274" s="22">
        <f t="shared" ca="1" si="39"/>
        <v>0.39431121026213051</v>
      </c>
      <c r="Q274" s="7" t="b">
        <f t="shared" ca="1" si="38"/>
        <v>1</v>
      </c>
      <c r="R274" s="73">
        <f t="shared" ca="1" si="40"/>
        <v>9.0909090909090912E-2</v>
      </c>
    </row>
    <row r="275" spans="1:18" x14ac:dyDescent="0.2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 ca="1">SUMIF(Journal!$A:$A,HeadJournal!$A275,Journal!$P:$P)</f>
        <v>2989.8</v>
      </c>
      <c r="N275" s="8">
        <f ca="1">SUMIF(Journal!$A:$A,HeadJournal!$A275,Journal!Q:Q)</f>
        <v>3600</v>
      </c>
      <c r="O275" s="18">
        <f ca="1">SUMIF(Journal!$A:$A,HeadJournal!$A275,Journal!U:U)</f>
        <v>610.19999999999982</v>
      </c>
      <c r="P275" s="22">
        <f t="shared" ca="1" si="39"/>
        <v>0.20409391932570733</v>
      </c>
      <c r="Q275" s="7" t="b">
        <f t="shared" ca="1" si="38"/>
        <v>1</v>
      </c>
      <c r="R275" s="73">
        <f t="shared" ca="1" si="40"/>
        <v>9.0909090909090912E-2</v>
      </c>
    </row>
    <row r="276" spans="1:18" x14ac:dyDescent="0.2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 ca="1">SUMIF(Journal!$A:$A,HeadJournal!$A276,Journal!$P:$P)</f>
        <v>24114.640000000007</v>
      </c>
      <c r="N276" s="8">
        <f ca="1">SUMIF(Journal!$A:$A,HeadJournal!$A276,Journal!Q:Q)</f>
        <v>35514.51</v>
      </c>
      <c r="O276" s="18">
        <f ca="1">SUMIF(Journal!$A:$A,HeadJournal!$A276,Journal!U:U)</f>
        <v>11399.869999999988</v>
      </c>
      <c r="P276" s="22">
        <f t="shared" ca="1" si="39"/>
        <v>0.47273647875315511</v>
      </c>
      <c r="R276" s="73">
        <f t="shared" ca="1" si="40"/>
        <v>5.503876483331286E-2</v>
      </c>
    </row>
    <row r="277" spans="1:18" x14ac:dyDescent="0.2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 ca="1">SUMIF(Journal!$A:$A,HeadJournal!$A277,Journal!$P:$P)</f>
        <v>18482.75</v>
      </c>
      <c r="N277" s="8">
        <f ca="1">SUMIF(Journal!$A:$A,HeadJournal!$A277,Journal!Q:Q)</f>
        <v>29400</v>
      </c>
      <c r="O277" s="18">
        <f ca="1">SUMIF(Journal!$A:$A,HeadJournal!$A277,Journal!U:U)</f>
        <v>10917.249999999996</v>
      </c>
      <c r="P277" s="22">
        <f t="shared" ca="1" si="39"/>
        <v>0.590672383709134</v>
      </c>
      <c r="R277" s="73">
        <f t="shared" ca="1" si="40"/>
        <v>6.748508744640272E-2</v>
      </c>
    </row>
    <row r="278" spans="1:18" x14ac:dyDescent="0.2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 ca="1">SUMIF(Journal!$A:$A,HeadJournal!$A278,Journal!$P:$P)</f>
        <v>14763.310000000001</v>
      </c>
      <c r="N278" s="8">
        <f ca="1">SUMIF(Journal!$A:$A,HeadJournal!$A278,Journal!Q:Q)</f>
        <v>19400</v>
      </c>
      <c r="O278" s="18">
        <f ca="1">SUMIF(Journal!$A:$A,HeadJournal!$A278,Journal!U:U)</f>
        <v>4636.6899999999978</v>
      </c>
      <c r="P278" s="22">
        <f t="shared" ca="1" si="39"/>
        <v>0.31406845754779905</v>
      </c>
      <c r="R278" s="73">
        <f t="shared" ca="1" si="40"/>
        <v>8.9901248432770156E-2</v>
      </c>
    </row>
    <row r="279" spans="1:18" x14ac:dyDescent="0.2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 ca="1">SUMIF(Journal!$A:$A,HeadJournal!$A279,Journal!$P:$P)</f>
        <v>18977.339999999993</v>
      </c>
      <c r="N279" s="8">
        <f ca="1">SUMIF(Journal!$A:$A,HeadJournal!$A279,Journal!Q:Q)</f>
        <v>29430.58</v>
      </c>
      <c r="O279" s="18">
        <f ca="1">SUMIF(Journal!$A:$A,HeadJournal!$A279,Journal!U:U)</f>
        <v>10453.240000000005</v>
      </c>
      <c r="P279" s="22">
        <f t="shared" ca="1" si="39"/>
        <v>0.55082746053978104</v>
      </c>
      <c r="R279" s="73">
        <f t="shared" ca="1" si="40"/>
        <v>4.9008449023941199E-2</v>
      </c>
    </row>
    <row r="280" spans="1:18" x14ac:dyDescent="0.2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 ca="1">SUMIF(Journal!$A:$A,HeadJournal!$A280,Journal!$P:$P)</f>
        <v>16796.37</v>
      </c>
      <c r="N280" s="8">
        <f ca="1">SUMIF(Journal!$A:$A,HeadJournal!$A280,Journal!Q:Q)</f>
        <v>28300</v>
      </c>
      <c r="O280" s="18">
        <f ca="1">SUMIF(Journal!$A:$A,HeadJournal!$A280,Journal!U:U)</f>
        <v>11503.629999999997</v>
      </c>
      <c r="P280" s="22">
        <f t="shared" ca="1" si="39"/>
        <v>0.6848878656519235</v>
      </c>
      <c r="Q280" s="7" t="b">
        <f ca="1">J280=K280</f>
        <v>1</v>
      </c>
      <c r="R280" s="73">
        <f t="shared" ca="1" si="40"/>
        <v>7.4260688470187311E-2</v>
      </c>
    </row>
    <row r="281" spans="1:18" x14ac:dyDescent="0.2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 ca="1">SUMIF(Journal!$A:$A,HeadJournal!$A281,Journal!$P:$P)</f>
        <v>1760</v>
      </c>
      <c r="N281" s="8">
        <f ca="1">SUMIF(Journal!$A:$A,HeadJournal!$A281,Journal!Q:Q)</f>
        <v>2100</v>
      </c>
      <c r="O281" s="18">
        <f ca="1">SUMIF(Journal!$A:$A,HeadJournal!$A281,Journal!U:U)</f>
        <v>340</v>
      </c>
      <c r="P281" s="22">
        <f t="shared" ca="1" si="39"/>
        <v>0.19318181818181818</v>
      </c>
      <c r="Q281" s="7" t="b">
        <f ca="1">J281=K281</f>
        <v>0</v>
      </c>
      <c r="R281" s="73">
        <f t="shared" ca="1" si="40"/>
        <v>0</v>
      </c>
    </row>
    <row r="282" spans="1:18" x14ac:dyDescent="0.2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 ca="1">SUMIF(Journal!$A:$A,HeadJournal!$A282,Journal!$P:$P)</f>
        <v>12582.559999999998</v>
      </c>
      <c r="N282" s="8">
        <f ca="1">SUMIF(Journal!$A:$A,HeadJournal!$A282,Journal!Q:Q)</f>
        <v>15300</v>
      </c>
      <c r="O282" s="18">
        <f ca="1">SUMIF(Journal!$A:$A,HeadJournal!$A282,Journal!U:U)</f>
        <v>2717.4400000000037</v>
      </c>
      <c r="P282" s="22">
        <f t="shared" ca="1" si="39"/>
        <v>0.21596876947139565</v>
      </c>
      <c r="Q282" s="7" t="b">
        <f ca="1">J282=K282</f>
        <v>1</v>
      </c>
      <c r="R282" s="73">
        <f t="shared" ca="1" si="40"/>
        <v>8.583706336389417E-2</v>
      </c>
    </row>
    <row r="283" spans="1:18" x14ac:dyDescent="0.2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 ca="1">SUMIF(Journal!$A:$A,HeadJournal!$A283,Journal!$P:$P)</f>
        <v>21406.62</v>
      </c>
      <c r="N283" s="8">
        <f ca="1">SUMIF(Journal!$A:$A,HeadJournal!$A283,Journal!Q:Q)</f>
        <v>33500</v>
      </c>
      <c r="O283" s="18">
        <f ca="1">SUMIF(Journal!$A:$A,HeadJournal!$A283,Journal!U:U)</f>
        <v>12093.380000000001</v>
      </c>
      <c r="P283" s="22">
        <f t="shared" ca="1" si="39"/>
        <v>0.56493645423705385</v>
      </c>
      <c r="R283" s="73">
        <f t="shared" ca="1" si="40"/>
        <v>5.0454018429812834E-2</v>
      </c>
    </row>
    <row r="284" spans="1:18" x14ac:dyDescent="0.2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 ca="1">SUMIF(Journal!$A:$A,HeadJournal!$A284,Journal!$P:$P)</f>
        <v>13952.099999999995</v>
      </c>
      <c r="N284" s="8">
        <f ca="1">SUMIF(Journal!$A:$A,HeadJournal!$A284,Journal!Q:Q)</f>
        <v>22250</v>
      </c>
      <c r="O284" s="18">
        <f ca="1">SUMIF(Journal!$A:$A,HeadJournal!$A284,Journal!U:U)</f>
        <v>8297.9000000000015</v>
      </c>
      <c r="P284" s="22">
        <f t="shared" ca="1" si="39"/>
        <v>0.59474201016334494</v>
      </c>
      <c r="R284" s="73">
        <f t="shared" ca="1" si="40"/>
        <v>6.6660216024827829E-2</v>
      </c>
    </row>
    <row r="285" spans="1:18" x14ac:dyDescent="0.2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 ca="1">SUMIF(Journal!$A:$A,HeadJournal!$A285,Journal!$P:$P)</f>
        <v>7194</v>
      </c>
      <c r="N285" s="8">
        <f ca="1">SUMIF(Journal!$A:$A,HeadJournal!$A285,Journal!Q:Q)</f>
        <v>11600</v>
      </c>
      <c r="O285" s="18">
        <f ca="1">SUMIF(Journal!$A:$A,HeadJournal!$A285,Journal!U:U)</f>
        <v>4406</v>
      </c>
      <c r="P285" s="22">
        <f t="shared" ca="1" si="39"/>
        <v>0.61245482346399782</v>
      </c>
      <c r="Q285" s="7" t="b">
        <f t="shared" ref="Q285:Q291" ca="1" si="41">J285=K285</f>
        <v>1</v>
      </c>
      <c r="R285" s="73">
        <f t="shared" ca="1" si="40"/>
        <v>9.0909090909090912E-2</v>
      </c>
    </row>
    <row r="286" spans="1:18" x14ac:dyDescent="0.2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 ca="1">SUMIF(Journal!$A:$A,HeadJournal!$A286,Journal!$P:$P)</f>
        <v>834.90000000000009</v>
      </c>
      <c r="N286" s="8">
        <f ca="1">SUMIF(Journal!$A:$A,HeadJournal!$A286,Journal!Q:Q)</f>
        <v>2100</v>
      </c>
      <c r="O286" s="18">
        <f ca="1">SUMIF(Journal!$A:$A,HeadJournal!$A286,Journal!U:U)</f>
        <v>1265.0999999999999</v>
      </c>
      <c r="P286" s="22">
        <f t="shared" ca="1" si="39"/>
        <v>1.5152712899748471</v>
      </c>
      <c r="Q286" s="7" t="b">
        <f t="shared" ca="1" si="41"/>
        <v>1</v>
      </c>
      <c r="R286" s="73">
        <f t="shared" ca="1" si="40"/>
        <v>9.0909090909090912E-2</v>
      </c>
    </row>
    <row r="287" spans="1:18" x14ac:dyDescent="0.2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 ca="1">SUMIF(Journal!$A:$A,HeadJournal!$A287,Journal!$P:$P)</f>
        <v>719.40000000000009</v>
      </c>
      <c r="N287" s="8">
        <f ca="1">SUMIF(Journal!$A:$A,HeadJournal!$A287,Journal!Q:Q)</f>
        <v>1400</v>
      </c>
      <c r="O287" s="18">
        <f ca="1">SUMIF(Journal!$A:$A,HeadJournal!$A287,Journal!U:U)</f>
        <v>680.59999999999991</v>
      </c>
      <c r="P287" s="22">
        <f t="shared" ca="1" si="39"/>
        <v>0.94606616624965223</v>
      </c>
      <c r="Q287" s="7" t="b">
        <f t="shared" ca="1" si="41"/>
        <v>1</v>
      </c>
      <c r="R287" s="73">
        <f t="shared" ca="1" si="40"/>
        <v>9.0909090909090912E-2</v>
      </c>
    </row>
    <row r="288" spans="1:18" x14ac:dyDescent="0.2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 ca="1">SUMIF(Journal!$A:$A,HeadJournal!$A288,Journal!$P:$P)</f>
        <v>2550</v>
      </c>
      <c r="N288" s="8">
        <f ca="1">SUMIF(Journal!$A:$A,HeadJournal!$A288,Journal!Q:Q)</f>
        <v>3200</v>
      </c>
      <c r="O288" s="18">
        <f ca="1">SUMIF(Journal!$A:$A,HeadJournal!$A288,Journal!U:U)</f>
        <v>650</v>
      </c>
      <c r="P288" s="22">
        <f t="shared" ca="1" si="39"/>
        <v>0.25490196078431371</v>
      </c>
      <c r="Q288" s="7" t="b">
        <f t="shared" ca="1" si="41"/>
        <v>0</v>
      </c>
      <c r="R288" s="73">
        <f t="shared" ca="1" si="40"/>
        <v>0</v>
      </c>
    </row>
    <row r="289" spans="1:18" x14ac:dyDescent="0.2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 ca="1">SUMIF(Journal!$A:$A,HeadJournal!$A289,Journal!$P:$P)</f>
        <v>4943.99</v>
      </c>
      <c r="N289" s="8">
        <f ca="1">SUMIF(Journal!$A:$A,HeadJournal!$A289,Journal!Q:Q)</f>
        <v>7700</v>
      </c>
      <c r="O289" s="18">
        <f ca="1">SUMIF(Journal!$A:$A,HeadJournal!$A289,Journal!U:U)</f>
        <v>2756.0099999999998</v>
      </c>
      <c r="P289" s="22">
        <f t="shared" ca="1" si="39"/>
        <v>0.55744651587078453</v>
      </c>
      <c r="Q289" s="7" t="b">
        <f t="shared" ca="1" si="41"/>
        <v>1</v>
      </c>
      <c r="R289" s="73">
        <f t="shared" ca="1" si="40"/>
        <v>2.0226578128192008E-2</v>
      </c>
    </row>
    <row r="290" spans="1:18" x14ac:dyDescent="0.2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 ca="1">SUMIF(Journal!$A:$A,HeadJournal!$A290,Journal!$P:$P)</f>
        <v>5700.4600000000009</v>
      </c>
      <c r="N290" s="8">
        <f ca="1">SUMIF(Journal!$A:$A,HeadJournal!$A290,Journal!Q:Q)</f>
        <v>4400</v>
      </c>
      <c r="O290" s="18">
        <f ca="1">SUMIF(Journal!$A:$A,HeadJournal!$A290,Journal!U:U)</f>
        <v>-1300.4600000000005</v>
      </c>
      <c r="P290" s="22">
        <f t="shared" ca="1" si="39"/>
        <v>-0.22813246650270333</v>
      </c>
      <c r="Q290" s="7" t="b">
        <f t="shared" ca="1" si="41"/>
        <v>0</v>
      </c>
      <c r="R290" s="73">
        <f t="shared" ca="1" si="40"/>
        <v>3.5084887886240756E-2</v>
      </c>
    </row>
    <row r="291" spans="1:18" x14ac:dyDescent="0.2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 ca="1">SUMIF(Journal!$A:$A,HeadJournal!$A291,Journal!$P:$P)</f>
        <v>5304.42</v>
      </c>
      <c r="N291" s="8">
        <f ca="1">SUMIF(Journal!$A:$A,HeadJournal!$A291,Journal!Q:Q)</f>
        <v>7600</v>
      </c>
      <c r="O291" s="18">
        <f ca="1">SUMIF(Journal!$A:$A,HeadJournal!$A291,Journal!U:U)</f>
        <v>2295.5800000000004</v>
      </c>
      <c r="P291" s="22">
        <f t="shared" ca="1" si="39"/>
        <v>0.4327673902141988</v>
      </c>
      <c r="Q291" s="7" t="b">
        <f t="shared" ca="1" si="41"/>
        <v>1</v>
      </c>
      <c r="R291" s="73">
        <f t="shared" ca="1" si="40"/>
        <v>1.8852202502818403E-2</v>
      </c>
    </row>
    <row r="292" spans="1:18" x14ac:dyDescent="0.2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 ca="1">SUMIF(Journal!$A:$A,HeadJournal!$A292,Journal!$P:$P)</f>
        <v>12633.523800000001</v>
      </c>
      <c r="N292" s="8">
        <f ca="1">SUMIF(Journal!$A:$A,HeadJournal!$A292,Journal!Q:Q)</f>
        <v>19700</v>
      </c>
      <c r="O292" s="18">
        <f ca="1">SUMIF(Journal!$A:$A,HeadJournal!$A292,Journal!U:U)</f>
        <v>7066.476200000001</v>
      </c>
      <c r="P292" s="22">
        <f t="shared" ca="1" si="39"/>
        <v>0.55934324515223544</v>
      </c>
      <c r="R292" s="73">
        <f t="shared" ca="1" si="40"/>
        <v>6.8520668793927472E-2</v>
      </c>
    </row>
    <row r="293" spans="1:18" x14ac:dyDescent="0.2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 ca="1">SUMIF(Journal!$A:$A,HeadJournal!$A293,Journal!$P:$P)</f>
        <v>27453.807500000003</v>
      </c>
      <c r="N293" s="8">
        <f ca="1">SUMIF(Journal!$A:$A,HeadJournal!$A293,Journal!Q:Q)</f>
        <v>41200</v>
      </c>
      <c r="O293" s="18">
        <f ca="1">SUMIF(Journal!$A:$A,HeadJournal!$A293,Journal!U:U)</f>
        <v>13746.192500000001</v>
      </c>
      <c r="P293" s="22">
        <f t="shared" ca="1" si="39"/>
        <v>0.5007025892492325</v>
      </c>
      <c r="R293" s="73">
        <f t="shared" ca="1" si="40"/>
        <v>3.1531418729442172E-2</v>
      </c>
    </row>
    <row r="294" spans="1:18" x14ac:dyDescent="0.2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 ca="1">SUMIF(Journal!$A:$A,HeadJournal!$A294,Journal!$P:$P)</f>
        <v>2128.5</v>
      </c>
      <c r="N294" s="8">
        <f ca="1">SUMIF(Journal!$A:$A,HeadJournal!$A294,Journal!Q:Q)</f>
        <v>3300</v>
      </c>
      <c r="O294" s="18">
        <f ca="1">SUMIF(Journal!$A:$A,HeadJournal!$A294,Journal!U:U)</f>
        <v>1171.5</v>
      </c>
      <c r="P294" s="22">
        <f t="shared" ca="1" si="39"/>
        <v>0.55038759689922478</v>
      </c>
      <c r="Q294" s="7" t="b">
        <f t="shared" ref="Q294:Q301" ca="1" si="43">J294=K294</f>
        <v>1</v>
      </c>
      <c r="R294" s="73">
        <f t="shared" ca="1" si="40"/>
        <v>9.0909090909090912E-2</v>
      </c>
    </row>
    <row r="295" spans="1:18" x14ac:dyDescent="0.2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 ca="1">SUMIF(Journal!$A:$A,HeadJournal!$A295,Journal!$P:$P)</f>
        <v>2290.1999999999998</v>
      </c>
      <c r="N295" s="8">
        <f ca="1">SUMIF(Journal!$A:$A,HeadJournal!$A295,Journal!Q:Q)</f>
        <v>3500</v>
      </c>
      <c r="O295" s="18">
        <f ca="1">SUMIF(Journal!$A:$A,HeadJournal!$A295,Journal!U:U)</f>
        <v>1209.8000000000002</v>
      </c>
      <c r="P295" s="22">
        <f t="shared" ca="1" si="39"/>
        <v>0.52825080778971278</v>
      </c>
      <c r="Q295" s="7" t="b">
        <f t="shared" ca="1" si="43"/>
        <v>1</v>
      </c>
      <c r="R295" s="73">
        <f t="shared" ca="1" si="40"/>
        <v>9.0909090909090925E-2</v>
      </c>
    </row>
    <row r="296" spans="1:18" x14ac:dyDescent="0.2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 ca="1">SUMIF(Journal!$A:$A,HeadJournal!$A296,Journal!$P:$P)</f>
        <v>16519.800000000003</v>
      </c>
      <c r="N296" s="8">
        <f ca="1">SUMIF(Journal!$A:$A,HeadJournal!$A296,Journal!Q:Q)</f>
        <v>20400</v>
      </c>
      <c r="O296" s="18">
        <f ca="1">SUMIF(Journal!$A:$A,HeadJournal!$A296,Journal!U:U)</f>
        <v>3880.1999999999989</v>
      </c>
      <c r="P296" s="22">
        <f t="shared" ca="1" si="39"/>
        <v>0.23488177822976056</v>
      </c>
      <c r="Q296" s="7" t="b">
        <f t="shared" ca="1" si="43"/>
        <v>1</v>
      </c>
      <c r="R296" s="73">
        <f t="shared" ca="1" si="40"/>
        <v>9.0909090909090898E-2</v>
      </c>
    </row>
    <row r="297" spans="1:18" x14ac:dyDescent="0.2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 ca="1">SUMIF(Journal!$A:$A,HeadJournal!$A297,Journal!$P:$P)</f>
        <v>2410.1</v>
      </c>
      <c r="N297" s="8">
        <f ca="1">SUMIF(Journal!$A:$A,HeadJournal!$A297,Journal!Q:Q)</f>
        <v>3400</v>
      </c>
      <c r="O297" s="18">
        <f ca="1">SUMIF(Journal!$A:$A,HeadJournal!$A297,Journal!U:U)</f>
        <v>989.90000000000009</v>
      </c>
      <c r="P297" s="22">
        <f t="shared" ca="1" si="39"/>
        <v>0.41072984523463762</v>
      </c>
      <c r="Q297" s="7" t="b">
        <f t="shared" ca="1" si="43"/>
        <v>1</v>
      </c>
      <c r="R297" s="73">
        <f t="shared" ca="1" si="40"/>
        <v>9.0909090909090925E-2</v>
      </c>
    </row>
    <row r="298" spans="1:18" x14ac:dyDescent="0.2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 ca="1">SUMIF(Journal!$A:$A,HeadJournal!$A298,Journal!$P:$P)</f>
        <v>7837.5</v>
      </c>
      <c r="N298" s="8">
        <f ca="1">SUMIF(Journal!$A:$A,HeadJournal!$A298,Journal!Q:Q)</f>
        <v>10500</v>
      </c>
      <c r="O298" s="18">
        <f ca="1">SUMIF(Journal!$A:$A,HeadJournal!$A298,Journal!U:U)</f>
        <v>2662.5</v>
      </c>
      <c r="P298" s="22">
        <f t="shared" ca="1" si="39"/>
        <v>0.33971291866028708</v>
      </c>
      <c r="Q298" s="7" t="b">
        <f t="shared" ca="1" si="43"/>
        <v>1</v>
      </c>
      <c r="R298" s="73">
        <f t="shared" ca="1" si="40"/>
        <v>9.0909090909090912E-2</v>
      </c>
    </row>
    <row r="299" spans="1:18" x14ac:dyDescent="0.2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 ca="1">SUMIF(Journal!$A:$A,HeadJournal!$A299,Journal!$P:$P)</f>
        <v>5940</v>
      </c>
      <c r="N299" s="8">
        <f ca="1">SUMIF(Journal!$A:$A,HeadJournal!$A299,Journal!Q:Q)</f>
        <v>7200</v>
      </c>
      <c r="O299" s="18">
        <f ca="1">SUMIF(Journal!$A:$A,HeadJournal!$A299,Journal!U:U)</f>
        <v>1260</v>
      </c>
      <c r="P299" s="22">
        <f t="shared" ca="1" si="39"/>
        <v>0.21212121212121213</v>
      </c>
      <c r="Q299" s="7" t="b">
        <f t="shared" ca="1" si="43"/>
        <v>1</v>
      </c>
      <c r="R299" s="73">
        <f t="shared" ca="1" si="40"/>
        <v>9.0909090909090912E-2</v>
      </c>
    </row>
    <row r="300" spans="1:18" x14ac:dyDescent="0.2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 ca="1">SUMIF(Journal!$A:$A,HeadJournal!$A300,Journal!$P:$P)</f>
        <v>1226.5</v>
      </c>
      <c r="N300" s="8">
        <f ca="1">SUMIF(Journal!$A:$A,HeadJournal!$A300,Journal!Q:Q)</f>
        <v>1700</v>
      </c>
      <c r="O300" s="18">
        <f ca="1">SUMIF(Journal!$A:$A,HeadJournal!$A300,Journal!U:U)</f>
        <v>473.5</v>
      </c>
      <c r="P300" s="22">
        <f t="shared" ca="1" si="39"/>
        <v>0.38605788830004079</v>
      </c>
      <c r="Q300" s="7" t="b">
        <f t="shared" ca="1" si="43"/>
        <v>1</v>
      </c>
      <c r="R300" s="73">
        <f t="shared" ca="1" si="40"/>
        <v>9.0909090909090912E-2</v>
      </c>
    </row>
    <row r="301" spans="1:18" x14ac:dyDescent="0.2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 ca="1">SUMIF(Journal!$A:$A,HeadJournal!$A301,Journal!$P:$P)</f>
        <v>24865.617500000004</v>
      </c>
      <c r="N301" s="8">
        <f ca="1">SUMIF(Journal!$A:$A,HeadJournal!$A301,Journal!Q:Q)</f>
        <v>40900</v>
      </c>
      <c r="O301" s="18">
        <f ca="1">SUMIF(Journal!$A:$A,HeadJournal!$A301,Journal!U:U)</f>
        <v>16034.382499999996</v>
      </c>
      <c r="P301" s="22">
        <f t="shared" ca="1" si="39"/>
        <v>0.6448415166042023</v>
      </c>
      <c r="Q301" s="7" t="b">
        <f t="shared" ca="1" si="43"/>
        <v>1</v>
      </c>
      <c r="R301" s="73">
        <f t="shared" ca="1" si="40"/>
        <v>3.4813432644493943E-2</v>
      </c>
    </row>
    <row r="302" spans="1:18" x14ac:dyDescent="0.2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 ca="1">SUMIF(Journal!$A:$A,HeadJournal!$A302,Journal!$P:$P)</f>
        <v>18908.849340841334</v>
      </c>
      <c r="N302" s="8">
        <f ca="1">SUMIF(Journal!$A:$A,HeadJournal!$A302,Journal!Q:Q)</f>
        <v>27100</v>
      </c>
      <c r="O302" s="18">
        <f ca="1">SUMIF(Journal!$A:$A,HeadJournal!$A302,Journal!U:U)</f>
        <v>8191.1506591586676</v>
      </c>
      <c r="P302" s="22">
        <f t="shared" ca="1" si="39"/>
        <v>0.43319138629268961</v>
      </c>
      <c r="R302" s="73">
        <f t="shared" ca="1" si="40"/>
        <v>7.9642075139247703E-2</v>
      </c>
    </row>
    <row r="303" spans="1:18" x14ac:dyDescent="0.2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 ca="1">SUMIF(Journal!$A:$A,HeadJournal!$A303,Journal!$P:$P)</f>
        <v>16011.017499999998</v>
      </c>
      <c r="N303" s="8">
        <f ca="1">SUMIF(Journal!$A:$A,HeadJournal!$A303,Journal!Q:Q)</f>
        <v>19000</v>
      </c>
      <c r="O303" s="18">
        <f ca="1">SUMIF(Journal!$A:$A,HeadJournal!$A303,Journal!U:U)</f>
        <v>2988.9825000000019</v>
      </c>
      <c r="P303" s="22">
        <f t="shared" ca="1" si="39"/>
        <v>0.18668285760102393</v>
      </c>
      <c r="R303" s="73">
        <f t="shared" ca="1" si="40"/>
        <v>5.4066363989671497E-2</v>
      </c>
    </row>
    <row r="304" spans="1:18" x14ac:dyDescent="0.2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 ca="1">SUMIF(Journal!$A:$A,HeadJournal!$A304,Journal!$P:$P)</f>
        <v>17814.140000000003</v>
      </c>
      <c r="N304" s="8">
        <f ca="1">SUMIF(Journal!$A:$A,HeadJournal!$A304,Journal!Q:Q)</f>
        <v>27700</v>
      </c>
      <c r="O304" s="18">
        <f ca="1">SUMIF(Journal!$A:$A,HeadJournal!$A304,Journal!U:U)</f>
        <v>9885.8599999999988</v>
      </c>
      <c r="P304" s="22">
        <f t="shared" ca="1" si="39"/>
        <v>0.55494455528024356</v>
      </c>
      <c r="R304" s="73">
        <f t="shared" ca="1" si="40"/>
        <v>8.4536216735694211E-2</v>
      </c>
    </row>
    <row r="305" spans="1:18" x14ac:dyDescent="0.2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 ca="1">SUMIF(Journal!$A:$A,HeadJournal!$A305,Journal!$P:$P)</f>
        <v>10114.449999999999</v>
      </c>
      <c r="N305" s="8">
        <f ca="1">SUMIF(Journal!$A:$A,HeadJournal!$A305,Journal!Q:Q)</f>
        <v>5250</v>
      </c>
      <c r="O305" s="18">
        <f ca="1">SUMIF(Journal!$A:$A,HeadJournal!$A305,Journal!U:U)</f>
        <v>-4864.4500000000007</v>
      </c>
      <c r="P305" s="22">
        <f t="shared" ca="1" si="39"/>
        <v>-0.48094063443884749</v>
      </c>
      <c r="R305" s="73">
        <f t="shared" ca="1" si="40"/>
        <v>0.14888995447107853</v>
      </c>
    </row>
    <row r="306" spans="1:18" x14ac:dyDescent="0.2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 ca="1">SUMIF(Journal!$A:$A,HeadJournal!$A306,Journal!$P:$P)</f>
        <v>1256.2</v>
      </c>
      <c r="N306" s="8">
        <f ca="1">SUMIF(Journal!$A:$A,HeadJournal!$A306,Journal!Q:Q)</f>
        <v>1700</v>
      </c>
      <c r="O306" s="18">
        <f ca="1">SUMIF(Journal!$A:$A,HeadJournal!$A306,Journal!U:U)</f>
        <v>443.79999999999995</v>
      </c>
      <c r="P306" s="22">
        <f t="shared" ca="1" si="39"/>
        <v>0.35328769304250912</v>
      </c>
      <c r="Q306" s="7" t="b">
        <f t="shared" ref="Q306:Q314" ca="1" si="44">J306=K306</f>
        <v>1</v>
      </c>
      <c r="R306" s="73">
        <f t="shared" ca="1" si="40"/>
        <v>9.0909090909090912E-2</v>
      </c>
    </row>
    <row r="307" spans="1:18" x14ac:dyDescent="0.2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 ca="1">SUMIF(Journal!$A:$A,HeadJournal!$A307,Journal!$P:$P)</f>
        <v>3267</v>
      </c>
      <c r="N307" s="8">
        <f ca="1">SUMIF(Journal!$A:$A,HeadJournal!$A307,Journal!Q:Q)</f>
        <v>3300</v>
      </c>
      <c r="O307" s="18">
        <f ca="1">SUMIF(Journal!$A:$A,HeadJournal!$A307,Journal!U:U)</f>
        <v>33</v>
      </c>
      <c r="P307" s="22">
        <f t="shared" ca="1" si="39"/>
        <v>1.0101010101010102E-2</v>
      </c>
      <c r="Q307" s="7" t="b">
        <f t="shared" ca="1" si="44"/>
        <v>1</v>
      </c>
      <c r="R307" s="73">
        <f t="shared" ca="1" si="40"/>
        <v>9.0909090909090912E-2</v>
      </c>
    </row>
    <row r="308" spans="1:18" x14ac:dyDescent="0.2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 ca="1">SUMIF(Journal!$A:$A,HeadJournal!$A308,Journal!$P:$P)</f>
        <v>1207.8</v>
      </c>
      <c r="N308" s="8">
        <f ca="1">SUMIF(Journal!$A:$A,HeadJournal!$A308,Journal!Q:Q)</f>
        <v>2500</v>
      </c>
      <c r="O308" s="18">
        <f ca="1">SUMIF(Journal!$A:$A,HeadJournal!$A308,Journal!U:U)</f>
        <v>1292.2</v>
      </c>
      <c r="P308" s="22">
        <f t="shared" ca="1" si="39"/>
        <v>1.069879119059447</v>
      </c>
      <c r="Q308" s="7" t="b">
        <f t="shared" ca="1" si="44"/>
        <v>1</v>
      </c>
      <c r="R308" s="73">
        <f t="shared" ca="1" si="40"/>
        <v>9.0909090909090925E-2</v>
      </c>
    </row>
    <row r="309" spans="1:18" x14ac:dyDescent="0.2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 ca="1">SUMIF(Journal!$A:$A,HeadJournal!$A309,Journal!$P:$P)</f>
        <v>1592.8</v>
      </c>
      <c r="N309" s="8">
        <f ca="1">SUMIF(Journal!$A:$A,HeadJournal!$A309,Journal!Q:Q)</f>
        <v>2400</v>
      </c>
      <c r="O309" s="18">
        <f ca="1">SUMIF(Journal!$A:$A,HeadJournal!$A309,Journal!U:U)</f>
        <v>807.2</v>
      </c>
      <c r="P309" s="22">
        <f t="shared" ca="1" si="39"/>
        <v>0.50678051230537424</v>
      </c>
      <c r="Q309" s="7" t="b">
        <f t="shared" ca="1" si="44"/>
        <v>1</v>
      </c>
      <c r="R309" s="73">
        <f t="shared" ca="1" si="40"/>
        <v>9.0909090909090925E-2</v>
      </c>
    </row>
    <row r="310" spans="1:18" x14ac:dyDescent="0.2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 ca="1">SUMIF(Journal!$A:$A,HeadJournal!$A310,Journal!$P:$P)</f>
        <v>3011.8</v>
      </c>
      <c r="N310" s="8">
        <f ca="1">SUMIF(Journal!$A:$A,HeadJournal!$A310,Journal!Q:Q)</f>
        <v>3500</v>
      </c>
      <c r="O310" s="18">
        <f ca="1">SUMIF(Journal!$A:$A,HeadJournal!$A310,Journal!U:U)</f>
        <v>488.19999999999982</v>
      </c>
      <c r="P310" s="22">
        <f t="shared" ca="1" si="39"/>
        <v>0.16209575669035123</v>
      </c>
      <c r="Q310" s="7" t="b">
        <f t="shared" ca="1" si="44"/>
        <v>1</v>
      </c>
      <c r="R310" s="73">
        <f t="shared" ca="1" si="40"/>
        <v>9.0909090909090912E-2</v>
      </c>
    </row>
    <row r="311" spans="1:18" x14ac:dyDescent="0.2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 ca="1">SUMIF(Journal!$A:$A,HeadJournal!$A311,Journal!$P:$P)</f>
        <v>6759</v>
      </c>
      <c r="N311" s="8">
        <f ca="1">SUMIF(Journal!$A:$A,HeadJournal!$A311,Journal!Q:Q)</f>
        <v>8300</v>
      </c>
      <c r="O311" s="18">
        <f ca="1">SUMIF(Journal!$A:$A,HeadJournal!$A311,Journal!U:U)</f>
        <v>1541</v>
      </c>
      <c r="P311" s="22">
        <f t="shared" ca="1" si="39"/>
        <v>0.22799230655422401</v>
      </c>
      <c r="Q311" s="7" t="b">
        <f t="shared" ca="1" si="44"/>
        <v>1</v>
      </c>
      <c r="R311" s="73">
        <f t="shared" ca="1" si="40"/>
        <v>0.14795088030773784</v>
      </c>
    </row>
    <row r="312" spans="1:18" x14ac:dyDescent="0.2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 ca="1">SUMIF(Journal!$A:$A,HeadJournal!$A312,Journal!$P:$P)</f>
        <v>5607.8</v>
      </c>
      <c r="N312" s="8">
        <f ca="1">SUMIF(Journal!$A:$A,HeadJournal!$A312,Journal!Q:Q)</f>
        <v>7800</v>
      </c>
      <c r="O312" s="18">
        <f ca="1">SUMIF(Journal!$A:$A,HeadJournal!$A312,Journal!U:U)</f>
        <v>2192.1999999999998</v>
      </c>
      <c r="P312" s="22">
        <f t="shared" ca="1" si="39"/>
        <v>0.39091979029209312</v>
      </c>
      <c r="Q312" s="7" t="b">
        <f t="shared" ca="1" si="44"/>
        <v>1</v>
      </c>
      <c r="R312" s="73">
        <f t="shared" ca="1" si="40"/>
        <v>9.0909090909090912E-2</v>
      </c>
    </row>
    <row r="313" spans="1:18" x14ac:dyDescent="0.2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 ca="1">SUMIF(Journal!$A:$A,HeadJournal!$A313,Journal!$P:$P)</f>
        <v>631.4</v>
      </c>
      <c r="N313" s="8">
        <f ca="1">SUMIF(Journal!$A:$A,HeadJournal!$A313,Journal!Q:Q)</f>
        <v>1100</v>
      </c>
      <c r="O313" s="18">
        <f ca="1">SUMIF(Journal!$A:$A,HeadJournal!$A313,Journal!U:U)</f>
        <v>468.6</v>
      </c>
      <c r="P313" s="22">
        <f t="shared" ca="1" si="39"/>
        <v>0.74216027874564461</v>
      </c>
      <c r="Q313" s="7" t="b">
        <f t="shared" ca="1" si="44"/>
        <v>1</v>
      </c>
      <c r="R313" s="73">
        <f t="shared" ca="1" si="40"/>
        <v>9.0909090909090925E-2</v>
      </c>
    </row>
    <row r="314" spans="1:18" x14ac:dyDescent="0.2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 ca="1">SUMIF(Journal!$A:$A,HeadJournal!$A314,Journal!$P:$P)</f>
        <v>2877.6000000000004</v>
      </c>
      <c r="N314" s="8">
        <f ca="1">SUMIF(Journal!$A:$A,HeadJournal!$A314,Journal!Q:Q)</f>
        <v>3800</v>
      </c>
      <c r="O314" s="18">
        <f ca="1">SUMIF(Journal!$A:$A,HeadJournal!$A314,Journal!U:U)</f>
        <v>922.39999999999986</v>
      </c>
      <c r="P314" s="22">
        <f t="shared" ca="1" si="39"/>
        <v>0.32054489852654983</v>
      </c>
      <c r="Q314" s="7" t="b">
        <f t="shared" ca="1" si="44"/>
        <v>1</v>
      </c>
      <c r="R314" s="73">
        <f t="shared" ca="1" si="40"/>
        <v>9.0909090909090912E-2</v>
      </c>
    </row>
    <row r="315" spans="1:18" x14ac:dyDescent="0.2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 ca="1">SUMIF(Journal!$A:$A,HeadJournal!$A315,Journal!$P:$P)</f>
        <v>30749.23000000001</v>
      </c>
      <c r="N315" s="8">
        <f ca="1">SUMIF(Journal!$A:$A,HeadJournal!$A315,Journal!Q:Q)</f>
        <v>39200</v>
      </c>
      <c r="O315" s="18">
        <f ca="1">SUMIF(Journal!$A:$A,HeadJournal!$A315,Journal!U:U)</f>
        <v>8450.7699999999913</v>
      </c>
      <c r="P315" s="22">
        <f t="shared" ca="1" si="39"/>
        <v>0.27482867050654564</v>
      </c>
      <c r="R315" s="73">
        <f t="shared" ca="1" si="40"/>
        <v>4.8974884899556821E-2</v>
      </c>
    </row>
    <row r="316" spans="1:18" x14ac:dyDescent="0.2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 ca="1">SUMIF(Journal!$A:$A,HeadJournal!$A316,Journal!$P:$P)</f>
        <v>8181.8500000000013</v>
      </c>
      <c r="N316" s="8">
        <f ca="1">SUMIF(Journal!$A:$A,HeadJournal!$A316,Journal!Q:Q)</f>
        <v>14300</v>
      </c>
      <c r="O316" s="18">
        <f ca="1">SUMIF(Journal!$A:$A,HeadJournal!$A316,Journal!U:U)</f>
        <v>6118.15</v>
      </c>
      <c r="P316" s="22">
        <f t="shared" ca="1" si="39"/>
        <v>0.74777098089062966</v>
      </c>
      <c r="R316" s="73">
        <f t="shared" ca="1" si="40"/>
        <v>7.8752360407487287E-2</v>
      </c>
    </row>
    <row r="317" spans="1:18" x14ac:dyDescent="0.2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 ca="1">SUMIF(Journal!$A:$A,HeadJournal!$A317,Journal!$P:$P)</f>
        <v>17939.040000000005</v>
      </c>
      <c r="N317" s="8">
        <f ca="1">SUMIF(Journal!$A:$A,HeadJournal!$A317,Journal!Q:Q)</f>
        <v>23000</v>
      </c>
      <c r="O317" s="18">
        <f ca="1">SUMIF(Journal!$A:$A,HeadJournal!$A317,Journal!U:U)</f>
        <v>5060.9599999999955</v>
      </c>
      <c r="P317" s="22">
        <f t="shared" ca="1" si="39"/>
        <v>0.28211989047351443</v>
      </c>
      <c r="R317" s="73">
        <f t="shared" ca="1" si="40"/>
        <v>7.183662001980036E-2</v>
      </c>
    </row>
    <row r="318" spans="1:18" x14ac:dyDescent="0.2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 ca="1">SUMIF(Journal!$A:$A,HeadJournal!$A318,Journal!$P:$P)</f>
        <v>11953.130000000001</v>
      </c>
      <c r="N318" s="8">
        <f ca="1">SUMIF(Journal!$A:$A,HeadJournal!$A318,Journal!Q:Q)</f>
        <v>16600</v>
      </c>
      <c r="O318" s="18">
        <f ca="1">SUMIF(Journal!$A:$A,HeadJournal!$A318,Journal!U:U)</f>
        <v>4646.8700000000008</v>
      </c>
      <c r="P318" s="22">
        <f t="shared" ca="1" si="39"/>
        <v>0.38875758901643337</v>
      </c>
      <c r="R318" s="73">
        <f t="shared" ca="1" si="40"/>
        <v>5.3905546078725809E-2</v>
      </c>
    </row>
    <row r="319" spans="1:18" x14ac:dyDescent="0.2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 ca="1">SUMIF(Journal!$A:$A,HeadJournal!$A319,Journal!$P:$P)</f>
        <v>11879.190000000004</v>
      </c>
      <c r="N319" s="8">
        <f ca="1">SUMIF(Journal!$A:$A,HeadJournal!$A319,Journal!Q:Q)</f>
        <v>22900</v>
      </c>
      <c r="O319" s="18">
        <f ca="1">SUMIF(Journal!$A:$A,HeadJournal!$A319,Journal!U:U)</f>
        <v>11020.809999999996</v>
      </c>
      <c r="P319" s="22">
        <f t="shared" ca="1" si="39"/>
        <v>0.92774086448655102</v>
      </c>
      <c r="Q319" s="7" t="b">
        <f t="shared" ref="Q319:Q340" ca="1" si="45">J319=K319</f>
        <v>1</v>
      </c>
      <c r="R319" s="73">
        <f t="shared" ca="1" si="40"/>
        <v>5.4241071992282279E-2</v>
      </c>
    </row>
    <row r="320" spans="1:18" x14ac:dyDescent="0.2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 ca="1">SUMIF(Journal!$A:$A,HeadJournal!$A320,Journal!$P:$P)</f>
        <v>18409.259999999998</v>
      </c>
      <c r="N320" s="8">
        <f ca="1">SUMIF(Journal!$A:$A,HeadJournal!$A320,Journal!Q:Q)</f>
        <v>33600</v>
      </c>
      <c r="O320" s="18">
        <f ca="1">SUMIF(Journal!$A:$A,HeadJournal!$A320,Journal!U:U)</f>
        <v>15190.74</v>
      </c>
      <c r="P320" s="22">
        <f t="shared" ca="1" si="39"/>
        <v>0.82516842067524721</v>
      </c>
      <c r="Q320" s="7" t="b">
        <f t="shared" ca="1" si="45"/>
        <v>1</v>
      </c>
      <c r="R320" s="73">
        <f t="shared" ca="1" si="40"/>
        <v>3.5000863695770497E-2</v>
      </c>
    </row>
    <row r="321" spans="1:18" x14ac:dyDescent="0.2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 ca="1">SUMIF(Journal!$A:$A,HeadJournal!$A321,Journal!$P:$P)</f>
        <v>5055</v>
      </c>
      <c r="N321" s="8">
        <f ca="1">SUMIF(Journal!$A:$A,HeadJournal!$A321,Journal!Q:Q)</f>
        <v>6500</v>
      </c>
      <c r="O321" s="18">
        <f ca="1">SUMIF(Journal!$A:$A,HeadJournal!$A321,Journal!U:U)</f>
        <v>1445</v>
      </c>
      <c r="P321" s="22">
        <f t="shared" ca="1" si="39"/>
        <v>0.28585558852621168</v>
      </c>
      <c r="Q321" s="7" t="b">
        <f t="shared" ca="1" si="45"/>
        <v>1</v>
      </c>
      <c r="R321" s="73">
        <f t="shared" ca="1" si="40"/>
        <v>0.19782393669634027</v>
      </c>
    </row>
    <row r="322" spans="1:18" x14ac:dyDescent="0.2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 ca="1">SUMIF(Journal!$A:$A,HeadJournal!$A322,Journal!$P:$P)</f>
        <v>350.9</v>
      </c>
      <c r="N322" s="8">
        <f ca="1">SUMIF(Journal!$A:$A,HeadJournal!$A322,Journal!Q:Q)</f>
        <v>550</v>
      </c>
      <c r="O322" s="18">
        <f ca="1">SUMIF(Journal!$A:$A,HeadJournal!$A322,Journal!U:U)</f>
        <v>199.10000000000002</v>
      </c>
      <c r="P322" s="22">
        <f t="shared" ca="1" si="39"/>
        <v>0.56739811912225713</v>
      </c>
      <c r="Q322" s="7" t="b">
        <f t="shared" ca="1" si="45"/>
        <v>1</v>
      </c>
      <c r="R322" s="73">
        <f t="shared" ca="1" si="40"/>
        <v>9.0909090909090925E-2</v>
      </c>
    </row>
    <row r="323" spans="1:18" x14ac:dyDescent="0.2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 ca="1">SUMIF(Journal!$A:$A,HeadJournal!$A323,Journal!$P:$P)</f>
        <v>411.4</v>
      </c>
      <c r="N323" s="8">
        <f ca="1">SUMIF(Journal!$A:$A,HeadJournal!$A323,Journal!Q:Q)</f>
        <v>600</v>
      </c>
      <c r="O323" s="18">
        <f ca="1">SUMIF(Journal!$A:$A,HeadJournal!$A323,Journal!U:U)</f>
        <v>188.60000000000002</v>
      </c>
      <c r="P323" s="22">
        <f t="shared" ref="P323:P386" ca="1" si="47">IF(N323&lt;&gt;0,IFERROR(O323/M323,""),"")</f>
        <v>0.4584346135148275</v>
      </c>
      <c r="Q323" s="7" t="b">
        <f t="shared" ca="1" si="45"/>
        <v>1</v>
      </c>
      <c r="R323" s="73">
        <f t="shared" ref="R323:R386" ca="1" si="48">L323/M323</f>
        <v>9.0909090909090912E-2</v>
      </c>
    </row>
    <row r="324" spans="1:18" x14ac:dyDescent="0.2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 ca="1">SUMIF(Journal!$A:$A,HeadJournal!$A324,Journal!$P:$P)</f>
        <v>353.1</v>
      </c>
      <c r="N324" s="8">
        <f ca="1">SUMIF(Journal!$A:$A,HeadJournal!$A324,Journal!Q:Q)</f>
        <v>600</v>
      </c>
      <c r="O324" s="18">
        <f ca="1">SUMIF(Journal!$A:$A,HeadJournal!$A324,Journal!U:U)</f>
        <v>246.89999999999998</v>
      </c>
      <c r="P324" s="22">
        <f t="shared" ca="1" si="47"/>
        <v>0.69923534409515709</v>
      </c>
      <c r="Q324" s="7" t="b">
        <f t="shared" ca="1" si="45"/>
        <v>1</v>
      </c>
      <c r="R324" s="73">
        <f t="shared" ca="1" si="48"/>
        <v>9.0909090909090912E-2</v>
      </c>
    </row>
    <row r="325" spans="1:18" x14ac:dyDescent="0.2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 ca="1">SUMIF(Journal!$A:$A,HeadJournal!$A325,Journal!$P:$P)</f>
        <v>1575.2</v>
      </c>
      <c r="N325" s="8">
        <f ca="1">SUMIF(Journal!$A:$A,HeadJournal!$A325,Journal!Q:Q)</f>
        <v>3000</v>
      </c>
      <c r="O325" s="18">
        <f ca="1">SUMIF(Journal!$A:$A,HeadJournal!$A325,Journal!U:U)</f>
        <v>1424.8</v>
      </c>
      <c r="P325" s="22">
        <f t="shared" ca="1" si="47"/>
        <v>0.90452006094464188</v>
      </c>
      <c r="Q325" s="7" t="b">
        <f t="shared" ca="1" si="45"/>
        <v>1</v>
      </c>
      <c r="R325" s="73">
        <f t="shared" ca="1" si="48"/>
        <v>9.0909090909090912E-2</v>
      </c>
    </row>
    <row r="326" spans="1:18" x14ac:dyDescent="0.2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 ca="1">SUMIF(Journal!$A:$A,HeadJournal!$A326,Journal!$P:$P)</f>
        <v>328.9</v>
      </c>
      <c r="N326" s="8">
        <f ca="1">SUMIF(Journal!$A:$A,HeadJournal!$A326,Journal!Q:Q)</f>
        <v>600</v>
      </c>
      <c r="O326" s="18">
        <f ca="1">SUMIF(Journal!$A:$A,HeadJournal!$A326,Journal!U:U)</f>
        <v>271.10000000000002</v>
      </c>
      <c r="P326" s="22">
        <f t="shared" ca="1" si="47"/>
        <v>0.8242626938279114</v>
      </c>
      <c r="Q326" s="7" t="b">
        <f t="shared" ca="1" si="45"/>
        <v>1</v>
      </c>
      <c r="R326" s="73">
        <f t="shared" ca="1" si="48"/>
        <v>9.0909090909090925E-2</v>
      </c>
    </row>
    <row r="327" spans="1:18" x14ac:dyDescent="0.2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 ca="1">SUMIF(Journal!$A:$A,HeadJournal!$A327,Journal!$P:$P)</f>
        <v>293.7</v>
      </c>
      <c r="N327" s="8">
        <f ca="1">SUMIF(Journal!$A:$A,HeadJournal!$A327,Journal!Q:Q)</f>
        <v>500</v>
      </c>
      <c r="O327" s="18">
        <f ca="1">SUMIF(Journal!$A:$A,HeadJournal!$A327,Journal!U:U)</f>
        <v>206.3</v>
      </c>
      <c r="P327" s="22">
        <f t="shared" ca="1" si="47"/>
        <v>0.70241743275451152</v>
      </c>
      <c r="Q327" s="7" t="b">
        <f t="shared" ca="1" si="45"/>
        <v>1</v>
      </c>
      <c r="R327" s="73">
        <f t="shared" ca="1" si="48"/>
        <v>9.0909090909090925E-2</v>
      </c>
    </row>
    <row r="328" spans="1:18" x14ac:dyDescent="0.2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 ca="1">SUMIF(Journal!$A:$A,HeadJournal!$A328,Journal!$P:$P)</f>
        <v>411.4</v>
      </c>
      <c r="N328" s="8">
        <f ca="1">SUMIF(Journal!$A:$A,HeadJournal!$A328,Journal!Q:Q)</f>
        <v>500</v>
      </c>
      <c r="O328" s="18">
        <f ca="1">SUMIF(Journal!$A:$A,HeadJournal!$A328,Journal!U:U)</f>
        <v>88.600000000000023</v>
      </c>
      <c r="P328" s="22">
        <f t="shared" ca="1" si="47"/>
        <v>0.2153621779290229</v>
      </c>
      <c r="Q328" s="7" t="b">
        <f t="shared" ca="1" si="45"/>
        <v>1</v>
      </c>
      <c r="R328" s="73">
        <f t="shared" ca="1" si="48"/>
        <v>9.0909090909090912E-2</v>
      </c>
    </row>
    <row r="329" spans="1:18" x14ac:dyDescent="0.2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 ca="1">SUMIF(Journal!$A:$A,HeadJournal!$A329,Journal!$P:$P)</f>
        <v>350.9</v>
      </c>
      <c r="N329" s="8">
        <f ca="1">SUMIF(Journal!$A:$A,HeadJournal!$A329,Journal!Q:Q)</f>
        <v>550</v>
      </c>
      <c r="O329" s="18">
        <f ca="1">SUMIF(Journal!$A:$A,HeadJournal!$A329,Journal!U:U)</f>
        <v>199.10000000000002</v>
      </c>
      <c r="P329" s="22">
        <f t="shared" ca="1" si="47"/>
        <v>0.56739811912225713</v>
      </c>
      <c r="Q329" s="7" t="b">
        <f t="shared" ca="1" si="45"/>
        <v>1</v>
      </c>
      <c r="R329" s="73">
        <f t="shared" ca="1" si="48"/>
        <v>9.0909090909090925E-2</v>
      </c>
    </row>
    <row r="330" spans="1:18" x14ac:dyDescent="0.2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 ca="1">SUMIF(Journal!$A:$A,HeadJournal!$A330,Journal!$P:$P)</f>
        <v>3276</v>
      </c>
      <c r="N330" s="8">
        <f ca="1">SUMIF(Journal!$A:$A,HeadJournal!$A330,Journal!Q:Q)</f>
        <v>3792</v>
      </c>
      <c r="O330" s="18">
        <f ca="1">SUMIF(Journal!$A:$A,HeadJournal!$A330,Journal!U:U)</f>
        <v>516</v>
      </c>
      <c r="P330" s="22">
        <f t="shared" ca="1" si="47"/>
        <v>0.1575091575091575</v>
      </c>
      <c r="Q330" s="7" t="b">
        <f t="shared" ca="1" si="45"/>
        <v>1</v>
      </c>
      <c r="R330" s="73">
        <f t="shared" ca="1" si="48"/>
        <v>0</v>
      </c>
    </row>
    <row r="331" spans="1:18" x14ac:dyDescent="0.2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 ca="1">SUMIF(Journal!$A:$A,HeadJournal!$A331,Journal!$P:$P)</f>
        <v>7440.33</v>
      </c>
      <c r="N331" s="8">
        <f ca="1">SUMIF(Journal!$A:$A,HeadJournal!$A331,Journal!Q:Q)</f>
        <v>9500</v>
      </c>
      <c r="O331" s="18">
        <f ca="1">SUMIF(Journal!$A:$A,HeadJournal!$A331,Journal!U:U)</f>
        <v>2059.67</v>
      </c>
      <c r="P331" s="22">
        <f t="shared" ca="1" si="47"/>
        <v>0.27682508705931053</v>
      </c>
      <c r="Q331" s="7" t="b">
        <f t="shared" ca="1" si="45"/>
        <v>0</v>
      </c>
      <c r="R331" s="73">
        <f t="shared" ca="1" si="48"/>
        <v>2.6880528148617064E-2</v>
      </c>
    </row>
    <row r="332" spans="1:18" x14ac:dyDescent="0.2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 ca="1">SUMIF(Journal!$A:$A,HeadJournal!$A332,Journal!$P:$P)</f>
        <v>916.3</v>
      </c>
      <c r="N332" s="8">
        <f ca="1">SUMIF(Journal!$A:$A,HeadJournal!$A332,Journal!Q:Q)</f>
        <v>1700</v>
      </c>
      <c r="O332" s="18">
        <f ca="1">SUMIF(Journal!$A:$A,HeadJournal!$A332,Journal!U:U)</f>
        <v>783.7</v>
      </c>
      <c r="P332" s="22">
        <f t="shared" ca="1" si="47"/>
        <v>0.855287569573284</v>
      </c>
      <c r="Q332" s="7" t="b">
        <f t="shared" ca="1" si="45"/>
        <v>1</v>
      </c>
      <c r="R332" s="73">
        <f t="shared" ca="1" si="48"/>
        <v>9.0909090909090925E-2</v>
      </c>
    </row>
    <row r="333" spans="1:18" x14ac:dyDescent="0.2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 ca="1">SUMIF(Journal!$A:$A,HeadJournal!$A333,Journal!$P:$P)</f>
        <v>507.1</v>
      </c>
      <c r="N333" s="8">
        <f ca="1">SUMIF(Journal!$A:$A,HeadJournal!$A333,Journal!Q:Q)</f>
        <v>900</v>
      </c>
      <c r="O333" s="18">
        <f ca="1">SUMIF(Journal!$A:$A,HeadJournal!$A333,Journal!U:U)</f>
        <v>392.9</v>
      </c>
      <c r="P333" s="22">
        <f t="shared" ca="1" si="47"/>
        <v>0.77479787024255564</v>
      </c>
      <c r="Q333" s="7" t="b">
        <f t="shared" ca="1" si="45"/>
        <v>1</v>
      </c>
      <c r="R333" s="73">
        <f t="shared" ca="1" si="48"/>
        <v>9.0909090909090912E-2</v>
      </c>
    </row>
    <row r="334" spans="1:18" x14ac:dyDescent="0.2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 ca="1">SUMIF(Journal!$A:$A,HeadJournal!$A334,Journal!$P:$P)</f>
        <v>11294.8</v>
      </c>
      <c r="N334" s="8">
        <f ca="1">SUMIF(Journal!$A:$A,HeadJournal!$A334,Journal!Q:Q)</f>
        <v>13600</v>
      </c>
      <c r="O334" s="18">
        <f ca="1">SUMIF(Journal!$A:$A,HeadJournal!$A334,Journal!U:U)</f>
        <v>2305.2000000000007</v>
      </c>
      <c r="P334" s="22">
        <f t="shared" ca="1" si="47"/>
        <v>0.20409391932570747</v>
      </c>
      <c r="Q334" s="7" t="b">
        <f t="shared" ca="1" si="45"/>
        <v>1</v>
      </c>
      <c r="R334" s="73">
        <f t="shared" ca="1" si="48"/>
        <v>9.0909090909090912E-2</v>
      </c>
    </row>
    <row r="335" spans="1:18" x14ac:dyDescent="0.2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 ca="1">SUMIF(Journal!$A:$A,HeadJournal!$A335,Journal!$P:$P)</f>
        <v>911.9</v>
      </c>
      <c r="N335" s="8">
        <f ca="1">SUMIF(Journal!$A:$A,HeadJournal!$A335,Journal!Q:Q)</f>
        <v>1700</v>
      </c>
      <c r="O335" s="18">
        <f ca="1">SUMIF(Journal!$A:$A,HeadJournal!$A335,Journal!U:U)</f>
        <v>788.1</v>
      </c>
      <c r="P335" s="22">
        <f t="shared" ca="1" si="47"/>
        <v>0.86423949994516946</v>
      </c>
      <c r="Q335" s="7" t="b">
        <f t="shared" ca="1" si="45"/>
        <v>1</v>
      </c>
      <c r="R335" s="73">
        <f t="shared" ca="1" si="48"/>
        <v>9.0909090909090912E-2</v>
      </c>
    </row>
    <row r="336" spans="1:18" x14ac:dyDescent="0.2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 ca="1">SUMIF(Journal!$A:$A,HeadJournal!$A336,Journal!$P:$P)</f>
        <v>1668.7</v>
      </c>
      <c r="N336" s="8">
        <f ca="1">SUMIF(Journal!$A:$A,HeadJournal!$A336,Journal!Q:Q)</f>
        <v>1200</v>
      </c>
      <c r="O336" s="18">
        <f ca="1">SUMIF(Journal!$A:$A,HeadJournal!$A336,Journal!U:U)</f>
        <v>-468.70000000000005</v>
      </c>
      <c r="P336" s="22">
        <f t="shared" ca="1" si="47"/>
        <v>-0.28087732965781748</v>
      </c>
      <c r="Q336" s="7" t="b">
        <f t="shared" ca="1" si="45"/>
        <v>1</v>
      </c>
      <c r="R336" s="73">
        <f t="shared" ca="1" si="48"/>
        <v>9.0909090909090912E-2</v>
      </c>
    </row>
    <row r="337" spans="1:18" x14ac:dyDescent="0.2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 ca="1">SUMIF(Journal!$A:$A,HeadJournal!$A337,Journal!$P:$P)</f>
        <v>1287</v>
      </c>
      <c r="N337" s="8">
        <f ca="1">SUMIF(Journal!$A:$A,HeadJournal!$A337,Journal!Q:Q)</f>
        <v>2600</v>
      </c>
      <c r="O337" s="18">
        <f ca="1">SUMIF(Journal!$A:$A,HeadJournal!$A337,Journal!U:U)</f>
        <v>1313</v>
      </c>
      <c r="P337" s="22">
        <f t="shared" ca="1" si="47"/>
        <v>1.0202020202020201</v>
      </c>
      <c r="Q337" s="7" t="b">
        <f t="shared" ca="1" si="45"/>
        <v>1</v>
      </c>
      <c r="R337" s="73">
        <f t="shared" ca="1" si="48"/>
        <v>9.0909090909090912E-2</v>
      </c>
    </row>
    <row r="338" spans="1:18" x14ac:dyDescent="0.2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 ca="1">SUMIF(Journal!$A:$A,HeadJournal!$A338,Journal!$P:$P)</f>
        <v>3150.4</v>
      </c>
      <c r="N338" s="8">
        <f ca="1">SUMIF(Journal!$A:$A,HeadJournal!$A338,Journal!Q:Q)</f>
        <v>6000</v>
      </c>
      <c r="O338" s="18">
        <f ca="1">SUMIF(Journal!$A:$A,HeadJournal!$A338,Journal!U:U)</f>
        <v>2849.6</v>
      </c>
      <c r="P338" s="22">
        <f t="shared" ca="1" si="47"/>
        <v>0.90452006094464188</v>
      </c>
      <c r="Q338" s="7" t="b">
        <f t="shared" ca="1" si="45"/>
        <v>1</v>
      </c>
      <c r="R338" s="73">
        <f t="shared" ca="1" si="48"/>
        <v>9.0909090909090912E-2</v>
      </c>
    </row>
    <row r="339" spans="1:18" x14ac:dyDescent="0.2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 ca="1">SUMIF(Journal!$A:$A,HeadJournal!$A339,Journal!$P:$P)</f>
        <v>1651.1</v>
      </c>
      <c r="N339" s="8">
        <f ca="1">SUMIF(Journal!$A:$A,HeadJournal!$A339,Journal!Q:Q)</f>
        <v>3000</v>
      </c>
      <c r="O339" s="18">
        <f ca="1">SUMIF(Journal!$A:$A,HeadJournal!$A339,Journal!U:U)</f>
        <v>1348.9</v>
      </c>
      <c r="P339" s="22">
        <f t="shared" ca="1" si="47"/>
        <v>0.81697050451214348</v>
      </c>
      <c r="Q339" s="7" t="b">
        <f t="shared" ca="1" si="45"/>
        <v>1</v>
      </c>
      <c r="R339" s="73">
        <f t="shared" ca="1" si="48"/>
        <v>9.0909090909090912E-2</v>
      </c>
    </row>
    <row r="340" spans="1:18" x14ac:dyDescent="0.2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 ca="1">SUMIF(Journal!$A:$A,HeadJournal!$A340,Journal!$P:$P)</f>
        <v>1634.6</v>
      </c>
      <c r="N340" s="8">
        <f ca="1">SUMIF(Journal!$A:$A,HeadJournal!$A340,Journal!Q:Q)</f>
        <v>3000</v>
      </c>
      <c r="O340" s="18">
        <f>SUMIF(Journal!$A:$A,HeadJournal!$A340,Journal!U:U)</f>
        <v>1365.4</v>
      </c>
      <c r="P340" s="22">
        <f t="shared" ca="1" si="47"/>
        <v>0.83531139116603459</v>
      </c>
      <c r="Q340" s="7" t="b">
        <f t="shared" ca="1" si="45"/>
        <v>1</v>
      </c>
      <c r="R340" s="73">
        <f t="shared" ca="1" si="48"/>
        <v>9.0909090909090912E-2</v>
      </c>
    </row>
    <row r="341" spans="1:18" x14ac:dyDescent="0.2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 ca="1">SUMIF(Journal!$A:$A,HeadJournal!$A341,Journal!$P:$P)</f>
        <v>23826.460000000003</v>
      </c>
      <c r="N341" s="8">
        <f ca="1">SUMIF(Journal!$A:$A,HeadJournal!$A341,Journal!Q:Q)</f>
        <v>33300</v>
      </c>
      <c r="O341" s="18">
        <f ca="1">SUMIF(Journal!$A:$A,HeadJournal!$A341,Journal!U:U)</f>
        <v>9473.5400000000009</v>
      </c>
      <c r="P341" s="22">
        <f t="shared" ca="1" si="47"/>
        <v>0.3976058550032191</v>
      </c>
      <c r="R341" s="73">
        <f t="shared" ca="1" si="48"/>
        <v>5.4086087484250693E-2</v>
      </c>
    </row>
    <row r="342" spans="1:18" x14ac:dyDescent="0.2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 ca="1">SUMIF(Journal!$A:$A,HeadJournal!$A342,Journal!$P:$P)</f>
        <v>13664.87</v>
      </c>
      <c r="N342" s="8">
        <f ca="1">SUMIF(Journal!$A:$A,HeadJournal!$A342,Journal!Q:Q)</f>
        <v>22100</v>
      </c>
      <c r="O342" s="18">
        <f ca="1">SUMIF(Journal!$A:$A,HeadJournal!$A342,Journal!U:U)</f>
        <v>8435.1299999999974</v>
      </c>
      <c r="P342" s="22">
        <f t="shared" ca="1" si="47"/>
        <v>0.61728578464339556</v>
      </c>
      <c r="R342" s="73">
        <f t="shared" ca="1" si="48"/>
        <v>7.9038439443624403E-2</v>
      </c>
    </row>
    <row r="343" spans="1:18" x14ac:dyDescent="0.2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 ca="1">SUMIF(Journal!$A:$A,HeadJournal!$A343,Journal!$P:$P)</f>
        <v>7618.6</v>
      </c>
      <c r="N343" s="8">
        <f ca="1">SUMIF(Journal!$A:$A,HeadJournal!$A343,Journal!Q:Q)</f>
        <v>12200</v>
      </c>
      <c r="O343" s="18">
        <f ca="1">SUMIF(Journal!$A:$A,HeadJournal!$A343,Journal!U:U)</f>
        <v>4581.3999999999996</v>
      </c>
      <c r="P343" s="22">
        <f t="shared" ca="1" si="47"/>
        <v>0.60134407896463915</v>
      </c>
      <c r="Q343" s="7" t="b">
        <f ca="1">J343=K343</f>
        <v>1</v>
      </c>
      <c r="R343" s="73">
        <f t="shared" ca="1" si="48"/>
        <v>9.0909090909090912E-2</v>
      </c>
    </row>
    <row r="344" spans="1:18" x14ac:dyDescent="0.2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 ca="1">SUMIF(Journal!$A:$A,HeadJournal!$A344,Journal!$P:$P)</f>
        <v>1883.2</v>
      </c>
      <c r="N344" s="8">
        <f ca="1">SUMIF(Journal!$A:$A,HeadJournal!$A344,Journal!Q:Q)</f>
        <v>3200</v>
      </c>
      <c r="O344" s="18">
        <f ca="1">SUMIF(Journal!$A:$A,HeadJournal!$A344,Journal!U:U)</f>
        <v>1316.8</v>
      </c>
      <c r="P344" s="22">
        <f t="shared" ca="1" si="47"/>
        <v>0.69923534409515709</v>
      </c>
      <c r="Q344" s="7" t="b">
        <f ca="1">J344=K344</f>
        <v>1</v>
      </c>
      <c r="R344" s="73">
        <f t="shared" ca="1" si="48"/>
        <v>9.0909090909090912E-2</v>
      </c>
    </row>
    <row r="345" spans="1:18" x14ac:dyDescent="0.2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 ca="1">SUMIF(Journal!$A:$A,HeadJournal!$A345,Journal!$P:$P)</f>
        <v>403.7</v>
      </c>
      <c r="N345" s="8">
        <f ca="1">SUMIF(Journal!$A:$A,HeadJournal!$A345,Journal!Q:Q)</f>
        <v>600</v>
      </c>
      <c r="O345" s="18">
        <f ca="1">SUMIF(Journal!$A:$A,HeadJournal!$A345,Journal!U:U)</f>
        <v>196.3</v>
      </c>
      <c r="P345" s="22">
        <f t="shared" ca="1" si="47"/>
        <v>0.48625216745107758</v>
      </c>
      <c r="Q345" s="7" t="b">
        <f ca="1">J345=K345</f>
        <v>1</v>
      </c>
      <c r="R345" s="73">
        <f t="shared" ca="1" si="48"/>
        <v>9.0909090909090925E-2</v>
      </c>
    </row>
    <row r="346" spans="1:18" x14ac:dyDescent="0.2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 ca="1">SUMIF(Journal!$A:$A,HeadJournal!$A346,Journal!$P:$P)</f>
        <v>23242.83</v>
      </c>
      <c r="N346" s="8">
        <f ca="1">SUMIF(Journal!$A:$A,HeadJournal!$A346,Journal!Q:Q)</f>
        <v>32300</v>
      </c>
      <c r="O346" s="18">
        <f ca="1">SUMIF(Journal!$A:$A,HeadJournal!$A346,Journal!U:U)</f>
        <v>9057.1700000000019</v>
      </c>
      <c r="P346" s="22">
        <f t="shared" ca="1" si="47"/>
        <v>0.38967586993494341</v>
      </c>
      <c r="R346" s="73">
        <f t="shared" ca="1" si="48"/>
        <v>4.6468093601338557E-2</v>
      </c>
    </row>
    <row r="347" spans="1:18" x14ac:dyDescent="0.2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 ca="1">SUMIF(Journal!$A:$A,HeadJournal!$A347,Journal!$P:$P)</f>
        <v>25195.889999999996</v>
      </c>
      <c r="N347" s="8">
        <f ca="1">SUMIF(Journal!$A:$A,HeadJournal!$A347,Journal!Q:Q)</f>
        <v>39600</v>
      </c>
      <c r="O347" s="18">
        <f ca="1">SUMIF(Journal!$A:$A,HeadJournal!$A347,Journal!U:U)</f>
        <v>14404.110000000004</v>
      </c>
      <c r="P347" s="22">
        <f t="shared" ca="1" si="47"/>
        <v>0.57168490575248609</v>
      </c>
      <c r="R347" s="73">
        <f t="shared" ca="1" si="48"/>
        <v>4.8916708240907554E-2</v>
      </c>
    </row>
    <row r="348" spans="1:18" x14ac:dyDescent="0.2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 ca="1">SUMIF(Journal!$A:$A,HeadJournal!$A348,Journal!$P:$P)</f>
        <v>7508.6000000000013</v>
      </c>
      <c r="N348" s="8">
        <f ca="1">SUMIF(Journal!$A:$A,HeadJournal!$A348,Journal!Q:Q)</f>
        <v>13700</v>
      </c>
      <c r="O348" s="18">
        <f ca="1">SUMIF(Journal!$A:$A,HeadJournal!$A348,Journal!U:U)</f>
        <v>6191.4000000000005</v>
      </c>
      <c r="P348" s="22">
        <f t="shared" ca="1" si="47"/>
        <v>0.82457448792051768</v>
      </c>
      <c r="Q348" s="7" t="b">
        <f t="shared" ref="Q348:Q356" ca="1" si="50">J348=K348</f>
        <v>1</v>
      </c>
      <c r="R348" s="73">
        <f t="shared" ca="1" si="48"/>
        <v>9.0909090909090898E-2</v>
      </c>
    </row>
    <row r="349" spans="1:18" x14ac:dyDescent="0.2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 ca="1">SUMIF(Journal!$A:$A,HeadJournal!$A349,Journal!$P:$P)</f>
        <v>402.6</v>
      </c>
      <c r="N349" s="8">
        <f ca="1">SUMIF(Journal!$A:$A,HeadJournal!$A349,Journal!Q:Q)</f>
        <v>700</v>
      </c>
      <c r="O349" s="18">
        <f ca="1">SUMIF(Journal!$A:$A,HeadJournal!$A349,Journal!U:U)</f>
        <v>297.39999999999998</v>
      </c>
      <c r="P349" s="22">
        <f t="shared" ca="1" si="47"/>
        <v>0.73869846000993533</v>
      </c>
      <c r="Q349" s="7" t="b">
        <f t="shared" ca="1" si="50"/>
        <v>1</v>
      </c>
      <c r="R349" s="73">
        <f t="shared" ca="1" si="48"/>
        <v>9.0909090909090912E-2</v>
      </c>
    </row>
    <row r="350" spans="1:18" x14ac:dyDescent="0.2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 ca="1">SUMIF(Journal!$A:$A,HeadJournal!$A350,Journal!$P:$P)</f>
        <v>5071</v>
      </c>
      <c r="N350" s="8">
        <f ca="1">SUMIF(Journal!$A:$A,HeadJournal!$A350,Journal!Q:Q)</f>
        <v>7300</v>
      </c>
      <c r="O350" s="18">
        <f ca="1">SUMIF(Journal!$A:$A,HeadJournal!$A350,Journal!U:U)</f>
        <v>2229</v>
      </c>
      <c r="P350" s="22">
        <f t="shared" ca="1" si="47"/>
        <v>0.43955827253007296</v>
      </c>
      <c r="Q350" s="7" t="b">
        <f t="shared" ca="1" si="50"/>
        <v>1</v>
      </c>
      <c r="R350" s="73">
        <f t="shared" ca="1" si="48"/>
        <v>9.0909090909090912E-2</v>
      </c>
    </row>
    <row r="351" spans="1:18" x14ac:dyDescent="0.2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 ca="1">SUMIF(Journal!$A:$A,HeadJournal!$A351,Journal!$P:$P)</f>
        <v>6446</v>
      </c>
      <c r="N351" s="8">
        <f ca="1">SUMIF(Journal!$A:$A,HeadJournal!$A351,Journal!Q:Q)</f>
        <v>7600</v>
      </c>
      <c r="O351" s="18">
        <f ca="1">SUMIF(Journal!$A:$A,HeadJournal!$A351,Journal!U:U)</f>
        <v>1154</v>
      </c>
      <c r="P351" s="22">
        <f t="shared" ca="1" si="47"/>
        <v>0.17902575240459198</v>
      </c>
      <c r="Q351" s="7" t="b">
        <f t="shared" ca="1" si="50"/>
        <v>1</v>
      </c>
      <c r="R351" s="73">
        <f t="shared" ca="1" si="48"/>
        <v>9.0909090909090912E-2</v>
      </c>
    </row>
    <row r="352" spans="1:18" x14ac:dyDescent="0.2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 ca="1">SUMIF(Journal!$A:$A,HeadJournal!$A352,Journal!$P:$P)</f>
        <v>8708.7000000000007</v>
      </c>
      <c r="N352" s="8">
        <f ca="1">SUMIF(Journal!$A:$A,HeadJournal!$A352,Journal!Q:Q)</f>
        <v>10500</v>
      </c>
      <c r="O352" s="18">
        <f ca="1">SUMIF(Journal!$A:$A,HeadJournal!$A352,Journal!U:U)</f>
        <v>1791.2999999999997</v>
      </c>
      <c r="P352" s="22">
        <f t="shared" ca="1" si="47"/>
        <v>0.20569086086327462</v>
      </c>
      <c r="Q352" s="7" t="b">
        <f t="shared" ca="1" si="50"/>
        <v>1</v>
      </c>
      <c r="R352" s="73">
        <f t="shared" ca="1" si="48"/>
        <v>9.0909090909090912E-2</v>
      </c>
    </row>
    <row r="353" spans="1:24" x14ac:dyDescent="0.2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 ca="1">SUMIF(Journal!$A:$A,HeadJournal!$A353,Journal!$P:$P)</f>
        <v>37670.479999999996</v>
      </c>
      <c r="N353" s="8">
        <f ca="1">SUMIF(Journal!$A:$A,HeadJournal!$A353,Journal!Q:Q)</f>
        <v>52889.479999999996</v>
      </c>
      <c r="O353" s="18">
        <f ca="1">SUMIF(Journal!$A:$A,HeadJournal!$A353,Journal!U:U)</f>
        <v>15219</v>
      </c>
      <c r="P353" s="22">
        <f t="shared" ca="1" si="47"/>
        <v>0.40400334691779882</v>
      </c>
      <c r="Q353" s="7" t="b">
        <f t="shared" ca="1" si="50"/>
        <v>1</v>
      </c>
      <c r="R353" s="73">
        <f t="shared" ca="1" si="48"/>
        <v>3.2717926609907813E-2</v>
      </c>
    </row>
    <row r="354" spans="1:24" x14ac:dyDescent="0.2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 ca="1">SUMIF(Journal!$A:$A,HeadJournal!$A354,Journal!$P:$P)</f>
        <v>1344</v>
      </c>
      <c r="N354" s="8">
        <f ca="1">SUMIF(Journal!$A:$A,HeadJournal!$A354,Journal!Q:Q)</f>
        <v>0</v>
      </c>
      <c r="O354" s="18">
        <f>SUMIF(Journal!$A:$A,HeadJournal!$A354,Journal!U:U)</f>
        <v>-1344</v>
      </c>
      <c r="P354" s="22" t="str">
        <f t="shared" ca="1" si="47"/>
        <v/>
      </c>
      <c r="Q354" s="7" t="b">
        <f t="shared" ca="1" si="50"/>
        <v>1</v>
      </c>
      <c r="R354" s="73">
        <f t="shared" ca="1" si="48"/>
        <v>0</v>
      </c>
    </row>
    <row r="355" spans="1:24" x14ac:dyDescent="0.2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 ca="1">SUMIF(Journal!$A:$A,HeadJournal!$A355,Journal!$P:$P)</f>
        <v>2520</v>
      </c>
      <c r="N355" s="8">
        <f ca="1">SUMIF(Journal!$A:$A,HeadJournal!$A355,Journal!Q:Q)</f>
        <v>3400</v>
      </c>
      <c r="O355" s="18">
        <f ca="1">SUMIF(Journal!$A:$A,HeadJournal!$A355,Journal!U:U)</f>
        <v>880</v>
      </c>
      <c r="P355" s="22">
        <f t="shared" ca="1" si="47"/>
        <v>0.34920634920634919</v>
      </c>
      <c r="Q355" s="7" t="b">
        <f t="shared" ca="1" si="50"/>
        <v>1</v>
      </c>
      <c r="R355" s="73">
        <f t="shared" ca="1" si="48"/>
        <v>0</v>
      </c>
    </row>
    <row r="356" spans="1:24" x14ac:dyDescent="0.2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 ca="1">SUMIF(Journal!$A:$A,HeadJournal!$A356,Journal!$P:$P)</f>
        <v>3246.1</v>
      </c>
      <c r="N356" s="8">
        <f ca="1">SUMIF(Journal!$A:$A,HeadJournal!$A356,Journal!Q:Q)</f>
        <v>6000</v>
      </c>
      <c r="O356" s="18">
        <f ca="1">SUMIF(Journal!$A:$A,HeadJournal!$A356,Journal!U:U)</f>
        <v>2753.9</v>
      </c>
      <c r="P356" s="22">
        <f t="shared" ca="1" si="47"/>
        <v>0.84837189242475586</v>
      </c>
      <c r="Q356" s="7" t="b">
        <f t="shared" ca="1" si="50"/>
        <v>1</v>
      </c>
      <c r="R356" s="73">
        <f t="shared" ca="1" si="48"/>
        <v>9.0909090909090925E-2</v>
      </c>
    </row>
    <row r="357" spans="1:24" x14ac:dyDescent="0.2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 ca="1">SUMIF(Journal!$A:$A,HeadJournal!$A357,Journal!$P:$P)</f>
        <v>32175.286666666681</v>
      </c>
      <c r="N357" s="8">
        <f ca="1">SUMIF(Journal!$A:$A,HeadJournal!$A357,Journal!Q:Q)</f>
        <v>54166.78</v>
      </c>
      <c r="O357" s="18">
        <f ca="1">SUMIF(Journal!$A:$A,HeadJournal!$A357,Journal!U:U)</f>
        <v>21991.493333333321</v>
      </c>
      <c r="P357" s="22">
        <f t="shared" ca="1" si="47"/>
        <v>0.68349020666586069</v>
      </c>
      <c r="R357" s="73">
        <f t="shared" ca="1" si="48"/>
        <v>2.3827811531541898E-2</v>
      </c>
    </row>
    <row r="358" spans="1:24" x14ac:dyDescent="0.2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 ca="1">SUMIF(Journal!$A:$A,HeadJournal!$A358,Journal!$P:$P)</f>
        <v>18813.98666666666</v>
      </c>
      <c r="N358" s="8">
        <f ca="1">SUMIF(Journal!$A:$A,HeadJournal!$A358,Journal!Q:Q)</f>
        <v>28100</v>
      </c>
      <c r="O358" s="18">
        <f ca="1">SUMIF(Journal!$A:$A,HeadJournal!$A358,Journal!U:U)</f>
        <v>9286.0133333333397</v>
      </c>
      <c r="P358" s="22">
        <f t="shared" ca="1" si="47"/>
        <v>0.49356967759447101</v>
      </c>
      <c r="R358" s="73">
        <f t="shared" ca="1" si="48"/>
        <v>4.0749825130098255E-2</v>
      </c>
    </row>
    <row r="359" spans="1:24" x14ac:dyDescent="0.2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 ca="1">SUMIF(Journal!$A:$A,HeadJournal!$A359,Journal!$P:$P)</f>
        <v>24987.65666666668</v>
      </c>
      <c r="N359" s="8">
        <f ca="1">SUMIF(Journal!$A:$A,HeadJournal!$A359,Journal!Q:Q)</f>
        <v>38400</v>
      </c>
      <c r="O359" s="18">
        <f ca="1">SUMIF(Journal!$A:$A,HeadJournal!$A359,Journal!U:U)</f>
        <v>13412.343333333323</v>
      </c>
      <c r="P359" s="22">
        <f t="shared" ca="1" si="47"/>
        <v>0.5367587490196819</v>
      </c>
      <c r="R359" s="73">
        <f t="shared" ca="1" si="48"/>
        <v>3.0681815301608229E-2</v>
      </c>
    </row>
    <row r="360" spans="1:24" x14ac:dyDescent="0.2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 ca="1">SUMIF(Journal!$A:$A,HeadJournal!$A360,Journal!$P:$P)</f>
        <v>30296.81</v>
      </c>
      <c r="N360" s="8">
        <f ca="1">SUMIF(Journal!$A:$A,HeadJournal!$A360,Journal!Q:Q)</f>
        <v>35000</v>
      </c>
      <c r="O360" s="18">
        <f ca="1">SUMIF(Journal!$A:$A,HeadJournal!$A360,Journal!U:U)</f>
        <v>4703.1900000000005</v>
      </c>
      <c r="P360" s="22">
        <f t="shared" ca="1" si="47"/>
        <v>0.15523713552680959</v>
      </c>
      <c r="Q360" s="7" t="b">
        <f t="shared" ref="Q360:Q369" ca="1" si="51">J360=K360</f>
        <v>1</v>
      </c>
      <c r="R360" s="73">
        <f t="shared" ca="1" si="48"/>
        <v>8.3401849897728503E-2</v>
      </c>
    </row>
    <row r="361" spans="1:24" x14ac:dyDescent="0.2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 ca="1">SUMIF(Journal!$A:$A,HeadJournal!$A361,Journal!$P:$P)</f>
        <v>1900</v>
      </c>
      <c r="N361" s="8">
        <f ca="1">SUMIF(Journal!$A:$A,HeadJournal!$A361,Journal!Q:Q)</f>
        <v>5650</v>
      </c>
      <c r="O361" s="18">
        <f ca="1">SUMIF(Journal!$A:$A,HeadJournal!$A361,Journal!U:U)</f>
        <v>3750</v>
      </c>
      <c r="P361" s="22">
        <f t="shared" ca="1" si="47"/>
        <v>1.9736842105263157</v>
      </c>
      <c r="Q361" s="7" t="b">
        <f t="shared" ca="1" si="51"/>
        <v>0</v>
      </c>
      <c r="R361" s="73">
        <f t="shared" ca="1" si="48"/>
        <v>0</v>
      </c>
    </row>
    <row r="362" spans="1:24" x14ac:dyDescent="0.2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 ca="1">SUMIF(Journal!$A:$A,HeadJournal!$A362,Journal!$P:$P)</f>
        <v>11795.423000000003</v>
      </c>
      <c r="N362" s="8">
        <f ca="1">SUMIF(Journal!$A:$A,HeadJournal!$A362,Journal!Q:Q)</f>
        <v>17600</v>
      </c>
      <c r="O362" s="18">
        <f ca="1">SUMIF(Journal!$A:$A,HeadJournal!$A362,Journal!U:U)</f>
        <v>5804.5769999999993</v>
      </c>
      <c r="P362" s="22">
        <f t="shared" ca="1" si="47"/>
        <v>0.49210418312255511</v>
      </c>
      <c r="Q362" s="7" t="b">
        <f t="shared" ca="1" si="51"/>
        <v>1</v>
      </c>
      <c r="R362" s="73">
        <f t="shared" ca="1" si="48"/>
        <v>5.5735432294373832E-2</v>
      </c>
    </row>
    <row r="363" spans="1:24" x14ac:dyDescent="0.2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 ca="1">SUMIF(Journal!$A:$A,HeadJournal!$A363,Journal!$P:$P)</f>
        <v>2085.4229999999998</v>
      </c>
      <c r="N363" s="8">
        <f ca="1">SUMIF(Journal!$A:$A,HeadJournal!$A363,Journal!Q:Q)</f>
        <v>2085.42</v>
      </c>
      <c r="O363" s="18">
        <f ca="1">SUMIF(Journal!$A:$A,HeadJournal!$A363,Journal!U:U)</f>
        <v>-2.9999999997016857E-3</v>
      </c>
      <c r="P363" s="22">
        <f t="shared" ca="1" si="47"/>
        <v>-1.438557069573744E-6</v>
      </c>
      <c r="Q363" s="7" t="b">
        <f t="shared" ca="1" si="51"/>
        <v>1</v>
      </c>
      <c r="R363" s="73">
        <f t="shared" ca="1" si="48"/>
        <v>0.31524683481480736</v>
      </c>
    </row>
    <row r="364" spans="1:24" x14ac:dyDescent="0.2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 ca="1">SUMIF(Journal!$A:$A,HeadJournal!$A364,Journal!$P:$P)</f>
        <v>4208.6000000000004</v>
      </c>
      <c r="N364" s="8">
        <f ca="1">SUMIF(Journal!$A:$A,HeadJournal!$A364,Journal!Q:Q)</f>
        <v>6600</v>
      </c>
      <c r="O364" s="18">
        <f ca="1">SUMIF(Journal!$A:$A,HeadJournal!$A364,Journal!U:U)</f>
        <v>2391.3999999999996</v>
      </c>
      <c r="P364" s="22">
        <f t="shared" ca="1" si="47"/>
        <v>0.56821745948771551</v>
      </c>
      <c r="Q364" s="7" t="b">
        <f t="shared" ca="1" si="51"/>
        <v>1</v>
      </c>
      <c r="R364" s="73">
        <f t="shared" ca="1" si="48"/>
        <v>9.0909090909090912E-2</v>
      </c>
      <c r="W364" s="7">
        <f>1300</f>
        <v>1300</v>
      </c>
    </row>
    <row r="365" spans="1:24" x14ac:dyDescent="0.2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 ca="1">SUMIF(Journal!$A:$A,HeadJournal!$A365,Journal!$P:$P)</f>
        <v>5534.0179414542017</v>
      </c>
      <c r="N365" s="8">
        <f ca="1">SUMIF(Journal!$A:$A,HeadJournal!$A365,Journal!Q:Q)</f>
        <v>7000</v>
      </c>
      <c r="O365" s="18">
        <f ca="1">SUMIF(Journal!$A:$A,HeadJournal!$A365,Journal!U:U)</f>
        <v>1465.9820585457983</v>
      </c>
      <c r="P365" s="22">
        <f t="shared" ca="1" si="47"/>
        <v>0.2649037415589901</v>
      </c>
      <c r="Q365" s="7" t="b">
        <f t="shared" ca="1" si="51"/>
        <v>1</v>
      </c>
      <c r="R365" s="73">
        <f t="shared" ca="1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 ca="1">SUMIF(Journal!$A:$A,HeadJournal!$A366,Journal!$P:$P)</f>
        <v>14053.782813975447</v>
      </c>
      <c r="N366" s="8">
        <f ca="1">SUMIF(Journal!$A:$A,HeadJournal!$A366,Journal!Q:Q)</f>
        <v>19000</v>
      </c>
      <c r="O366" s="18">
        <f ca="1">SUMIF(Journal!$A:$A,HeadJournal!$A366,Journal!U:U)</f>
        <v>4946.2171860245517</v>
      </c>
      <c r="P366" s="22">
        <f t="shared" ca="1" si="47"/>
        <v>0.35194916923761654</v>
      </c>
      <c r="Q366" s="7" t="b">
        <f t="shared" ca="1" si="51"/>
        <v>1</v>
      </c>
      <c r="R366" s="73">
        <f t="shared" ca="1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 ca="1">SUMIF(Journal!$A:$A,HeadJournal!$A367,Journal!$P:$P)</f>
        <v>1980.7063267233239</v>
      </c>
      <c r="N367" s="8">
        <f ca="1">SUMIF(Journal!$A:$A,HeadJournal!$A367,Journal!Q:Q)</f>
        <v>3300</v>
      </c>
      <c r="O367" s="18">
        <f ca="1">SUMIF(Journal!$A:$A,HeadJournal!$A367,Journal!U:U)</f>
        <v>1319.2936732766761</v>
      </c>
      <c r="P367" s="22">
        <f t="shared" ca="1" si="47"/>
        <v>0.66607232757174029</v>
      </c>
      <c r="Q367" s="7" t="b">
        <f t="shared" ca="1" si="51"/>
        <v>1</v>
      </c>
      <c r="R367" s="73">
        <f t="shared" ca="1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 ca="1">SUMIF(Journal!$A:$A,HeadJournal!$A368,Journal!$P:$P)</f>
        <v>2612.2662889518415</v>
      </c>
      <c r="N368" s="8">
        <f ca="1">SUMIF(Journal!$A:$A,HeadJournal!$A368,Journal!Q:Q)</f>
        <v>3400</v>
      </c>
      <c r="O368" s="18">
        <f ca="1">SUMIF(Journal!$A:$A,HeadJournal!$A368,Journal!U:U)</f>
        <v>787.73371104815851</v>
      </c>
      <c r="P368" s="22">
        <f t="shared" ca="1" si="47"/>
        <v>0.30155184193118101</v>
      </c>
      <c r="Q368" s="7" t="b">
        <f t="shared" ca="1" si="51"/>
        <v>1</v>
      </c>
      <c r="R368" s="73">
        <f t="shared" ca="1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 ca="1">SUMIF(Journal!$A:$A,HeadJournal!$A369,Journal!$P:$P)</f>
        <v>3594.2266288951841</v>
      </c>
      <c r="N369" s="8">
        <f ca="1">SUMIF(Journal!$A:$A,HeadJournal!$A369,Journal!Q:Q)</f>
        <v>5300</v>
      </c>
      <c r="O369" s="18">
        <f ca="1">SUMIF(Journal!$A:$A,HeadJournal!$A369,Journal!U:U)</f>
        <v>1705.7733711048159</v>
      </c>
      <c r="P369" s="22">
        <f t="shared" ca="1" si="47"/>
        <v>0.47458703838860244</v>
      </c>
      <c r="Q369" s="7" t="b">
        <f t="shared" ca="1" si="51"/>
        <v>1</v>
      </c>
      <c r="R369" s="73">
        <f t="shared" ca="1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 ca="1">SUMIF(Journal!$A:$A,HeadJournal!$A370,Journal!$P:$P)</f>
        <v>22162.85</v>
      </c>
      <c r="N370" s="8">
        <f ca="1">SUMIF(Journal!$A:$A,HeadJournal!$A370,Journal!Q:Q)</f>
        <v>32441.57</v>
      </c>
      <c r="O370" s="18">
        <f ca="1">SUMIF(Journal!$A:$A,HeadJournal!$A370,Journal!U:U)</f>
        <v>10278.720000000001</v>
      </c>
      <c r="P370" s="22">
        <f t="shared" ca="1" si="47"/>
        <v>0.46378150824465275</v>
      </c>
      <c r="R370" s="73">
        <f t="shared" ca="1" si="48"/>
        <v>3.1584385582179186E-2</v>
      </c>
    </row>
    <row r="371" spans="1:24" x14ac:dyDescent="0.2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 ca="1">SUMIF(Journal!$A:$A,HeadJournal!$A371,Journal!$P:$P)</f>
        <v>24900.900000000012</v>
      </c>
      <c r="N371" s="8">
        <f ca="1">SUMIF(Journal!$A:$A,HeadJournal!$A371,Journal!Q:Q)</f>
        <v>34500</v>
      </c>
      <c r="O371" s="18">
        <f ca="1">SUMIF(Journal!$A:$A,HeadJournal!$A371,Journal!U:U)</f>
        <v>9599.0999999999913</v>
      </c>
      <c r="P371" s="22">
        <f t="shared" ca="1" si="47"/>
        <v>0.38549209064732548</v>
      </c>
      <c r="R371" s="73">
        <f t="shared" ca="1" si="48"/>
        <v>6.746744093586976E-2</v>
      </c>
    </row>
    <row r="372" spans="1:24" x14ac:dyDescent="0.2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 ca="1">SUMIF(Journal!$A:$A,HeadJournal!$A372,Journal!$P:$P)</f>
        <v>22461.369999999995</v>
      </c>
      <c r="N372" s="8">
        <f ca="1">SUMIF(Journal!$A:$A,HeadJournal!$A372,Journal!Q:Q)</f>
        <v>34500</v>
      </c>
      <c r="O372" s="18">
        <f ca="1">SUMIF(Journal!$A:$A,HeadJournal!$A372,Journal!U:U)</f>
        <v>12038.630000000005</v>
      </c>
      <c r="P372" s="22">
        <f t="shared" ca="1" si="47"/>
        <v>0.5359704238877685</v>
      </c>
      <c r="R372" s="73">
        <f t="shared" ca="1" si="48"/>
        <v>3.1164617296273563E-2</v>
      </c>
    </row>
    <row r="373" spans="1:24" x14ac:dyDescent="0.2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 ca="1">SUMIF(Journal!$A:$A,HeadJournal!$A373,Journal!$P:$P)</f>
        <v>17594.339999999997</v>
      </c>
      <c r="N373" s="8">
        <f ca="1">SUMIF(Journal!$A:$A,HeadJournal!$A373,Journal!Q:Q)</f>
        <v>27150</v>
      </c>
      <c r="O373" s="18">
        <f ca="1">SUMIF(Journal!$A:$A,HeadJournal!$A373,Journal!U:U)</f>
        <v>9555.6600000000071</v>
      </c>
      <c r="P373" s="22">
        <f t="shared" ca="1" si="47"/>
        <v>0.54310988647485547</v>
      </c>
      <c r="R373" s="73">
        <f t="shared" ca="1" si="48"/>
        <v>3.9785521934894978E-2</v>
      </c>
    </row>
    <row r="374" spans="1:24" x14ac:dyDescent="0.2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 ca="1">SUMIF(Journal!$A:$A,HeadJournal!$A374,Journal!$P:$P)</f>
        <v>14813.08</v>
      </c>
      <c r="N374" s="8">
        <f ca="1">SUMIF(Journal!$A:$A,HeadJournal!$A374,Journal!Q:Q)</f>
        <v>22951.559999999998</v>
      </c>
      <c r="O374" s="18">
        <f ca="1">SUMIF(Journal!$A:$A,HeadJournal!$A374,Journal!U:U)</f>
        <v>8138.48</v>
      </c>
      <c r="P374" s="22">
        <f t="shared" ca="1" si="47"/>
        <v>0.54941173611429894</v>
      </c>
      <c r="R374" s="73">
        <f t="shared" ca="1" si="48"/>
        <v>0.1134132806951694</v>
      </c>
    </row>
    <row r="375" spans="1:24" x14ac:dyDescent="0.2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 ca="1">SUMIF(Journal!$A:$A,HeadJournal!$A375,Journal!$P:$P)</f>
        <v>22064.929999999997</v>
      </c>
      <c r="N375" s="8">
        <f ca="1">SUMIF(Journal!$A:$A,HeadJournal!$A375,Journal!Q:Q)</f>
        <v>34400</v>
      </c>
      <c r="O375" s="18">
        <f ca="1">SUMIF(Journal!$A:$A,HeadJournal!$A375,Journal!U:U)</f>
        <v>12335.070000000009</v>
      </c>
      <c r="P375" s="22">
        <f t="shared" ca="1" si="47"/>
        <v>0.55903508418109693</v>
      </c>
      <c r="R375" s="73">
        <f t="shared" ca="1" si="48"/>
        <v>7.6138922715820997E-2</v>
      </c>
    </row>
    <row r="376" spans="1:24" x14ac:dyDescent="0.2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 ca="1">SUMIF(Journal!$A:$A,HeadJournal!$A376,Journal!$P:$P)</f>
        <v>3883</v>
      </c>
      <c r="N376" s="8">
        <f ca="1">SUMIF(Journal!$A:$A,HeadJournal!$A376,Journal!Q:Q)</f>
        <v>5200</v>
      </c>
      <c r="O376" s="18">
        <f ca="1">SUMIF(Journal!$A:$A,HeadJournal!$A376,Journal!U:U)</f>
        <v>1317</v>
      </c>
      <c r="P376" s="22">
        <f t="shared" ca="1" si="47"/>
        <v>0.33917074426989441</v>
      </c>
      <c r="Q376" s="7" t="b">
        <f ca="1">J376=K376</f>
        <v>1</v>
      </c>
      <c r="R376" s="73">
        <f t="shared" ca="1" si="48"/>
        <v>9.0909090909090912E-2</v>
      </c>
    </row>
    <row r="377" spans="1:24" x14ac:dyDescent="0.2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 ca="1">SUMIF(Journal!$A:$A,HeadJournal!$A377,Journal!$P:$P)</f>
        <v>964.7</v>
      </c>
      <c r="N377" s="8">
        <f ca="1">SUMIF(Journal!$A:$A,HeadJournal!$A377,Journal!Q:Q)</f>
        <v>1500</v>
      </c>
      <c r="O377" s="18">
        <f ca="1">SUMIF(Journal!$A:$A,HeadJournal!$A377,Journal!U:U)</f>
        <v>535.29999999999995</v>
      </c>
      <c r="P377" s="22">
        <f t="shared" ca="1" si="47"/>
        <v>0.55488752980201095</v>
      </c>
      <c r="Q377" s="7" t="b">
        <f ca="1">J377=K377</f>
        <v>1</v>
      </c>
      <c r="R377" s="73">
        <f t="shared" ca="1" si="48"/>
        <v>9.0909090909090912E-2</v>
      </c>
    </row>
    <row r="378" spans="1:24" x14ac:dyDescent="0.2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 ca="1">SUMIF(Journal!$A:$A,HeadJournal!$A378,Journal!$P:$P)</f>
        <v>32773.07</v>
      </c>
      <c r="N378" s="8">
        <f ca="1">SUMIF(Journal!$A:$A,HeadJournal!$A378,Journal!Q:Q)</f>
        <v>53158.23</v>
      </c>
      <c r="O378" s="18">
        <f ca="1">SUMIF(Journal!$A:$A,HeadJournal!$A378,Journal!U:U)</f>
        <v>20385.16</v>
      </c>
      <c r="P378" s="22">
        <f t="shared" ca="1" si="47"/>
        <v>0.6220094730215997</v>
      </c>
      <c r="R378" s="73">
        <f t="shared" ca="1" si="48"/>
        <v>4.5159028434016098E-2</v>
      </c>
    </row>
    <row r="379" spans="1:24" x14ac:dyDescent="0.2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 ca="1">SUMIF(Journal!$A:$A,HeadJournal!$A379,Journal!$P:$P)</f>
        <v>20739.599999999995</v>
      </c>
      <c r="N379" s="8">
        <f ca="1">SUMIF(Journal!$A:$A,HeadJournal!$A379,Journal!Q:Q)</f>
        <v>34400</v>
      </c>
      <c r="O379" s="18">
        <f ca="1">SUMIF(Journal!$A:$A,HeadJournal!$A379,Journal!U:U)</f>
        <v>13660.400000000007</v>
      </c>
      <c r="P379" s="22">
        <f t="shared" ca="1" si="47"/>
        <v>0.65866265501745502</v>
      </c>
      <c r="R379" s="73">
        <f t="shared" ca="1" si="48"/>
        <v>7.1361067715867241E-2</v>
      </c>
    </row>
    <row r="380" spans="1:24" x14ac:dyDescent="0.2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 ca="1">SUMIF(Journal!$A:$A,HeadJournal!$A380,Journal!$P:$P)</f>
        <v>18928.519999999997</v>
      </c>
      <c r="N380" s="8">
        <f ca="1">SUMIF(Journal!$A:$A,HeadJournal!$A380,Journal!Q:Q)</f>
        <v>26300</v>
      </c>
      <c r="O380" s="18">
        <f ca="1">SUMIF(Journal!$A:$A,HeadJournal!$A380,Journal!U:U)</f>
        <v>7371.480000000005</v>
      </c>
      <c r="P380" s="22">
        <f t="shared" ca="1" si="47"/>
        <v>0.38943773734026782</v>
      </c>
      <c r="Q380" s="7" t="b">
        <f t="shared" ref="Q380:Q385" ca="1" si="54">J380=K380</f>
        <v>1</v>
      </c>
      <c r="R380" s="73">
        <f t="shared" ca="1" si="48"/>
        <v>7.8188891683026479E-2</v>
      </c>
    </row>
    <row r="381" spans="1:24" x14ac:dyDescent="0.2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 ca="1">SUMIF(Journal!$A:$A,HeadJournal!$A381,Journal!$P:$P)</f>
        <v>1603</v>
      </c>
      <c r="N381" s="8">
        <f ca="1">SUMIF(Journal!$A:$A,HeadJournal!$A381,Journal!Q:Q)</f>
        <v>2500</v>
      </c>
      <c r="O381" s="18">
        <f ca="1">SUMIF(Journal!$A:$A,HeadJournal!$A381,Journal!U:U)</f>
        <v>897</v>
      </c>
      <c r="P381" s="22">
        <f t="shared" ca="1" si="47"/>
        <v>0.55957579538365565</v>
      </c>
      <c r="Q381" s="7" t="b">
        <f t="shared" ca="1" si="54"/>
        <v>1</v>
      </c>
      <c r="R381" s="73">
        <f t="shared" ca="1" si="48"/>
        <v>0</v>
      </c>
    </row>
    <row r="382" spans="1:24" x14ac:dyDescent="0.2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 ca="1">SUMIF(Journal!$A:$A,HeadJournal!$A382,Journal!$P:$P)</f>
        <v>1722</v>
      </c>
      <c r="N382" s="8">
        <f ca="1">SUMIF(Journal!$A:$A,HeadJournal!$A382,Journal!Q:Q)</f>
        <v>4000</v>
      </c>
      <c r="O382" s="18">
        <f ca="1">SUMIF(Journal!$A:$A,HeadJournal!$A382,Journal!U:U)</f>
        <v>2278</v>
      </c>
      <c r="P382" s="22">
        <f t="shared" ca="1" si="47"/>
        <v>1.3228803716608595</v>
      </c>
      <c r="Q382" s="7" t="b">
        <f t="shared" ca="1" si="54"/>
        <v>1</v>
      </c>
      <c r="R382" s="73">
        <f t="shared" ca="1" si="48"/>
        <v>0</v>
      </c>
    </row>
    <row r="383" spans="1:24" x14ac:dyDescent="0.2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 ca="1">SUMIF(Journal!$A:$A,HeadJournal!$A383,Journal!$P:$P)</f>
        <v>429</v>
      </c>
      <c r="N383" s="8">
        <f ca="1">SUMIF(Journal!$A:$A,HeadJournal!$A383,Journal!Q:Q)</f>
        <v>0</v>
      </c>
      <c r="O383" s="18">
        <f ca="1">SUMIF(Journal!$A:$A,HeadJournal!$A383,Journal!U:U)</f>
        <v>-429</v>
      </c>
      <c r="P383" s="22" t="str">
        <f t="shared" ca="1" si="47"/>
        <v/>
      </c>
      <c r="Q383" s="7" t="b">
        <f t="shared" ca="1" si="54"/>
        <v>1</v>
      </c>
      <c r="R383" s="73">
        <f t="shared" ca="1" si="48"/>
        <v>0</v>
      </c>
    </row>
    <row r="384" spans="1:24" x14ac:dyDescent="0.2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 ca="1">SUMIF(Journal!$A:$A,HeadJournal!$A384,Journal!$P:$P)</f>
        <v>6120</v>
      </c>
      <c r="N384" s="8">
        <f ca="1">SUMIF(Journal!$A:$A,HeadJournal!$A384,Journal!Q:Q)</f>
        <v>7080</v>
      </c>
      <c r="O384" s="18">
        <f ca="1">SUMIF(Journal!$A:$A,HeadJournal!$A384,Journal!U:U)</f>
        <v>960</v>
      </c>
      <c r="P384" s="22">
        <f t="shared" ca="1" si="47"/>
        <v>0.15686274509803921</v>
      </c>
      <c r="Q384" s="7" t="b">
        <f t="shared" ca="1" si="54"/>
        <v>1</v>
      </c>
      <c r="R384" s="73">
        <f t="shared" ca="1" si="48"/>
        <v>0</v>
      </c>
    </row>
    <row r="385" spans="1:18" x14ac:dyDescent="0.2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 ca="1">SUMIF(Journal!$A:$A,HeadJournal!$A385,Journal!$P:$P)</f>
        <v>3800</v>
      </c>
      <c r="N385" s="8">
        <f ca="1">SUMIF(Journal!$A:$A,HeadJournal!$A385,Journal!Q:Q)</f>
        <v>6900</v>
      </c>
      <c r="O385" s="18">
        <f ca="1">SUMIF(Journal!$A:$A,HeadJournal!$A385,Journal!U:U)</f>
        <v>3100</v>
      </c>
      <c r="P385" s="22">
        <f t="shared" ca="1" si="47"/>
        <v>0.81578947368421051</v>
      </c>
      <c r="Q385" s="7" t="b">
        <f t="shared" ca="1" si="54"/>
        <v>0</v>
      </c>
      <c r="R385" s="73">
        <f t="shared" ca="1" si="48"/>
        <v>0</v>
      </c>
    </row>
    <row r="386" spans="1:18" x14ac:dyDescent="0.2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 ca="1">SUMIF(Journal!$A:$A,HeadJournal!$A386,Journal!$P:$P)</f>
        <v>25835.260000000009</v>
      </c>
      <c r="N386" s="8">
        <f ca="1">SUMIF(Journal!$A:$A,HeadJournal!$A386,Journal!Q:Q)</f>
        <v>38426.35</v>
      </c>
      <c r="O386" s="18">
        <f ca="1">SUMIF(Journal!$A:$A,HeadJournal!$A386,Journal!U:U)</f>
        <v>12591.089999999989</v>
      </c>
      <c r="P386" s="22">
        <f t="shared" ca="1" si="47"/>
        <v>0.4873606845837814</v>
      </c>
      <c r="R386" s="73">
        <f t="shared" ca="1" si="48"/>
        <v>5.8060185962904937E-2</v>
      </c>
    </row>
    <row r="387" spans="1:18" x14ac:dyDescent="0.2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 ca="1">SUMIF(Journal!$A:$A,HeadJournal!$A387,Journal!$P:$P)</f>
        <v>28035.229999999992</v>
      </c>
      <c r="N387" s="8">
        <f ca="1">SUMIF(Journal!$A:$A,HeadJournal!$A387,Journal!Q:Q)</f>
        <v>50079.91</v>
      </c>
      <c r="O387" s="18">
        <f ca="1">SUMIF(Journal!$A:$A,HeadJournal!$A387,Journal!U:U)</f>
        <v>22044.680000000008</v>
      </c>
      <c r="P387" s="22">
        <f t="shared" ref="P387:P450" ca="1" si="55">IF(N387&lt;&gt;0,IFERROR(O387/M387,""),"")</f>
        <v>0.78632064013742753</v>
      </c>
      <c r="R387" s="73">
        <f t="shared" ref="R387:R450" ca="1" si="56">L387/M387</f>
        <v>3.3885935660238932E-2</v>
      </c>
    </row>
    <row r="388" spans="1:18" x14ac:dyDescent="0.2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 ca="1">SUMIF(Journal!$A:$A,HeadJournal!$A388,Journal!$P:$P)</f>
        <v>22318.103333333333</v>
      </c>
      <c r="N388" s="8">
        <f ca="1">SUMIF(Journal!$A:$A,HeadJournal!$A388,Journal!Q:Q)</f>
        <v>31355.599999999999</v>
      </c>
      <c r="O388" s="18">
        <f ca="1">SUMIF(Journal!$A:$A,HeadJournal!$A388,Journal!U:U)</f>
        <v>9037.4966666666678</v>
      </c>
      <c r="P388" s="22">
        <f t="shared" ca="1" si="55"/>
        <v>0.40494017487447792</v>
      </c>
      <c r="R388" s="73">
        <f t="shared" ca="1" si="56"/>
        <v>5.6038513428037721E-2</v>
      </c>
    </row>
    <row r="389" spans="1:18" x14ac:dyDescent="0.2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 ca="1">SUMIF(Journal!$A:$A,HeadJournal!$A389,Journal!$P:$P)</f>
        <v>27888.870000000017</v>
      </c>
      <c r="N389" s="8">
        <f ca="1">SUMIF(Journal!$A:$A,HeadJournal!$A389,Journal!Q:Q)</f>
        <v>44000</v>
      </c>
      <c r="O389" s="18">
        <f ca="1">SUMIF(Journal!$A:$A,HeadJournal!$A389,Journal!U:U)</f>
        <v>16111.129999999976</v>
      </c>
      <c r="P389" s="22">
        <f t="shared" ca="1" si="55"/>
        <v>0.57769031158307838</v>
      </c>
      <c r="R389" s="73">
        <f t="shared" ca="1" si="56"/>
        <v>3.4063768090998287E-2</v>
      </c>
    </row>
    <row r="390" spans="1:18" x14ac:dyDescent="0.2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 ca="1">SUMIF(Journal!$A:$A,HeadJournal!$A390,Journal!$P:$P)</f>
        <v>7149.9999999999982</v>
      </c>
      <c r="N390" s="8">
        <f ca="1">SUMIF(Journal!$A:$A,HeadJournal!$A390,Journal!Q:Q)</f>
        <v>7900</v>
      </c>
      <c r="O390" s="18">
        <f ca="1">SUMIF(Journal!$A:$A,HeadJournal!$A390,Journal!U:U)</f>
        <v>750.00000000000023</v>
      </c>
      <c r="P390" s="22">
        <f t="shared" ca="1" si="55"/>
        <v>0.10489510489510495</v>
      </c>
      <c r="Q390" s="7" t="b">
        <f ca="1">J390=K390</f>
        <v>0</v>
      </c>
      <c r="R390" s="73">
        <f t="shared" ca="1" si="56"/>
        <v>0</v>
      </c>
    </row>
    <row r="391" spans="1:18" x14ac:dyDescent="0.2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 ca="1">SUMIF(Journal!$A:$A,HeadJournal!$A391,Journal!$P:$P)</f>
        <v>8615.0000000000018</v>
      </c>
      <c r="N391" s="8">
        <f ca="1">SUMIF(Journal!$A:$A,HeadJournal!$A391,Journal!Q:Q)</f>
        <v>10180.007776049766</v>
      </c>
      <c r="O391" s="18">
        <f ca="1">SUMIF(Journal!$A:$A,HeadJournal!$A391,Journal!U:U)</f>
        <v>1565.0077760497666</v>
      </c>
      <c r="P391" s="22">
        <f t="shared" ca="1" si="55"/>
        <v>0.18166079814855093</v>
      </c>
      <c r="Q391" s="7" t="b">
        <f ca="1">J391=K391</f>
        <v>0</v>
      </c>
      <c r="R391" s="73">
        <f t="shared" ca="1" si="56"/>
        <v>5.9779454439930345E-2</v>
      </c>
    </row>
    <row r="392" spans="1:18" x14ac:dyDescent="0.2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 ca="1">SUMIF(Journal!$A:$A,HeadJournal!$A392,Journal!$P:$P)</f>
        <v>22333.033333333333</v>
      </c>
      <c r="N392" s="8">
        <f ca="1">SUMIF(Journal!$A:$A,HeadJournal!$A392,Journal!Q:Q)</f>
        <v>37413.550000000003</v>
      </c>
      <c r="O392" s="18">
        <f ca="1">SUMIF(Journal!$A:$A,HeadJournal!$A392,Journal!U:U)</f>
        <v>15080.516666666666</v>
      </c>
      <c r="P392" s="22">
        <f t="shared" ca="1" si="55"/>
        <v>0.67525608552950711</v>
      </c>
      <c r="R392" s="73">
        <f t="shared" ca="1" si="56"/>
        <v>5.600105076038335E-2</v>
      </c>
    </row>
    <row r="393" spans="1:18" x14ac:dyDescent="0.2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 ca="1">SUMIF(Journal!$A:$A,HeadJournal!$A393,Journal!$P:$P)</f>
        <v>12138.003333333332</v>
      </c>
      <c r="N393" s="8">
        <f ca="1">SUMIF(Journal!$A:$A,HeadJournal!$A393,Journal!Q:Q)</f>
        <v>24700</v>
      </c>
      <c r="O393" s="18">
        <f ca="1">SUMIF(Journal!$A:$A,HeadJournal!$A393,Journal!U:U)</f>
        <v>12561.996666666668</v>
      </c>
      <c r="P393" s="22">
        <f t="shared" ca="1" si="55"/>
        <v>1.0349310608746471</v>
      </c>
      <c r="R393" s="73">
        <f t="shared" ca="1" si="56"/>
        <v>0.10303781429180693</v>
      </c>
    </row>
    <row r="394" spans="1:18" x14ac:dyDescent="0.2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 ca="1">SUMIF(Journal!$A:$A,HeadJournal!$A394,Journal!$P:$P)</f>
        <v>23099.910000000011</v>
      </c>
      <c r="N394" s="8">
        <f ca="1">SUMIF(Journal!$A:$A,HeadJournal!$A394,Journal!Q:Q)</f>
        <v>32600</v>
      </c>
      <c r="O394" s="18">
        <f ca="1">SUMIF(Journal!$A:$A,HeadJournal!$A394,Journal!U:U)</f>
        <v>9500.0899999999965</v>
      </c>
      <c r="P394" s="22">
        <f t="shared" ca="1" si="55"/>
        <v>0.41126090967453949</v>
      </c>
      <c r="R394" s="73">
        <f t="shared" ca="1" si="56"/>
        <v>8.591548625081219E-2</v>
      </c>
    </row>
    <row r="395" spans="1:18" x14ac:dyDescent="0.2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 ca="1">SUMIF(Journal!$A:$A,HeadJournal!$A395,Journal!$P:$P)</f>
        <v>19268.896666666671</v>
      </c>
      <c r="N395" s="8">
        <f ca="1">SUMIF(Journal!$A:$A,HeadJournal!$A395,Journal!Q:Q)</f>
        <v>31550</v>
      </c>
      <c r="O395" s="18">
        <f ca="1">SUMIF(Journal!$A:$A,HeadJournal!$A395,Journal!U:U)</f>
        <v>12281.103333333329</v>
      </c>
      <c r="P395" s="22">
        <f t="shared" ca="1" si="55"/>
        <v>0.63735373881465929</v>
      </c>
      <c r="R395" s="73">
        <f t="shared" ca="1" si="56"/>
        <v>7.9165231567488101E-2</v>
      </c>
    </row>
    <row r="396" spans="1:18" x14ac:dyDescent="0.2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 ca="1">SUMIF(Journal!$A:$A,HeadJournal!$A396,Journal!$P:$P)</f>
        <v>31161.990000000005</v>
      </c>
      <c r="N396" s="8">
        <f ca="1">SUMIF(Journal!$A:$A,HeadJournal!$A396,Journal!Q:Q)</f>
        <v>51941.21</v>
      </c>
      <c r="O396" s="18">
        <f ca="1">SUMIF(Journal!$A:$A,HeadJournal!$A396,Journal!U:U)</f>
        <v>20779.22</v>
      </c>
      <c r="P396" s="22">
        <f t="shared" ca="1" si="55"/>
        <v>0.66681299878473732</v>
      </c>
      <c r="R396" s="73">
        <f t="shared" ca="1" si="56"/>
        <v>6.3687845352623479E-2</v>
      </c>
    </row>
    <row r="397" spans="1:18" x14ac:dyDescent="0.2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 ca="1">SUMIF(Journal!$A:$A,HeadJournal!$A397,Journal!$P:$P)</f>
        <v>12670.716666666667</v>
      </c>
      <c r="N397" s="8">
        <f ca="1">SUMIF(Journal!$A:$A,HeadJournal!$A397,Journal!Q:Q)</f>
        <v>20450</v>
      </c>
      <c r="O397" s="18">
        <f ca="1">SUMIF(Journal!$A:$A,HeadJournal!$A397,Journal!U:U)</f>
        <v>7779.283333333331</v>
      </c>
      <c r="P397" s="22">
        <f t="shared" ca="1" si="55"/>
        <v>0.61395764249062446</v>
      </c>
      <c r="Q397" s="7" t="b">
        <f t="shared" ref="Q397:Q412" ca="1" si="57">J397=K397</f>
        <v>1</v>
      </c>
      <c r="R397" s="73">
        <f t="shared" ca="1" si="56"/>
        <v>0.12038992795724524</v>
      </c>
    </row>
    <row r="398" spans="1:18" x14ac:dyDescent="0.2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 ca="1">SUMIF(Journal!$A:$A,HeadJournal!$A398,Journal!$P:$P)</f>
        <v>3660.66</v>
      </c>
      <c r="N398" s="8">
        <f ca="1">SUMIF(Journal!$A:$A,HeadJournal!$A398,Journal!Q:Q)</f>
        <v>4800</v>
      </c>
      <c r="O398" s="18">
        <f ca="1">SUMIF(Journal!$A:$A,HeadJournal!$A398,Journal!U:U)</f>
        <v>1139.3400000000001</v>
      </c>
      <c r="P398" s="22">
        <f t="shared" ca="1" si="55"/>
        <v>0.31123895690940984</v>
      </c>
      <c r="Q398" s="7" t="b">
        <f t="shared" ca="1" si="57"/>
        <v>1</v>
      </c>
      <c r="R398" s="73">
        <f t="shared" ca="1" si="56"/>
        <v>1.6390486961367624E-2</v>
      </c>
    </row>
    <row r="399" spans="1:18" x14ac:dyDescent="0.2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 ca="1">SUMIF(Journal!$A:$A,HeadJournal!$A399,Journal!$P:$P)</f>
        <v>3811.4720579584509</v>
      </c>
      <c r="N399" s="8">
        <f ca="1">SUMIF(Journal!$A:$A,HeadJournal!$A399,Journal!Q:Q)</f>
        <v>4500</v>
      </c>
      <c r="O399" s="18">
        <f ca="1">SUMIF(Journal!$A:$A,HeadJournal!$A399,Journal!U:U)</f>
        <v>688.52794204154907</v>
      </c>
      <c r="P399" s="22">
        <f t="shared" ca="1" si="55"/>
        <v>0.18064619957107783</v>
      </c>
      <c r="Q399" s="7" t="b">
        <f t="shared" ca="1" si="57"/>
        <v>1</v>
      </c>
      <c r="R399" s="73">
        <f t="shared" ca="1" si="56"/>
        <v>3.8691627727015683E-2</v>
      </c>
    </row>
    <row r="400" spans="1:18" x14ac:dyDescent="0.2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 ca="1">SUMIF(Journal!$A:$A,HeadJournal!$A400,Journal!$P:$P)</f>
        <v>15035.757949162515</v>
      </c>
      <c r="N400" s="8">
        <f ca="1">SUMIF(Journal!$A:$A,HeadJournal!$A400,Journal!Q:Q)</f>
        <v>22900</v>
      </c>
      <c r="O400" s="18">
        <f ca="1">SUMIF(Journal!$A:$A,HeadJournal!$A400,Journal!U:U)</f>
        <v>7864.2420508374871</v>
      </c>
      <c r="P400" s="22">
        <f t="shared" ca="1" si="55"/>
        <v>0.52303595717803653</v>
      </c>
      <c r="Q400" s="7" t="b">
        <f t="shared" ca="1" si="57"/>
        <v>1</v>
      </c>
      <c r="R400" s="73">
        <f t="shared" ca="1" si="56"/>
        <v>3.8691627727015683E-2</v>
      </c>
    </row>
    <row r="401" spans="1:18" x14ac:dyDescent="0.2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 ca="1">SUMIF(Journal!$A:$A,HeadJournal!$A401,Journal!$P:$P)</f>
        <v>2596.4613145917829</v>
      </c>
      <c r="N401" s="8">
        <f ca="1">SUMIF(Journal!$A:$A,HeadJournal!$A401,Journal!Q:Q)</f>
        <v>5800</v>
      </c>
      <c r="O401" s="18">
        <f ca="1">SUMIF(Journal!$A:$A,HeadJournal!$A401,Journal!U:U)</f>
        <v>3203.5386854082171</v>
      </c>
      <c r="P401" s="22">
        <f t="shared" ca="1" si="55"/>
        <v>1.2338095189035694</v>
      </c>
      <c r="Q401" s="7" t="b">
        <f t="shared" ca="1" si="57"/>
        <v>1</v>
      </c>
      <c r="R401" s="73">
        <f t="shared" ca="1" si="56"/>
        <v>3.8691627727015683E-2</v>
      </c>
    </row>
    <row r="402" spans="1:18" x14ac:dyDescent="0.2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 ca="1">SUMIF(Journal!$A:$A,HeadJournal!$A402,Journal!$P:$P)</f>
        <v>4639.5102015542279</v>
      </c>
      <c r="N402" s="8">
        <f ca="1">SUMIF(Journal!$A:$A,HeadJournal!$A402,Journal!Q:Q)</f>
        <v>8200</v>
      </c>
      <c r="O402" s="18">
        <f ca="1">SUMIF(Journal!$A:$A,HeadJournal!$A402,Journal!U:U)</f>
        <v>3560.4897984457721</v>
      </c>
      <c r="P402" s="22">
        <f t="shared" ca="1" si="55"/>
        <v>0.76742794902207867</v>
      </c>
      <c r="Q402" s="7" t="b">
        <f t="shared" ca="1" si="57"/>
        <v>1</v>
      </c>
      <c r="R402" s="73">
        <f t="shared" ca="1" si="56"/>
        <v>3.869162772701569E-2</v>
      </c>
    </row>
    <row r="403" spans="1:18" x14ac:dyDescent="0.2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 ca="1">SUMIF(Journal!$A:$A,HeadJournal!$A403,Journal!$P:$P)</f>
        <v>7866.7984767330263</v>
      </c>
      <c r="N403" s="8">
        <f ca="1">SUMIF(Journal!$A:$A,HeadJournal!$A403,Journal!Q:Q)</f>
        <v>6600</v>
      </c>
      <c r="O403" s="18">
        <f ca="1">SUMIF(Journal!$A:$A,HeadJournal!$A403,Journal!U:U)</f>
        <v>-1266.7984767330265</v>
      </c>
      <c r="P403" s="22">
        <f t="shared" ca="1" si="55"/>
        <v>-0.16103100651169985</v>
      </c>
      <c r="Q403" s="7" t="b">
        <f t="shared" ca="1" si="57"/>
        <v>1</v>
      </c>
      <c r="R403" s="73">
        <f t="shared" ca="1" si="56"/>
        <v>8.1583185158641047E-2</v>
      </c>
    </row>
    <row r="404" spans="1:18" x14ac:dyDescent="0.2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 ca="1">SUMIF(Journal!$A:$A,HeadJournal!$A404,Journal!$P:$P)</f>
        <v>4550</v>
      </c>
      <c r="N404" s="8">
        <f ca="1">SUMIF(Journal!$A:$A,HeadJournal!$A404,Journal!Q:Q)</f>
        <v>5700</v>
      </c>
      <c r="O404" s="18">
        <f ca="1">SUMIF(Journal!$A:$A,HeadJournal!$A404,Journal!U:U)</f>
        <v>1150</v>
      </c>
      <c r="P404" s="22">
        <f t="shared" ca="1" si="55"/>
        <v>0.25274725274725274</v>
      </c>
      <c r="Q404" s="7" t="b">
        <f t="shared" ca="1" si="57"/>
        <v>0</v>
      </c>
      <c r="R404" s="73">
        <f t="shared" ca="1" si="56"/>
        <v>0</v>
      </c>
    </row>
    <row r="405" spans="1:18" x14ac:dyDescent="0.2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 ca="1">SUMIF(Journal!$A:$A,HeadJournal!$A405,Journal!$P:$P)</f>
        <v>6240</v>
      </c>
      <c r="N405" s="8">
        <f ca="1">SUMIF(Journal!$A:$A,HeadJournal!$A405,Journal!Q:Q)</f>
        <v>9080</v>
      </c>
      <c r="O405" s="18">
        <f ca="1">SUMIF(Journal!$A:$A,HeadJournal!$A405,Journal!U:U)</f>
        <v>2840</v>
      </c>
      <c r="P405" s="22">
        <f t="shared" ca="1" si="55"/>
        <v>0.45512820512820512</v>
      </c>
      <c r="Q405" s="7" t="b">
        <f t="shared" ca="1" si="57"/>
        <v>0</v>
      </c>
      <c r="R405" s="73">
        <f t="shared" ca="1" si="56"/>
        <v>0</v>
      </c>
    </row>
    <row r="406" spans="1:18" x14ac:dyDescent="0.2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 ca="1">SUMIF(Journal!$A:$A,HeadJournal!$A406,Journal!$P:$P)</f>
        <v>2376</v>
      </c>
      <c r="N406" s="8">
        <f ca="1">SUMIF(Journal!$A:$A,HeadJournal!$A406,Journal!Q:Q)</f>
        <v>3000</v>
      </c>
      <c r="O406" s="18">
        <f ca="1">SUMIF(Journal!$A:$A,HeadJournal!$A406,Journal!U:U)</f>
        <v>624</v>
      </c>
      <c r="P406" s="22">
        <f t="shared" ca="1" si="55"/>
        <v>0.26262626262626265</v>
      </c>
      <c r="Q406" s="7" t="b">
        <f t="shared" ca="1" si="57"/>
        <v>1</v>
      </c>
      <c r="R406" s="73">
        <f t="shared" ca="1" si="56"/>
        <v>0.10942760942760943</v>
      </c>
    </row>
    <row r="407" spans="1:18" x14ac:dyDescent="0.2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 ca="1">SUMIF(Journal!$A:$A,HeadJournal!$A407,Journal!$P:$P)</f>
        <v>4870</v>
      </c>
      <c r="N407" s="8">
        <f ca="1">SUMIF(Journal!$A:$A,HeadJournal!$A407,Journal!Q:Q)</f>
        <v>8000</v>
      </c>
      <c r="O407" s="18">
        <f ca="1">SUMIF(Journal!$A:$A,HeadJournal!$A407,Journal!U:U)</f>
        <v>3130</v>
      </c>
      <c r="P407" s="22">
        <f t="shared" ca="1" si="55"/>
        <v>0.64271047227926081</v>
      </c>
      <c r="Q407" s="7" t="b">
        <f t="shared" ca="1" si="57"/>
        <v>1</v>
      </c>
      <c r="R407" s="73">
        <f t="shared" ca="1" si="56"/>
        <v>5.3388090349075976E-2</v>
      </c>
    </row>
    <row r="408" spans="1:18" x14ac:dyDescent="0.2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 ca="1">SUMIF(Journal!$A:$A,HeadJournal!$A408,Journal!$P:$P)</f>
        <v>956</v>
      </c>
      <c r="N408" s="8">
        <f ca="1">SUMIF(Journal!$A:$A,HeadJournal!$A408,Journal!Q:Q)</f>
        <v>1600</v>
      </c>
      <c r="O408" s="18">
        <f ca="1">SUMIF(Journal!$A:$A,HeadJournal!$A408,Journal!U:U)</f>
        <v>644</v>
      </c>
      <c r="P408" s="22">
        <f t="shared" ca="1" si="55"/>
        <v>0.67364016736401677</v>
      </c>
      <c r="Q408" s="7" t="b">
        <f t="shared" ca="1" si="57"/>
        <v>1</v>
      </c>
      <c r="R408" s="73">
        <f t="shared" ca="1" si="56"/>
        <v>0.27196652719665271</v>
      </c>
    </row>
    <row r="409" spans="1:18" x14ac:dyDescent="0.2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 ca="1">SUMIF(Journal!$A:$A,HeadJournal!$A409,Journal!$P:$P)</f>
        <v>6738</v>
      </c>
      <c r="N409" s="8">
        <f ca="1">SUMIF(Journal!$A:$A,HeadJournal!$A409,Journal!Q:Q)</f>
        <v>10000</v>
      </c>
      <c r="O409" s="18">
        <f ca="1">SUMIF(Journal!$A:$A,HeadJournal!$A409,Journal!U:U)</f>
        <v>3261.9999999999995</v>
      </c>
      <c r="P409" s="22">
        <f t="shared" ca="1" si="55"/>
        <v>0.48411991688928457</v>
      </c>
      <c r="Q409" s="7" t="b">
        <f t="shared" ca="1" si="57"/>
        <v>1</v>
      </c>
      <c r="R409" s="73">
        <f t="shared" ca="1" si="56"/>
        <v>3.8587117839121401E-2</v>
      </c>
    </row>
    <row r="410" spans="1:18" x14ac:dyDescent="0.2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 ca="1">SUMIF(Journal!$A:$A,HeadJournal!$A410,Journal!$P:$P)</f>
        <v>4828.54</v>
      </c>
      <c r="N410" s="8">
        <f ca="1">SUMIF(Journal!$A:$A,HeadJournal!$A410,Journal!Q:Q)</f>
        <v>4400</v>
      </c>
      <c r="O410" s="18">
        <f ca="1">SUMIF(Journal!$A:$A,HeadJournal!$A410,Journal!U:U)</f>
        <v>-428.53999999999974</v>
      </c>
      <c r="P410" s="22">
        <f t="shared" ca="1" si="55"/>
        <v>-8.8751465246223446E-2</v>
      </c>
      <c r="Q410" s="7" t="b">
        <f t="shared" ca="1" si="57"/>
        <v>1</v>
      </c>
      <c r="R410" s="73">
        <f t="shared" ca="1" si="56"/>
        <v>0.10831431447186934</v>
      </c>
    </row>
    <row r="411" spans="1:18" x14ac:dyDescent="0.2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 ca="1">SUMIF(Journal!$A:$A,HeadJournal!$A411,Journal!$P:$P)</f>
        <v>6661</v>
      </c>
      <c r="N411" s="8">
        <f ca="1">SUMIF(Journal!$A:$A,HeadJournal!$A411,Journal!Q:Q)</f>
        <v>9394.86</v>
      </c>
      <c r="O411" s="18">
        <f ca="1">SUMIF(Journal!$A:$A,HeadJournal!$A411,Journal!U:U)</f>
        <v>2733.8600000000006</v>
      </c>
      <c r="P411" s="22">
        <f t="shared" ca="1" si="55"/>
        <v>0.41042786368413159</v>
      </c>
      <c r="Q411" s="7" t="b">
        <f t="shared" ca="1" si="57"/>
        <v>0</v>
      </c>
      <c r="R411" s="73">
        <f t="shared" ca="1" si="56"/>
        <v>5.945053295301006E-2</v>
      </c>
    </row>
    <row r="412" spans="1:18" x14ac:dyDescent="0.2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 ca="1">SUMIF(Journal!$A:$A,HeadJournal!$A412,Journal!$P:$P)</f>
        <v>19212</v>
      </c>
      <c r="N412" s="8">
        <f ca="1">SUMIF(Journal!$A:$A,HeadJournal!$A412,Journal!Q:Q)</f>
        <v>18750</v>
      </c>
      <c r="O412" s="18">
        <f ca="1">SUMIF(Journal!$A:$A,HeadJournal!$A412,Journal!U:U)</f>
        <v>-461.99999999999977</v>
      </c>
      <c r="P412" s="22">
        <f t="shared" ca="1" si="55"/>
        <v>-2.4047470331043087E-2</v>
      </c>
      <c r="Q412" s="7" t="b">
        <f t="shared" ca="1" si="57"/>
        <v>1</v>
      </c>
      <c r="R412" s="73">
        <f t="shared" ca="1" si="56"/>
        <v>7.7139287945034357E-2</v>
      </c>
    </row>
    <row r="413" spans="1:18" x14ac:dyDescent="0.2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 ca="1">SUMIF(Journal!$A:$A,HeadJournal!$A413,Journal!$P:$P)</f>
        <v>28553.486666666675</v>
      </c>
      <c r="N413" s="8">
        <f ca="1">SUMIF(Journal!$A:$A,HeadJournal!$A413,Journal!Q:Q)</f>
        <v>42000</v>
      </c>
      <c r="O413" s="18">
        <f ca="1">SUMIF(Journal!$A:$A,HeadJournal!$A413,Journal!U:U)</f>
        <v>13446.513333333332</v>
      </c>
      <c r="P413" s="22">
        <f t="shared" ca="1" si="55"/>
        <v>0.47092369104718779</v>
      </c>
      <c r="R413" s="73">
        <f t="shared" ca="1" si="56"/>
        <v>5.3423481498931925E-2</v>
      </c>
    </row>
    <row r="414" spans="1:18" x14ac:dyDescent="0.2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 ca="1">SUMIF(Journal!$A:$A,HeadJournal!$A414,Journal!$P:$P)</f>
        <v>25810.770000000008</v>
      </c>
      <c r="N414" s="8">
        <f ca="1">SUMIF(Journal!$A:$A,HeadJournal!$A414,Journal!Q:Q)</f>
        <v>36050</v>
      </c>
      <c r="O414" s="18">
        <f ca="1">SUMIF(Journal!$A:$A,HeadJournal!$A414,Journal!U:U)</f>
        <v>10239.22999999999</v>
      </c>
      <c r="P414" s="22">
        <f t="shared" ca="1" si="55"/>
        <v>0.3967037790813675</v>
      </c>
      <c r="R414" s="73">
        <f t="shared" ca="1" si="56"/>
        <v>8.0097571672600218E-2</v>
      </c>
    </row>
    <row r="415" spans="1:18" x14ac:dyDescent="0.2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 ca="1">SUMIF(Journal!$A:$A,HeadJournal!$A415,Journal!$P:$P)</f>
        <v>34133.799999999996</v>
      </c>
      <c r="N415" s="8">
        <f ca="1">SUMIF(Journal!$A:$A,HeadJournal!$A415,Journal!Q:Q)</f>
        <v>50626.7</v>
      </c>
      <c r="O415" s="18">
        <f ca="1">SUMIF(Journal!$A:$A,HeadJournal!$A415,Journal!U:U)</f>
        <v>16492.900000000001</v>
      </c>
      <c r="P415" s="22">
        <f t="shared" ca="1" si="55"/>
        <v>0.48318382365866103</v>
      </c>
      <c r="R415" s="73">
        <f t="shared" ca="1" si="56"/>
        <v>6.0566945373793729E-2</v>
      </c>
    </row>
    <row r="416" spans="1:18" x14ac:dyDescent="0.2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 ca="1">SUMIF(Journal!$A:$A,HeadJournal!$A416,Journal!$P:$P)</f>
        <v>29938.800000000003</v>
      </c>
      <c r="N416" s="8">
        <f ca="1">SUMIF(Journal!$A:$A,HeadJournal!$A416,Journal!Q:Q)</f>
        <v>42200</v>
      </c>
      <c r="O416" s="18">
        <f ca="1">SUMIF(Journal!$A:$A,HeadJournal!$A416,Journal!U:U)</f>
        <v>12261.2</v>
      </c>
      <c r="P416" s="22">
        <f t="shared" ca="1" si="55"/>
        <v>0.40954213261720573</v>
      </c>
      <c r="R416" s="73">
        <f t="shared" ca="1" si="56"/>
        <v>7.2681603805095724E-2</v>
      </c>
    </row>
    <row r="417" spans="1:18" x14ac:dyDescent="0.2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 ca="1">SUMIF(Journal!$A:$A,HeadJournal!$A417,Journal!$P:$P)</f>
        <v>33048.830000000024</v>
      </c>
      <c r="N417" s="8">
        <f ca="1">SUMIF(Journal!$A:$A,HeadJournal!$A417,Journal!Q:Q)</f>
        <v>44370.89</v>
      </c>
      <c r="O417" s="18">
        <f ca="1">SUMIF(Journal!$A:$A,HeadJournal!$A417,Journal!U:U)</f>
        <v>11322.059999999981</v>
      </c>
      <c r="P417" s="22">
        <f t="shared" ca="1" si="55"/>
        <v>0.3425858040965436</v>
      </c>
      <c r="R417" s="73">
        <f t="shared" ca="1" si="56"/>
        <v>6.5841967779192143E-2</v>
      </c>
    </row>
    <row r="418" spans="1:18" x14ac:dyDescent="0.2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 ca="1">SUMIF(Journal!$A:$A,HeadJournal!$A418,Journal!$P:$P)</f>
        <v>23692.280000000006</v>
      </c>
      <c r="N418" s="8">
        <f ca="1">SUMIF(Journal!$A:$A,HeadJournal!$A418,Journal!Q:Q)</f>
        <v>35100</v>
      </c>
      <c r="O418" s="18">
        <f ca="1">SUMIF(Journal!$A:$A,HeadJournal!$A418,Journal!U:U)</f>
        <v>11407.719999999998</v>
      </c>
      <c r="P418" s="22">
        <f t="shared" ca="1" si="55"/>
        <v>0.48149523811131706</v>
      </c>
      <c r="Q418" s="7" t="b">
        <f t="shared" ref="Q418:Q427" ca="1" si="58">J418=K418</f>
        <v>1</v>
      </c>
      <c r="R418" s="73">
        <f t="shared" ca="1" si="56"/>
        <v>4.716219798178984E-2</v>
      </c>
    </row>
    <row r="419" spans="1:18" x14ac:dyDescent="0.2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 ca="1">SUMIF(Journal!$A:$A,HeadJournal!$A419,Journal!$P:$P)</f>
        <v>15471.4</v>
      </c>
      <c r="N419" s="8">
        <f ca="1">SUMIF(Journal!$A:$A,HeadJournal!$A419,Journal!Q:Q)</f>
        <v>21300</v>
      </c>
      <c r="O419" s="18">
        <f ca="1">SUMIF(Journal!$A:$A,HeadJournal!$A419,Journal!U:U)</f>
        <v>5828.6000000000013</v>
      </c>
      <c r="P419" s="22">
        <f t="shared" ca="1" si="55"/>
        <v>0.3767338443838309</v>
      </c>
      <c r="Q419" s="7" t="b">
        <f t="shared" ca="1" si="58"/>
        <v>1</v>
      </c>
      <c r="R419" s="73">
        <f t="shared" ca="1" si="56"/>
        <v>2.4651938415398734E-2</v>
      </c>
    </row>
    <row r="420" spans="1:18" x14ac:dyDescent="0.2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 ca="1">SUMIF(Journal!$A:$A,HeadJournal!$A420,Journal!$P:$P)</f>
        <v>16507.400000000001</v>
      </c>
      <c r="N420" s="8">
        <f ca="1">SUMIF(Journal!$A:$A,HeadJournal!$A420,Journal!Q:Q)</f>
        <v>21500</v>
      </c>
      <c r="O420" s="18">
        <f ca="1">SUMIF(Journal!$A:$A,HeadJournal!$A420,Journal!U:U)</f>
        <v>4992.5999999999995</v>
      </c>
      <c r="P420" s="22">
        <f t="shared" ca="1" si="55"/>
        <v>0.30244617565455489</v>
      </c>
      <c r="Q420" s="7" t="b">
        <f t="shared" ca="1" si="58"/>
        <v>1</v>
      </c>
      <c r="R420" s="73">
        <f t="shared" ca="1" si="56"/>
        <v>2.3104789367192891E-2</v>
      </c>
    </row>
    <row r="421" spans="1:18" x14ac:dyDescent="0.2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 ca="1">SUMIF(Journal!$A:$A,HeadJournal!$A421,Journal!$P:$P)</f>
        <v>630</v>
      </c>
      <c r="N421" s="8">
        <f ca="1">SUMIF(Journal!$A:$A,HeadJournal!$A421,Journal!Q:Q)</f>
        <v>0</v>
      </c>
      <c r="O421" s="18">
        <f ca="1">SUMIF(Journal!$A:$A,HeadJournal!$A421,Journal!U:U)</f>
        <v>-630</v>
      </c>
      <c r="P421" s="22" t="str">
        <f t="shared" ca="1" si="55"/>
        <v/>
      </c>
      <c r="Q421" s="7" t="b">
        <f t="shared" ca="1" si="58"/>
        <v>1</v>
      </c>
      <c r="R421" s="73">
        <f t="shared" ca="1" si="56"/>
        <v>0</v>
      </c>
    </row>
    <row r="422" spans="1:18" x14ac:dyDescent="0.2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 ca="1">SUMIF(Journal!$A:$A,HeadJournal!$A422,Journal!$P:$P)</f>
        <v>1248</v>
      </c>
      <c r="N422" s="8">
        <f ca="1">SUMIF(Journal!$A:$A,HeadJournal!$A422,Journal!Q:Q)</f>
        <v>3000</v>
      </c>
      <c r="O422" s="18">
        <f ca="1">SUMIF(Journal!$A:$A,HeadJournal!$A422,Journal!U:U)</f>
        <v>1752</v>
      </c>
      <c r="P422" s="22">
        <f t="shared" ca="1" si="55"/>
        <v>1.4038461538461537</v>
      </c>
      <c r="Q422" s="7" t="b">
        <f t="shared" ca="1" si="58"/>
        <v>1</v>
      </c>
      <c r="R422" s="73">
        <f t="shared" ca="1" si="56"/>
        <v>0</v>
      </c>
    </row>
    <row r="423" spans="1:18" x14ac:dyDescent="0.2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 ca="1">SUMIF(Journal!$A:$A,HeadJournal!$A423,Journal!$P:$P)</f>
        <v>4670</v>
      </c>
      <c r="N423" s="8">
        <f ca="1">SUMIF(Journal!$A:$A,HeadJournal!$A423,Journal!Q:Q)</f>
        <v>8000</v>
      </c>
      <c r="O423" s="18">
        <f ca="1">SUMIF(Journal!$A:$A,HeadJournal!$A423,Journal!U:U)</f>
        <v>3330</v>
      </c>
      <c r="P423" s="22">
        <f t="shared" ca="1" si="55"/>
        <v>0.71306209850107072</v>
      </c>
      <c r="Q423" s="7" t="b">
        <f t="shared" ca="1" si="58"/>
        <v>1</v>
      </c>
      <c r="R423" s="73">
        <f t="shared" ca="1" si="56"/>
        <v>0</v>
      </c>
    </row>
    <row r="424" spans="1:18" x14ac:dyDescent="0.2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 ca="1">SUMIF(Journal!$A:$A,HeadJournal!$A424,Journal!$P:$P)</f>
        <v>6375</v>
      </c>
      <c r="N424" s="8">
        <f ca="1">SUMIF(Journal!$A:$A,HeadJournal!$A424,Journal!Q:Q)</f>
        <v>7900</v>
      </c>
      <c r="O424" s="18">
        <f ca="1">SUMIF(Journal!$A:$A,HeadJournal!$A424,Journal!U:U)</f>
        <v>1525</v>
      </c>
      <c r="P424" s="22">
        <f t="shared" ca="1" si="55"/>
        <v>0.23921568627450981</v>
      </c>
      <c r="Q424" s="7" t="b">
        <f t="shared" ca="1" si="58"/>
        <v>0</v>
      </c>
      <c r="R424" s="73">
        <f t="shared" ca="1" si="56"/>
        <v>0</v>
      </c>
    </row>
    <row r="425" spans="1:18" x14ac:dyDescent="0.2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 ca="1">SUMIF(Journal!$A:$A,HeadJournal!$A425,Journal!$P:$P)</f>
        <v>10235.019999999999</v>
      </c>
      <c r="N425" s="8">
        <f ca="1">SUMIF(Journal!$A:$A,HeadJournal!$A425,Journal!Q:Q)</f>
        <v>12883.470000000001</v>
      </c>
      <c r="O425" s="18">
        <f ca="1">SUMIF(Journal!$A:$A,HeadJournal!$A425,Journal!U:U)</f>
        <v>2648.45</v>
      </c>
      <c r="P425" s="22">
        <f t="shared" ca="1" si="55"/>
        <v>0.25876353929938584</v>
      </c>
      <c r="Q425" s="7" t="b">
        <f t="shared" ca="1" si="58"/>
        <v>0</v>
      </c>
      <c r="R425" s="73">
        <f t="shared" ca="1" si="56"/>
        <v>3.5173355792172373E-2</v>
      </c>
    </row>
    <row r="426" spans="1:18" x14ac:dyDescent="0.2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 ca="1">SUMIF(Journal!$A:$A,HeadJournal!$A426,Journal!$P:$P)</f>
        <v>16238.090000000002</v>
      </c>
      <c r="N426" s="8">
        <f ca="1">SUMIF(Journal!$A:$A,HeadJournal!$A426,Journal!Q:Q)</f>
        <v>10136.380000000001</v>
      </c>
      <c r="O426" s="18">
        <f ca="1">SUMIF(Journal!$A:$A,HeadJournal!$A426,Journal!U:U)</f>
        <v>-6101.7100000000028</v>
      </c>
      <c r="P426" s="22">
        <f t="shared" ca="1" si="55"/>
        <v>-0.37576525317940729</v>
      </c>
      <c r="Q426" s="7" t="b">
        <f t="shared" ca="1" si="58"/>
        <v>0</v>
      </c>
      <c r="R426" s="73">
        <f t="shared" ca="1" si="56"/>
        <v>4.2985351109644049E-2</v>
      </c>
    </row>
    <row r="427" spans="1:18" x14ac:dyDescent="0.2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 ca="1">SUMIF(Journal!$A:$A,HeadJournal!$A427,Journal!$P:$P)</f>
        <v>6811.0000000000009</v>
      </c>
      <c r="N427" s="8">
        <f ca="1">SUMIF(Journal!$A:$A,HeadJournal!$A427,Journal!Q:Q)</f>
        <v>5535.17</v>
      </c>
      <c r="O427" s="18">
        <f ca="1">SUMIF(Journal!$A:$A,HeadJournal!$A427,Journal!U:U)</f>
        <v>-1275.8300000000006</v>
      </c>
      <c r="P427" s="22">
        <f t="shared" ca="1" si="55"/>
        <v>-0.18731904272500374</v>
      </c>
      <c r="Q427" s="7" t="b">
        <f t="shared" ca="1" si="58"/>
        <v>0</v>
      </c>
      <c r="R427" s="73">
        <f t="shared" ca="1" si="56"/>
        <v>7.502569373072969E-2</v>
      </c>
    </row>
    <row r="428" spans="1:18" x14ac:dyDescent="0.2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 ca="1">SUMIF(Journal!$A:$A,HeadJournal!$A428,Journal!$P:$P)</f>
        <v>16739.719999999998</v>
      </c>
      <c r="N428" s="8">
        <f ca="1">SUMIF(Journal!$A:$A,HeadJournal!$A428,Journal!Q:Q)</f>
        <v>17800</v>
      </c>
      <c r="O428" s="18">
        <f ca="1">SUMIF(Journal!$A:$A,HeadJournal!$A428,Journal!U:U)</f>
        <v>1060.2800000000018</v>
      </c>
      <c r="P428" s="22">
        <f t="shared" ca="1" si="55"/>
        <v>6.3339171742418751E-2</v>
      </c>
      <c r="R428" s="73">
        <f t="shared" ca="1" si="56"/>
        <v>6.675022043379461E-2</v>
      </c>
    </row>
    <row r="429" spans="1:18" x14ac:dyDescent="0.2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 ca="1">SUMIF(Journal!$A:$A,HeadJournal!$A429,Journal!$P:$P)</f>
        <v>22989.419999999991</v>
      </c>
      <c r="N429" s="8">
        <f ca="1">SUMIF(Journal!$A:$A,HeadJournal!$A429,Journal!Q:Q)</f>
        <v>30704.050000000003</v>
      </c>
      <c r="O429" s="18">
        <f ca="1">SUMIF(Journal!$A:$A,HeadJournal!$A429,Journal!U:U)</f>
        <v>7714.6300000000056</v>
      </c>
      <c r="P429" s="22">
        <f t="shared" ca="1" si="55"/>
        <v>0.33557305925943365</v>
      </c>
      <c r="R429" s="73">
        <f t="shared" ca="1" si="56"/>
        <v>4.9708953074936231E-2</v>
      </c>
    </row>
    <row r="430" spans="1:18" x14ac:dyDescent="0.2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 ca="1">SUMIF(Journal!$A:$A,HeadJournal!$A430,Journal!$P:$P)</f>
        <v>20184.749999999996</v>
      </c>
      <c r="N430" s="8">
        <f ca="1">SUMIF(Journal!$A:$A,HeadJournal!$A430,Journal!Q:Q)</f>
        <v>34400</v>
      </c>
      <c r="O430" s="18">
        <f ca="1">SUMIF(Journal!$A:$A,HeadJournal!$A430,Journal!U:U)</f>
        <v>14215.250000000004</v>
      </c>
      <c r="P430" s="22">
        <f t="shared" ca="1" si="55"/>
        <v>0.70425692664016182</v>
      </c>
      <c r="R430" s="73">
        <f t="shared" ca="1" si="56"/>
        <v>5.6616009611216399E-2</v>
      </c>
    </row>
    <row r="431" spans="1:18" x14ac:dyDescent="0.2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 ca="1">SUMIF(Journal!$A:$A,HeadJournal!$A431,Journal!$P:$P)</f>
        <v>1668</v>
      </c>
      <c r="N431" s="8">
        <f ca="1">SUMIF(Journal!$A:$A,HeadJournal!$A431,Journal!Q:Q)</f>
        <v>5100</v>
      </c>
      <c r="O431" s="18">
        <f ca="1">SUMIF(Journal!$A:$A,HeadJournal!$A431,Journal!U:U)</f>
        <v>3432</v>
      </c>
      <c r="P431" s="22">
        <f t="shared" ca="1" si="55"/>
        <v>2.0575539568345325</v>
      </c>
      <c r="Q431" s="7" t="b">
        <f t="shared" ref="Q431:Q436" ca="1" si="59">J431=K431</f>
        <v>1</v>
      </c>
      <c r="R431" s="73">
        <f t="shared" ca="1" si="56"/>
        <v>0</v>
      </c>
    </row>
    <row r="432" spans="1:18" x14ac:dyDescent="0.2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 ca="1">SUMIF(Journal!$A:$A,HeadJournal!$A432,Journal!$P:$P)</f>
        <v>942</v>
      </c>
      <c r="N432" s="8">
        <f ca="1">SUMIF(Journal!$A:$A,HeadJournal!$A432,Journal!Q:Q)</f>
        <v>2000</v>
      </c>
      <c r="O432" s="18">
        <f ca="1">SUMIF(Journal!$A:$A,HeadJournal!$A432,Journal!U:U)</f>
        <v>1058</v>
      </c>
      <c r="P432" s="22">
        <f t="shared" ca="1" si="55"/>
        <v>1.1231422505307855</v>
      </c>
      <c r="Q432" s="7" t="b">
        <f t="shared" ca="1" si="59"/>
        <v>1</v>
      </c>
      <c r="R432" s="73">
        <f t="shared" ca="1" si="56"/>
        <v>0</v>
      </c>
    </row>
    <row r="433" spans="1:18" x14ac:dyDescent="0.2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 ca="1">SUMIF(Journal!$A:$A,HeadJournal!$A433,Journal!$P:$P)</f>
        <v>3116</v>
      </c>
      <c r="N433" s="8">
        <f ca="1">SUMIF(Journal!$A:$A,HeadJournal!$A433,Journal!Q:Q)</f>
        <v>4900</v>
      </c>
      <c r="O433" s="18">
        <f ca="1">SUMIF(Journal!$A:$A,HeadJournal!$A433,Journal!U:U)</f>
        <v>1784</v>
      </c>
      <c r="P433" s="22">
        <f t="shared" ca="1" si="55"/>
        <v>0.57252888318356865</v>
      </c>
      <c r="Q433" s="7" t="b">
        <f t="shared" ca="1" si="59"/>
        <v>1</v>
      </c>
      <c r="R433" s="73">
        <f t="shared" ca="1" si="56"/>
        <v>0</v>
      </c>
    </row>
    <row r="434" spans="1:18" x14ac:dyDescent="0.2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 ca="1">SUMIF(Journal!$A:$A,HeadJournal!$A434,Journal!$P:$P)</f>
        <v>1131</v>
      </c>
      <c r="N434" s="8">
        <f ca="1">SUMIF(Journal!$A:$A,HeadJournal!$A434,Journal!Q:Q)</f>
        <v>1800</v>
      </c>
      <c r="O434" s="18">
        <f ca="1">SUMIF(Journal!$A:$A,HeadJournal!$A434,Journal!U:U)</f>
        <v>669</v>
      </c>
      <c r="P434" s="22">
        <f t="shared" ca="1" si="55"/>
        <v>0.59151193633952259</v>
      </c>
      <c r="Q434" s="7" t="b">
        <f t="shared" ca="1" si="59"/>
        <v>1</v>
      </c>
      <c r="R434" s="73">
        <f t="shared" ca="1" si="56"/>
        <v>0</v>
      </c>
    </row>
    <row r="435" spans="1:18" x14ac:dyDescent="0.2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 ca="1">SUMIF(Journal!$A:$A,HeadJournal!$A435,Journal!$P:$P)</f>
        <v>2264</v>
      </c>
      <c r="N435" s="8">
        <f ca="1">SUMIF(Journal!$A:$A,HeadJournal!$A435,Journal!Q:Q)</f>
        <v>4000</v>
      </c>
      <c r="O435" s="18">
        <f ca="1">SUMIF(Journal!$A:$A,HeadJournal!$A435,Journal!U:U)</f>
        <v>1736</v>
      </c>
      <c r="P435" s="22">
        <f t="shared" ca="1" si="55"/>
        <v>0.7667844522968198</v>
      </c>
      <c r="Q435" s="7" t="b">
        <f t="shared" ca="1" si="59"/>
        <v>1</v>
      </c>
      <c r="R435" s="73">
        <f t="shared" ca="1" si="56"/>
        <v>0</v>
      </c>
    </row>
    <row r="436" spans="1:18" x14ac:dyDescent="0.2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 ca="1">SUMIF(Journal!$A:$A,HeadJournal!$A436,Journal!$P:$P)</f>
        <v>738</v>
      </c>
      <c r="N436" s="8">
        <f ca="1">SUMIF(Journal!$A:$A,HeadJournal!$A436,Journal!Q:Q)</f>
        <v>1500</v>
      </c>
      <c r="O436" s="18">
        <f ca="1">SUMIF(Journal!$A:$A,HeadJournal!$A436,Journal!U:U)</f>
        <v>762</v>
      </c>
      <c r="P436" s="22">
        <f t="shared" ca="1" si="55"/>
        <v>1.032520325203252</v>
      </c>
      <c r="Q436" s="7" t="b">
        <f t="shared" ca="1" si="59"/>
        <v>1</v>
      </c>
      <c r="R436" s="73">
        <f t="shared" ca="1" si="56"/>
        <v>0</v>
      </c>
    </row>
    <row r="437" spans="1:18" x14ac:dyDescent="0.2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 ca="1">SUMIF(Journal!$A:$A,HeadJournal!$A437,Journal!$P:$P)</f>
        <v>15864.809999999998</v>
      </c>
      <c r="N437" s="8">
        <f ca="1">SUMIF(Journal!$A:$A,HeadJournal!$A437,Journal!Q:Q)</f>
        <v>24200</v>
      </c>
      <c r="O437" s="18">
        <f ca="1">SUMIF(Journal!$A:$A,HeadJournal!$A437,Journal!U:U)</f>
        <v>8335.190000000006</v>
      </c>
      <c r="P437" s="22">
        <f t="shared" ca="1" si="55"/>
        <v>0.52538858013427248</v>
      </c>
      <c r="R437" s="73">
        <f t="shared" ca="1" si="56"/>
        <v>7.7278580707868555E-2</v>
      </c>
    </row>
    <row r="438" spans="1:18" x14ac:dyDescent="0.2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 ca="1">SUMIF(Journal!$A:$A,HeadJournal!$A438,Journal!$P:$P)</f>
        <v>18576.350000000002</v>
      </c>
      <c r="N438" s="8">
        <f ca="1">SUMIF(Journal!$A:$A,HeadJournal!$A438,Journal!Q:Q)</f>
        <v>28753.18</v>
      </c>
      <c r="O438" s="18">
        <f ca="1">SUMIF(Journal!$A:$A,HeadJournal!$A438,Journal!U:U)</f>
        <v>10176.829999999998</v>
      </c>
      <c r="P438" s="22">
        <f t="shared" ca="1" si="55"/>
        <v>0.54783797678230639</v>
      </c>
      <c r="R438" s="73">
        <f t="shared" ca="1" si="56"/>
        <v>6.0150675455619647E-2</v>
      </c>
    </row>
    <row r="439" spans="1:18" x14ac:dyDescent="0.2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 ca="1">SUMIF(Journal!$A:$A,HeadJournal!$A439,Journal!$P:$P)</f>
        <v>28645.410000000003</v>
      </c>
      <c r="N439" s="8">
        <f ca="1">SUMIF(Journal!$A:$A,HeadJournal!$A439,Journal!Q:Q)</f>
        <v>41950</v>
      </c>
      <c r="O439" s="18">
        <f ca="1">SUMIF(Journal!$A:$A,HeadJournal!$A439,Journal!U:U)</f>
        <v>13304.59</v>
      </c>
      <c r="P439" s="22">
        <f t="shared" ca="1" si="55"/>
        <v>0.46445800566303636</v>
      </c>
      <c r="R439" s="73">
        <f t="shared" ca="1" si="56"/>
        <v>4.2799527044646936E-2</v>
      </c>
    </row>
    <row r="440" spans="1:18" x14ac:dyDescent="0.2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 ca="1">SUMIF(Journal!$A:$A,HeadJournal!$A440,Journal!$P:$P)</f>
        <v>16492.570000000003</v>
      </c>
      <c r="N440" s="8">
        <f ca="1">SUMIF(Journal!$A:$A,HeadJournal!$A440,Journal!Q:Q)</f>
        <v>25232.5</v>
      </c>
      <c r="O440" s="18">
        <f ca="1">SUMIF(Journal!$A:$A,HeadJournal!$A440,Journal!U:U)</f>
        <v>8739.9299999999967</v>
      </c>
      <c r="P440" s="22">
        <f t="shared" ca="1" si="55"/>
        <v>0.52993135696862248</v>
      </c>
      <c r="Q440" s="7" t="b">
        <f t="shared" ref="Q440:Q451" ca="1" si="60">J440=K440</f>
        <v>1</v>
      </c>
      <c r="R440" s="73">
        <f t="shared" ca="1" si="56"/>
        <v>6.775050825917367E-2</v>
      </c>
    </row>
    <row r="441" spans="1:18" x14ac:dyDescent="0.2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 ca="1">SUMIF(Journal!$A:$A,HeadJournal!$A441,Journal!$P:$P)</f>
        <v>20905.850000000002</v>
      </c>
      <c r="N441" s="8">
        <f ca="1">SUMIF(Journal!$A:$A,HeadJournal!$A441,Journal!Q:Q)</f>
        <v>34000</v>
      </c>
      <c r="O441" s="18">
        <f ca="1">SUMIF(Journal!$A:$A,HeadJournal!$A441,Journal!U:U)</f>
        <v>13094.149999999994</v>
      </c>
      <c r="P441" s="22">
        <f t="shared" ca="1" si="55"/>
        <v>0.62633903907279509</v>
      </c>
      <c r="Q441" s="7" t="b">
        <f t="shared" ca="1" si="60"/>
        <v>1</v>
      </c>
      <c r="R441" s="73">
        <f t="shared" ca="1" si="56"/>
        <v>5.2598196198671655E-2</v>
      </c>
    </row>
    <row r="442" spans="1:18" x14ac:dyDescent="0.2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 ca="1">SUMIF(Journal!$A:$A,HeadJournal!$A442,Journal!$P:$P)</f>
        <v>8077</v>
      </c>
      <c r="N442" s="8">
        <f ca="1">SUMIF(Journal!$A:$A,HeadJournal!$A442,Journal!Q:Q)</f>
        <v>10332</v>
      </c>
      <c r="O442" s="18">
        <f ca="1">SUMIF(Journal!$A:$A,HeadJournal!$A442,Journal!U:U)</f>
        <v>2255</v>
      </c>
      <c r="P442" s="22">
        <f t="shared" ca="1" si="55"/>
        <v>0.27918781725888325</v>
      </c>
      <c r="Q442" s="7" t="b">
        <f t="shared" ca="1" si="60"/>
        <v>1</v>
      </c>
      <c r="R442" s="73">
        <f t="shared" ca="1" si="56"/>
        <v>0</v>
      </c>
    </row>
    <row r="443" spans="1:18" x14ac:dyDescent="0.2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 ca="1">SUMIF(Journal!$A:$A,HeadJournal!$A443,Journal!$P:$P)</f>
        <v>3744</v>
      </c>
      <c r="N443" s="8">
        <f ca="1">SUMIF(Journal!$A:$A,HeadJournal!$A443,Journal!Q:Q)</f>
        <v>0</v>
      </c>
      <c r="O443" s="18">
        <f ca="1">SUMIF(Journal!$A:$A,HeadJournal!$A443,Journal!U:U)</f>
        <v>-3744</v>
      </c>
      <c r="P443" s="22" t="str">
        <f t="shared" ca="1" si="55"/>
        <v/>
      </c>
      <c r="Q443" s="7" t="b">
        <f t="shared" ca="1" si="60"/>
        <v>1</v>
      </c>
      <c r="R443" s="73">
        <f t="shared" ca="1" si="56"/>
        <v>0</v>
      </c>
    </row>
    <row r="444" spans="1:18" x14ac:dyDescent="0.2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 ca="1">SUMIF(Journal!$A:$A,HeadJournal!$A444,Journal!$P:$P)</f>
        <v>1602</v>
      </c>
      <c r="N444" s="8">
        <f ca="1">SUMIF(Journal!$A:$A,HeadJournal!$A444,Journal!Q:Q)</f>
        <v>0</v>
      </c>
      <c r="O444" s="18">
        <f ca="1">SUMIF(Journal!$A:$A,HeadJournal!$A444,Journal!U:U)</f>
        <v>-1602</v>
      </c>
      <c r="P444" s="22" t="str">
        <f t="shared" ca="1" si="55"/>
        <v/>
      </c>
      <c r="Q444" s="7" t="b">
        <f t="shared" ca="1" si="60"/>
        <v>1</v>
      </c>
      <c r="R444" s="73">
        <f t="shared" ca="1" si="56"/>
        <v>0</v>
      </c>
    </row>
    <row r="445" spans="1:18" x14ac:dyDescent="0.2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 ca="1">SUMIF(Journal!$A:$A,HeadJournal!$A445,Journal!$P:$P)</f>
        <v>5962</v>
      </c>
      <c r="N445" s="8">
        <f ca="1">SUMIF(Journal!$A:$A,HeadJournal!$A445,Journal!Q:Q)</f>
        <v>7000</v>
      </c>
      <c r="O445" s="18">
        <f ca="1">SUMIF(Journal!$A:$A,HeadJournal!$A445,Journal!U:U)</f>
        <v>1038</v>
      </c>
      <c r="P445" s="22">
        <f t="shared" ca="1" si="55"/>
        <v>0.17410265011741027</v>
      </c>
      <c r="Q445" s="7" t="b">
        <f t="shared" ca="1" si="60"/>
        <v>1</v>
      </c>
      <c r="R445" s="73">
        <f t="shared" ca="1" si="56"/>
        <v>0</v>
      </c>
    </row>
    <row r="446" spans="1:18" x14ac:dyDescent="0.2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 ca="1">SUMIF(Journal!$A:$A,HeadJournal!$A446,Journal!$P:$P)</f>
        <v>2472</v>
      </c>
      <c r="N446" s="8">
        <f ca="1">SUMIF(Journal!$A:$A,HeadJournal!$A446,Journal!Q:Q)</f>
        <v>3000</v>
      </c>
      <c r="O446" s="18">
        <f ca="1">SUMIF(Journal!$A:$A,HeadJournal!$A446,Journal!U:U)</f>
        <v>528</v>
      </c>
      <c r="P446" s="22">
        <f t="shared" ca="1" si="55"/>
        <v>0.21359223300970873</v>
      </c>
      <c r="Q446" s="7" t="b">
        <f t="shared" ca="1" si="60"/>
        <v>1</v>
      </c>
      <c r="R446" s="73">
        <f t="shared" ca="1" si="56"/>
        <v>0</v>
      </c>
    </row>
    <row r="447" spans="1:18" x14ac:dyDescent="0.2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 ca="1">SUMIF(Journal!$A:$A,HeadJournal!$A447,Journal!$P:$P)</f>
        <v>659</v>
      </c>
      <c r="N447" s="8">
        <f ca="1">SUMIF(Journal!$A:$A,HeadJournal!$A447,Journal!Q:Q)</f>
        <v>1000</v>
      </c>
      <c r="O447" s="18">
        <f ca="1">SUMIF(Journal!$A:$A,HeadJournal!$A447,Journal!U:U)</f>
        <v>341</v>
      </c>
      <c r="P447" s="22">
        <f t="shared" ca="1" si="55"/>
        <v>0.51745068285280726</v>
      </c>
      <c r="Q447" s="7" t="b">
        <f t="shared" ca="1" si="60"/>
        <v>1</v>
      </c>
      <c r="R447" s="73">
        <f t="shared" ca="1" si="56"/>
        <v>0</v>
      </c>
    </row>
    <row r="448" spans="1:18" x14ac:dyDescent="0.2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 ca="1">SUMIF(Journal!$A:$A,HeadJournal!$A448,Journal!$P:$P)</f>
        <v>3214</v>
      </c>
      <c r="N448" s="8">
        <f ca="1">SUMIF(Journal!$A:$A,HeadJournal!$A448,Journal!Q:Q)</f>
        <v>4000</v>
      </c>
      <c r="O448" s="18">
        <f ca="1">SUMIF(Journal!$A:$A,HeadJournal!$A448,Journal!U:U)</f>
        <v>786</v>
      </c>
      <c r="P448" s="22">
        <f t="shared" ca="1" si="55"/>
        <v>0.24455507156191661</v>
      </c>
      <c r="Q448" s="7" t="b">
        <f t="shared" ca="1" si="60"/>
        <v>1</v>
      </c>
      <c r="R448" s="73">
        <f t="shared" ca="1" si="56"/>
        <v>0</v>
      </c>
    </row>
    <row r="449" spans="1:18" x14ac:dyDescent="0.2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 ca="1">SUMIF(Journal!$A:$A,HeadJournal!$A449,Journal!$P:$P)</f>
        <v>4816</v>
      </c>
      <c r="N449" s="8">
        <f ca="1">SUMIF(Journal!$A:$A,HeadJournal!$A449,Journal!Q:Q)</f>
        <v>3900</v>
      </c>
      <c r="O449" s="18">
        <f ca="1">SUMIF(Journal!$A:$A,HeadJournal!$A449,Journal!U:U)</f>
        <v>-916</v>
      </c>
      <c r="P449" s="22">
        <f t="shared" ca="1" si="55"/>
        <v>-0.19019933554817275</v>
      </c>
      <c r="Q449" s="7" t="b">
        <f t="shared" ca="1" si="60"/>
        <v>1</v>
      </c>
      <c r="R449" s="73">
        <f t="shared" ca="1" si="56"/>
        <v>0</v>
      </c>
    </row>
    <row r="450" spans="1:18" x14ac:dyDescent="0.2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 ca="1">SUMIF(Journal!$A:$A,HeadJournal!$A450,Journal!$P:$P)</f>
        <v>5052</v>
      </c>
      <c r="N450" s="8">
        <f ca="1">SUMIF(Journal!$A:$A,HeadJournal!$A450,Journal!Q:Q)</f>
        <v>0</v>
      </c>
      <c r="O450" s="18">
        <f ca="1">SUMIF(Journal!$A:$A,HeadJournal!$A450,Journal!U:U)</f>
        <v>-5052</v>
      </c>
      <c r="P450" s="22" t="str">
        <f t="shared" ca="1" si="55"/>
        <v/>
      </c>
      <c r="Q450" s="7" t="b">
        <f t="shared" ca="1" si="60"/>
        <v>1</v>
      </c>
      <c r="R450" s="73">
        <f t="shared" ca="1" si="56"/>
        <v>0</v>
      </c>
    </row>
    <row r="451" spans="1:18" x14ac:dyDescent="0.2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 ca="1">SUMIF(Journal!$A:$A,HeadJournal!$A451,Journal!$P:$P)</f>
        <v>1592</v>
      </c>
      <c r="N451" s="8">
        <f ca="1">SUMIF(Journal!$A:$A,HeadJournal!$A451,Journal!Q:Q)</f>
        <v>2200</v>
      </c>
      <c r="O451" s="18">
        <f ca="1">SUMIF(Journal!$A:$A,HeadJournal!$A451,Journal!U:U)</f>
        <v>608</v>
      </c>
      <c r="P451" s="22">
        <f t="shared" ref="P451:P514" ca="1" si="61">IF(N451&lt;&gt;0,IFERROR(O451/M451,""),"")</f>
        <v>0.38190954773869346</v>
      </c>
      <c r="Q451" s="7" t="b">
        <f t="shared" ca="1" si="60"/>
        <v>1</v>
      </c>
      <c r="R451" s="73">
        <f t="shared" ref="R451:R514" ca="1" si="62">L451/M451</f>
        <v>0</v>
      </c>
    </row>
    <row r="452" spans="1:18" x14ac:dyDescent="0.2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 ca="1">SUMIF(Journal!$A:$A,HeadJournal!$A452,Journal!$P:$P)</f>
        <v>8405.6799999999985</v>
      </c>
      <c r="N452" s="8">
        <f ca="1">SUMIF(Journal!$A:$A,HeadJournal!$A452,Journal!Q:Q)</f>
        <v>6900</v>
      </c>
      <c r="O452" s="18">
        <f ca="1">SUMIF(Journal!$A:$A,HeadJournal!$A452,Journal!U:U)</f>
        <v>-1505.68</v>
      </c>
      <c r="P452" s="22">
        <f t="shared" ca="1" si="61"/>
        <v>-0.17912649541738448</v>
      </c>
      <c r="R452" s="73">
        <f t="shared" ca="1" si="62"/>
        <v>0.13081749483682464</v>
      </c>
    </row>
    <row r="453" spans="1:18" x14ac:dyDescent="0.2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 ca="1">SUMIF(Journal!$A:$A,HeadJournal!$A453,Journal!$P:$P)</f>
        <v>27982.510000000002</v>
      </c>
      <c r="N453" s="8">
        <f ca="1">SUMIF(Journal!$A:$A,HeadJournal!$A453,Journal!Q:Q)</f>
        <v>40400</v>
      </c>
      <c r="O453" s="18">
        <f ca="1">SUMIF(Journal!$A:$A,HeadJournal!$A453,Journal!U:U)</f>
        <v>12417.489999999998</v>
      </c>
      <c r="P453" s="22">
        <f t="shared" ca="1" si="61"/>
        <v>0.44375897658930513</v>
      </c>
      <c r="R453" s="73">
        <f t="shared" ca="1" si="62"/>
        <v>3.9296331887311034E-2</v>
      </c>
    </row>
    <row r="454" spans="1:18" x14ac:dyDescent="0.2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 ca="1">SUMIF(Journal!$A:$A,HeadJournal!$A454,Journal!$P:$P)</f>
        <v>4053.0400000000004</v>
      </c>
      <c r="N454" s="8">
        <f ca="1">SUMIF(Journal!$A:$A,HeadJournal!$A454,Journal!Q:Q)</f>
        <v>2400</v>
      </c>
      <c r="O454" s="18">
        <f ca="1">SUMIF(Journal!$A:$A,HeadJournal!$A454,Journal!U:U)</f>
        <v>-1653.04</v>
      </c>
      <c r="P454" s="22">
        <f t="shared" ca="1" si="61"/>
        <v>-0.40785188401792227</v>
      </c>
      <c r="Q454" s="7" t="b">
        <f ca="1">J454=K454</f>
        <v>1</v>
      </c>
      <c r="R454" s="73">
        <f t="shared" ca="1" si="62"/>
        <v>0.11818289481475631</v>
      </c>
    </row>
    <row r="455" spans="1:18" x14ac:dyDescent="0.2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 ca="1">SUMIF(Journal!$A:$A,HeadJournal!$A455,Journal!$P:$P)</f>
        <v>14951.456666666663</v>
      </c>
      <c r="N455" s="8">
        <f ca="1">SUMIF(Journal!$A:$A,HeadJournal!$A455,Journal!Q:Q)</f>
        <v>24100</v>
      </c>
      <c r="O455" s="18">
        <f ca="1">SUMIF(Journal!$A:$A,HeadJournal!$A455,Journal!U:U)</f>
        <v>9148.5433333333349</v>
      </c>
      <c r="P455" s="22">
        <f t="shared" ca="1" si="61"/>
        <v>0.61188307850494861</v>
      </c>
      <c r="R455" s="73">
        <f t="shared" ca="1" si="62"/>
        <v>6.732967155708576E-2</v>
      </c>
    </row>
    <row r="456" spans="1:18" x14ac:dyDescent="0.2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 ca="1">SUMIF(Journal!$A:$A,HeadJournal!$A456,Journal!$P:$P)</f>
        <v>12920.6</v>
      </c>
      <c r="N456" s="8">
        <f ca="1">SUMIF(Journal!$A:$A,HeadJournal!$A456,Journal!Q:Q)</f>
        <v>20300</v>
      </c>
      <c r="O456" s="18">
        <f ca="1">SUMIF(Journal!$A:$A,HeadJournal!$A456,Journal!U:U)</f>
        <v>7379.4</v>
      </c>
      <c r="P456" s="22">
        <f t="shared" ca="1" si="61"/>
        <v>0.57113446743959251</v>
      </c>
      <c r="R456" s="73">
        <f t="shared" ca="1" si="62"/>
        <v>5.7653669334241445E-2</v>
      </c>
    </row>
    <row r="457" spans="1:18" x14ac:dyDescent="0.2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 ca="1">SUMIF(Journal!$A:$A,HeadJournal!$A457,Journal!$P:$P)</f>
        <v>18390.71</v>
      </c>
      <c r="N457" s="8">
        <f ca="1">SUMIF(Journal!$A:$A,HeadJournal!$A457,Journal!Q:Q)</f>
        <v>31064.35</v>
      </c>
      <c r="O457" s="18">
        <f ca="1">SUMIF(Journal!$A:$A,HeadJournal!$A457,Journal!U:U)</f>
        <v>12673.64</v>
      </c>
      <c r="P457" s="22">
        <f t="shared" ca="1" si="61"/>
        <v>0.68913271972642709</v>
      </c>
      <c r="R457" s="73">
        <f t="shared" ca="1" si="62"/>
        <v>4.0505233348794044E-2</v>
      </c>
    </row>
    <row r="458" spans="1:18" x14ac:dyDescent="0.2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 ca="1">SUMIF(Journal!$A:$A,HeadJournal!$A458,Journal!$P:$P)</f>
        <v>12477.74</v>
      </c>
      <c r="N458" s="8">
        <f ca="1">SUMIF(Journal!$A:$A,HeadJournal!$A458,Journal!Q:Q)</f>
        <v>22100</v>
      </c>
      <c r="O458" s="18">
        <f ca="1">SUMIF(Journal!$A:$A,HeadJournal!$A458,Journal!U:U)</f>
        <v>9622.26</v>
      </c>
      <c r="P458" s="22">
        <f t="shared" ca="1" si="61"/>
        <v>0.7711540711699395</v>
      </c>
      <c r="R458" s="73">
        <f t="shared" ca="1" si="62"/>
        <v>5.9699913606149839E-2</v>
      </c>
    </row>
    <row r="459" spans="1:18" x14ac:dyDescent="0.2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 ca="1">SUMIF(Journal!$A:$A,HeadJournal!$A459,Journal!$P:$P)</f>
        <v>20572.476666666662</v>
      </c>
      <c r="N459" s="8">
        <f ca="1">SUMIF(Journal!$A:$A,HeadJournal!$A459,Journal!Q:Q)</f>
        <v>30200</v>
      </c>
      <c r="O459" s="18">
        <f ca="1">SUMIF(Journal!$A:$A,HeadJournal!$A459,Journal!U:U)</f>
        <v>9627.5233333333381</v>
      </c>
      <c r="P459" s="22">
        <f t="shared" ca="1" si="61"/>
        <v>0.46798076329490745</v>
      </c>
      <c r="R459" s="73">
        <f t="shared" ca="1" si="62"/>
        <v>4.8933178196175708E-2</v>
      </c>
    </row>
    <row r="460" spans="1:18" x14ac:dyDescent="0.2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 ca="1">SUMIF(Journal!$A:$A,HeadJournal!$A460,Journal!$P:$P)</f>
        <v>18296.126666666652</v>
      </c>
      <c r="N460" s="8">
        <f ca="1">SUMIF(Journal!$A:$A,HeadJournal!$A460,Journal!Q:Q)</f>
        <v>21800</v>
      </c>
      <c r="O460" s="18">
        <f ca="1">SUMIF(Journal!$A:$A,HeadJournal!$A460,Journal!U:U)</f>
        <v>3503.8733333333457</v>
      </c>
      <c r="P460" s="22">
        <f t="shared" ca="1" si="61"/>
        <v>0.19150902249255755</v>
      </c>
      <c r="R460" s="73">
        <f t="shared" ca="1" si="62"/>
        <v>5.5021299590186527E-2</v>
      </c>
    </row>
    <row r="461" spans="1:18" x14ac:dyDescent="0.2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 ca="1"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 ca="1">SUMIF(Journal!$A:$A,HeadJournal!$A461,Journal!$P:$P)</f>
        <v>17299.536666666667</v>
      </c>
      <c r="N461" s="8">
        <f ca="1">SUMIF(Journal!$A:$A,HeadJournal!$A461,Journal!Q:Q)</f>
        <v>26400</v>
      </c>
      <c r="O461" s="18">
        <f ca="1">SUMIF(Journal!$A:$A,HeadJournal!$A461,Journal!U:U)</f>
        <v>9100.463333333335</v>
      </c>
      <c r="P461" s="22">
        <f t="shared" ca="1" si="61"/>
        <v>0.52605243184740413</v>
      </c>
      <c r="R461" s="73">
        <f t="shared" ca="1" si="62"/>
        <v>5.8190961183738829E-2</v>
      </c>
    </row>
    <row r="462" spans="1:18" x14ac:dyDescent="0.2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 ca="1">SUMIF(Journal!$A:$A,HeadJournal!$A462,Journal!$P:$P)</f>
        <v>4644</v>
      </c>
      <c r="N462" s="8">
        <f ca="1">SUMIF(Journal!$A:$A,HeadJournal!$A462,Journal!Q:Q)</f>
        <v>2718.69</v>
      </c>
      <c r="O462" s="18">
        <f ca="1">SUMIF(Journal!$A:$A,HeadJournal!$A462,Journal!U:U)</f>
        <v>-1925.31</v>
      </c>
      <c r="P462" s="22">
        <f t="shared" ca="1" si="61"/>
        <v>-0.41458010335917311</v>
      </c>
      <c r="Q462" s="7" t="b">
        <f ca="1">J462=K462</f>
        <v>1</v>
      </c>
      <c r="R462" s="73">
        <f t="shared" ca="1" si="62"/>
        <v>0</v>
      </c>
    </row>
    <row r="463" spans="1:18" x14ac:dyDescent="0.2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 ca="1"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 ca="1">SUMIF(Journal!$A:$A,HeadJournal!$A463,Journal!$P:$P)</f>
        <v>15857.265000000001</v>
      </c>
      <c r="N463" s="8">
        <f ca="1">SUMIF(Journal!$A:$A,HeadJournal!$A463,Journal!Q:Q)</f>
        <v>17600</v>
      </c>
      <c r="O463" s="18">
        <f ca="1">SUMIF(Journal!$A:$A,HeadJournal!$A463,Journal!U:U)</f>
        <v>1742.7349999999994</v>
      </c>
      <c r="P463" s="22">
        <f t="shared" ca="1" si="61"/>
        <v>0.1099013606696993</v>
      </c>
      <c r="R463" s="73">
        <f t="shared" ca="1" si="62"/>
        <v>7.8887185148258529E-2</v>
      </c>
    </row>
    <row r="464" spans="1:18" x14ac:dyDescent="0.2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 ca="1">SUMIF(Journal!$A:$A,HeadJournal!$A464,Journal!$P:$P)</f>
        <v>21037.805000000004</v>
      </c>
      <c r="N464" s="8">
        <f ca="1">SUMIF(Journal!$A:$A,HeadJournal!$A464,Journal!Q:Q)</f>
        <v>30887.67</v>
      </c>
      <c r="O464" s="18">
        <f ca="1">SUMIF(Journal!$A:$A,HeadJournal!$A464,Journal!U:U)</f>
        <v>9849.864999999998</v>
      </c>
      <c r="P464" s="22">
        <f t="shared" ca="1" si="61"/>
        <v>0.46819832202076195</v>
      </c>
      <c r="R464" s="73">
        <f t="shared" ca="1" si="62"/>
        <v>5.9461288855942894E-2</v>
      </c>
    </row>
    <row r="465" spans="1:18" x14ac:dyDescent="0.2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 ca="1"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 ca="1">SUMIF(Journal!$A:$A,HeadJournal!$A465,Journal!$P:$P)</f>
        <v>20482.885000000002</v>
      </c>
      <c r="N465" s="8">
        <f ca="1">SUMIF(Journal!$A:$A,HeadJournal!$A465,Journal!Q:Q)</f>
        <v>37100</v>
      </c>
      <c r="O465" s="18">
        <f ca="1">SUMIF(Journal!$A:$A,HeadJournal!$A465,Journal!U:U)</f>
        <v>16617.114999999994</v>
      </c>
      <c r="P465" s="22">
        <f t="shared" ca="1" si="61"/>
        <v>0.81126828569315268</v>
      </c>
      <c r="R465" s="73">
        <f t="shared" ca="1" si="62"/>
        <v>6.2473377163422043E-2</v>
      </c>
    </row>
    <row r="466" spans="1:18" x14ac:dyDescent="0.2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 ca="1">SUMIF(Journal!$A:$A,HeadJournal!$A466,Journal!$P:$P)</f>
        <v>8600.06</v>
      </c>
      <c r="N466" s="8">
        <f ca="1">SUMIF(Journal!$A:$A,HeadJournal!$A466,Journal!Q:Q)</f>
        <v>4400</v>
      </c>
      <c r="O466" s="18">
        <f ca="1">SUMIF(Journal!$A:$A,HeadJournal!$A466,Journal!U:U)</f>
        <v>-4200.0600000000013</v>
      </c>
      <c r="P466" s="22">
        <f t="shared" ca="1" si="61"/>
        <v>-0.48837566249537812</v>
      </c>
      <c r="Q466" s="7" t="b">
        <f t="shared" ref="Q466:Q471" ca="1" si="63">J466=K466</f>
        <v>0</v>
      </c>
      <c r="R466" s="73">
        <f t="shared" ca="1" si="62"/>
        <v>4.709269470212999E-2</v>
      </c>
    </row>
    <row r="467" spans="1:18" x14ac:dyDescent="0.2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 ca="1">SUMIF(Journal!$A:$A,HeadJournal!$A467,Journal!$P:$P)</f>
        <v>7609.050000000002</v>
      </c>
      <c r="N467" s="8">
        <f ca="1">SUMIF(Journal!$A:$A,HeadJournal!$A467,Journal!Q:Q)</f>
        <v>5050</v>
      </c>
      <c r="O467" s="18">
        <f ca="1">SUMIF(Journal!$A:$A,HeadJournal!$A467,Journal!U:U)</f>
        <v>-2559.0500000000006</v>
      </c>
      <c r="P467" s="22">
        <f t="shared" ca="1" si="61"/>
        <v>-0.33631662296870174</v>
      </c>
      <c r="Q467" s="7" t="b">
        <f t="shared" ca="1" si="63"/>
        <v>0</v>
      </c>
      <c r="R467" s="73">
        <f t="shared" ca="1" si="62"/>
        <v>7.4122262306069733E-2</v>
      </c>
    </row>
    <row r="468" spans="1:18" x14ac:dyDescent="0.2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 ca="1">SUMIF(Journal!$A:$A,HeadJournal!$A468,Journal!$P:$P)</f>
        <v>6600</v>
      </c>
      <c r="N468" s="8">
        <f ca="1">SUMIF(Journal!$A:$A,HeadJournal!$A468,Journal!Q:Q)</f>
        <v>8000</v>
      </c>
      <c r="O468" s="18">
        <f ca="1">SUMIF(Journal!$A:$A,HeadJournal!$A468,Journal!U:U)</f>
        <v>1400</v>
      </c>
      <c r="P468" s="22">
        <f t="shared" ca="1" si="61"/>
        <v>0.21212121212121213</v>
      </c>
      <c r="Q468" s="7" t="b">
        <f t="shared" ca="1" si="63"/>
        <v>1</v>
      </c>
      <c r="R468" s="73">
        <f t="shared" ca="1" si="62"/>
        <v>0</v>
      </c>
    </row>
    <row r="469" spans="1:18" x14ac:dyDescent="0.2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 ca="1">SUMIF(Journal!$A:$A,HeadJournal!$A469,Journal!$P:$P)</f>
        <v>738</v>
      </c>
      <c r="N469" s="8">
        <f ca="1">SUMIF(Journal!$A:$A,HeadJournal!$A469,Journal!Q:Q)</f>
        <v>700</v>
      </c>
      <c r="O469" s="18">
        <f ca="1">SUMIF(Journal!$A:$A,HeadJournal!$A469,Journal!U:U)</f>
        <v>-38</v>
      </c>
      <c r="P469" s="22">
        <f t="shared" ca="1" si="61"/>
        <v>-5.1490514905149054E-2</v>
      </c>
      <c r="Q469" s="7" t="b">
        <f t="shared" ca="1" si="63"/>
        <v>1</v>
      </c>
      <c r="R469" s="73">
        <f t="shared" ca="1" si="62"/>
        <v>0</v>
      </c>
    </row>
    <row r="470" spans="1:18" x14ac:dyDescent="0.2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 ca="1">SUMIF(Journal!$A:$A,HeadJournal!$A470,Journal!$P:$P)</f>
        <v>1207</v>
      </c>
      <c r="N470" s="8">
        <f ca="1">SUMIF(Journal!$A:$A,HeadJournal!$A470,Journal!Q:Q)</f>
        <v>1800</v>
      </c>
      <c r="O470" s="18">
        <f ca="1">SUMIF(Journal!$A:$A,HeadJournal!$A470,Journal!U:U)</f>
        <v>593</v>
      </c>
      <c r="P470" s="22">
        <f t="shared" ca="1" si="61"/>
        <v>0.49130074565037285</v>
      </c>
      <c r="Q470" s="7" t="b">
        <f t="shared" ca="1" si="63"/>
        <v>1</v>
      </c>
      <c r="R470" s="73">
        <f t="shared" ca="1" si="62"/>
        <v>0</v>
      </c>
    </row>
    <row r="471" spans="1:18" x14ac:dyDescent="0.2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 ca="1">SUMIF(Journal!$A:$A,HeadJournal!$A471,Journal!$P:$P)</f>
        <v>3063</v>
      </c>
      <c r="N471" s="8">
        <f ca="1">SUMIF(Journal!$A:$A,HeadJournal!$A471,Journal!Q:Q)</f>
        <v>5500</v>
      </c>
      <c r="O471" s="18">
        <f ca="1">SUMIF(Journal!$A:$A,HeadJournal!$A471,Journal!U:U)</f>
        <v>2437</v>
      </c>
      <c r="P471" s="22">
        <f t="shared" ca="1" si="61"/>
        <v>0.7956252040483186</v>
      </c>
      <c r="Q471" s="7" t="b">
        <f t="shared" ca="1" si="63"/>
        <v>1</v>
      </c>
      <c r="R471" s="73">
        <f t="shared" ca="1" si="62"/>
        <v>0</v>
      </c>
    </row>
    <row r="472" spans="1:18" x14ac:dyDescent="0.2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 ca="1"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 ca="1">SUMIF(Journal!$A:$A,HeadJournal!$A472,Journal!$P:$P)</f>
        <v>21335.304999999997</v>
      </c>
      <c r="N472" s="8">
        <f ca="1">SUMIF(Journal!$A:$A,HeadJournal!$A472,Journal!Q:Q)</f>
        <v>31990.920000000002</v>
      </c>
      <c r="O472" s="18">
        <f ca="1">SUMIF(Journal!$A:$A,HeadJournal!$A472,Journal!U:U)</f>
        <v>10655.615000000003</v>
      </c>
      <c r="P472" s="22">
        <f t="shared" ca="1" si="61"/>
        <v>0.49943579433244589</v>
      </c>
      <c r="R472" s="73">
        <f t="shared" ca="1" si="62"/>
        <v>5.9977347406095213E-2</v>
      </c>
    </row>
    <row r="473" spans="1:18" x14ac:dyDescent="0.2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 ca="1"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 ca="1">SUMIF(Journal!$A:$A,HeadJournal!$A473,Journal!$P:$P)</f>
        <v>15367.149999999987</v>
      </c>
      <c r="N473" s="8">
        <f ca="1">SUMIF(Journal!$A:$A,HeadJournal!$A473,Journal!Q:Q)</f>
        <v>23650</v>
      </c>
      <c r="O473" s="18">
        <f ca="1">SUMIF(Journal!$A:$A,HeadJournal!$A473,Journal!U:U)</f>
        <v>8282.8500000000131</v>
      </c>
      <c r="P473" s="22">
        <f t="shared" ca="1" si="61"/>
        <v>0.5389971465105774</v>
      </c>
      <c r="R473" s="73">
        <f t="shared" ca="1" si="62"/>
        <v>5.9212671184962776E-2</v>
      </c>
    </row>
    <row r="474" spans="1:18" x14ac:dyDescent="0.2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 ca="1">SUMIF(Journal!$A:$A,HeadJournal!$A474,Journal!$P:$P)</f>
        <v>10941.106788458743</v>
      </c>
      <c r="N474" s="8">
        <f ca="1">SUMIF(Journal!$A:$A,HeadJournal!$A474,Journal!Q:Q)</f>
        <v>18000</v>
      </c>
      <c r="O474" s="18">
        <f ca="1">SUMIF(Journal!$A:$A,HeadJournal!$A474,Journal!U:U)</f>
        <v>7058.8932115412563</v>
      </c>
      <c r="P474" s="22">
        <f t="shared" ca="1" si="61"/>
        <v>0.6451717680872423</v>
      </c>
      <c r="R474" s="73">
        <f t="shared" ca="1" si="62"/>
        <v>8.3166174829756911E-2</v>
      </c>
    </row>
    <row r="475" spans="1:18" x14ac:dyDescent="0.2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 ca="1">SUMIF(Journal!$A:$A,HeadJournal!$A475,Journal!$P:$P)</f>
        <v>20386.669999999998</v>
      </c>
      <c r="N475" s="8">
        <f ca="1">SUMIF(Journal!$A:$A,HeadJournal!$A475,Journal!Q:Q)</f>
        <v>31500</v>
      </c>
      <c r="O475" s="18">
        <f ca="1">SUMIF(Journal!$A:$A,HeadJournal!$A475,Journal!U:U)</f>
        <v>11113.330000000005</v>
      </c>
      <c r="P475" s="22">
        <f t="shared" ca="1" si="61"/>
        <v>0.5451272816992675</v>
      </c>
      <c r="Q475" s="7" t="b">
        <f ca="1">J475=K475</f>
        <v>1</v>
      </c>
      <c r="R475" s="73">
        <f t="shared" ca="1" si="62"/>
        <v>4.46335767440195E-2</v>
      </c>
    </row>
    <row r="476" spans="1:18" x14ac:dyDescent="0.2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 ca="1">SUMIF(Journal!$A:$A,HeadJournal!$A476,Journal!$P:$P)</f>
        <v>1230</v>
      </c>
      <c r="N476" s="8">
        <f ca="1">SUMIF(Journal!$A:$A,HeadJournal!$A476,Journal!Q:Q)</f>
        <v>1600</v>
      </c>
      <c r="O476" s="18">
        <f ca="1">SUMIF(Journal!$A:$A,HeadJournal!$A476,Journal!U:U)</f>
        <v>370</v>
      </c>
      <c r="P476" s="22">
        <f t="shared" ca="1" si="61"/>
        <v>0.30081300813008133</v>
      </c>
      <c r="Q476" s="7" t="b">
        <f ca="1">J476=K476</f>
        <v>1</v>
      </c>
      <c r="R476" s="73">
        <f t="shared" ca="1" si="62"/>
        <v>0</v>
      </c>
    </row>
    <row r="477" spans="1:18" x14ac:dyDescent="0.2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 ca="1"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 ca="1">SUMIF(Journal!$A:$A,HeadJournal!$A477,Journal!$P:$P)</f>
        <v>18588.316666666662</v>
      </c>
      <c r="N477" s="8">
        <f ca="1">SUMIF(Journal!$A:$A,HeadJournal!$A477,Journal!Q:Q)</f>
        <v>29135.56</v>
      </c>
      <c r="O477" s="18">
        <f ca="1">SUMIF(Journal!$A:$A,HeadJournal!$A477,Journal!U:U)</f>
        <v>10547.243333333339</v>
      </c>
      <c r="P477" s="22">
        <f t="shared" ca="1" si="61"/>
        <v>0.56741250552542455</v>
      </c>
      <c r="Q477" s="7" t="b">
        <f ca="1">J477=K477</f>
        <v>1</v>
      </c>
      <c r="R477" s="73">
        <f t="shared" ca="1" si="62"/>
        <v>6.738838643269654E-2</v>
      </c>
    </row>
    <row r="478" spans="1:18" x14ac:dyDescent="0.2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 ca="1"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 ca="1">SUMIF(Journal!$A:$A,HeadJournal!$A478,Journal!$P:$P)</f>
        <v>20104.846666666675</v>
      </c>
      <c r="N478" s="8">
        <f ca="1">SUMIF(Journal!$A:$A,HeadJournal!$A478,Journal!Q:Q)</f>
        <v>21100</v>
      </c>
      <c r="O478" s="18">
        <f ca="1">SUMIF(Journal!$A:$A,HeadJournal!$A478,Journal!U:U)</f>
        <v>995.15333333333001</v>
      </c>
      <c r="P478" s="22">
        <f t="shared" ca="1" si="61"/>
        <v>4.9498180704022426E-2</v>
      </c>
      <c r="R478" s="73">
        <f t="shared" ca="1" si="62"/>
        <v>6.2305208661128778E-2</v>
      </c>
    </row>
    <row r="479" spans="1:18" x14ac:dyDescent="0.2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 ca="1">SUMIF(Journal!$A:$A,HeadJournal!$A479,Journal!$P:$P)</f>
        <v>9630.2166666666708</v>
      </c>
      <c r="N479" s="8">
        <f ca="1">SUMIF(Journal!$A:$A,HeadJournal!$A479,Journal!Q:Q)</f>
        <v>14517.1</v>
      </c>
      <c r="O479" s="18">
        <f ca="1">SUMIF(Journal!$A:$A,HeadJournal!$A479,Journal!U:U)</f>
        <v>4886.8833333333287</v>
      </c>
      <c r="P479" s="22">
        <f t="shared" ca="1" si="61"/>
        <v>0.50745310333966109</v>
      </c>
      <c r="R479" s="73">
        <f t="shared" ca="1" si="62"/>
        <v>0.13007357051502816</v>
      </c>
    </row>
    <row r="480" spans="1:18" x14ac:dyDescent="0.2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 ca="1"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 ca="1">SUMIF(Journal!$A:$A,HeadJournal!$A480,Journal!$P:$P)</f>
        <v>17410.945</v>
      </c>
      <c r="N480" s="8">
        <f ca="1">SUMIF(Journal!$A:$A,HeadJournal!$A480,Journal!Q:Q)</f>
        <v>24400</v>
      </c>
      <c r="O480" s="18">
        <f ca="1">SUMIF(Journal!$A:$A,HeadJournal!$A480,Journal!U:U)</f>
        <v>6989.0550000000003</v>
      </c>
      <c r="P480" s="22">
        <f t="shared" ca="1" si="61"/>
        <v>0.40141732685962767</v>
      </c>
      <c r="Q480" s="7" t="b">
        <f ca="1">J480=K480</f>
        <v>1</v>
      </c>
      <c r="R480" s="73">
        <f t="shared" ca="1" si="62"/>
        <v>6.3842887333226322E-2</v>
      </c>
    </row>
    <row r="481" spans="1:18" x14ac:dyDescent="0.2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 ca="1"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 ca="1">SUMIF(Journal!$A:$A,HeadJournal!$A481,Journal!$P:$P)</f>
        <v>18258.494999999999</v>
      </c>
      <c r="N481" s="8">
        <f ca="1">SUMIF(Journal!$A:$A,HeadJournal!$A481,Journal!Q:Q)</f>
        <v>29498.11</v>
      </c>
      <c r="O481" s="18">
        <f ca="1">SUMIF(Journal!$A:$A,HeadJournal!$A481,Journal!U:U)</f>
        <v>11239.615000000005</v>
      </c>
      <c r="P481" s="22">
        <f t="shared" ca="1" si="61"/>
        <v>0.61558277393618732</v>
      </c>
      <c r="R481" s="73">
        <f t="shared" ca="1" si="62"/>
        <v>6.0879333154238623E-2</v>
      </c>
    </row>
    <row r="482" spans="1:18" x14ac:dyDescent="0.2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 ca="1"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 ca="1">SUMIF(Journal!$A:$A,HeadJournal!$A482,Journal!$P:$P)</f>
        <v>19117.875000000004</v>
      </c>
      <c r="N482" s="8">
        <f ca="1">SUMIF(Journal!$A:$A,HeadJournal!$A482,Journal!Q:Q)</f>
        <v>31426.22</v>
      </c>
      <c r="O482" s="18">
        <f ca="1">SUMIF(Journal!$A:$A,HeadJournal!$A482,Journal!U:U)</f>
        <v>12308.34499999999</v>
      </c>
      <c r="P482" s="22">
        <f t="shared" ca="1" si="61"/>
        <v>0.64381344683967168</v>
      </c>
      <c r="R482" s="73">
        <f t="shared" ca="1" si="62"/>
        <v>5.8142706760034774E-2</v>
      </c>
    </row>
    <row r="483" spans="1:18" x14ac:dyDescent="0.2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 ca="1">SUMIF(Journal!$A:$A,HeadJournal!$A483,Journal!$P:$P)</f>
        <v>20309.085000000003</v>
      </c>
      <c r="N483" s="8">
        <f ca="1">SUMIF(Journal!$A:$A,HeadJournal!$A483,Journal!Q:Q)</f>
        <v>31200</v>
      </c>
      <c r="O483" s="18">
        <f ca="1">SUMIF(Journal!$A:$A,HeadJournal!$A483,Journal!U:U)</f>
        <v>10890.914999999999</v>
      </c>
      <c r="P483" s="22">
        <f t="shared" ca="1" si="61"/>
        <v>0.53625828046906088</v>
      </c>
      <c r="R483" s="73">
        <f t="shared" ca="1" si="62"/>
        <v>5.4732401779794604E-2</v>
      </c>
    </row>
    <row r="484" spans="1:18" x14ac:dyDescent="0.2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 ca="1">SUMIF(Journal!$A:$A,HeadJournal!$A484,Journal!$P:$P)</f>
        <v>6636</v>
      </c>
      <c r="N484" s="8">
        <f ca="1">SUMIF(Journal!$A:$A,HeadJournal!$A484,Journal!Q:Q)</f>
        <v>9600</v>
      </c>
      <c r="O484" s="18">
        <f ca="1">SUMIF(Journal!$A:$A,HeadJournal!$A484,Journal!U:U)</f>
        <v>2964</v>
      </c>
      <c r="P484" s="22">
        <f t="shared" ca="1" si="61"/>
        <v>0.44665461121157324</v>
      </c>
      <c r="Q484" s="7" t="b">
        <f t="shared" ref="Q484:Q494" ca="1" si="64">J484=K484</f>
        <v>1</v>
      </c>
      <c r="R484" s="73">
        <f t="shared" ca="1" si="62"/>
        <v>0</v>
      </c>
    </row>
    <row r="485" spans="1:18" x14ac:dyDescent="0.2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 ca="1">SUMIF(Journal!$A:$A,HeadJournal!$A485,Journal!$P:$P)</f>
        <v>2200</v>
      </c>
      <c r="N485" s="8">
        <f ca="1">SUMIF(Journal!$A:$A,HeadJournal!$A485,Journal!Q:Q)</f>
        <v>3200</v>
      </c>
      <c r="O485" s="18">
        <f ca="1">SUMIF(Journal!$A:$A,HeadJournal!$A485,Journal!U:U)</f>
        <v>1000</v>
      </c>
      <c r="P485" s="22">
        <f t="shared" ca="1" si="61"/>
        <v>0.45454545454545453</v>
      </c>
      <c r="Q485" s="7" t="b">
        <f t="shared" ca="1" si="64"/>
        <v>1</v>
      </c>
      <c r="R485" s="73">
        <f t="shared" ca="1" si="62"/>
        <v>0</v>
      </c>
    </row>
    <row r="486" spans="1:18" x14ac:dyDescent="0.2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 ca="1">SUMIF(Journal!$A:$A,HeadJournal!$A486,Journal!$P:$P)</f>
        <v>12294</v>
      </c>
      <c r="N486" s="8">
        <f ca="1">SUMIF(Journal!$A:$A,HeadJournal!$A486,Journal!Q:Q)</f>
        <v>15850</v>
      </c>
      <c r="O486" s="18">
        <f ca="1">SUMIF(Journal!$A:$A,HeadJournal!$A486,Journal!U:U)</f>
        <v>3556</v>
      </c>
      <c r="P486" s="22">
        <f t="shared" ca="1" si="61"/>
        <v>0.28924678705059381</v>
      </c>
      <c r="Q486" s="7" t="b">
        <f t="shared" ca="1" si="64"/>
        <v>1</v>
      </c>
      <c r="R486" s="73">
        <f t="shared" ca="1" si="62"/>
        <v>4.4005205791442979E-2</v>
      </c>
    </row>
    <row r="487" spans="1:18" x14ac:dyDescent="0.2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 ca="1">SUMIF(Journal!$A:$A,HeadJournal!$A487,Journal!$P:$P)</f>
        <v>944</v>
      </c>
      <c r="N487" s="8">
        <f ca="1">SUMIF(Journal!$A:$A,HeadJournal!$A487,Journal!Q:Q)</f>
        <v>1600</v>
      </c>
      <c r="O487" s="18">
        <f ca="1">SUMIF(Journal!$A:$A,HeadJournal!$A487,Journal!U:U)</f>
        <v>656</v>
      </c>
      <c r="P487" s="22">
        <f t="shared" ca="1" si="61"/>
        <v>0.69491525423728817</v>
      </c>
      <c r="Q487" s="7" t="b">
        <f t="shared" ca="1" si="64"/>
        <v>1</v>
      </c>
      <c r="R487" s="73">
        <f t="shared" ca="1" si="62"/>
        <v>0</v>
      </c>
    </row>
    <row r="488" spans="1:18" x14ac:dyDescent="0.2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 ca="1">SUMIF(Journal!$A:$A,HeadJournal!$A488,Journal!$P:$P)</f>
        <v>3923</v>
      </c>
      <c r="N488" s="8">
        <f ca="1">SUMIF(Journal!$A:$A,HeadJournal!$A488,Journal!Q:Q)</f>
        <v>5000</v>
      </c>
      <c r="O488" s="18">
        <f ca="1">SUMIF(Journal!$A:$A,HeadJournal!$A488,Journal!U:U)</f>
        <v>1077</v>
      </c>
      <c r="P488" s="22">
        <f t="shared" ca="1" si="61"/>
        <v>0.27453479479989806</v>
      </c>
      <c r="Q488" s="7" t="b">
        <f t="shared" ca="1" si="64"/>
        <v>1</v>
      </c>
      <c r="R488" s="73">
        <f t="shared" ca="1" si="62"/>
        <v>0</v>
      </c>
    </row>
    <row r="489" spans="1:18" x14ac:dyDescent="0.2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 ca="1">SUMIF(Journal!$A:$A,HeadJournal!$A489,Journal!$P:$P)</f>
        <v>5405</v>
      </c>
      <c r="N489" s="8">
        <f ca="1">SUMIF(Journal!$A:$A,HeadJournal!$A489,Journal!Q:Q)</f>
        <v>7600</v>
      </c>
      <c r="O489" s="18">
        <f ca="1">SUMIF(Journal!$A:$A,HeadJournal!$A489,Journal!U:U)</f>
        <v>2195</v>
      </c>
      <c r="P489" s="22">
        <f t="shared" ca="1" si="61"/>
        <v>0.40610545790934321</v>
      </c>
      <c r="Q489" s="7" t="b">
        <f t="shared" ca="1" si="64"/>
        <v>1</v>
      </c>
      <c r="R489" s="73">
        <f t="shared" ca="1" si="62"/>
        <v>0</v>
      </c>
    </row>
    <row r="490" spans="1:18" x14ac:dyDescent="0.2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 ca="1">SUMIF(Journal!$A:$A,HeadJournal!$A490,Journal!$P:$P)</f>
        <v>1914</v>
      </c>
      <c r="N490" s="8">
        <f ca="1">SUMIF(Journal!$A:$A,HeadJournal!$A490,Journal!Q:Q)</f>
        <v>3300</v>
      </c>
      <c r="O490" s="18">
        <f ca="1">SUMIF(Journal!$A:$A,HeadJournal!$A490,Journal!U:U)</f>
        <v>1386</v>
      </c>
      <c r="P490" s="22">
        <f t="shared" ca="1" si="61"/>
        <v>0.72413793103448276</v>
      </c>
      <c r="Q490" s="7" t="b">
        <f t="shared" ca="1" si="64"/>
        <v>1</v>
      </c>
      <c r="R490" s="73">
        <f t="shared" ca="1" si="62"/>
        <v>0</v>
      </c>
    </row>
    <row r="491" spans="1:18" x14ac:dyDescent="0.2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 ca="1">SUMIF(Journal!$A:$A,HeadJournal!$A491,Journal!$P:$P)</f>
        <v>2522</v>
      </c>
      <c r="N491" s="8">
        <f ca="1">SUMIF(Journal!$A:$A,HeadJournal!$A491,Journal!Q:Q)</f>
        <v>4200</v>
      </c>
      <c r="O491" s="18">
        <f ca="1">SUMIF(Journal!$A:$A,HeadJournal!$A491,Journal!U:U)</f>
        <v>1678</v>
      </c>
      <c r="P491" s="22">
        <f t="shared" ca="1" si="61"/>
        <v>0.66534496431403645</v>
      </c>
      <c r="Q491" s="7" t="b">
        <f t="shared" ca="1" si="64"/>
        <v>1</v>
      </c>
      <c r="R491" s="73">
        <f t="shared" ca="1" si="62"/>
        <v>0</v>
      </c>
    </row>
    <row r="492" spans="1:18" x14ac:dyDescent="0.2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 ca="1">SUMIF(Journal!$A:$A,HeadJournal!$A492,Journal!$P:$P)</f>
        <v>1379</v>
      </c>
      <c r="N492" s="8">
        <f ca="1">SUMIF(Journal!$A:$A,HeadJournal!$A492,Journal!Q:Q)</f>
        <v>1800</v>
      </c>
      <c r="O492" s="18">
        <f ca="1">SUMIF(Journal!$A:$A,HeadJournal!$A492,Journal!U:U)</f>
        <v>421</v>
      </c>
      <c r="P492" s="22">
        <f t="shared" ca="1" si="61"/>
        <v>0.30529369108049309</v>
      </c>
      <c r="Q492" s="7" t="b">
        <f t="shared" ca="1" si="64"/>
        <v>1</v>
      </c>
      <c r="R492" s="73">
        <f t="shared" ca="1" si="62"/>
        <v>0</v>
      </c>
    </row>
    <row r="493" spans="1:18" x14ac:dyDescent="0.2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 ca="1">SUMIF(Journal!$A:$A,HeadJournal!$A493,Journal!$P:$P)</f>
        <v>1140</v>
      </c>
      <c r="N493" s="8">
        <f ca="1">SUMIF(Journal!$A:$A,HeadJournal!$A493,Journal!Q:Q)</f>
        <v>1600</v>
      </c>
      <c r="O493" s="18">
        <f ca="1">SUMIF(Journal!$A:$A,HeadJournal!$A493,Journal!U:U)</f>
        <v>460</v>
      </c>
      <c r="P493" s="22">
        <f t="shared" ca="1" si="61"/>
        <v>0.40350877192982454</v>
      </c>
      <c r="Q493" s="7" t="b">
        <f t="shared" ca="1" si="64"/>
        <v>1</v>
      </c>
      <c r="R493" s="73">
        <f t="shared" ca="1" si="62"/>
        <v>0</v>
      </c>
    </row>
    <row r="494" spans="1:18" x14ac:dyDescent="0.2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 ca="1">SUMIF(Journal!$A:$A,HeadJournal!$A494,Journal!$P:$P)</f>
        <v>1178</v>
      </c>
      <c r="N494" s="8">
        <f ca="1">SUMIF(Journal!$A:$A,HeadJournal!$A494,Journal!Q:Q)</f>
        <v>1600</v>
      </c>
      <c r="O494" s="18">
        <f ca="1">SUMIF(Journal!$A:$A,HeadJournal!$A494,Journal!U:U)</f>
        <v>422</v>
      </c>
      <c r="P494" s="22">
        <f t="shared" ca="1" si="61"/>
        <v>0.35823429541595925</v>
      </c>
      <c r="Q494" s="7" t="b">
        <f t="shared" ca="1" si="64"/>
        <v>1</v>
      </c>
      <c r="R494" s="73">
        <f t="shared" ca="1" si="62"/>
        <v>0</v>
      </c>
    </row>
    <row r="495" spans="1:18" x14ac:dyDescent="0.2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 ca="1"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 ca="1">SUMIF(Journal!$A:$A,HeadJournal!$A495,Journal!$P:$P)</f>
        <v>18125.224999999988</v>
      </c>
      <c r="N495" s="8">
        <f ca="1">SUMIF(Journal!$A:$A,HeadJournal!$A495,Journal!Q:Q)</f>
        <v>28600</v>
      </c>
      <c r="O495" s="18">
        <f ca="1">SUMIF(Journal!$A:$A,HeadJournal!$A495,Journal!U:U)</f>
        <v>10474.775000000012</v>
      </c>
      <c r="P495" s="22">
        <f t="shared" ca="1" si="61"/>
        <v>0.57791144661652583</v>
      </c>
      <c r="R495" s="73">
        <f t="shared" ca="1" si="62"/>
        <v>6.5393670975118973E-2</v>
      </c>
    </row>
    <row r="496" spans="1:18" x14ac:dyDescent="0.2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 ca="1"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 ca="1">SUMIF(Journal!$A:$A,HeadJournal!$A496,Journal!$P:$P)</f>
        <v>18532.824999999993</v>
      </c>
      <c r="N496" s="8">
        <f ca="1">SUMIF(Journal!$A:$A,HeadJournal!$A496,Journal!Q:Q)</f>
        <v>25100</v>
      </c>
      <c r="O496" s="18">
        <f ca="1">SUMIF(Journal!$A:$A,HeadJournal!$A496,Journal!U:U)</f>
        <v>6567.1750000000065</v>
      </c>
      <c r="P496" s="22">
        <f t="shared" ca="1" si="61"/>
        <v>0.35435369405365935</v>
      </c>
      <c r="R496" s="73">
        <f t="shared" ca="1" si="62"/>
        <v>6.3955441223882512E-2</v>
      </c>
    </row>
    <row r="497" spans="1:18" x14ac:dyDescent="0.2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 ca="1">16801.89/J497</f>
        <v>100.15432761087267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 ca="1">SUMIF(Journal!$A:$A,HeadJournal!$A497,Journal!$P:$P)</f>
        <v>17690.89</v>
      </c>
      <c r="N497" s="8">
        <f ca="1">SUMIF(Journal!$A:$A,HeadJournal!$A497,Journal!Q:Q)</f>
        <v>29051.59</v>
      </c>
      <c r="O497" s="18">
        <f ca="1">SUMIF(Journal!$A:$A,HeadJournal!$A497,Journal!U:U)</f>
        <v>11360.7</v>
      </c>
      <c r="P497" s="22">
        <f t="shared" ca="1" si="61"/>
        <v>0.64217797973985491</v>
      </c>
      <c r="R497" s="73">
        <f t="shared" ca="1" si="62"/>
        <v>5.0251852789769201E-2</v>
      </c>
    </row>
    <row r="498" spans="1:18" x14ac:dyDescent="0.2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 ca="1">SUMIF(Journal!$A:$A,HeadJournal!$A498,Journal!$P:$P)</f>
        <v>5396</v>
      </c>
      <c r="N498" s="8">
        <f ca="1">SUMIF(Journal!$A:$A,HeadJournal!$A498,Journal!Q:Q)</f>
        <v>6700</v>
      </c>
      <c r="O498" s="18">
        <f ca="1">SUMIF(Journal!$A:$A,HeadJournal!$A498,Journal!U:U)</f>
        <v>1304</v>
      </c>
      <c r="P498" s="22">
        <f t="shared" ca="1" si="61"/>
        <v>0.24166048925129727</v>
      </c>
      <c r="Q498" s="7" t="b">
        <f ca="1">J498=K498</f>
        <v>1</v>
      </c>
      <c r="R498" s="73">
        <f t="shared" ca="1" si="62"/>
        <v>0</v>
      </c>
    </row>
    <row r="499" spans="1:18" x14ac:dyDescent="0.2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 ca="1">SUMIF(Journal!$A:$A,HeadJournal!$A499,Journal!$P:$P)</f>
        <v>4860</v>
      </c>
      <c r="N499" s="8">
        <f ca="1">SUMIF(Journal!$A:$A,HeadJournal!$A499,Journal!Q:Q)</f>
        <v>7500</v>
      </c>
      <c r="O499" s="18">
        <f ca="1">SUMIF(Journal!$A:$A,HeadJournal!$A499,Journal!U:U)</f>
        <v>2639.9999999999986</v>
      </c>
      <c r="P499" s="22">
        <f t="shared" ca="1" si="61"/>
        <v>0.54320987654320962</v>
      </c>
      <c r="Q499" s="7" t="b">
        <f ca="1">J499=K499</f>
        <v>1</v>
      </c>
      <c r="R499" s="73">
        <f t="shared" ca="1" si="62"/>
        <v>0</v>
      </c>
    </row>
    <row r="500" spans="1:18" x14ac:dyDescent="0.2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 ca="1"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 ca="1">SUMIF(Journal!$A:$A,HeadJournal!$A500,Journal!$P:$P)</f>
        <v>13858.870000000004</v>
      </c>
      <c r="N500" s="8">
        <f ca="1">SUMIF(Journal!$A:$A,HeadJournal!$A500,Journal!Q:Q)</f>
        <v>25483.4</v>
      </c>
      <c r="O500" s="18">
        <f ca="1">SUMIF(Journal!$A:$A,HeadJournal!$A500,Journal!U:U)</f>
        <v>11624.529999999997</v>
      </c>
      <c r="P500" s="22">
        <f t="shared" ca="1" si="61"/>
        <v>0.83877906351672205</v>
      </c>
      <c r="R500" s="73">
        <f t="shared" ca="1" si="62"/>
        <v>6.4146643990455193E-2</v>
      </c>
    </row>
    <row r="501" spans="1:18" x14ac:dyDescent="0.2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 ca="1">SUMIF(Journal!$A:$A,HeadJournal!$A501,Journal!$P:$P)</f>
        <v>17077.11</v>
      </c>
      <c r="N501" s="8">
        <f ca="1">SUMIF(Journal!$A:$A,HeadJournal!$A501,Journal!Q:Q)</f>
        <v>26867.77</v>
      </c>
      <c r="O501" s="18">
        <f ca="1">SUMIF(Journal!$A:$A,HeadJournal!$A501,Journal!U:U)</f>
        <v>9790.66</v>
      </c>
      <c r="P501" s="22">
        <f t="shared" ca="1" si="61"/>
        <v>0.57332066139996751</v>
      </c>
      <c r="R501" s="73">
        <f t="shared" ca="1" si="62"/>
        <v>5.2057988734627809E-2</v>
      </c>
    </row>
    <row r="502" spans="1:18" x14ac:dyDescent="0.2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 ca="1"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 ca="1">SUMIF(Journal!$A:$A,HeadJournal!$A502,Journal!$P:$P)</f>
        <v>11062.912499999999</v>
      </c>
      <c r="N502" s="8">
        <f ca="1">SUMIF(Journal!$A:$A,HeadJournal!$A502,Journal!Q:Q)</f>
        <v>18300</v>
      </c>
      <c r="O502" s="18">
        <f ca="1">SUMIF(Journal!$A:$A,HeadJournal!$A502,Journal!U:U)</f>
        <v>7237.0874999999996</v>
      </c>
      <c r="P502" s="22">
        <f t="shared" ca="1" si="61"/>
        <v>0.65417560701126409</v>
      </c>
      <c r="R502" s="73">
        <f t="shared" ca="1" si="62"/>
        <v>7.1041192814279258E-2</v>
      </c>
    </row>
    <row r="503" spans="1:18" x14ac:dyDescent="0.2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 ca="1">SUMIF(Journal!$A:$A,HeadJournal!$A503,Journal!$P:$P)</f>
        <v>2550</v>
      </c>
      <c r="N503" s="8">
        <f ca="1">SUMIF(Journal!$A:$A,HeadJournal!$A503,Journal!Q:Q)</f>
        <v>3475</v>
      </c>
      <c r="O503" s="18">
        <f ca="1">SUMIF(Journal!$A:$A,HeadJournal!$A503,Journal!U:U)</f>
        <v>925</v>
      </c>
      <c r="P503" s="22">
        <f t="shared" ca="1" si="61"/>
        <v>0.36274509803921567</v>
      </c>
      <c r="Q503" s="7" t="b">
        <f t="shared" ref="Q503:Q510" ca="1" si="65">J503=K503</f>
        <v>1</v>
      </c>
      <c r="R503" s="73">
        <f t="shared" ca="1" si="62"/>
        <v>0</v>
      </c>
    </row>
    <row r="504" spans="1:18" x14ac:dyDescent="0.2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 ca="1">SUMIF(Journal!$A:$A,HeadJournal!$A504,Journal!$P:$P)</f>
        <v>1140</v>
      </c>
      <c r="N504" s="8">
        <f ca="1">SUMIF(Journal!$A:$A,HeadJournal!$A504,Journal!Q:Q)</f>
        <v>0</v>
      </c>
      <c r="O504" s="18">
        <f ca="1">SUMIF(Journal!$A:$A,HeadJournal!$A504,Journal!U:U)</f>
        <v>-1140</v>
      </c>
      <c r="P504" s="22" t="str">
        <f t="shared" ca="1" si="61"/>
        <v/>
      </c>
      <c r="Q504" s="7" t="b">
        <f t="shared" ca="1" si="65"/>
        <v>1</v>
      </c>
      <c r="R504" s="73">
        <f t="shared" ca="1" si="62"/>
        <v>0</v>
      </c>
    </row>
    <row r="505" spans="1:18" x14ac:dyDescent="0.2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 ca="1">SUMIF(Journal!$A:$A,HeadJournal!$A505,Journal!$P:$P)</f>
        <v>6250</v>
      </c>
      <c r="N505" s="8">
        <f ca="1">SUMIF(Journal!$A:$A,HeadJournal!$A505,Journal!Q:Q)</f>
        <v>9000</v>
      </c>
      <c r="O505" s="18">
        <f ca="1">SUMIF(Journal!$A:$A,HeadJournal!$A505,Journal!U:U)</f>
        <v>2750</v>
      </c>
      <c r="P505" s="22">
        <f t="shared" ca="1" si="61"/>
        <v>0.44</v>
      </c>
      <c r="Q505" s="7" t="b">
        <f t="shared" ca="1" si="65"/>
        <v>1</v>
      </c>
      <c r="R505" s="73">
        <f t="shared" ca="1" si="62"/>
        <v>0</v>
      </c>
    </row>
    <row r="506" spans="1:18" x14ac:dyDescent="0.2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 ca="1">SUMIF(Journal!$A:$A,HeadJournal!$A506,Journal!$P:$P)</f>
        <v>3880</v>
      </c>
      <c r="N506" s="8">
        <f ca="1">SUMIF(Journal!$A:$A,HeadJournal!$A506,Journal!Q:Q)</f>
        <v>5200</v>
      </c>
      <c r="O506" s="18">
        <f ca="1">SUMIF(Journal!$A:$A,HeadJournal!$A506,Journal!U:U)</f>
        <v>1320</v>
      </c>
      <c r="P506" s="22">
        <f t="shared" ca="1" si="61"/>
        <v>0.34020618556701032</v>
      </c>
      <c r="Q506" s="7" t="b">
        <f t="shared" ca="1" si="65"/>
        <v>1</v>
      </c>
      <c r="R506" s="73">
        <f t="shared" ca="1" si="62"/>
        <v>0</v>
      </c>
    </row>
    <row r="507" spans="1:18" x14ac:dyDescent="0.2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 ca="1">SUMIF(Journal!$A:$A,HeadJournal!$A507,Journal!$P:$P)</f>
        <v>2994</v>
      </c>
      <c r="N507" s="8">
        <f ca="1">SUMIF(Journal!$A:$A,HeadJournal!$A507,Journal!Q:Q)</f>
        <v>4600</v>
      </c>
      <c r="O507" s="18">
        <f ca="1">SUMIF(Journal!$A:$A,HeadJournal!$A507,Journal!U:U)</f>
        <v>1606</v>
      </c>
      <c r="P507" s="22">
        <f t="shared" ca="1" si="61"/>
        <v>0.53640614562458255</v>
      </c>
      <c r="Q507" s="7" t="b">
        <f t="shared" ca="1" si="65"/>
        <v>1</v>
      </c>
      <c r="R507" s="73">
        <f t="shared" ca="1" si="62"/>
        <v>0</v>
      </c>
    </row>
    <row r="508" spans="1:18" x14ac:dyDescent="0.2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 ca="1">SUMIF(Journal!$A:$A,HeadJournal!$A508,Journal!$P:$P)</f>
        <v>1161</v>
      </c>
      <c r="N508" s="8">
        <f ca="1">SUMIF(Journal!$A:$A,HeadJournal!$A508,Journal!Q:Q)</f>
        <v>2300</v>
      </c>
      <c r="O508" s="18">
        <f ca="1">SUMIF(Journal!$A:$A,HeadJournal!$A508,Journal!U:U)</f>
        <v>1139</v>
      </c>
      <c r="P508" s="22">
        <f t="shared" ca="1" si="61"/>
        <v>0.98105081826012064</v>
      </c>
      <c r="Q508" s="7" t="b">
        <f t="shared" ca="1" si="65"/>
        <v>1</v>
      </c>
      <c r="R508" s="73">
        <f t="shared" ca="1" si="62"/>
        <v>0</v>
      </c>
    </row>
    <row r="509" spans="1:18" x14ac:dyDescent="0.2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 ca="1">SUMIF(Journal!$A:$A,HeadJournal!$A509,Journal!$P:$P)</f>
        <v>3023</v>
      </c>
      <c r="N509" s="8">
        <f ca="1">SUMIF(Journal!$A:$A,HeadJournal!$A509,Journal!Q:Q)</f>
        <v>3400</v>
      </c>
      <c r="O509" s="18">
        <f ca="1">SUMIF(Journal!$A:$A,HeadJournal!$A509,Journal!U:U)</f>
        <v>377</v>
      </c>
      <c r="P509" s="22">
        <f t="shared" ca="1" si="61"/>
        <v>0.12471055243135958</v>
      </c>
      <c r="Q509" s="7" t="b">
        <f t="shared" ca="1" si="65"/>
        <v>1</v>
      </c>
      <c r="R509" s="73">
        <f t="shared" ca="1" si="62"/>
        <v>0</v>
      </c>
    </row>
    <row r="510" spans="1:18" x14ac:dyDescent="0.2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 ca="1">SUMIF(Journal!$A:$A,HeadJournal!$A510,Journal!$P:$P)</f>
        <v>2061</v>
      </c>
      <c r="N510" s="8">
        <f ca="1">SUMIF(Journal!$A:$A,HeadJournal!$A510,Journal!Q:Q)</f>
        <v>0</v>
      </c>
      <c r="O510" s="18">
        <f ca="1">SUMIF(Journal!$A:$A,HeadJournal!$A510,Journal!U:U)</f>
        <v>-2061</v>
      </c>
      <c r="P510" s="22" t="str">
        <f t="shared" ca="1" si="61"/>
        <v/>
      </c>
      <c r="Q510" s="7" t="b">
        <f t="shared" ca="1" si="65"/>
        <v>1</v>
      </c>
      <c r="R510" s="73">
        <f t="shared" ca="1" si="62"/>
        <v>0</v>
      </c>
    </row>
    <row r="511" spans="1:18" x14ac:dyDescent="0.2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 ca="1"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 ca="1">SUMIF(Journal!$A:$A,HeadJournal!$A511,Journal!$P:$P)</f>
        <v>17468.462499999994</v>
      </c>
      <c r="N511" s="8">
        <f ca="1">SUMIF(Journal!$A:$A,HeadJournal!$A511,Journal!Q:Q)</f>
        <v>30800</v>
      </c>
      <c r="O511" s="18">
        <f ca="1">SUMIF(Journal!$A:$A,HeadJournal!$A511,Journal!U:U)</f>
        <v>13331.537500000009</v>
      </c>
      <c r="P511" s="22">
        <f t="shared" ca="1" si="61"/>
        <v>0.76317749773341603</v>
      </c>
      <c r="R511" s="73">
        <f t="shared" ca="1" si="62"/>
        <v>4.4990937239038652E-2</v>
      </c>
    </row>
    <row r="512" spans="1:18" x14ac:dyDescent="0.2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 ca="1"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 ca="1">SUMIF(Journal!$A:$A,HeadJournal!$A512,Journal!$P:$P)</f>
        <v>12353.212500000001</v>
      </c>
      <c r="N512" s="8">
        <f ca="1">SUMIF(Journal!$A:$A,HeadJournal!$A512,Journal!Q:Q)</f>
        <v>19100</v>
      </c>
      <c r="O512" s="18">
        <f ca="1">SUMIF(Journal!$A:$A,HeadJournal!$A512,Journal!U:U)</f>
        <v>6746.7874999999985</v>
      </c>
      <c r="P512" s="22">
        <f t="shared" ca="1" si="61"/>
        <v>0.54615651596700032</v>
      </c>
      <c r="R512" s="73">
        <f t="shared" ca="1" si="62"/>
        <v>6.3620900231417532E-2</v>
      </c>
    </row>
    <row r="513" spans="1:18" x14ac:dyDescent="0.2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 ca="1"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 ca="1">SUMIF(Journal!$A:$A,HeadJournal!$A513,Journal!$P:$P)</f>
        <v>17449.7425</v>
      </c>
      <c r="N513" s="8">
        <f ca="1">SUMIF(Journal!$A:$A,HeadJournal!$A513,Journal!Q:Q)</f>
        <v>29700</v>
      </c>
      <c r="O513" s="18">
        <f ca="1">SUMIF(Journal!$A:$A,HeadJournal!$A513,Journal!U:U)</f>
        <v>12250.2575</v>
      </c>
      <c r="P513" s="22">
        <f t="shared" ca="1" si="61"/>
        <v>0.70203084658699111</v>
      </c>
      <c r="Q513" s="7" t="b">
        <f t="shared" ref="Q513:Q518" ca="1" si="66">J513=K513</f>
        <v>1</v>
      </c>
      <c r="R513" s="73">
        <f t="shared" ca="1" si="62"/>
        <v>4.5039203300564462E-2</v>
      </c>
    </row>
    <row r="514" spans="1:18" x14ac:dyDescent="0.2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 ca="1">SUMIF(Journal!$A:$A,HeadJournal!$A514,Journal!$P:$P)</f>
        <v>995</v>
      </c>
      <c r="N514" s="8">
        <f ca="1">SUMIF(Journal!$A:$A,HeadJournal!$A514,Journal!Q:Q)</f>
        <v>1700</v>
      </c>
      <c r="O514" s="18">
        <f ca="1">SUMIF(Journal!$A:$A,HeadJournal!$A514,Journal!U:U)</f>
        <v>705</v>
      </c>
      <c r="P514" s="22">
        <f t="shared" ca="1" si="61"/>
        <v>0.70854271356783916</v>
      </c>
      <c r="Q514" s="7" t="b">
        <f t="shared" ca="1" si="66"/>
        <v>0</v>
      </c>
      <c r="R514" s="73">
        <f t="shared" ca="1" si="62"/>
        <v>0</v>
      </c>
    </row>
    <row r="515" spans="1:18" x14ac:dyDescent="0.2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 ca="1">SUMIF(Journal!$A:$A,HeadJournal!$A515,Journal!$P:$P)</f>
        <v>3840.9999999999991</v>
      </c>
      <c r="N515" s="8">
        <f ca="1">SUMIF(Journal!$A:$A,HeadJournal!$A515,Journal!Q:Q)</f>
        <v>4800</v>
      </c>
      <c r="O515" s="18">
        <f ca="1">SUMIF(Journal!$A:$A,HeadJournal!$A515,Journal!U:U)</f>
        <v>959.00000000000045</v>
      </c>
      <c r="P515" s="22">
        <f t="shared" ref="P515:P578" ca="1" si="67">IF(N515&lt;&gt;0,IFERROR(O515/M515,""),"")</f>
        <v>0.24967456391564716</v>
      </c>
      <c r="Q515" s="7" t="b">
        <f t="shared" ca="1" si="66"/>
        <v>1</v>
      </c>
      <c r="R515" s="73">
        <f t="shared" ref="R515:R578" ca="1" si="68">L515/M515</f>
        <v>0</v>
      </c>
    </row>
    <row r="516" spans="1:18" x14ac:dyDescent="0.2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 ca="1">SUMIF(Journal!$A:$A,HeadJournal!$A516,Journal!$P:$P)</f>
        <v>8656</v>
      </c>
      <c r="N516" s="8">
        <f ca="1">SUMIF(Journal!$A:$A,HeadJournal!$A516,Journal!Q:Q)</f>
        <v>10800</v>
      </c>
      <c r="O516" s="18">
        <f ca="1">SUMIF(Journal!$A:$A,HeadJournal!$A516,Journal!U:U)</f>
        <v>2144</v>
      </c>
      <c r="P516" s="22">
        <f t="shared" ca="1" si="67"/>
        <v>0.24768946395563771</v>
      </c>
      <c r="Q516" s="7" t="b">
        <f t="shared" ca="1" si="66"/>
        <v>1</v>
      </c>
      <c r="R516" s="73">
        <f t="shared" ca="1" si="68"/>
        <v>0</v>
      </c>
    </row>
    <row r="517" spans="1:18" x14ac:dyDescent="0.2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 ca="1">SUMIF(Journal!$A:$A,HeadJournal!$A517,Journal!$P:$P)</f>
        <v>2045</v>
      </c>
      <c r="N517" s="8">
        <f ca="1">SUMIF(Journal!$A:$A,HeadJournal!$A517,Journal!Q:Q)</f>
        <v>2500</v>
      </c>
      <c r="O517" s="18">
        <f ca="1">SUMIF(Journal!$A:$A,HeadJournal!$A517,Journal!U:U)</f>
        <v>455</v>
      </c>
      <c r="P517" s="22">
        <f t="shared" ca="1" si="67"/>
        <v>0.22249388753056235</v>
      </c>
      <c r="Q517" s="7" t="b">
        <f t="shared" ca="1" si="66"/>
        <v>1</v>
      </c>
      <c r="R517" s="73">
        <f t="shared" ca="1" si="68"/>
        <v>0</v>
      </c>
    </row>
    <row r="518" spans="1:18" x14ac:dyDescent="0.2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 ca="1">SUMIF(Journal!$A:$A,HeadJournal!$A518,Journal!$P:$P)</f>
        <v>2824</v>
      </c>
      <c r="N518" s="8">
        <f ca="1">SUMIF(Journal!$A:$A,HeadJournal!$A518,Journal!Q:Q)</f>
        <v>3600</v>
      </c>
      <c r="O518" s="18">
        <f ca="1">SUMIF(Journal!$A:$A,HeadJournal!$A518,Journal!U:U)</f>
        <v>776</v>
      </c>
      <c r="P518" s="22">
        <f t="shared" ca="1" si="67"/>
        <v>0.27478753541076489</v>
      </c>
      <c r="Q518" s="7" t="b">
        <f t="shared" ca="1" si="66"/>
        <v>1</v>
      </c>
      <c r="R518" s="73">
        <f t="shared" ca="1" si="68"/>
        <v>0</v>
      </c>
    </row>
    <row r="519" spans="1:18" x14ac:dyDescent="0.2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 ca="1"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 ca="1">SUMIF(Journal!$A:$A,HeadJournal!$A519,Journal!$P:$P)</f>
        <v>19726.456666666672</v>
      </c>
      <c r="N519" s="8">
        <f ca="1">SUMIF(Journal!$A:$A,HeadJournal!$A519,Journal!Q:Q)</f>
        <v>30250</v>
      </c>
      <c r="O519" s="18">
        <f ca="1">SUMIF(Journal!$A:$A,HeadJournal!$A519,Journal!U:U)</f>
        <v>10523.543333333333</v>
      </c>
      <c r="P519" s="22">
        <f t="shared" ca="1" si="67"/>
        <v>0.53347357364568071</v>
      </c>
      <c r="R519" s="73">
        <f t="shared" ca="1" si="68"/>
        <v>5.3109723878439381E-2</v>
      </c>
    </row>
    <row r="520" spans="1:18" x14ac:dyDescent="0.2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 ca="1"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 ca="1">SUMIF(Journal!$A:$A,HeadJournal!$A520,Journal!$P:$P)</f>
        <v>19334.763333333321</v>
      </c>
      <c r="N520" s="8">
        <f ca="1">SUMIF(Journal!$A:$A,HeadJournal!$A520,Journal!Q:Q)</f>
        <v>29700</v>
      </c>
      <c r="O520" s="18">
        <f ca="1">SUMIF(Journal!$A:$A,HeadJournal!$A520,Journal!U:U)</f>
        <v>10365.236666666677</v>
      </c>
      <c r="P520" s="22">
        <f t="shared" ca="1" si="67"/>
        <v>0.53609327861784106</v>
      </c>
      <c r="R520" s="73">
        <f t="shared" ca="1" si="68"/>
        <v>4.5971254884768033E-2</v>
      </c>
    </row>
    <row r="521" spans="1:18" x14ac:dyDescent="0.2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 ca="1"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 ca="1">SUMIF(Journal!$A:$A,HeadJournal!$A521,Journal!$P:$P)</f>
        <v>17808.92333333334</v>
      </c>
      <c r="N521" s="8">
        <f ca="1">SUMIF(Journal!$A:$A,HeadJournal!$A521,Journal!Q:Q)</f>
        <v>26300</v>
      </c>
      <c r="O521" s="18">
        <f ca="1">SUMIF(Journal!$A:$A,HeadJournal!$A521,Journal!U:U)</f>
        <v>8491.0766666666568</v>
      </c>
      <c r="P521" s="22">
        <f t="shared" ca="1" si="67"/>
        <v>0.47678776014346297</v>
      </c>
      <c r="R521" s="73">
        <f t="shared" ca="1" si="68"/>
        <v>4.9909998302349157E-2</v>
      </c>
    </row>
    <row r="522" spans="1:18" x14ac:dyDescent="0.2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 ca="1"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 ca="1">SUMIF(Journal!$A:$A,HeadJournal!$A522,Journal!$P:$P)</f>
        <v>17419.82333333333</v>
      </c>
      <c r="N522" s="8">
        <f ca="1">SUMIF(Journal!$A:$A,HeadJournal!$A522,Journal!Q:Q)</f>
        <v>24700</v>
      </c>
      <c r="O522" s="18">
        <f ca="1">SUMIF(Journal!$A:$A,HeadJournal!$A522,Journal!U:U)</f>
        <v>7280.1766666666681</v>
      </c>
      <c r="P522" s="22">
        <f t="shared" ca="1" si="67"/>
        <v>0.41792482778719359</v>
      </c>
      <c r="Q522" s="7" t="b">
        <f ca="1">J522=K522</f>
        <v>1</v>
      </c>
      <c r="R522" s="73">
        <f t="shared" ca="1" si="68"/>
        <v>5.1024819042366873E-2</v>
      </c>
    </row>
    <row r="523" spans="1:18" x14ac:dyDescent="0.2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 ca="1">SUMIF(Journal!$A:$A,HeadJournal!$A523,Journal!$P:$P)</f>
        <v>7326</v>
      </c>
      <c r="N523" s="8">
        <f ca="1">SUMIF(Journal!$A:$A,HeadJournal!$A523,Journal!Q:Q)</f>
        <v>11900</v>
      </c>
      <c r="O523" s="18">
        <f ca="1">SUMIF(Journal!$A:$A,HeadJournal!$A523,Journal!U:U)</f>
        <v>4574</v>
      </c>
      <c r="P523" s="22">
        <f t="shared" ca="1" si="67"/>
        <v>0.62435162435162439</v>
      </c>
      <c r="Q523" s="7" t="b">
        <f ca="1">J523=K523</f>
        <v>1</v>
      </c>
      <c r="R523" s="73">
        <f t="shared" ca="1" si="68"/>
        <v>0</v>
      </c>
    </row>
    <row r="524" spans="1:18" x14ac:dyDescent="0.2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 ca="1">SUMIF(Journal!$A:$A,HeadJournal!$A524,Journal!$P:$P)</f>
        <v>6178</v>
      </c>
      <c r="N524" s="8">
        <f ca="1">SUMIF(Journal!$A:$A,HeadJournal!$A524,Journal!Q:Q)</f>
        <v>10100</v>
      </c>
      <c r="O524" s="18">
        <f ca="1">SUMIF(Journal!$A:$A,HeadJournal!$A524,Journal!U:U)</f>
        <v>3922</v>
      </c>
      <c r="P524" s="22">
        <f t="shared" ca="1" si="67"/>
        <v>0.63483327937843959</v>
      </c>
      <c r="Q524" s="7" t="b">
        <f ca="1">J524=K524</f>
        <v>1</v>
      </c>
      <c r="R524" s="73">
        <f t="shared" ca="1" si="68"/>
        <v>0</v>
      </c>
    </row>
    <row r="525" spans="1:18" x14ac:dyDescent="0.2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 ca="1"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 ca="1">SUMIF(Journal!$A:$A,HeadJournal!$A525,Journal!$P:$P)</f>
        <v>18477.486666666664</v>
      </c>
      <c r="N525" s="8">
        <f ca="1">SUMIF(Journal!$A:$A,HeadJournal!$A525,Journal!Q:Q)</f>
        <v>26600</v>
      </c>
      <c r="O525" s="18">
        <f ca="1">SUMIF(Journal!$A:$A,HeadJournal!$A525,Journal!U:U)</f>
        <v>8122.5133333333388</v>
      </c>
      <c r="P525" s="22">
        <f t="shared" ca="1" si="67"/>
        <v>0.43958972775157407</v>
      </c>
      <c r="Q525" s="7" t="b">
        <f ca="1">J525=K525</f>
        <v>1</v>
      </c>
      <c r="R525" s="73">
        <f t="shared" ca="1" si="68"/>
        <v>5.6699630505303224E-2</v>
      </c>
    </row>
    <row r="526" spans="1:18" x14ac:dyDescent="0.2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 ca="1"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 ca="1">SUMIF(Journal!$A:$A,HeadJournal!$A526,Journal!$P:$P)</f>
        <v>17790.70666666668</v>
      </c>
      <c r="N526" s="8">
        <f ca="1">SUMIF(Journal!$A:$A,HeadJournal!$A526,Journal!Q:Q)</f>
        <v>25655.14</v>
      </c>
      <c r="O526" s="18">
        <f ca="1">SUMIF(Journal!$A:$A,HeadJournal!$A526,Journal!U:U)</f>
        <v>7864.4333333333225</v>
      </c>
      <c r="P526" s="22">
        <f t="shared" ca="1" si="67"/>
        <v>0.44205289203426712</v>
      </c>
      <c r="R526" s="73">
        <f t="shared" ca="1" si="68"/>
        <v>5.8888423394086613E-2</v>
      </c>
    </row>
    <row r="527" spans="1:18" x14ac:dyDescent="0.2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 ca="1"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 ca="1">SUMIF(Journal!$A:$A,HeadJournal!$A527,Journal!$P:$P)</f>
        <v>19923.254999999997</v>
      </c>
      <c r="N527" s="8">
        <f ca="1">SUMIF(Journal!$A:$A,HeadJournal!$A527,Journal!Q:Q)</f>
        <v>34600</v>
      </c>
      <c r="O527" s="18">
        <f ca="1">SUMIF(Journal!$A:$A,HeadJournal!$A527,Journal!U:U)</f>
        <v>14676.745000000001</v>
      </c>
      <c r="P527" s="22">
        <f t="shared" ca="1" si="67"/>
        <v>0.73666401398767434</v>
      </c>
      <c r="R527" s="73">
        <f t="shared" ca="1" si="68"/>
        <v>4.106081059545743E-2</v>
      </c>
    </row>
    <row r="528" spans="1:18" x14ac:dyDescent="0.2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 ca="1">SUMIF(Journal!$A:$A,HeadJournal!$A528,Journal!$P:$P)</f>
        <v>11445</v>
      </c>
      <c r="N528" s="8">
        <f ca="1">SUMIF(Journal!$A:$A,HeadJournal!$A528,Journal!Q:Q)</f>
        <v>15700</v>
      </c>
      <c r="O528" s="18">
        <f ca="1">SUMIF(Journal!$A:$A,HeadJournal!$A528,Journal!U:U)</f>
        <v>4255</v>
      </c>
      <c r="P528" s="22">
        <f t="shared" ca="1" si="67"/>
        <v>0.37177806902577543</v>
      </c>
      <c r="Q528" s="7" t="b">
        <f t="shared" ref="Q528:Q537" ca="1" si="69">J528=K528</f>
        <v>1</v>
      </c>
      <c r="R528" s="73">
        <f t="shared" ca="1" si="68"/>
        <v>0</v>
      </c>
    </row>
    <row r="529" spans="1:18" x14ac:dyDescent="0.2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 ca="1">SUMIF(Journal!$A:$A,HeadJournal!$A529,Journal!$P:$P)</f>
        <v>2559</v>
      </c>
      <c r="N529" s="8">
        <f ca="1">SUMIF(Journal!$A:$A,HeadJournal!$A529,Journal!Q:Q)</f>
        <v>3500</v>
      </c>
      <c r="O529" s="18">
        <f ca="1">SUMIF(Journal!$A:$A,HeadJournal!$A529,Journal!U:U)</f>
        <v>941</v>
      </c>
      <c r="P529" s="22">
        <f t="shared" ca="1" si="67"/>
        <v>0.36772176631496678</v>
      </c>
      <c r="Q529" s="7" t="b">
        <f t="shared" ca="1" si="69"/>
        <v>1</v>
      </c>
      <c r="R529" s="73">
        <f t="shared" ca="1" si="68"/>
        <v>0</v>
      </c>
    </row>
    <row r="530" spans="1:18" x14ac:dyDescent="0.2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 ca="1">SUMIF(Journal!$A:$A,HeadJournal!$A530,Journal!$P:$P)</f>
        <v>1009</v>
      </c>
      <c r="N530" s="8">
        <f ca="1">SUMIF(Journal!$A:$A,HeadJournal!$A530,Journal!Q:Q)</f>
        <v>1800</v>
      </c>
      <c r="O530" s="18">
        <f ca="1">SUMIF(Journal!$A:$A,HeadJournal!$A530,Journal!U:U)</f>
        <v>791</v>
      </c>
      <c r="P530" s="22">
        <f t="shared" ca="1" si="67"/>
        <v>0.78394449950445988</v>
      </c>
      <c r="Q530" s="7" t="b">
        <f t="shared" ca="1" si="69"/>
        <v>1</v>
      </c>
      <c r="R530" s="73">
        <f t="shared" ca="1" si="68"/>
        <v>0</v>
      </c>
    </row>
    <row r="531" spans="1:18" x14ac:dyDescent="0.2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 ca="1">SUMIF(Journal!$A:$A,HeadJournal!$A531,Journal!$P:$P)</f>
        <v>6720</v>
      </c>
      <c r="N531" s="8">
        <f ca="1">SUMIF(Journal!$A:$A,HeadJournal!$A531,Journal!Q:Q)</f>
        <v>9600</v>
      </c>
      <c r="O531" s="18">
        <f ca="1">SUMIF(Journal!$A:$A,HeadJournal!$A531,Journal!U:U)</f>
        <v>2880</v>
      </c>
      <c r="P531" s="22">
        <f t="shared" ca="1" si="67"/>
        <v>0.42857142857142855</v>
      </c>
      <c r="Q531" s="7" t="b">
        <f t="shared" ca="1" si="69"/>
        <v>1</v>
      </c>
      <c r="R531" s="73">
        <f t="shared" ca="1" si="68"/>
        <v>0</v>
      </c>
    </row>
    <row r="532" spans="1:18" x14ac:dyDescent="0.2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 ca="1">SUMIF(Journal!$A:$A,HeadJournal!$A532,Journal!$P:$P)</f>
        <v>27768</v>
      </c>
      <c r="N532" s="8">
        <f ca="1">SUMIF(Journal!$A:$A,HeadJournal!$A532,Journal!Q:Q)</f>
        <v>34500</v>
      </c>
      <c r="O532" s="18">
        <f ca="1">SUMIF(Journal!$A:$A,HeadJournal!$A532,Journal!U:U)</f>
        <v>6732</v>
      </c>
      <c r="P532" s="22">
        <f t="shared" ca="1" si="67"/>
        <v>0.24243733794295591</v>
      </c>
      <c r="Q532" s="7" t="b">
        <f t="shared" ca="1" si="69"/>
        <v>1</v>
      </c>
      <c r="R532" s="73">
        <f t="shared" ca="1" si="68"/>
        <v>0</v>
      </c>
    </row>
    <row r="533" spans="1:18" x14ac:dyDescent="0.2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 ca="1">SUMIF(Journal!$A:$A,HeadJournal!$A533,Journal!$P:$P)</f>
        <v>4047</v>
      </c>
      <c r="N533" s="8">
        <f ca="1">SUMIF(Journal!$A:$A,HeadJournal!$A533,Journal!Q:Q)</f>
        <v>4900</v>
      </c>
      <c r="O533" s="18">
        <f ca="1">SUMIF(Journal!$A:$A,HeadJournal!$A533,Journal!U:U)</f>
        <v>853</v>
      </c>
      <c r="P533" s="22">
        <f t="shared" ca="1" si="67"/>
        <v>0.21077341240425007</v>
      </c>
      <c r="Q533" s="7" t="b">
        <f t="shared" ca="1" si="69"/>
        <v>1</v>
      </c>
      <c r="R533" s="73">
        <f t="shared" ca="1" si="68"/>
        <v>0</v>
      </c>
    </row>
    <row r="534" spans="1:18" x14ac:dyDescent="0.2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 ca="1">SUMIF(Journal!$A:$A,HeadJournal!$A534,Journal!$P:$P)</f>
        <v>16288.999999999996</v>
      </c>
      <c r="N534" s="8">
        <f ca="1">SUMIF(Journal!$A:$A,HeadJournal!$A534,Journal!Q:Q)</f>
        <v>17470</v>
      </c>
      <c r="O534" s="18">
        <f ca="1">SUMIF(Journal!$A:$A,HeadJournal!$A534,Journal!U:U)</f>
        <v>1181.0000000000018</v>
      </c>
      <c r="P534" s="22">
        <f t="shared" ca="1" si="67"/>
        <v>7.25029160783352E-2</v>
      </c>
      <c r="Q534" s="7" t="b">
        <f t="shared" ca="1" si="69"/>
        <v>1</v>
      </c>
      <c r="R534" s="73">
        <f t="shared" ca="1" si="68"/>
        <v>0</v>
      </c>
    </row>
    <row r="535" spans="1:18" x14ac:dyDescent="0.2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 ca="1">SUMIF(Journal!$A:$A,HeadJournal!$A535,Journal!$P:$P)</f>
        <v>5538</v>
      </c>
      <c r="N535" s="8">
        <f ca="1">SUMIF(Journal!$A:$A,HeadJournal!$A535,Journal!Q:Q)</f>
        <v>6900</v>
      </c>
      <c r="O535" s="18">
        <f ca="1">SUMIF(Journal!$A:$A,HeadJournal!$A535,Journal!U:U)</f>
        <v>1362</v>
      </c>
      <c r="P535" s="22">
        <f t="shared" ca="1" si="67"/>
        <v>0.24593716143011918</v>
      </c>
      <c r="Q535" s="7" t="b">
        <f t="shared" ca="1" si="69"/>
        <v>1</v>
      </c>
      <c r="R535" s="73">
        <f t="shared" ca="1" si="68"/>
        <v>0</v>
      </c>
    </row>
    <row r="536" spans="1:18" x14ac:dyDescent="0.2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 ca="1">SUMIF(Journal!$A:$A,HeadJournal!$A536,Journal!$P:$P)</f>
        <v>814</v>
      </c>
      <c r="N536" s="8">
        <f ca="1">SUMIF(Journal!$A:$A,HeadJournal!$A536,Journal!Q:Q)</f>
        <v>1900</v>
      </c>
      <c r="O536" s="18">
        <f ca="1">SUMIF(Journal!$A:$A,HeadJournal!$A536,Journal!U:U)</f>
        <v>1086</v>
      </c>
      <c r="P536" s="22">
        <f t="shared" ca="1" si="67"/>
        <v>1.3341523341523343</v>
      </c>
      <c r="Q536" s="7" t="b">
        <f t="shared" ca="1" si="69"/>
        <v>1</v>
      </c>
      <c r="R536" s="73">
        <f t="shared" ca="1" si="68"/>
        <v>0</v>
      </c>
    </row>
    <row r="537" spans="1:18" x14ac:dyDescent="0.2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 ca="1">SUMIF(Journal!$A:$A,HeadJournal!$A537,Journal!$P:$P)</f>
        <v>814</v>
      </c>
      <c r="N537" s="8">
        <f ca="1">SUMIF(Journal!$A:$A,HeadJournal!$A537,Journal!Q:Q)</f>
        <v>1900</v>
      </c>
      <c r="O537" s="18">
        <f ca="1">SUMIF(Journal!$A:$A,HeadJournal!$A537,Journal!U:U)</f>
        <v>1086</v>
      </c>
      <c r="P537" s="22">
        <f t="shared" ca="1" si="67"/>
        <v>1.3341523341523343</v>
      </c>
      <c r="Q537" s="7" t="b">
        <f t="shared" ca="1" si="69"/>
        <v>1</v>
      </c>
      <c r="R537" s="73">
        <f t="shared" ca="1" si="68"/>
        <v>0</v>
      </c>
    </row>
    <row r="538" spans="1:18" x14ac:dyDescent="0.2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 ca="1"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 ca="1">SUMIF(Journal!$A:$A,HeadJournal!$A538,Journal!$P:$P)</f>
        <v>18407.345000000001</v>
      </c>
      <c r="N538" s="8">
        <f ca="1">SUMIF(Journal!$A:$A,HeadJournal!$A538,Journal!Q:Q)</f>
        <v>36900</v>
      </c>
      <c r="O538" s="18">
        <f ca="1">SUMIF(Journal!$A:$A,HeadJournal!$A538,Journal!U:U)</f>
        <v>18492.654999999999</v>
      </c>
      <c r="P538" s="22">
        <f t="shared" ca="1" si="67"/>
        <v>1.0046345629964559</v>
      </c>
      <c r="R538" s="73">
        <f t="shared" ca="1" si="68"/>
        <v>4.4442313652512083E-2</v>
      </c>
    </row>
    <row r="539" spans="1:18" x14ac:dyDescent="0.2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 ca="1"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 ca="1">SUMIF(Journal!$A:$A,HeadJournal!$A539,Journal!$P:$P)</f>
        <v>18069.855</v>
      </c>
      <c r="N539" s="8">
        <f ca="1">SUMIF(Journal!$A:$A,HeadJournal!$A539,Journal!Q:Q)</f>
        <v>26000</v>
      </c>
      <c r="O539" s="18">
        <f ca="1">SUMIF(Journal!$A:$A,HeadJournal!$A539,Journal!U:U)</f>
        <v>7930.1449999999995</v>
      </c>
      <c r="P539" s="22">
        <f t="shared" ca="1" si="67"/>
        <v>0.43886046678293766</v>
      </c>
      <c r="R539" s="73">
        <f t="shared" ca="1" si="68"/>
        <v>4.5272361067645539E-2</v>
      </c>
    </row>
    <row r="540" spans="1:18" x14ac:dyDescent="0.2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 ca="1"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 ca="1">SUMIF(Journal!$A:$A,HeadJournal!$A540,Journal!$P:$P)</f>
        <v>16617.693333333336</v>
      </c>
      <c r="N540" s="8">
        <f ca="1">SUMIF(Journal!$A:$A,HeadJournal!$A540,Journal!Q:Q)</f>
        <v>22200</v>
      </c>
      <c r="O540" s="18">
        <f ca="1">SUMIF(Journal!$A:$A,HeadJournal!$A540,Journal!U:U)</f>
        <v>5582.3066666666627</v>
      </c>
      <c r="P540" s="22">
        <f t="shared" ca="1" si="67"/>
        <v>0.33592548344054141</v>
      </c>
      <c r="R540" s="73">
        <f t="shared" ca="1" si="68"/>
        <v>5.0639599398873643E-2</v>
      </c>
    </row>
    <row r="541" spans="1:18" x14ac:dyDescent="0.2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 ca="1"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 ca="1">SUMIF(Journal!$A:$A,HeadJournal!$A541,Journal!$P:$P)</f>
        <v>17224.955000000005</v>
      </c>
      <c r="N541" s="8">
        <f ca="1">SUMIF(Journal!$A:$A,HeadJournal!$A541,Journal!Q:Q)</f>
        <v>28250</v>
      </c>
      <c r="O541" s="18">
        <f ca="1">SUMIF(Journal!$A:$A,HeadJournal!$A541,Journal!U:U)</f>
        <v>11025.044999999995</v>
      </c>
      <c r="P541" s="22">
        <f t="shared" ca="1" si="67"/>
        <v>0.64006233978550253</v>
      </c>
      <c r="R541" s="73">
        <f t="shared" ca="1" si="68"/>
        <v>4.7493012318464679E-2</v>
      </c>
    </row>
    <row r="542" spans="1:18" x14ac:dyDescent="0.2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 ca="1"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 ca="1">SUMIF(Journal!$A:$A,HeadJournal!$A542,Journal!$P:$P)</f>
        <v>19598.21333333334</v>
      </c>
      <c r="N542" s="8">
        <f ca="1">SUMIF(Journal!$A:$A,HeadJournal!$A542,Journal!Q:Q)</f>
        <v>34200</v>
      </c>
      <c r="O542" s="18">
        <f ca="1">SUMIF(Journal!$A:$A,HeadJournal!$A542,Journal!U:U)</f>
        <v>14601.786666666658</v>
      </c>
      <c r="P542" s="22">
        <f t="shared" ca="1" si="67"/>
        <v>0.7450570324097564</v>
      </c>
      <c r="R542" s="73">
        <f t="shared" ca="1" si="68"/>
        <v>4.2938267842102598E-2</v>
      </c>
    </row>
    <row r="543" spans="1:18" x14ac:dyDescent="0.2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 ca="1">SUMIF(Journal!$A:$A,HeadJournal!$A543,Journal!$P:$P)</f>
        <v>10985.21534852506</v>
      </c>
      <c r="N543" s="8">
        <f ca="1">SUMIF(Journal!$A:$A,HeadJournal!$A543,Journal!Q:Q)</f>
        <v>13800</v>
      </c>
      <c r="O543" s="18">
        <f ca="1">SUMIF(Journal!$A:$A,HeadJournal!$A543,Journal!U:U)</f>
        <v>2814.7846514749408</v>
      </c>
      <c r="P543" s="22">
        <f t="shared" ca="1" si="67"/>
        <v>0.25623390731733542</v>
      </c>
      <c r="Q543" s="7" t="b">
        <f ca="1">J543=K543</f>
        <v>1</v>
      </c>
      <c r="R543" s="73">
        <f t="shared" ca="1" si="68"/>
        <v>7.6604172666157141E-2</v>
      </c>
    </row>
    <row r="544" spans="1:18" x14ac:dyDescent="0.2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 ca="1"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 ca="1">SUMIF(Journal!$A:$A,HeadJournal!$A544,Journal!$P:$P)</f>
        <v>19745.735000000004</v>
      </c>
      <c r="N544" s="8">
        <f ca="1">SUMIF(Journal!$A:$A,HeadJournal!$A544,Journal!Q:Q)</f>
        <v>30750</v>
      </c>
      <c r="O544" s="18">
        <f ca="1">SUMIF(Journal!$A:$A,HeadJournal!$A544,Journal!U:U)</f>
        <v>11004.265000000001</v>
      </c>
      <c r="P544" s="22">
        <f t="shared" ca="1" si="67"/>
        <v>0.55729832290365489</v>
      </c>
      <c r="Q544" s="7" t="b">
        <f ca="1">J544=K544</f>
        <v>1</v>
      </c>
      <c r="R544" s="73">
        <f t="shared" ca="1" si="68"/>
        <v>5.3864036967983205E-2</v>
      </c>
    </row>
    <row r="545" spans="1:18" x14ac:dyDescent="0.2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 ca="1"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 ca="1">SUMIF(Journal!$A:$A,HeadJournal!$A545,Journal!$P:$P)</f>
        <v>7159.9066666666668</v>
      </c>
      <c r="N545" s="8">
        <f ca="1">SUMIF(Journal!$A:$A,HeadJournal!$A545,Journal!Q:Q)</f>
        <v>9700</v>
      </c>
      <c r="O545" s="18">
        <f ca="1">SUMIF(Journal!$A:$A,HeadJournal!$A545,Journal!U:U)</f>
        <v>2540.0933333333332</v>
      </c>
      <c r="P545" s="22">
        <f t="shared" ca="1" si="67"/>
        <v>0.35476626324737937</v>
      </c>
      <c r="Q545" s="7" t="b">
        <f ca="1">J545=K545</f>
        <v>1</v>
      </c>
      <c r="R545" s="73">
        <f t="shared" ca="1" si="68"/>
        <v>0.13412837783732748</v>
      </c>
    </row>
    <row r="546" spans="1:18" x14ac:dyDescent="0.2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 ca="1"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 ca="1">SUMIF(Journal!$A:$A,HeadJournal!$A546,Journal!$P:$P)</f>
        <v>15439.914999999986</v>
      </c>
      <c r="N546" s="8">
        <f ca="1">SUMIF(Journal!$A:$A,HeadJournal!$A546,Journal!Q:Q)</f>
        <v>17939.34</v>
      </c>
      <c r="O546" s="18">
        <f ca="1">SUMIF(Journal!$A:$A,HeadJournal!$A546,Journal!U:U)</f>
        <v>2499.425000000012</v>
      </c>
      <c r="P546" s="22">
        <f t="shared" ca="1" si="67"/>
        <v>0.16188074869583247</v>
      </c>
      <c r="R546" s="73">
        <f t="shared" ca="1" si="68"/>
        <v>6.8885418086822428E-2</v>
      </c>
    </row>
    <row r="547" spans="1:18" x14ac:dyDescent="0.2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 ca="1"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 ca="1">SUMIF(Journal!$A:$A,HeadJournal!$A547,Journal!$P:$P)</f>
        <v>21248.594999999987</v>
      </c>
      <c r="N547" s="8">
        <f ca="1">SUMIF(Journal!$A:$A,HeadJournal!$A547,Journal!Q:Q)</f>
        <v>25500</v>
      </c>
      <c r="O547" s="18">
        <f ca="1">SUMIF(Journal!$A:$A,HeadJournal!$A547,Journal!U:U)</f>
        <v>4251.4050000000161</v>
      </c>
      <c r="P547" s="22">
        <f t="shared" ca="1" si="67"/>
        <v>0.20007934642267025</v>
      </c>
      <c r="R547" s="73">
        <f t="shared" ca="1" si="68"/>
        <v>5.0054368300586495E-2</v>
      </c>
    </row>
    <row r="548" spans="1:18" x14ac:dyDescent="0.2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 ca="1"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 ca="1">SUMIF(Journal!$A:$A,HeadJournal!$A548,Journal!$P:$P)</f>
        <v>19607.264999999996</v>
      </c>
      <c r="N548" s="8">
        <f ca="1">SUMIF(Journal!$A:$A,HeadJournal!$A548,Journal!Q:Q)</f>
        <v>31400</v>
      </c>
      <c r="O548" s="18">
        <f ca="1">SUMIF(Journal!$A:$A,HeadJournal!$A548,Journal!U:U)</f>
        <v>11792.735000000002</v>
      </c>
      <c r="P548" s="22">
        <f t="shared" ca="1" si="67"/>
        <v>0.60144721867124273</v>
      </c>
      <c r="R548" s="73">
        <f t="shared" ca="1" si="68"/>
        <v>5.4244434397148211E-2</v>
      </c>
    </row>
    <row r="549" spans="1:18" x14ac:dyDescent="0.2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 ca="1"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 ca="1">SUMIF(Journal!$A:$A,HeadJournal!$A549,Journal!$P:$P)</f>
        <v>20351.656666666673</v>
      </c>
      <c r="N549" s="8">
        <f ca="1">SUMIF(Journal!$A:$A,HeadJournal!$A549,Journal!Q:Q)</f>
        <v>34100</v>
      </c>
      <c r="O549" s="18">
        <f ca="1">SUMIF(Journal!$A:$A,HeadJournal!$A549,Journal!U:U)</f>
        <v>13748.343333333327</v>
      </c>
      <c r="P549" s="22">
        <f t="shared" ca="1" si="67"/>
        <v>0.67553927223287424</v>
      </c>
      <c r="R549" s="73">
        <f t="shared" ca="1" si="68"/>
        <v>4.7187640907857285E-2</v>
      </c>
    </row>
    <row r="550" spans="1:18" x14ac:dyDescent="0.2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 ca="1">SUMIF(Journal!$A:$A,HeadJournal!$A550,Journal!$P:$P)</f>
        <v>17610.427659081335</v>
      </c>
      <c r="N550" s="8">
        <f ca="1">SUMIF(Journal!$A:$A,HeadJournal!$A550,Journal!Q:Q)</f>
        <v>27965.21</v>
      </c>
      <c r="O550" s="18">
        <f ca="1">SUMIF(Journal!$A:$A,HeadJournal!$A550,Journal!U:U)</f>
        <v>10354.782340918668</v>
      </c>
      <c r="P550" s="22">
        <f t="shared" ca="1" si="67"/>
        <v>0.58799153214084043</v>
      </c>
      <c r="R550" s="73">
        <f t="shared" ca="1" si="68"/>
        <v>5.4532841862669684E-2</v>
      </c>
    </row>
    <row r="551" spans="1:18" x14ac:dyDescent="0.2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 ca="1">SUMIF(Journal!$A:$A,HeadJournal!$A551,Journal!$P:$P)</f>
        <v>4746</v>
      </c>
      <c r="N551" s="8">
        <f ca="1">SUMIF(Journal!$A:$A,HeadJournal!$A551,Journal!Q:Q)</f>
        <v>7400</v>
      </c>
      <c r="O551" s="18">
        <f ca="1">SUMIF(Journal!$A:$A,HeadJournal!$A551,Journal!U:U)</f>
        <v>2654</v>
      </c>
      <c r="P551" s="22">
        <f t="shared" ca="1" si="67"/>
        <v>0.55920775389801936</v>
      </c>
      <c r="Q551" s="7" t="b">
        <f t="shared" ref="Q551:Q558" ca="1" si="70">J551=K551</f>
        <v>1</v>
      </c>
      <c r="R551" s="73">
        <f t="shared" ca="1" si="68"/>
        <v>0</v>
      </c>
    </row>
    <row r="552" spans="1:18" x14ac:dyDescent="0.2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 ca="1">SUMIF(Journal!$A:$A,HeadJournal!$A552,Journal!$P:$P)</f>
        <v>1432</v>
      </c>
      <c r="N552" s="8">
        <f ca="1">SUMIF(Journal!$A:$A,HeadJournal!$A552,Journal!Q:Q)</f>
        <v>2100</v>
      </c>
      <c r="O552" s="18">
        <f ca="1">SUMIF(Journal!$A:$A,HeadJournal!$A552,Journal!U:U)</f>
        <v>668</v>
      </c>
      <c r="P552" s="22">
        <f t="shared" ca="1" si="67"/>
        <v>0.46648044692737428</v>
      </c>
      <c r="Q552" s="7" t="b">
        <f t="shared" ca="1" si="70"/>
        <v>1</v>
      </c>
      <c r="R552" s="73">
        <f t="shared" ca="1" si="68"/>
        <v>0</v>
      </c>
    </row>
    <row r="553" spans="1:18" x14ac:dyDescent="0.2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 ca="1">SUMIF(Journal!$A:$A,HeadJournal!$A553,Journal!$P:$P)</f>
        <v>7000.0499999999993</v>
      </c>
      <c r="N553" s="8">
        <f ca="1">SUMIF(Journal!$A:$A,HeadJournal!$A553,Journal!Q:Q)</f>
        <v>4700</v>
      </c>
      <c r="O553" s="18">
        <f ca="1">SUMIF(Journal!$A:$A,HeadJournal!$A553,Journal!U:U)</f>
        <v>-2300.0499999999993</v>
      </c>
      <c r="P553" s="22">
        <f t="shared" ca="1" si="67"/>
        <v>-0.32857622445553952</v>
      </c>
      <c r="Q553" s="7" t="b">
        <f t="shared" ca="1" si="70"/>
        <v>1</v>
      </c>
      <c r="R553" s="73">
        <f t="shared" ca="1" si="68"/>
        <v>7.8999435718316302E-2</v>
      </c>
    </row>
    <row r="554" spans="1:18" x14ac:dyDescent="0.2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 ca="1">SUMIF(Journal!$A:$A,HeadJournal!$A554,Journal!$P:$P)</f>
        <v>7079.05</v>
      </c>
      <c r="N554" s="8">
        <f ca="1">SUMIF(Journal!$A:$A,HeadJournal!$A554,Journal!Q:Q)</f>
        <v>6900</v>
      </c>
      <c r="O554" s="18">
        <f ca="1">SUMIF(Journal!$A:$A,HeadJournal!$A554,Journal!U:U)</f>
        <v>-179.05000000000041</v>
      </c>
      <c r="P554" s="22">
        <f t="shared" ca="1" si="67"/>
        <v>-2.5292941849542016E-2</v>
      </c>
      <c r="Q554" s="7" t="b">
        <f t="shared" ca="1" si="70"/>
        <v>0</v>
      </c>
      <c r="R554" s="73">
        <f t="shared" ca="1" si="68"/>
        <v>7.8259088437007795E-2</v>
      </c>
    </row>
    <row r="555" spans="1:18" x14ac:dyDescent="0.2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 ca="1">SUMIF(Journal!$A:$A,HeadJournal!$A555,Journal!$P:$P)</f>
        <v>1375</v>
      </c>
      <c r="N555" s="8">
        <f ca="1">SUMIF(Journal!$A:$A,HeadJournal!$A555,Journal!Q:Q)</f>
        <v>1800</v>
      </c>
      <c r="O555" s="18">
        <f ca="1">SUMIF(Journal!$A:$A,HeadJournal!$A555,Journal!U:U)</f>
        <v>425</v>
      </c>
      <c r="P555" s="22">
        <f t="shared" ca="1" si="67"/>
        <v>0.30909090909090908</v>
      </c>
      <c r="Q555" s="7" t="b">
        <f t="shared" ca="1" si="70"/>
        <v>1</v>
      </c>
      <c r="R555" s="73">
        <f t="shared" ca="1" si="68"/>
        <v>0</v>
      </c>
    </row>
    <row r="556" spans="1:18" x14ac:dyDescent="0.2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 ca="1">SUMIF(Journal!$A:$A,HeadJournal!$A556,Journal!$P:$P)</f>
        <v>2162</v>
      </c>
      <c r="N556" s="8">
        <f ca="1">SUMIF(Journal!$A:$A,HeadJournal!$A556,Journal!Q:Q)</f>
        <v>3900</v>
      </c>
      <c r="O556" s="18">
        <f ca="1">SUMIF(Journal!$A:$A,HeadJournal!$A556,Journal!U:U)</f>
        <v>1738</v>
      </c>
      <c r="P556" s="22">
        <f t="shared" ca="1" si="67"/>
        <v>0.80388529139685472</v>
      </c>
      <c r="Q556" s="7" t="b">
        <f t="shared" ca="1" si="70"/>
        <v>1</v>
      </c>
      <c r="R556" s="73">
        <f t="shared" ca="1" si="68"/>
        <v>0</v>
      </c>
    </row>
    <row r="557" spans="1:18" x14ac:dyDescent="0.2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 ca="1">SUMIF(Journal!$A:$A,HeadJournal!$A557,Journal!$P:$P)</f>
        <v>3204</v>
      </c>
      <c r="N557" s="8">
        <f ca="1">SUMIF(Journal!$A:$A,HeadJournal!$A557,Journal!Q:Q)</f>
        <v>4600</v>
      </c>
      <c r="O557" s="18">
        <f ca="1">SUMIF(Journal!$A:$A,HeadJournal!$A557,Journal!U:U)</f>
        <v>1396</v>
      </c>
      <c r="P557" s="22">
        <f t="shared" ca="1" si="67"/>
        <v>0.43570536828963796</v>
      </c>
      <c r="Q557" s="7" t="b">
        <f t="shared" ca="1" si="70"/>
        <v>1</v>
      </c>
      <c r="R557" s="73">
        <f t="shared" ca="1" si="68"/>
        <v>0</v>
      </c>
    </row>
    <row r="558" spans="1:18" x14ac:dyDescent="0.2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 ca="1">SUMIF(Journal!$A:$A,HeadJournal!$A558,Journal!$P:$P)</f>
        <v>16826</v>
      </c>
      <c r="N558" s="8">
        <f ca="1">SUMIF(Journal!$A:$A,HeadJournal!$A558,Journal!Q:Q)</f>
        <v>18000</v>
      </c>
      <c r="O558" s="18">
        <f ca="1">SUMIF(Journal!$A:$A,HeadJournal!$A558,Journal!U:U)</f>
        <v>1174</v>
      </c>
      <c r="P558" s="22">
        <f t="shared" ca="1" si="67"/>
        <v>6.9772970402947818E-2</v>
      </c>
      <c r="Q558" s="7" t="b">
        <f t="shared" ca="1" si="70"/>
        <v>1</v>
      </c>
      <c r="R558" s="73">
        <f t="shared" ca="1" si="68"/>
        <v>0</v>
      </c>
    </row>
    <row r="559" spans="1:18" x14ac:dyDescent="0.2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 ca="1"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 ca="1">SUMIF(Journal!$A:$A,HeadJournal!$A559,Journal!$P:$P)</f>
        <v>19838.056666666664</v>
      </c>
      <c r="N559" s="8">
        <f ca="1">SUMIF(Journal!$A:$A,HeadJournal!$A559,Journal!Q:Q)</f>
        <v>30450</v>
      </c>
      <c r="O559" s="18">
        <f ca="1">SUMIF(Journal!$A:$A,HeadJournal!$A559,Journal!U:U)</f>
        <v>10611.943333333336</v>
      </c>
      <c r="P559" s="22">
        <f t="shared" ca="1" si="67"/>
        <v>0.53492857247274073</v>
      </c>
      <c r="R559" s="73">
        <f t="shared" ca="1" si="68"/>
        <v>4.0039036081659221E-2</v>
      </c>
    </row>
    <row r="560" spans="1:18" x14ac:dyDescent="0.2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 ca="1"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 ca="1">SUMIF(Journal!$A:$A,HeadJournal!$A560,Journal!$P:$P)</f>
        <v>21208.956666666665</v>
      </c>
      <c r="N560" s="8">
        <f ca="1">SUMIF(Journal!$A:$A,HeadJournal!$A560,Journal!Q:Q)</f>
        <v>27600</v>
      </c>
      <c r="O560" s="18">
        <f ca="1">SUMIF(Journal!$A:$A,HeadJournal!$A560,Journal!U:U)</f>
        <v>6391.043333333334</v>
      </c>
      <c r="P560" s="22">
        <f t="shared" ca="1" si="67"/>
        <v>0.30133699803243508</v>
      </c>
      <c r="R560" s="73">
        <f t="shared" ca="1" si="68"/>
        <v>3.7451001440114852E-2</v>
      </c>
    </row>
    <row r="561" spans="1:18" x14ac:dyDescent="0.2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 ca="1"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 ca="1">SUMIF(Journal!$A:$A,HeadJournal!$A561,Journal!$P:$P)</f>
        <v>20893.296666666673</v>
      </c>
      <c r="N561" s="8">
        <f ca="1">SUMIF(Journal!$A:$A,HeadJournal!$A561,Journal!Q:Q)</f>
        <v>29600</v>
      </c>
      <c r="O561" s="18">
        <f ca="1">SUMIF(Journal!$A:$A,HeadJournal!$A561,Journal!U:U)</f>
        <v>8706.7033333333311</v>
      </c>
      <c r="P561" s="22">
        <f t="shared" ca="1" si="67"/>
        <v>0.41672233311194368</v>
      </c>
      <c r="R561" s="73">
        <f t="shared" ca="1" si="68"/>
        <v>3.8016818472399995E-2</v>
      </c>
    </row>
    <row r="562" spans="1:18" x14ac:dyDescent="0.2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 ca="1"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 ca="1">SUMIF(Journal!$A:$A,HeadJournal!$A562,Journal!$P:$P)</f>
        <v>20482.102499999997</v>
      </c>
      <c r="N562" s="8">
        <f ca="1">SUMIF(Journal!$A:$A,HeadJournal!$A562,Journal!Q:Q)</f>
        <v>29000</v>
      </c>
      <c r="O562" s="18">
        <f ca="1">SUMIF(Journal!$A:$A,HeadJournal!$A562,Journal!U:U)</f>
        <v>8517.8975000000046</v>
      </c>
      <c r="P562" s="22">
        <f t="shared" ca="1" si="67"/>
        <v>0.41587027015415073</v>
      </c>
      <c r="R562" s="73">
        <f t="shared" ca="1" si="68"/>
        <v>1.5658670783431538E-2</v>
      </c>
    </row>
    <row r="563" spans="1:18" x14ac:dyDescent="0.2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 ca="1">SUMIF(Journal!$A:$A,HeadJournal!$A563,Journal!$P:$P)</f>
        <v>17397.172500000001</v>
      </c>
      <c r="N563" s="8">
        <f ca="1">SUMIF(Journal!$A:$A,HeadJournal!$A563,Journal!Q:Q)</f>
        <v>29350</v>
      </c>
      <c r="O563" s="18">
        <f ca="1">SUMIF(Journal!$A:$A,HeadJournal!$A563,Journal!U:U)</f>
        <v>11952.827499999999</v>
      </c>
      <c r="P563" s="22">
        <f t="shared" ca="1" si="67"/>
        <v>0.68705575575571254</v>
      </c>
      <c r="Q563" s="7" t="b">
        <f ca="1">J563=K563</f>
        <v>1</v>
      </c>
      <c r="R563" s="73">
        <f t="shared" ca="1" si="68"/>
        <v>1.8435323326247411E-2</v>
      </c>
    </row>
    <row r="564" spans="1:18" x14ac:dyDescent="0.2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 ca="1">SUMIF(Journal!$A:$A,HeadJournal!$A564,Journal!$P:$P)</f>
        <v>20057.792499999992</v>
      </c>
      <c r="N564" s="8">
        <f ca="1">SUMIF(Journal!$A:$A,HeadJournal!$A564,Journal!Q:Q)</f>
        <v>32900</v>
      </c>
      <c r="O564" s="18">
        <f ca="1">SUMIF(Journal!$A:$A,HeadJournal!$A564,Journal!U:U)</f>
        <v>12842.207500000004</v>
      </c>
      <c r="P564" s="22">
        <f t="shared" ca="1" si="67"/>
        <v>0.6402602629377091</v>
      </c>
      <c r="Q564" s="7" t="b">
        <f ca="1">J564=K564</f>
        <v>1</v>
      </c>
      <c r="R564" s="73">
        <f t="shared" ca="1" si="68"/>
        <v>1.5989920127052873E-2</v>
      </c>
    </row>
    <row r="565" spans="1:18" x14ac:dyDescent="0.2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 ca="1">SUMIF(Journal!$A:$A,HeadJournal!$A565,Journal!$P:$P)</f>
        <v>13538.182500000001</v>
      </c>
      <c r="N565" s="8">
        <f ca="1">SUMIF(Journal!$A:$A,HeadJournal!$A565,Journal!Q:Q)</f>
        <v>26300</v>
      </c>
      <c r="O565" s="18">
        <f ca="1">SUMIF(Journal!$A:$A,HeadJournal!$A565,Journal!U:U)</f>
        <v>12761.817499999999</v>
      </c>
      <c r="P565" s="22">
        <f t="shared" ca="1" si="67"/>
        <v>0.94265367600119132</v>
      </c>
      <c r="R565" s="73">
        <f t="shared" ca="1" si="68"/>
        <v>2.369021838788183E-2</v>
      </c>
    </row>
    <row r="566" spans="1:18" x14ac:dyDescent="0.2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 ca="1">SUMIF(Journal!$A:$A,HeadJournal!$A566,Journal!$P:$P)</f>
        <v>7978.05</v>
      </c>
      <c r="N566" s="8">
        <f ca="1">SUMIF(Journal!$A:$A,HeadJournal!$A566,Journal!Q:Q)</f>
        <v>2500</v>
      </c>
      <c r="O566" s="18">
        <f ca="1">SUMIF(Journal!$A:$A,HeadJournal!$A566,Journal!U:U)</f>
        <v>-5478.05</v>
      </c>
      <c r="P566" s="22">
        <f t="shared" ca="1" si="67"/>
        <v>-0.6866402191011588</v>
      </c>
      <c r="Q566" s="7" t="b">
        <f ca="1">J566=K566</f>
        <v>0</v>
      </c>
      <c r="R566" s="73">
        <f t="shared" ca="1" si="68"/>
        <v>7.0568622658419039E-2</v>
      </c>
    </row>
    <row r="567" spans="1:18" x14ac:dyDescent="0.2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 ca="1">SUMIF(Journal!$A:$A,HeadJournal!$A567,Journal!$P:$P)</f>
        <v>1364</v>
      </c>
      <c r="N567" s="8">
        <f ca="1">SUMIF(Journal!$A:$A,HeadJournal!$A567,Journal!Q:Q)</f>
        <v>3900</v>
      </c>
      <c r="O567" s="18">
        <f ca="1">SUMIF(Journal!$A:$A,HeadJournal!$A567,Journal!U:U)</f>
        <v>2536</v>
      </c>
      <c r="P567" s="22">
        <f t="shared" ca="1" si="67"/>
        <v>1.8592375366568914</v>
      </c>
      <c r="Q567" s="7" t="b">
        <f ca="1">J567=K567</f>
        <v>1</v>
      </c>
      <c r="R567" s="73">
        <f t="shared" ca="1" si="68"/>
        <v>0</v>
      </c>
    </row>
    <row r="568" spans="1:18" x14ac:dyDescent="0.2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 ca="1">SUMIF(Journal!$A:$A,HeadJournal!$A568,Journal!$P:$P)</f>
        <v>10106</v>
      </c>
      <c r="N568" s="8">
        <f ca="1">SUMIF(Journal!$A:$A,HeadJournal!$A568,Journal!Q:Q)</f>
        <v>12500</v>
      </c>
      <c r="O568" s="18">
        <f ca="1">SUMIF(Journal!$A:$A,HeadJournal!$A568,Journal!U:U)</f>
        <v>2394</v>
      </c>
      <c r="P568" s="22">
        <f t="shared" ca="1" si="67"/>
        <v>0.23688897684543836</v>
      </c>
      <c r="Q568" s="7" t="b">
        <f ca="1">J568=K568</f>
        <v>1</v>
      </c>
      <c r="R568" s="73">
        <f t="shared" ca="1" si="68"/>
        <v>0</v>
      </c>
    </row>
    <row r="569" spans="1:18" x14ac:dyDescent="0.2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 ca="1">SUMIF(Journal!$A:$A,HeadJournal!$A569,Journal!$P:$P)</f>
        <v>11309.170000000002</v>
      </c>
      <c r="N569" s="8">
        <f ca="1">SUMIF(Journal!$A:$A,HeadJournal!$A569,Journal!Q:Q)</f>
        <v>15024.39</v>
      </c>
      <c r="O569" s="18">
        <f ca="1">SUMIF(Journal!$A:$A,HeadJournal!$A569,Journal!U:U)</f>
        <v>3715.2199999999984</v>
      </c>
      <c r="P569" s="22">
        <f t="shared" ca="1" si="67"/>
        <v>0.32851394045716864</v>
      </c>
      <c r="R569" s="73">
        <f t="shared" ca="1" si="68"/>
        <v>3.7812677676611103E-2</v>
      </c>
    </row>
    <row r="570" spans="1:18" x14ac:dyDescent="0.2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 ca="1"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 ca="1">SUMIF(Journal!$A:$A,HeadJournal!$A570,Journal!$P:$P)</f>
        <v>18418.399999999994</v>
      </c>
      <c r="N570" s="8">
        <f ca="1">SUMIF(Journal!$A:$A,HeadJournal!$A570,Journal!Q:Q)</f>
        <v>30600</v>
      </c>
      <c r="O570" s="18">
        <f ca="1">SUMIF(Journal!$A:$A,HeadJournal!$A570,Journal!U:U)</f>
        <v>12181.600000000006</v>
      </c>
      <c r="P570" s="22">
        <f t="shared" ca="1" si="67"/>
        <v>0.66138209616470534</v>
      </c>
      <c r="R570" s="73">
        <f t="shared" ca="1" si="68"/>
        <v>2.3217543326238987E-2</v>
      </c>
    </row>
    <row r="571" spans="1:18" x14ac:dyDescent="0.2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 ca="1"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 ca="1">SUMIF(Journal!$A:$A,HeadJournal!$A571,Journal!$P:$P)</f>
        <v>16112.359999999995</v>
      </c>
      <c r="N571" s="8">
        <f ca="1">SUMIF(Journal!$A:$A,HeadJournal!$A571,Journal!Q:Q)</f>
        <v>24100</v>
      </c>
      <c r="O571" s="18">
        <f ca="1">SUMIF(Journal!$A:$A,HeadJournal!$A571,Journal!U:U)</f>
        <v>7987.6400000000049</v>
      </c>
      <c r="P571" s="22">
        <f t="shared" ca="1" si="67"/>
        <v>0.49574612285227038</v>
      </c>
      <c r="R571" s="73">
        <f t="shared" ca="1" si="68"/>
        <v>2.6540494378228897E-2</v>
      </c>
    </row>
    <row r="572" spans="1:18" x14ac:dyDescent="0.2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 ca="1"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 ca="1">SUMIF(Journal!$A:$A,HeadJournal!$A572,Journal!$P:$P)</f>
        <v>15158.776666666667</v>
      </c>
      <c r="N572" s="8">
        <f ca="1">SUMIF(Journal!$A:$A,HeadJournal!$A572,Journal!Q:Q)</f>
        <v>23400</v>
      </c>
      <c r="O572" s="18">
        <f ca="1">SUMIF(Journal!$A:$A,HeadJournal!$A572,Journal!U:U)</f>
        <v>8241.2233333333352</v>
      </c>
      <c r="P572" s="22">
        <f t="shared" ca="1" si="67"/>
        <v>0.54366018541953598</v>
      </c>
      <c r="R572" s="73">
        <f t="shared" ca="1" si="68"/>
        <v>5.9133179832233602E-2</v>
      </c>
    </row>
    <row r="573" spans="1:18" x14ac:dyDescent="0.2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 ca="1">SUMIF(Journal!$A:$A,HeadJournal!$A573,Journal!$P:$P)</f>
        <v>1602</v>
      </c>
      <c r="N573" s="8">
        <f ca="1">SUMIF(Journal!$A:$A,HeadJournal!$A573,Journal!Q:Q)</f>
        <v>4000</v>
      </c>
      <c r="O573" s="18">
        <f ca="1">SUMIF(Journal!$A:$A,HeadJournal!$A573,Journal!U:U)</f>
        <v>2398</v>
      </c>
      <c r="P573" s="22">
        <f t="shared" ca="1" si="67"/>
        <v>1.4968789013732835</v>
      </c>
      <c r="Q573" s="7" t="b">
        <f t="shared" ref="Q573:Q584" ca="1" si="71">J573=K573</f>
        <v>1</v>
      </c>
      <c r="R573" s="73">
        <f t="shared" ca="1" si="68"/>
        <v>0</v>
      </c>
    </row>
    <row r="574" spans="1:18" x14ac:dyDescent="0.2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 ca="1">SUMIF(Journal!$A:$A,HeadJournal!$A574,Journal!$P:$P)</f>
        <v>3411</v>
      </c>
      <c r="N574" s="8">
        <f ca="1">SUMIF(Journal!$A:$A,HeadJournal!$A574,Journal!Q:Q)</f>
        <v>4500</v>
      </c>
      <c r="O574" s="18">
        <f ca="1">SUMIF(Journal!$A:$A,HeadJournal!$A574,Journal!U:U)</f>
        <v>1089</v>
      </c>
      <c r="P574" s="22">
        <f t="shared" ca="1" si="67"/>
        <v>0.31926121372031663</v>
      </c>
      <c r="Q574" s="7" t="b">
        <f t="shared" ca="1" si="71"/>
        <v>1</v>
      </c>
      <c r="R574" s="73">
        <f t="shared" ca="1" si="68"/>
        <v>0</v>
      </c>
    </row>
    <row r="575" spans="1:18" x14ac:dyDescent="0.2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 ca="1">SUMIF(Journal!$A:$A,HeadJournal!$A575,Journal!$P:$P)</f>
        <v>1830</v>
      </c>
      <c r="N575" s="8">
        <f ca="1">SUMIF(Journal!$A:$A,HeadJournal!$A575,Journal!Q:Q)</f>
        <v>2500</v>
      </c>
      <c r="O575" s="18">
        <f ca="1">SUMIF(Journal!$A:$A,HeadJournal!$A575,Journal!U:U)</f>
        <v>670</v>
      </c>
      <c r="P575" s="22">
        <f t="shared" ca="1" si="67"/>
        <v>0.36612021857923499</v>
      </c>
      <c r="Q575" s="7" t="b">
        <f t="shared" ca="1" si="71"/>
        <v>1</v>
      </c>
      <c r="R575" s="73">
        <f t="shared" ca="1" si="68"/>
        <v>0</v>
      </c>
    </row>
    <row r="576" spans="1:18" x14ac:dyDescent="0.2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 ca="1">SUMIF(Journal!$A:$A,HeadJournal!$A576,Journal!$P:$P)</f>
        <v>3100</v>
      </c>
      <c r="N576" s="8">
        <f ca="1">SUMIF(Journal!$A:$A,HeadJournal!$A576,Journal!Q:Q)</f>
        <v>4000</v>
      </c>
      <c r="O576" s="18">
        <f ca="1">SUMIF(Journal!$A:$A,HeadJournal!$A576,Journal!U:U)</f>
        <v>900</v>
      </c>
      <c r="P576" s="22">
        <f t="shared" ca="1" si="67"/>
        <v>0.29032258064516131</v>
      </c>
      <c r="Q576" s="7" t="b">
        <f t="shared" ca="1" si="71"/>
        <v>1</v>
      </c>
      <c r="R576" s="73">
        <f t="shared" ca="1" si="68"/>
        <v>0.04</v>
      </c>
    </row>
    <row r="577" spans="1:18" x14ac:dyDescent="0.2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 ca="1">SUMIF(Journal!$A:$A,HeadJournal!$A577,Journal!$P:$P)</f>
        <v>3800</v>
      </c>
      <c r="N577" s="8">
        <f ca="1">SUMIF(Journal!$A:$A,HeadJournal!$A577,Journal!Q:Q)</f>
        <v>7900</v>
      </c>
      <c r="O577" s="18">
        <f ca="1">SUMIF(Journal!$A:$A,HeadJournal!$A577,Journal!U:U)</f>
        <v>4100</v>
      </c>
      <c r="P577" s="22">
        <f t="shared" ca="1" si="67"/>
        <v>1.0789473684210527</v>
      </c>
      <c r="Q577" s="7" t="b">
        <f t="shared" ca="1" si="71"/>
        <v>0</v>
      </c>
      <c r="R577" s="73">
        <f t="shared" ca="1" si="68"/>
        <v>0</v>
      </c>
    </row>
    <row r="578" spans="1:18" x14ac:dyDescent="0.2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 ca="1">SUMIF(Journal!$A:$A,HeadJournal!$A578,Journal!$P:$P)</f>
        <v>797</v>
      </c>
      <c r="N578" s="8">
        <f ca="1">SUMIF(Journal!$A:$A,HeadJournal!$A578,Journal!Q:Q)</f>
        <v>1100</v>
      </c>
      <c r="O578" s="18">
        <f ca="1">SUMIF(Journal!$A:$A,HeadJournal!$A578,Journal!U:U)</f>
        <v>303</v>
      </c>
      <c r="P578" s="22">
        <f t="shared" ca="1" si="67"/>
        <v>0.38017565872020076</v>
      </c>
      <c r="Q578" s="7" t="b">
        <f t="shared" ca="1" si="71"/>
        <v>1</v>
      </c>
      <c r="R578" s="73">
        <f t="shared" ca="1" si="68"/>
        <v>0</v>
      </c>
    </row>
    <row r="579" spans="1:18" x14ac:dyDescent="0.2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 ca="1">SUMIF(Journal!$A:$A,HeadJournal!$A579,Journal!$P:$P)</f>
        <v>1790</v>
      </c>
      <c r="N579" s="8">
        <f ca="1">SUMIF(Journal!$A:$A,HeadJournal!$A579,Journal!Q:Q)</f>
        <v>2500</v>
      </c>
      <c r="O579" s="18">
        <f ca="1">SUMIF(Journal!$A:$A,HeadJournal!$A579,Journal!U:U)</f>
        <v>710</v>
      </c>
      <c r="P579" s="22">
        <f t="shared" ref="P579:P642" ca="1" si="72">IF(N579&lt;&gt;0,IFERROR(O579/M579,""),"")</f>
        <v>0.39664804469273746</v>
      </c>
      <c r="Q579" s="7" t="b">
        <f t="shared" ca="1" si="71"/>
        <v>1</v>
      </c>
      <c r="R579" s="73">
        <f t="shared" ref="R579:R642" ca="1" si="73">L579/M579</f>
        <v>0</v>
      </c>
    </row>
    <row r="580" spans="1:18" x14ac:dyDescent="0.2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 ca="1">SUMIF(Journal!$A:$A,HeadJournal!$A580,Journal!$P:$P)</f>
        <v>1517</v>
      </c>
      <c r="N580" s="8">
        <f ca="1">SUMIF(Journal!$A:$A,HeadJournal!$A580,Journal!Q:Q)</f>
        <v>2000</v>
      </c>
      <c r="O580" s="18">
        <f ca="1">SUMIF(Journal!$A:$A,HeadJournal!$A580,Journal!U:U)</f>
        <v>483</v>
      </c>
      <c r="P580" s="22">
        <f t="shared" ca="1" si="72"/>
        <v>0.31839156229400134</v>
      </c>
      <c r="Q580" s="7" t="b">
        <f t="shared" ca="1" si="71"/>
        <v>1</v>
      </c>
      <c r="R580" s="73">
        <f t="shared" ca="1" si="73"/>
        <v>0</v>
      </c>
    </row>
    <row r="581" spans="1:18" x14ac:dyDescent="0.2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 ca="1">SUMIF(Journal!$A:$A,HeadJournal!$A581,Journal!$P:$P)</f>
        <v>1517</v>
      </c>
      <c r="N581" s="8">
        <f ca="1">SUMIF(Journal!$A:$A,HeadJournal!$A581,Journal!Q:Q)</f>
        <v>2000</v>
      </c>
      <c r="O581" s="18">
        <f ca="1">SUMIF(Journal!$A:$A,HeadJournal!$A581,Journal!U:U)</f>
        <v>483</v>
      </c>
      <c r="P581" s="22">
        <f t="shared" ca="1" si="72"/>
        <v>0.31839156229400134</v>
      </c>
      <c r="Q581" s="7" t="b">
        <f t="shared" ca="1" si="71"/>
        <v>1</v>
      </c>
      <c r="R581" s="73">
        <f t="shared" ca="1" si="73"/>
        <v>0</v>
      </c>
    </row>
    <row r="582" spans="1:18" x14ac:dyDescent="0.2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 ca="1">SUMIF(Journal!$A:$A,HeadJournal!$A582,Journal!$P:$P)</f>
        <v>4488</v>
      </c>
      <c r="N582" s="8">
        <f ca="1">SUMIF(Journal!$A:$A,HeadJournal!$A582,Journal!Q:Q)</f>
        <v>6800</v>
      </c>
      <c r="O582" s="18">
        <f ca="1">SUMIF(Journal!$A:$A,HeadJournal!$A582,Journal!U:U)</f>
        <v>2312</v>
      </c>
      <c r="P582" s="22">
        <f t="shared" ca="1" si="72"/>
        <v>0.51515151515151514</v>
      </c>
      <c r="Q582" s="7" t="b">
        <f t="shared" ca="1" si="71"/>
        <v>1</v>
      </c>
      <c r="R582" s="73">
        <f t="shared" ca="1" si="73"/>
        <v>0</v>
      </c>
    </row>
    <row r="583" spans="1:18" x14ac:dyDescent="0.2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 ca="1">SUMIF(Journal!$A:$A,HeadJournal!$A583,Journal!$P:$P)</f>
        <v>1044</v>
      </c>
      <c r="N583" s="8">
        <f ca="1">SUMIF(Journal!$A:$A,HeadJournal!$A583,Journal!Q:Q)</f>
        <v>2200</v>
      </c>
      <c r="O583" s="18">
        <f ca="1">SUMIF(Journal!$A:$A,HeadJournal!$A583,Journal!U:U)</f>
        <v>1156</v>
      </c>
      <c r="P583" s="22">
        <f t="shared" ca="1" si="72"/>
        <v>1.1072796934865901</v>
      </c>
      <c r="Q583" s="7" t="b">
        <f t="shared" ca="1" si="71"/>
        <v>1</v>
      </c>
      <c r="R583" s="73">
        <f t="shared" ca="1" si="73"/>
        <v>0</v>
      </c>
    </row>
    <row r="584" spans="1:18" x14ac:dyDescent="0.2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 ca="1"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 ca="1">SUMIF(Journal!$A:$A,HeadJournal!$A584,Journal!$P:$P)</f>
        <v>24014.120000000017</v>
      </c>
      <c r="N584" s="8">
        <f ca="1">SUMIF(Journal!$A:$A,HeadJournal!$A584,Journal!Q:Q)</f>
        <v>35608.57</v>
      </c>
      <c r="O584" s="18">
        <f ca="1">SUMIF(Journal!$A:$A,HeadJournal!$A584,Journal!U:U)</f>
        <v>11594.449999999981</v>
      </c>
      <c r="P584" s="22">
        <f t="shared" ca="1" si="72"/>
        <v>0.48281802539505808</v>
      </c>
      <c r="Q584" s="7" t="b">
        <f t="shared" ca="1" si="71"/>
        <v>1</v>
      </c>
      <c r="R584" s="73">
        <f t="shared" ca="1" si="73"/>
        <v>2.9804964745741236E-2</v>
      </c>
    </row>
    <row r="585" spans="1:18" x14ac:dyDescent="0.2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 ca="1"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 ca="1">SUMIF(Journal!$A:$A,HeadJournal!$A585,Journal!$P:$P)</f>
        <v>18321.076666666657</v>
      </c>
      <c r="N585" s="8">
        <f ca="1">SUMIF(Journal!$A:$A,HeadJournal!$A585,Journal!Q:Q)</f>
        <v>29400</v>
      </c>
      <c r="O585" s="18">
        <f ca="1">SUMIF(Journal!$A:$A,HeadJournal!$A585,Journal!U:U)</f>
        <v>11078.923333333341</v>
      </c>
      <c r="P585" s="22">
        <f t="shared" ca="1" si="72"/>
        <v>0.60470918466764134</v>
      </c>
      <c r="R585" s="73">
        <f t="shared" ca="1" si="73"/>
        <v>4.8926527789578622E-2</v>
      </c>
    </row>
    <row r="586" spans="1:18" x14ac:dyDescent="0.2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 ca="1"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 ca="1">SUMIF(Journal!$A:$A,HeadJournal!$A586,Journal!$P:$P)</f>
        <v>22245.463333333348</v>
      </c>
      <c r="N586" s="8">
        <f ca="1">SUMIF(Journal!$A:$A,HeadJournal!$A586,Journal!Q:Q)</f>
        <v>34170.130000000005</v>
      </c>
      <c r="O586" s="18">
        <f ca="1">SUMIF(Journal!$A:$A,HeadJournal!$A586,Journal!U:U)</f>
        <v>11924.666666666653</v>
      </c>
      <c r="P586" s="22">
        <f t="shared" ca="1" si="72"/>
        <v>0.5360493727634944</v>
      </c>
      <c r="R586" s="73">
        <f t="shared" ca="1" si="73"/>
        <v>3.7619056110167158E-2</v>
      </c>
    </row>
    <row r="587" spans="1:18" x14ac:dyDescent="0.2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 ca="1"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 ca="1">SUMIF(Journal!$A:$A,HeadJournal!$A587,Journal!$P:$P)</f>
        <v>20041.716666666678</v>
      </c>
      <c r="N587" s="8">
        <f ca="1">SUMIF(Journal!$A:$A,HeadJournal!$A587,Journal!Q:Q)</f>
        <v>26793.91</v>
      </c>
      <c r="O587" s="18">
        <f ca="1">SUMIF(Journal!$A:$A,HeadJournal!$A587,Journal!U:U)</f>
        <v>6752.1933333333191</v>
      </c>
      <c r="P587" s="22">
        <f t="shared" ca="1" si="72"/>
        <v>0.33690693495151275</v>
      </c>
      <c r="R587" s="73">
        <f t="shared" ca="1" si="73"/>
        <v>4.4726042263511998E-2</v>
      </c>
    </row>
    <row r="588" spans="1:18" x14ac:dyDescent="0.2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 ca="1"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 ca="1">SUMIF(Journal!$A:$A,HeadJournal!$A588,Journal!$P:$P)</f>
        <v>21433.419999999995</v>
      </c>
      <c r="N588" s="8">
        <f ca="1">SUMIF(Journal!$A:$A,HeadJournal!$A588,Journal!Q:Q)</f>
        <v>30900</v>
      </c>
      <c r="O588" s="18">
        <f ca="1">SUMIF(Journal!$A:$A,HeadJournal!$A588,Journal!U:U)</f>
        <v>9466.5800000000054</v>
      </c>
      <c r="P588" s="22">
        <f t="shared" ca="1" si="72"/>
        <v>0.44167379727547018</v>
      </c>
      <c r="R588" s="73">
        <f t="shared" ca="1" si="73"/>
        <v>3.3393644131454535E-2</v>
      </c>
    </row>
    <row r="589" spans="1:18" x14ac:dyDescent="0.2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 ca="1"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 ca="1">SUMIF(Journal!$A:$A,HeadJournal!$A589,Journal!$P:$P)</f>
        <v>21088.66333333333</v>
      </c>
      <c r="N589" s="8">
        <f ca="1">SUMIF(Journal!$A:$A,HeadJournal!$A589,Journal!Q:Q)</f>
        <v>29501.47</v>
      </c>
      <c r="O589" s="18">
        <f ca="1">SUMIF(Journal!$A:$A,HeadJournal!$A589,Journal!U:U)</f>
        <v>8412.8066666666618</v>
      </c>
      <c r="P589" s="22">
        <f t="shared" ca="1" si="72"/>
        <v>0.39892555225959458</v>
      </c>
      <c r="R589" s="73">
        <f t="shared" ca="1" si="73"/>
        <v>3.9682616205009999E-2</v>
      </c>
    </row>
    <row r="590" spans="1:18" x14ac:dyDescent="0.2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 ca="1"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 ca="1">SUMIF(Journal!$A:$A,HeadJournal!$A590,Journal!$P:$P)</f>
        <v>15602.260000000009</v>
      </c>
      <c r="N590" s="8">
        <f ca="1">SUMIF(Journal!$A:$A,HeadJournal!$A590,Journal!Q:Q)</f>
        <v>24088.73</v>
      </c>
      <c r="O590" s="18">
        <f ca="1">SUMIF(Journal!$A:$A,HeadJournal!$A590,Journal!U:U)</f>
        <v>8486.4699999999903</v>
      </c>
      <c r="P590" s="22">
        <f t="shared" ca="1" si="72"/>
        <v>0.54392568768883387</v>
      </c>
      <c r="R590" s="73">
        <f t="shared" ca="1" si="73"/>
        <v>4.5874123364179266E-2</v>
      </c>
    </row>
    <row r="591" spans="1:18" x14ac:dyDescent="0.2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 ca="1">SUMIF(Journal!$A:$A,HeadJournal!$A591,Journal!$P:$P)</f>
        <v>21113.67</v>
      </c>
      <c r="N591" s="8">
        <f ca="1">SUMIF(Journal!$A:$A,HeadJournal!$A591,Journal!Q:Q)</f>
        <v>31760.15</v>
      </c>
      <c r="O591" s="18">
        <f ca="1">SUMIF(Journal!$A:$A,HeadJournal!$A591,Journal!U:U)</f>
        <v>10646.480000000001</v>
      </c>
      <c r="P591" s="22">
        <f t="shared" ca="1" si="72"/>
        <v>0.50424582746628144</v>
      </c>
      <c r="R591" s="73">
        <f t="shared" ca="1" si="73"/>
        <v>3.3899364724370516E-2</v>
      </c>
    </row>
    <row r="592" spans="1:18" x14ac:dyDescent="0.2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 ca="1">SUMIF(Journal!$A:$A,HeadJournal!$A592,Journal!$P:$P)</f>
        <v>4210</v>
      </c>
      <c r="N592" s="8">
        <f ca="1">SUMIF(Journal!$A:$A,HeadJournal!$A592,Journal!Q:Q)</f>
        <v>5800</v>
      </c>
      <c r="O592" s="18">
        <f ca="1">SUMIF(Journal!$A:$A,HeadJournal!$A592,Journal!U:U)</f>
        <v>1590</v>
      </c>
      <c r="P592" s="22">
        <f t="shared" ca="1" si="72"/>
        <v>0.37767220902612825</v>
      </c>
      <c r="Q592" s="7" t="b">
        <f ca="1">J592=K592</f>
        <v>1</v>
      </c>
      <c r="R592" s="73">
        <f t="shared" ca="1" si="73"/>
        <v>0</v>
      </c>
    </row>
    <row r="593" spans="1:18" x14ac:dyDescent="0.2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 ca="1">SUMIF(Journal!$A:$A,HeadJournal!$A593,Journal!$P:$P)</f>
        <v>6942</v>
      </c>
      <c r="N593" s="8">
        <f ca="1">SUMIF(Journal!$A:$A,HeadJournal!$A593,Journal!Q:Q)</f>
        <v>4400</v>
      </c>
      <c r="O593" s="18">
        <f ca="1">SUMIF(Journal!$A:$A,HeadJournal!$A593,Journal!U:U)</f>
        <v>-2542</v>
      </c>
      <c r="P593" s="22">
        <f t="shared" ca="1" si="72"/>
        <v>-0.3661768942667819</v>
      </c>
      <c r="Q593" s="7" t="b">
        <f ca="1">J593=K593</f>
        <v>0</v>
      </c>
      <c r="R593" s="73">
        <f t="shared" ca="1" si="73"/>
        <v>8.8879285508498995E-2</v>
      </c>
    </row>
    <row r="594" spans="1:18" x14ac:dyDescent="0.2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 ca="1">SUMIF(Journal!$A:$A,HeadJournal!$A594,Journal!$P:$P)</f>
        <v>1550</v>
      </c>
      <c r="N594" s="8">
        <f ca="1">SUMIF(Journal!$A:$A,HeadJournal!$A594,Journal!Q:Q)</f>
        <v>3200</v>
      </c>
      <c r="O594" s="18">
        <f ca="1">SUMIF(Journal!$A:$A,HeadJournal!$A594,Journal!U:U)</f>
        <v>1650</v>
      </c>
      <c r="P594" s="22">
        <f t="shared" ca="1" si="72"/>
        <v>1.064516129032258</v>
      </c>
      <c r="Q594" s="7" t="b">
        <f ca="1">J594=K594</f>
        <v>0</v>
      </c>
      <c r="R594" s="73">
        <f t="shared" ca="1" si="73"/>
        <v>0</v>
      </c>
    </row>
    <row r="595" spans="1:18" x14ac:dyDescent="0.2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 ca="1"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 ca="1">SUMIF(Journal!$A:$A,HeadJournal!$A595,Journal!$P:$P)</f>
        <v>19603.556666666656</v>
      </c>
      <c r="N595" s="8">
        <f ca="1">SUMIF(Journal!$A:$A,HeadJournal!$A595,Journal!Q:Q)</f>
        <v>17300</v>
      </c>
      <c r="O595" s="18">
        <f ca="1">SUMIF(Journal!$A:$A,HeadJournal!$A595,Journal!U:U)</f>
        <v>-2303.5566666666537</v>
      </c>
      <c r="P595" s="22">
        <f t="shared" ca="1" si="72"/>
        <v>-0.1175070782223696</v>
      </c>
      <c r="R595" s="73">
        <f t="shared" ca="1" si="73"/>
        <v>4.572571609879638E-2</v>
      </c>
    </row>
    <row r="596" spans="1:18" x14ac:dyDescent="0.2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 ca="1"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 ca="1">SUMIF(Journal!$A:$A,HeadJournal!$A596,Journal!$P:$P)</f>
        <v>21349.819999999992</v>
      </c>
      <c r="N596" s="8">
        <f ca="1">SUMIF(Journal!$A:$A,HeadJournal!$A596,Journal!Q:Q)</f>
        <v>31550</v>
      </c>
      <c r="O596" s="18">
        <f ca="1">SUMIF(Journal!$A:$A,HeadJournal!$A596,Journal!U:U)</f>
        <v>10200.180000000002</v>
      </c>
      <c r="P596" s="22">
        <f t="shared" ca="1" si="72"/>
        <v>0.47776421534233104</v>
      </c>
      <c r="R596" s="73">
        <f t="shared" ca="1" si="73"/>
        <v>5.4567204782054388E-2</v>
      </c>
    </row>
    <row r="597" spans="1:18" x14ac:dyDescent="0.2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 ca="1"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 ca="1">SUMIF(Journal!$A:$A,HeadJournal!$A597,Journal!$P:$P)</f>
        <v>22212.066666666669</v>
      </c>
      <c r="N597" s="8">
        <f ca="1">SUMIF(Journal!$A:$A,HeadJournal!$A597,Journal!Q:Q)</f>
        <v>28700</v>
      </c>
      <c r="O597" s="18">
        <f ca="1">SUMIF(Journal!$A:$A,HeadJournal!$A597,Journal!U:U)</f>
        <v>6487.9333333333307</v>
      </c>
      <c r="P597" s="22">
        <f t="shared" ca="1" si="72"/>
        <v>0.2920904853518056</v>
      </c>
      <c r="R597" s="73">
        <f t="shared" ca="1" si="73"/>
        <v>4.0355842620077367E-2</v>
      </c>
    </row>
    <row r="598" spans="1:18" x14ac:dyDescent="0.2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 ca="1"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 ca="1">SUMIF(Journal!$A:$A,HeadJournal!$A598,Journal!$P:$P)</f>
        <v>22432.559999999998</v>
      </c>
      <c r="N598" s="8">
        <f ca="1">SUMIF(Journal!$A:$A,HeadJournal!$A598,Journal!Q:Q)</f>
        <v>26250</v>
      </c>
      <c r="O598" s="18">
        <f ca="1">SUMIF(Journal!$A:$A,HeadJournal!$A598,Journal!U:U)</f>
        <v>3817.4400000000014</v>
      </c>
      <c r="P598" s="22">
        <f t="shared" ca="1" si="72"/>
        <v>0.17017406840770746</v>
      </c>
      <c r="R598" s="73">
        <f t="shared" ca="1" si="73"/>
        <v>5.193343960742778E-2</v>
      </c>
    </row>
    <row r="599" spans="1:18" x14ac:dyDescent="0.2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 ca="1">SUMIF(Journal!$A:$A,HeadJournal!$A599,Journal!$P:$P)</f>
        <v>22142.600000000009</v>
      </c>
      <c r="N599" s="8">
        <f ca="1">SUMIF(Journal!$A:$A,HeadJournal!$A599,Journal!Q:Q)</f>
        <v>27550</v>
      </c>
      <c r="O599" s="18">
        <f ca="1">SUMIF(Journal!$A:$A,HeadJournal!$A599,Journal!U:U)</f>
        <v>5407.3999999999915</v>
      </c>
      <c r="P599" s="22">
        <f t="shared" ca="1" si="72"/>
        <v>0.24420799725416117</v>
      </c>
      <c r="R599" s="73">
        <f t="shared" ca="1" si="73"/>
        <v>5.2613514221455451E-2</v>
      </c>
    </row>
    <row r="600" spans="1:18" x14ac:dyDescent="0.2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 ca="1">SUMIF(Journal!$A:$A,HeadJournal!$A600,Journal!$P:$P)</f>
        <v>22008.493333333339</v>
      </c>
      <c r="N600" s="8">
        <f ca="1">SUMIF(Journal!$A:$A,HeadJournal!$A600,Journal!Q:Q)</f>
        <v>24200</v>
      </c>
      <c r="O600" s="18">
        <f ca="1">SUMIF(Journal!$A:$A,HeadJournal!$A600,Journal!U:U)</f>
        <v>2191.5066666666617</v>
      </c>
      <c r="P600" s="22">
        <f t="shared" ca="1" si="72"/>
        <v>9.9575497217134712E-2</v>
      </c>
      <c r="Q600" s="7" t="b">
        <f ca="1">J600=K600</f>
        <v>1</v>
      </c>
      <c r="R600" s="73">
        <f t="shared" ca="1" si="73"/>
        <v>3.8024108268504817E-2</v>
      </c>
    </row>
    <row r="601" spans="1:18" x14ac:dyDescent="0.2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 ca="1">SUMIF(Journal!$A:$A,HeadJournal!$A601,Journal!$P:$P)</f>
        <v>25191.106666666677</v>
      </c>
      <c r="N601" s="8">
        <f ca="1">SUMIF(Journal!$A:$A,HeadJournal!$A601,Journal!Q:Q)</f>
        <v>32040.899999999998</v>
      </c>
      <c r="O601" s="18">
        <f ca="1">SUMIF(Journal!$A:$A,HeadJournal!$A601,Journal!U:U)</f>
        <v>6849.7933333333258</v>
      </c>
      <c r="P601" s="22">
        <f t="shared" ca="1" si="72"/>
        <v>0.27191315665369692</v>
      </c>
      <c r="Q601" s="7" t="b">
        <f ca="1">J601=K601</f>
        <v>1</v>
      </c>
      <c r="R601" s="73">
        <f t="shared" ca="1" si="73"/>
        <v>3.5583457230673451E-2</v>
      </c>
    </row>
    <row r="602" spans="1:18" x14ac:dyDescent="0.2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 ca="1"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 ca="1">SUMIF(Journal!$A:$A,HeadJournal!$A602,Journal!$P:$P)</f>
        <v>19533.270000000004</v>
      </c>
      <c r="N602" s="8">
        <f ca="1">SUMIF(Journal!$A:$A,HeadJournal!$A602,Journal!Q:Q)</f>
        <v>26300</v>
      </c>
      <c r="O602" s="18">
        <f ca="1">SUMIF(Journal!$A:$A,HeadJournal!$A602,Journal!U:U)</f>
        <v>6766.7299999999977</v>
      </c>
      <c r="P602" s="22">
        <f t="shared" ca="1" si="72"/>
        <v>0.34642074778058135</v>
      </c>
      <c r="R602" s="73">
        <f t="shared" ca="1" si="73"/>
        <v>3.7884081876715978E-2</v>
      </c>
    </row>
    <row r="603" spans="1:18" x14ac:dyDescent="0.2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 ca="1">SUMIF(Journal!$A:$A,HeadJournal!$A603,Journal!$P:$P)</f>
        <v>21449.510000000002</v>
      </c>
      <c r="N603" s="8">
        <f ca="1">SUMIF(Journal!$A:$A,HeadJournal!$A603,Journal!Q:Q)</f>
        <v>29426.41</v>
      </c>
      <c r="O603" s="18">
        <f ca="1">SUMIF(Journal!$A:$A,HeadJournal!$A603,Journal!U:U)</f>
        <v>7976.9000000000033</v>
      </c>
      <c r="P603" s="22">
        <f t="shared" ca="1" si="72"/>
        <v>0.37189194531716585</v>
      </c>
      <c r="R603" s="73">
        <f t="shared" ca="1" si="73"/>
        <v>3.4499622602101397E-2</v>
      </c>
    </row>
    <row r="604" spans="1:18" x14ac:dyDescent="0.2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 ca="1"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 ca="1">SUMIF(Journal!$A:$A,HeadJournal!$A604,Journal!$P:$P)</f>
        <v>17662.356666666667</v>
      </c>
      <c r="N604" s="8">
        <f ca="1">SUMIF(Journal!$A:$A,HeadJournal!$A604,Journal!Q:Q)</f>
        <v>28200</v>
      </c>
      <c r="O604" s="18">
        <f ca="1">SUMIF(Journal!$A:$A,HeadJournal!$A604,Journal!U:U)</f>
        <v>10537.643333333335</v>
      </c>
      <c r="P604" s="22">
        <f t="shared" ca="1" si="72"/>
        <v>0.59661592913139005</v>
      </c>
      <c r="R604" s="73">
        <f t="shared" ca="1" si="73"/>
        <v>5.2748717753217905E-2</v>
      </c>
    </row>
    <row r="605" spans="1:18" x14ac:dyDescent="0.2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 ca="1"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 ca="1">SUMIF(Journal!$A:$A,HeadJournal!$A605,Journal!$P:$P)</f>
        <v>21489.07666666666</v>
      </c>
      <c r="N605" s="8">
        <f ca="1">SUMIF(Journal!$A:$A,HeadJournal!$A605,Journal!Q:Q)</f>
        <v>32800</v>
      </c>
      <c r="O605" s="18">
        <f ca="1">SUMIF(Journal!$A:$A,HeadJournal!$A605,Journal!U:U)</f>
        <v>11310.923333333338</v>
      </c>
      <c r="P605" s="22">
        <f t="shared" ca="1" si="72"/>
        <v>0.52635687930131358</v>
      </c>
      <c r="R605" s="73">
        <f t="shared" ca="1" si="73"/>
        <v>4.3355360545194836E-2</v>
      </c>
    </row>
    <row r="606" spans="1:18" x14ac:dyDescent="0.2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 ca="1">SUMIF(Journal!$A:$A,HeadJournal!$A606,Journal!$P:$P)</f>
        <v>17519.419999999995</v>
      </c>
      <c r="N606" s="8">
        <f ca="1">SUMIF(Journal!$A:$A,HeadJournal!$A606,Journal!Q:Q)</f>
        <v>21061.8</v>
      </c>
      <c r="O606" s="18">
        <f ca="1">SUMIF(Journal!$A:$A,HeadJournal!$A606,Journal!U:U)</f>
        <v>3542.3800000000042</v>
      </c>
      <c r="P606" s="22">
        <f t="shared" ca="1" si="72"/>
        <v>0.20219733301673259</v>
      </c>
      <c r="Q606" s="7" t="b">
        <f t="shared" ref="Q606:Q611" ca="1" si="74">J606=K606</f>
        <v>1</v>
      </c>
      <c r="R606" s="73">
        <f t="shared" ca="1" si="73"/>
        <v>4.2238841240178057E-2</v>
      </c>
    </row>
    <row r="607" spans="1:18" x14ac:dyDescent="0.2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 ca="1">SUMIF(Journal!$A:$A,HeadJournal!$A607,Journal!$P:$P)</f>
        <v>311</v>
      </c>
      <c r="N607" s="8">
        <f ca="1">SUMIF(Journal!$A:$A,HeadJournal!$A607,Journal!Q:Q)</f>
        <v>500</v>
      </c>
      <c r="O607" s="18">
        <f ca="1">SUMIF(Journal!$A:$A,HeadJournal!$A607,Journal!U:U)</f>
        <v>189</v>
      </c>
      <c r="P607" s="22">
        <f t="shared" ca="1" si="72"/>
        <v>0.60771704180064312</v>
      </c>
      <c r="Q607" s="7" t="b">
        <f t="shared" ca="1" si="74"/>
        <v>1</v>
      </c>
      <c r="R607" s="73">
        <f t="shared" ca="1" si="73"/>
        <v>0</v>
      </c>
    </row>
    <row r="608" spans="1:18" x14ac:dyDescent="0.2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 ca="1">SUMIF(Journal!$A:$A,HeadJournal!$A608,Journal!$P:$P)</f>
        <v>2978</v>
      </c>
      <c r="N608" s="8">
        <f ca="1">SUMIF(Journal!$A:$A,HeadJournal!$A608,Journal!Q:Q)</f>
        <v>4500</v>
      </c>
      <c r="O608" s="18">
        <f ca="1">SUMIF(Journal!$A:$A,HeadJournal!$A608,Journal!U:U)</f>
        <v>1522</v>
      </c>
      <c r="P608" s="22">
        <f t="shared" ca="1" si="72"/>
        <v>0.51108126259234388</v>
      </c>
      <c r="Q608" s="7" t="b">
        <f t="shared" ca="1" si="74"/>
        <v>1</v>
      </c>
      <c r="R608" s="73">
        <f t="shared" ca="1" si="73"/>
        <v>0</v>
      </c>
    </row>
    <row r="609" spans="1:18" x14ac:dyDescent="0.2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 ca="1">SUMIF(Journal!$A:$A,HeadJournal!$A609,Journal!$P:$P)</f>
        <v>647</v>
      </c>
      <c r="N609" s="8">
        <f ca="1">SUMIF(Journal!$A:$A,HeadJournal!$A609,Journal!Q:Q)</f>
        <v>750</v>
      </c>
      <c r="O609" s="18">
        <f ca="1">SUMIF(Journal!$A:$A,HeadJournal!$A609,Journal!U:U)</f>
        <v>103</v>
      </c>
      <c r="P609" s="22">
        <f t="shared" ca="1" si="72"/>
        <v>0.15919629057187018</v>
      </c>
      <c r="Q609" s="7" t="b">
        <f t="shared" ca="1" si="74"/>
        <v>1</v>
      </c>
      <c r="R609" s="73">
        <f t="shared" ca="1" si="73"/>
        <v>0</v>
      </c>
    </row>
    <row r="610" spans="1:18" x14ac:dyDescent="0.2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 ca="1">SUMIF(Journal!$A:$A,HeadJournal!$A610,Journal!$P:$P)</f>
        <v>1792</v>
      </c>
      <c r="N610" s="8">
        <f ca="1">SUMIF(Journal!$A:$A,HeadJournal!$A610,Journal!Q:Q)</f>
        <v>3900</v>
      </c>
      <c r="O610" s="18">
        <f ca="1">SUMIF(Journal!$A:$A,HeadJournal!$A610,Journal!U:U)</f>
        <v>2108</v>
      </c>
      <c r="P610" s="22">
        <f t="shared" ca="1" si="72"/>
        <v>1.1763392857142858</v>
      </c>
      <c r="Q610" s="7" t="b">
        <f t="shared" ca="1" si="74"/>
        <v>1</v>
      </c>
      <c r="R610" s="73">
        <f t="shared" ca="1" si="73"/>
        <v>0</v>
      </c>
    </row>
    <row r="611" spans="1:18" x14ac:dyDescent="0.2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 ca="1">SUMIF(Journal!$A:$A,HeadJournal!$A611,Journal!$P:$P)</f>
        <v>2754</v>
      </c>
      <c r="N611" s="8">
        <f ca="1">SUMIF(Journal!$A:$A,HeadJournal!$A611,Journal!Q:Q)</f>
        <v>4600</v>
      </c>
      <c r="O611" s="18">
        <f ca="1">SUMIF(Journal!$A:$A,HeadJournal!$A611,Journal!U:U)</f>
        <v>1846</v>
      </c>
      <c r="P611" s="22">
        <f t="shared" ca="1" si="72"/>
        <v>0.67029774872912129</v>
      </c>
      <c r="Q611" s="7" t="b">
        <f t="shared" ca="1" si="74"/>
        <v>1</v>
      </c>
      <c r="R611" s="73">
        <f t="shared" ca="1" si="73"/>
        <v>0</v>
      </c>
    </row>
    <row r="612" spans="1:18" x14ac:dyDescent="0.2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 ca="1">SUMIF(Journal!$A:$A,HeadJournal!$A612,Journal!$P:$P)</f>
        <v>19170.026666666665</v>
      </c>
      <c r="N612" s="8">
        <f ca="1">SUMIF(Journal!$A:$A,HeadJournal!$A612,Journal!Q:Q)</f>
        <v>28800</v>
      </c>
      <c r="O612" s="18">
        <f ca="1">SUMIF(Journal!$A:$A,HeadJournal!$A612,Journal!U:U)</f>
        <v>9629.9733333333388</v>
      </c>
      <c r="P612" s="22">
        <f t="shared" ca="1" si="72"/>
        <v>0.50234532798424236</v>
      </c>
      <c r="R612" s="73">
        <f t="shared" ca="1" si="73"/>
        <v>4.8600175830045798E-2</v>
      </c>
    </row>
    <row r="613" spans="1:18" x14ac:dyDescent="0.2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 ca="1">SUMIF(Journal!$A:$A,HeadJournal!$A613,Journal!$P:$P)</f>
        <v>17504.010000000009</v>
      </c>
      <c r="N613" s="8">
        <f ca="1">SUMIF(Journal!$A:$A,HeadJournal!$A613,Journal!Q:Q)</f>
        <v>25650</v>
      </c>
      <c r="O613" s="18">
        <f ca="1">SUMIF(Journal!$A:$A,HeadJournal!$A613,Journal!U:U)</f>
        <v>8145.9899999999907</v>
      </c>
      <c r="P613" s="22">
        <f t="shared" ca="1" si="72"/>
        <v>0.46537850469692293</v>
      </c>
      <c r="R613" s="73">
        <f t="shared" ca="1" si="73"/>
        <v>2.6508211546954083E-2</v>
      </c>
    </row>
    <row r="614" spans="1:18" x14ac:dyDescent="0.2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 ca="1"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 ca="1">SUMIF(Journal!$A:$A,HeadJournal!$A614,Journal!$P:$P)</f>
        <v>19324.320000000007</v>
      </c>
      <c r="N614" s="8">
        <f ca="1">SUMIF(Journal!$A:$A,HeadJournal!$A614,Journal!Q:Q)</f>
        <v>27500</v>
      </c>
      <c r="O614" s="18">
        <f ca="1">SUMIF(Journal!$A:$A,HeadJournal!$A614,Journal!U:U)</f>
        <v>8175.6799999999894</v>
      </c>
      <c r="P614" s="22">
        <f t="shared" ca="1" si="72"/>
        <v>0.42307724152777365</v>
      </c>
      <c r="R614" s="73">
        <f t="shared" ca="1" si="73"/>
        <v>2.4011194184323164E-2</v>
      </c>
    </row>
    <row r="615" spans="1:18" x14ac:dyDescent="0.2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 ca="1"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 ca="1">SUMIF(Journal!$A:$A,HeadJournal!$A615,Journal!$P:$P)</f>
        <v>13644.049000000006</v>
      </c>
      <c r="N615" s="8">
        <f ca="1">SUMIF(Journal!$A:$A,HeadJournal!$A615,Journal!Q:Q)</f>
        <v>21650</v>
      </c>
      <c r="O615" s="18">
        <f ca="1">SUMIF(Journal!$A:$A,HeadJournal!$A615,Journal!U:U)</f>
        <v>8005.9509999999946</v>
      </c>
      <c r="P615" s="22">
        <f t="shared" ca="1" si="72"/>
        <v>0.5867723723360998</v>
      </c>
      <c r="R615" s="73">
        <f t="shared" ca="1" si="73"/>
        <v>3.4007500266233268E-2</v>
      </c>
    </row>
    <row r="616" spans="1:18" x14ac:dyDescent="0.2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 ca="1"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 ca="1">SUMIF(Journal!$A:$A,HeadJournal!$A616,Journal!$P:$P)</f>
        <v>16833.36</v>
      </c>
      <c r="N616" s="8">
        <f ca="1">SUMIF(Journal!$A:$A,HeadJournal!$A616,Journal!Q:Q)</f>
        <v>27400</v>
      </c>
      <c r="O616" s="18">
        <f ca="1">SUMIF(Journal!$A:$A,HeadJournal!$A616,Journal!U:U)</f>
        <v>10566.64</v>
      </c>
      <c r="P616" s="22">
        <f t="shared" ca="1" si="72"/>
        <v>0.62772019371058418</v>
      </c>
      <c r="R616" s="73">
        <f t="shared" ca="1" si="73"/>
        <v>2.7564312769405512E-2</v>
      </c>
    </row>
    <row r="617" spans="1:18" x14ac:dyDescent="0.2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 ca="1"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 ca="1">SUMIF(Journal!$A:$A,HeadJournal!$A617,Journal!$P:$P)</f>
        <v>19354.57</v>
      </c>
      <c r="N617" s="8">
        <f ca="1">SUMIF(Journal!$A:$A,HeadJournal!$A617,Journal!Q:Q)</f>
        <v>27500</v>
      </c>
      <c r="O617" s="18">
        <f ca="1">SUMIF(Journal!$A:$A,HeadJournal!$A617,Journal!U:U)</f>
        <v>8145.4299999999976</v>
      </c>
      <c r="P617" s="22">
        <f t="shared" ca="1" si="72"/>
        <v>0.42085305950997609</v>
      </c>
      <c r="Q617" s="7" t="b">
        <f ca="1">J617=K617</f>
        <v>1</v>
      </c>
      <c r="R617" s="73">
        <f t="shared" ca="1" si="73"/>
        <v>2.3973666167731961E-2</v>
      </c>
    </row>
    <row r="618" spans="1:18" x14ac:dyDescent="0.2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 ca="1">SUMIF(Journal!$A:$A,HeadJournal!$A618,Journal!$P:$P)</f>
        <v>1921</v>
      </c>
      <c r="N618" s="8">
        <f ca="1">SUMIF(Journal!$A:$A,HeadJournal!$A618,Journal!Q:Q)</f>
        <v>2500</v>
      </c>
      <c r="O618" s="18">
        <f ca="1">SUMIF(Journal!$A:$A,HeadJournal!$A618,Journal!U:U)</f>
        <v>579</v>
      </c>
      <c r="P618" s="22">
        <f t="shared" ca="1" si="72"/>
        <v>0.30140551795939613</v>
      </c>
      <c r="Q618" s="7" t="b">
        <f ca="1">J618=K618</f>
        <v>1</v>
      </c>
      <c r="R618" s="73">
        <f t="shared" ca="1" si="73"/>
        <v>0</v>
      </c>
    </row>
    <row r="619" spans="1:18" x14ac:dyDescent="0.2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 ca="1">SUMIF(Journal!$A:$A,HeadJournal!$A619,Journal!$P:$P)</f>
        <v>5960</v>
      </c>
      <c r="N619" s="8">
        <f ca="1">SUMIF(Journal!$A:$A,HeadJournal!$A619,Journal!Q:Q)</f>
        <v>7000</v>
      </c>
      <c r="O619" s="18">
        <f ca="1">SUMIF(Journal!$A:$A,HeadJournal!$A619,Journal!U:U)</f>
        <v>1040</v>
      </c>
      <c r="P619" s="22">
        <f t="shared" ca="1" si="72"/>
        <v>0.17449664429530201</v>
      </c>
      <c r="Q619" s="7" t="b">
        <f ca="1">J619=K619</f>
        <v>1</v>
      </c>
      <c r="R619" s="73">
        <f t="shared" ca="1" si="73"/>
        <v>0</v>
      </c>
    </row>
    <row r="620" spans="1:18" x14ac:dyDescent="0.2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 ca="1"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 ca="1">SUMIF(Journal!$A:$A,HeadJournal!$A620,Journal!$P:$P)</f>
        <v>12267.263333333336</v>
      </c>
      <c r="N620" s="8">
        <f ca="1">SUMIF(Journal!$A:$A,HeadJournal!$A620,Journal!Q:Q)</f>
        <v>19800</v>
      </c>
      <c r="O620" s="18">
        <f ca="1">SUMIF(Journal!$A:$A,HeadJournal!$A620,Journal!U:U)</f>
        <v>7532.7366666666603</v>
      </c>
      <c r="P620" s="22">
        <f t="shared" ca="1" si="72"/>
        <v>0.61405192519168161</v>
      </c>
      <c r="R620" s="73">
        <f t="shared" ca="1" si="73"/>
        <v>4.6736857093092478E-2</v>
      </c>
    </row>
    <row r="621" spans="1:18" x14ac:dyDescent="0.2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 ca="1"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 ca="1">SUMIF(Journal!$A:$A,HeadJournal!$A621,Journal!$P:$P)</f>
        <v>16429.23333333333</v>
      </c>
      <c r="N621" s="8">
        <f ca="1">SUMIF(Journal!$A:$A,HeadJournal!$A621,Journal!Q:Q)</f>
        <v>21454.59</v>
      </c>
      <c r="O621" s="18">
        <f ca="1">SUMIF(Journal!$A:$A,HeadJournal!$A621,Journal!U:U)</f>
        <v>5025.3566666666711</v>
      </c>
      <c r="P621" s="22">
        <f t="shared" ca="1" si="72"/>
        <v>0.30587895154369177</v>
      </c>
      <c r="R621" s="73">
        <f t="shared" ca="1" si="73"/>
        <v>3.4897144723734327E-2</v>
      </c>
    </row>
    <row r="622" spans="1:18" x14ac:dyDescent="0.2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 ca="1"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 ca="1">SUMIF(Journal!$A:$A,HeadJournal!$A622,Journal!$P:$P)</f>
        <v>12890.086666666666</v>
      </c>
      <c r="N622" s="8">
        <f ca="1">SUMIF(Journal!$A:$A,HeadJournal!$A622,Journal!Q:Q)</f>
        <v>15745.130000000001</v>
      </c>
      <c r="O622" s="18">
        <f ca="1">SUMIF(Journal!$A:$A,HeadJournal!$A622,Journal!U:U)</f>
        <v>2855.0433333333331</v>
      </c>
      <c r="P622" s="22">
        <f t="shared" ca="1" si="72"/>
        <v>0.22149139933375156</v>
      </c>
      <c r="R622" s="73">
        <f t="shared" ca="1" si="73"/>
        <v>4.7064591756041982E-2</v>
      </c>
    </row>
    <row r="623" spans="1:18" x14ac:dyDescent="0.2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 ca="1"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 ca="1">SUMIF(Journal!$A:$A,HeadJournal!$A623,Journal!$P:$P)</f>
        <v>20415.756666666664</v>
      </c>
      <c r="N623" s="8">
        <f ca="1">SUMIF(Journal!$A:$A,HeadJournal!$A623,Journal!Q:Q)</f>
        <v>27350</v>
      </c>
      <c r="O623" s="18">
        <f ca="1">SUMIF(Journal!$A:$A,HeadJournal!$A623,Journal!U:U)</f>
        <v>6934.2433333333356</v>
      </c>
      <c r="P623" s="22">
        <f t="shared" ca="1" si="72"/>
        <v>0.33965154691792809</v>
      </c>
      <c r="Q623" s="7" t="b">
        <f ca="1">J623=K623</f>
        <v>1</v>
      </c>
      <c r="R623" s="73">
        <f t="shared" ca="1" si="73"/>
        <v>2.9715610181482378E-2</v>
      </c>
    </row>
    <row r="624" spans="1:18" x14ac:dyDescent="0.2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 ca="1"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 ca="1">SUMIF(Journal!$A:$A,HeadJournal!$A624,Journal!$P:$P)</f>
        <v>13994.58666666667</v>
      </c>
      <c r="N624" s="8">
        <f ca="1">SUMIF(Journal!$A:$A,HeadJournal!$A624,Journal!Q:Q)</f>
        <v>19669.47</v>
      </c>
      <c r="O624" s="18">
        <f ca="1">SUMIF(Journal!$A:$A,HeadJournal!$A624,Journal!U:U)</f>
        <v>5674.8833333333296</v>
      </c>
      <c r="P624" s="22">
        <f t="shared" ca="1" si="72"/>
        <v>0.40550560502441862</v>
      </c>
      <c r="Q624" s="7" t="b">
        <f ca="1">J624=K624</f>
        <v>1</v>
      </c>
      <c r="R624" s="73">
        <f t="shared" ca="1" si="73"/>
        <v>4.3350095370209805E-2</v>
      </c>
    </row>
    <row r="625" spans="1:18" x14ac:dyDescent="0.2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 ca="1"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 ca="1">SUMIF(Journal!$A:$A,HeadJournal!$A625,Journal!$P:$P)</f>
        <v>14240.503333333329</v>
      </c>
      <c r="N625" s="8">
        <f ca="1">SUMIF(Journal!$A:$A,HeadJournal!$A625,Journal!Q:Q)</f>
        <v>26600</v>
      </c>
      <c r="O625" s="18">
        <f ca="1">SUMIF(Journal!$A:$A,HeadJournal!$A625,Journal!U:U)</f>
        <v>12359.496666666673</v>
      </c>
      <c r="P625" s="22">
        <f t="shared" ca="1" si="72"/>
        <v>0.86791150406434681</v>
      </c>
      <c r="Q625" s="7" t="b">
        <f ca="1">J625=K625</f>
        <v>1</v>
      </c>
      <c r="R625" s="73">
        <f t="shared" ca="1" si="73"/>
        <v>4.026074921040948E-2</v>
      </c>
    </row>
    <row r="626" spans="1:18" x14ac:dyDescent="0.2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 ca="1"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 ca="1">SUMIF(Journal!$A:$A,HeadJournal!$A626,Journal!$P:$P)</f>
        <v>18149.360000000008</v>
      </c>
      <c r="N626" s="8">
        <f ca="1">SUMIF(Journal!$A:$A,HeadJournal!$A626,Journal!Q:Q)</f>
        <v>23950</v>
      </c>
      <c r="O626" s="18">
        <f ca="1">SUMIF(Journal!$A:$A,HeadJournal!$A626,Journal!U:U)</f>
        <v>5800.6399999999921</v>
      </c>
      <c r="P626" s="22">
        <f t="shared" ca="1" si="72"/>
        <v>0.31960576020311404</v>
      </c>
      <c r="R626" s="73">
        <f t="shared" ca="1" si="73"/>
        <v>4.1943627764284785E-2</v>
      </c>
    </row>
    <row r="627" spans="1:18" x14ac:dyDescent="0.2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 ca="1">SUMIF(Journal!$A:$A,HeadJournal!$A627,Journal!$P:$P)</f>
        <v>2349</v>
      </c>
      <c r="N627" s="8">
        <f ca="1">SUMIF(Journal!$A:$A,HeadJournal!$A627,Journal!Q:Q)</f>
        <v>6000</v>
      </c>
      <c r="O627" s="18">
        <f ca="1">SUMIF(Journal!$A:$A,HeadJournal!$A627,Journal!U:U)</f>
        <v>3651</v>
      </c>
      <c r="P627" s="22">
        <f t="shared" ca="1" si="72"/>
        <v>1.554278416347382</v>
      </c>
      <c r="Q627" s="7" t="b">
        <f ca="1">J627=K627</f>
        <v>1</v>
      </c>
      <c r="R627" s="73">
        <f t="shared" ca="1" si="73"/>
        <v>0</v>
      </c>
    </row>
    <row r="628" spans="1:18" x14ac:dyDescent="0.2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 ca="1">SUMIF(Journal!$A:$A,HeadJournal!$A628,Journal!$P:$P)</f>
        <v>3700</v>
      </c>
      <c r="N628" s="8">
        <f ca="1">SUMIF(Journal!$A:$A,HeadJournal!$A628,Journal!Q:Q)</f>
        <v>6600</v>
      </c>
      <c r="O628" s="18">
        <f ca="1">SUMIF(Journal!$A:$A,HeadJournal!$A628,Journal!U:U)</f>
        <v>2900</v>
      </c>
      <c r="P628" s="22">
        <f t="shared" ca="1" si="72"/>
        <v>0.78378378378378377</v>
      </c>
      <c r="Q628" s="7" t="b">
        <f ca="1">J628=K628</f>
        <v>1</v>
      </c>
      <c r="R628" s="73">
        <f t="shared" ca="1" si="73"/>
        <v>0</v>
      </c>
    </row>
    <row r="629" spans="1:18" x14ac:dyDescent="0.2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 ca="1">SUMIF(Journal!$A:$A,HeadJournal!$A629,Journal!$P:$P)</f>
        <v>1826</v>
      </c>
      <c r="N629" s="8">
        <f ca="1">SUMIF(Journal!$A:$A,HeadJournal!$A629,Journal!Q:Q)</f>
        <v>4000</v>
      </c>
      <c r="O629" s="18">
        <f ca="1">SUMIF(Journal!$A:$A,HeadJournal!$A629,Journal!U:U)</f>
        <v>2174</v>
      </c>
      <c r="P629" s="22">
        <f t="shared" ca="1" si="72"/>
        <v>1.190580503833516</v>
      </c>
      <c r="Q629" s="7" t="b">
        <f ca="1">J629=K629</f>
        <v>1</v>
      </c>
      <c r="R629" s="73">
        <f t="shared" ca="1" si="73"/>
        <v>0</v>
      </c>
    </row>
    <row r="630" spans="1:18" x14ac:dyDescent="0.2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 ca="1"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 ca="1">SUMIF(Journal!$A:$A,HeadJournal!$A630,Journal!$P:$P)</f>
        <v>18310.950000000004</v>
      </c>
      <c r="N630" s="8">
        <f ca="1">SUMIF(Journal!$A:$A,HeadJournal!$A630,Journal!Q:Q)</f>
        <v>25008</v>
      </c>
      <c r="O630" s="18">
        <f ca="1">SUMIF(Journal!$A:$A,HeadJournal!$A630,Journal!U:U)</f>
        <v>6697.0499999999956</v>
      </c>
      <c r="P630" s="22">
        <f t="shared" ca="1" si="72"/>
        <v>0.36574017186437591</v>
      </c>
      <c r="R630" s="73">
        <f t="shared" ca="1" si="73"/>
        <v>4.1573484718160435E-2</v>
      </c>
    </row>
    <row r="631" spans="1:18" x14ac:dyDescent="0.2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 ca="1"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 ca="1">SUMIF(Journal!$A:$A,HeadJournal!$A631,Journal!$P:$P)</f>
        <v>16499.190000000002</v>
      </c>
      <c r="N631" s="8">
        <f ca="1">SUMIF(Journal!$A:$A,HeadJournal!$A631,Journal!Q:Q)</f>
        <v>18951.989999999998</v>
      </c>
      <c r="O631" s="18">
        <f ca="1">SUMIF(Journal!$A:$A,HeadJournal!$A631,Journal!U:U)</f>
        <v>2452.7999999999965</v>
      </c>
      <c r="P631" s="22">
        <f t="shared" ca="1" si="72"/>
        <v>0.14866184339958485</v>
      </c>
      <c r="R631" s="73">
        <f t="shared" ca="1" si="73"/>
        <v>4.6138628623586968E-2</v>
      </c>
    </row>
    <row r="632" spans="1:18" x14ac:dyDescent="0.2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 ca="1"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 ca="1">SUMIF(Journal!$A:$A,HeadJournal!$A632,Journal!$P:$P)</f>
        <v>19591.010000000009</v>
      </c>
      <c r="N632" s="8">
        <f ca="1">SUMIF(Journal!$A:$A,HeadJournal!$A632,Journal!Q:Q)</f>
        <v>25950</v>
      </c>
      <c r="O632" s="18">
        <f ca="1">SUMIF(Journal!$A:$A,HeadJournal!$A632,Journal!U:U)</f>
        <v>6358.9899999999907</v>
      </c>
      <c r="P632" s="22">
        <f t="shared" ca="1" si="72"/>
        <v>0.32458714481795414</v>
      </c>
      <c r="Q632" s="7" t="b">
        <f ca="1">J632=K632</f>
        <v>1</v>
      </c>
      <c r="R632" s="73">
        <f t="shared" ca="1" si="73"/>
        <v>3.8857108439023798E-2</v>
      </c>
    </row>
    <row r="633" spans="1:18" x14ac:dyDescent="0.2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 ca="1"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 ca="1">SUMIF(Journal!$A:$A,HeadJournal!$A633,Journal!$P:$P)</f>
        <v>19232.89</v>
      </c>
      <c r="N633" s="8">
        <f ca="1">SUMIF(Journal!$A:$A,HeadJournal!$A633,Journal!Q:Q)</f>
        <v>25700</v>
      </c>
      <c r="O633" s="18">
        <f ca="1">SUMIF(Journal!$A:$A,HeadJournal!$A633,Journal!U:U)</f>
        <v>6467.1100000000006</v>
      </c>
      <c r="P633" s="22">
        <f t="shared" ca="1" si="72"/>
        <v>0.3362526380590749</v>
      </c>
      <c r="Q633" s="7" t="b">
        <f ca="1">J633=K633</f>
        <v>1</v>
      </c>
      <c r="R633" s="73">
        <f t="shared" ca="1" si="73"/>
        <v>5.2774180063422604E-2</v>
      </c>
    </row>
    <row r="634" spans="1:18" x14ac:dyDescent="0.2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 ca="1">SUMIF(Journal!$A:$A,HeadJournal!$A634,Journal!$P:$P)</f>
        <v>16759.560000000005</v>
      </c>
      <c r="N634" s="8">
        <f ca="1">SUMIF(Journal!$A:$A,HeadJournal!$A634,Journal!Q:Q)</f>
        <v>28200</v>
      </c>
      <c r="O634" s="18">
        <f ca="1">SUMIF(Journal!$A:$A,HeadJournal!$A634,Journal!U:U)</f>
        <v>11440.439999999995</v>
      </c>
      <c r="P634" s="22">
        <f t="shared" ca="1" si="72"/>
        <v>0.68262173947287352</v>
      </c>
      <c r="R634" s="73">
        <f t="shared" ca="1" si="73"/>
        <v>6.0562449133509451E-2</v>
      </c>
    </row>
    <row r="635" spans="1:18" x14ac:dyDescent="0.2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 ca="1">SUMIF(Journal!$A:$A,HeadJournal!$A635,Journal!$P:$P)</f>
        <v>18351.919999999998</v>
      </c>
      <c r="N635" s="8">
        <f ca="1">SUMIF(Journal!$A:$A,HeadJournal!$A635,Journal!Q:Q)</f>
        <v>32350</v>
      </c>
      <c r="O635" s="18">
        <f ca="1">SUMIF(Journal!$A:$A,HeadJournal!$A635,Journal!U:U)</f>
        <v>13998.080000000002</v>
      </c>
      <c r="P635" s="22">
        <f t="shared" ca="1" si="72"/>
        <v>0.76275833809214533</v>
      </c>
      <c r="R635" s="73">
        <f t="shared" ca="1" si="73"/>
        <v>5.5307564549104404E-2</v>
      </c>
    </row>
    <row r="636" spans="1:18" x14ac:dyDescent="0.2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 ca="1">SUMIF(Journal!$A:$A,HeadJournal!$A636,Journal!$P:$P)</f>
        <v>17919.359999999997</v>
      </c>
      <c r="N636" s="8">
        <f ca="1">SUMIF(Journal!$A:$A,HeadJournal!$A636,Journal!Q:Q)</f>
        <v>27500</v>
      </c>
      <c r="O636" s="18">
        <f ca="1">SUMIF(Journal!$A:$A,HeadJournal!$A636,Journal!U:U)</f>
        <v>9580.6400000000012</v>
      </c>
      <c r="P636" s="22">
        <f t="shared" ca="1" si="72"/>
        <v>0.53465302332226172</v>
      </c>
      <c r="R636" s="73">
        <f t="shared" ca="1" si="73"/>
        <v>2.9576949176756316E-2</v>
      </c>
    </row>
    <row r="637" spans="1:18" x14ac:dyDescent="0.2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 ca="1">SUMIF(Journal!$A:$A,HeadJournal!$A637,Journal!$P:$P)</f>
        <v>16652.190000000002</v>
      </c>
      <c r="N637" s="8">
        <f ca="1">SUMIF(Journal!$A:$A,HeadJournal!$A637,Journal!Q:Q)</f>
        <v>24600</v>
      </c>
      <c r="O637" s="18">
        <f ca="1">SUMIF(Journal!$A:$A,HeadJournal!$A637,Journal!U:U)</f>
        <v>7947.8099999999977</v>
      </c>
      <c r="P637" s="22">
        <f t="shared" ca="1" si="72"/>
        <v>0.47728316815986344</v>
      </c>
      <c r="Q637" s="7" t="b">
        <f ca="1">J637=K637</f>
        <v>1</v>
      </c>
      <c r="R637" s="73">
        <f t="shared" ca="1" si="73"/>
        <v>3.1827645492875103E-2</v>
      </c>
    </row>
    <row r="638" spans="1:18" x14ac:dyDescent="0.2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 ca="1">SUMIF(Journal!$A:$A,HeadJournal!$A638,Journal!$P:$P)</f>
        <v>15366.65</v>
      </c>
      <c r="N638" s="8">
        <f ca="1">SUMIF(Journal!$A:$A,HeadJournal!$A638,Journal!Q:Q)</f>
        <v>23750</v>
      </c>
      <c r="O638" s="18">
        <f ca="1">SUMIF(Journal!$A:$A,HeadJournal!$A638,Journal!U:U)</f>
        <v>8383.35</v>
      </c>
      <c r="P638" s="22">
        <f t="shared" ca="1" si="72"/>
        <v>0.54555482164297364</v>
      </c>
      <c r="R638" s="73">
        <f t="shared" ca="1" si="73"/>
        <v>3.4490276019822151E-2</v>
      </c>
    </row>
    <row r="639" spans="1:18" x14ac:dyDescent="0.2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 ca="1">SUMIF(Journal!$A:$A,HeadJournal!$A639,Journal!$P:$P)</f>
        <v>17312.139999999996</v>
      </c>
      <c r="N639" s="8">
        <f ca="1">SUMIF(Journal!$A:$A,HeadJournal!$A639,Journal!Q:Q)</f>
        <v>27000</v>
      </c>
      <c r="O639" s="18">
        <f ca="1">SUMIF(Journal!$A:$A,HeadJournal!$A639,Journal!U:U)</f>
        <v>9687.8600000000042</v>
      </c>
      <c r="P639" s="22">
        <f t="shared" ca="1" si="72"/>
        <v>0.55959921765882248</v>
      </c>
      <c r="R639" s="73">
        <f t="shared" ca="1" si="73"/>
        <v>3.3502501712671003E-2</v>
      </c>
    </row>
    <row r="640" spans="1:18" x14ac:dyDescent="0.2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 ca="1">SUMIF(Journal!$A:$A,HeadJournal!$A640,Journal!$P:$P)</f>
        <v>17950.289999999997</v>
      </c>
      <c r="N640" s="8">
        <f ca="1">SUMIF(Journal!$A:$A,HeadJournal!$A640,Journal!Q:Q)</f>
        <v>25350</v>
      </c>
      <c r="O640" s="18">
        <f ca="1">SUMIF(Journal!$A:$A,HeadJournal!$A640,Journal!U:U)</f>
        <v>7399.7100000000009</v>
      </c>
      <c r="P640" s="22">
        <f t="shared" ca="1" si="72"/>
        <v>0.41223345138156553</v>
      </c>
      <c r="R640" s="73">
        <f t="shared" ca="1" si="73"/>
        <v>2.9525985374052457E-2</v>
      </c>
    </row>
    <row r="641" spans="1:18" x14ac:dyDescent="0.2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 ca="1">SUMIF(Journal!$A:$A,HeadJournal!$A641,Journal!$P:$P)</f>
        <v>11211.034</v>
      </c>
      <c r="N641" s="8">
        <f ca="1">SUMIF(Journal!$A:$A,HeadJournal!$A641,Journal!Q:Q)</f>
        <v>9269.4699999999993</v>
      </c>
      <c r="O641" s="18">
        <f ca="1">SUMIF(Journal!$A:$A,HeadJournal!$A641,Journal!U:U)</f>
        <v>-1941.5639999999987</v>
      </c>
      <c r="P641" s="22">
        <f t="shared" ca="1" si="72"/>
        <v>-0.17318331208343485</v>
      </c>
      <c r="Q641" s="7" t="b">
        <f ca="1">J641=K641</f>
        <v>1</v>
      </c>
      <c r="R641" s="73">
        <f t="shared" ca="1" si="73"/>
        <v>5.4592645067350613E-2</v>
      </c>
    </row>
    <row r="642" spans="1:18" x14ac:dyDescent="0.2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 ca="1">SUMIF(Journal!$A:$A,HeadJournal!$A642,Journal!$P:$P)</f>
        <v>17081.990000000002</v>
      </c>
      <c r="N642" s="8">
        <f ca="1">SUMIF(Journal!$A:$A,HeadJournal!$A642,Journal!Q:Q)</f>
        <v>24700</v>
      </c>
      <c r="O642" s="18">
        <f ca="1">SUMIF(Journal!$A:$A,HeadJournal!$A642,Journal!U:U)</f>
        <v>7618.0099999999948</v>
      </c>
      <c r="P642" s="22">
        <f t="shared" ca="1" si="72"/>
        <v>0.44596736094565059</v>
      </c>
      <c r="Q642" s="7" t="b">
        <f ca="1">J642=K642</f>
        <v>1</v>
      </c>
      <c r="R642" s="73">
        <f t="shared" ca="1" si="73"/>
        <v>3.3953889447306783E-2</v>
      </c>
    </row>
    <row r="643" spans="1:18" x14ac:dyDescent="0.2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 ca="1">SUMIF(Journal!$A:$A,HeadJournal!$A643,Journal!$P:$P)</f>
        <v>16765.72</v>
      </c>
      <c r="N643" s="8">
        <f ca="1">SUMIF(Journal!$A:$A,HeadJournal!$A643,Journal!Q:Q)</f>
        <v>27936.38</v>
      </c>
      <c r="O643" s="18">
        <f ca="1">SUMIF(Journal!$A:$A,HeadJournal!$A643,Journal!U:U)</f>
        <v>11170.66</v>
      </c>
      <c r="P643" s="22">
        <f t="shared" ref="P643:P706" ca="1" si="75">IF(N643&lt;&gt;0,IFERROR(O643/M643,""),"")</f>
        <v>0.66627976609414918</v>
      </c>
      <c r="R643" s="73">
        <f t="shared" ref="R643:R706" ca="1" si="76">L643/M643</f>
        <v>3.4594398570416303E-2</v>
      </c>
    </row>
    <row r="644" spans="1:18" x14ac:dyDescent="0.2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 ca="1">SUMIF(Journal!$A:$A,HeadJournal!$A644,Journal!$P:$P)</f>
        <v>17346.979999999996</v>
      </c>
      <c r="N644" s="8">
        <f ca="1">SUMIF(Journal!$A:$A,HeadJournal!$A644,Journal!Q:Q)</f>
        <v>25500</v>
      </c>
      <c r="O644" s="18">
        <f ca="1">SUMIF(Journal!$A:$A,HeadJournal!$A644,Journal!U:U)</f>
        <v>8153.020000000005</v>
      </c>
      <c r="P644" s="22">
        <f t="shared" ca="1" si="75"/>
        <v>0.46999650659653769</v>
      </c>
      <c r="R644" s="73">
        <f t="shared" ca="1" si="76"/>
        <v>3.0552868568477057E-2</v>
      </c>
    </row>
    <row r="645" spans="1:18" x14ac:dyDescent="0.2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 ca="1">SUMIF(Journal!$A:$A,HeadJournal!$A645,Journal!$P:$P)</f>
        <v>15070.359999999999</v>
      </c>
      <c r="N645" s="8">
        <f ca="1">SUMIF(Journal!$A:$A,HeadJournal!$A645,Journal!Q:Q)</f>
        <v>24819.23</v>
      </c>
      <c r="O645" s="18">
        <f ca="1">SUMIF(Journal!$A:$A,HeadJournal!$A645,Journal!U:U)</f>
        <v>9748.8700000000008</v>
      </c>
      <c r="P645" s="22">
        <f t="shared" ca="1" si="75"/>
        <v>0.64689031980656075</v>
      </c>
      <c r="R645" s="73">
        <f t="shared" ca="1" si="76"/>
        <v>3.5168370231368068E-2</v>
      </c>
    </row>
    <row r="646" spans="1:18" x14ac:dyDescent="0.2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 ca="1">SUMIF(Journal!$A:$A,HeadJournal!$A646,Journal!$P:$P)</f>
        <v>17559.62</v>
      </c>
      <c r="N646" s="8">
        <f ca="1">SUMIF(Journal!$A:$A,HeadJournal!$A646,Journal!Q:Q)</f>
        <v>25600</v>
      </c>
      <c r="O646" s="18">
        <f ca="1">SUMIF(Journal!$A:$A,HeadJournal!$A646,Journal!U:U)</f>
        <v>8040.380000000001</v>
      </c>
      <c r="P646" s="22">
        <f t="shared" ca="1" si="75"/>
        <v>0.4578903188109994</v>
      </c>
      <c r="R646" s="73">
        <f t="shared" ca="1" si="76"/>
        <v>3.3030327535561704E-2</v>
      </c>
    </row>
    <row r="647" spans="1:18" x14ac:dyDescent="0.2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 ca="1">SUMIF(Journal!$A:$A,HeadJournal!$A647,Journal!$P:$P)</f>
        <v>18210.319999999996</v>
      </c>
      <c r="N647" s="8">
        <f ca="1">SUMIF(Journal!$A:$A,HeadJournal!$A647,Journal!Q:Q)</f>
        <v>28400</v>
      </c>
      <c r="O647" s="18">
        <f ca="1">SUMIF(Journal!$A:$A,HeadJournal!$A647,Journal!U:U)</f>
        <v>10189.680000000004</v>
      </c>
      <c r="P647" s="22">
        <f t="shared" ca="1" si="75"/>
        <v>0.55955524120388911</v>
      </c>
      <c r="R647" s="73">
        <f t="shared" ca="1" si="76"/>
        <v>2.9104375980213423E-2</v>
      </c>
    </row>
    <row r="648" spans="1:18" x14ac:dyDescent="0.2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 ca="1">SUMIF(Journal!$A:$A,HeadJournal!$A648,Journal!$P:$P)</f>
        <v>10767.14</v>
      </c>
      <c r="N648" s="8">
        <f ca="1">SUMIF(Journal!$A:$A,HeadJournal!$A648,Journal!Q:Q)</f>
        <v>19400</v>
      </c>
      <c r="O648" s="18">
        <f ca="1">SUMIF(Journal!$A:$A,HeadJournal!$A648,Journal!U:U)</f>
        <v>8632.86</v>
      </c>
      <c r="P648" s="22">
        <f t="shared" ca="1" si="75"/>
        <v>0.80177837383000505</v>
      </c>
      <c r="R648" s="73">
        <f t="shared" ca="1" si="76"/>
        <v>4.9223842171644466E-2</v>
      </c>
    </row>
    <row r="649" spans="1:18" x14ac:dyDescent="0.2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 ca="1">SUMIF(Journal!$A:$A,HeadJournal!$A649,Journal!$P:$P)</f>
        <v>16010.553333333328</v>
      </c>
      <c r="N649" s="8">
        <f ca="1">SUMIF(Journal!$A:$A,HeadJournal!$A649,Journal!Q:Q)</f>
        <v>27100</v>
      </c>
      <c r="O649" s="18">
        <f ca="1">SUMIF(Journal!$A:$A,HeadJournal!$A649,Journal!U:U)</f>
        <v>11089.446666666669</v>
      </c>
      <c r="P649" s="22">
        <f t="shared" ca="1" si="75"/>
        <v>0.69263356710969426</v>
      </c>
      <c r="R649" s="73">
        <f t="shared" ca="1" si="76"/>
        <v>4.2055594164349112E-2</v>
      </c>
    </row>
    <row r="650" spans="1:18" x14ac:dyDescent="0.2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 ca="1">SUMIF(Journal!$A:$A,HeadJournal!$A650,Journal!$P:$P)</f>
        <v>16573.62333333334</v>
      </c>
      <c r="N650" s="8">
        <f ca="1">SUMIF(Journal!$A:$A,HeadJournal!$A650,Journal!Q:Q)</f>
        <v>30700</v>
      </c>
      <c r="O650" s="18">
        <f ca="1">SUMIF(Journal!$A:$A,HeadJournal!$A650,Journal!U:U)</f>
        <v>14126.376666666662</v>
      </c>
      <c r="P650" s="22">
        <f t="shared" ca="1" si="75"/>
        <v>0.85234087818656368</v>
      </c>
      <c r="Q650" s="7" t="b">
        <f ca="1">J650=K650</f>
        <v>1</v>
      </c>
      <c r="R650" s="73">
        <f t="shared" ca="1" si="76"/>
        <v>4.0626803191496835E-2</v>
      </c>
    </row>
    <row r="651" spans="1:18" x14ac:dyDescent="0.2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 ca="1">SUMIF(Journal!$A:$A,HeadJournal!$A651,Journal!$P:$P)</f>
        <v>2075</v>
      </c>
      <c r="N651" s="8">
        <f ca="1">SUMIF(Journal!$A:$A,HeadJournal!$A651,Journal!Q:Q)</f>
        <v>4600</v>
      </c>
      <c r="O651" s="18">
        <f ca="1">SUMIF(Journal!$A:$A,HeadJournal!$A651,Journal!U:U)</f>
        <v>2525</v>
      </c>
      <c r="P651" s="22">
        <f t="shared" ca="1" si="75"/>
        <v>1.2168674698795181</v>
      </c>
      <c r="Q651" s="7" t="b">
        <f ca="1">J651=K651</f>
        <v>0</v>
      </c>
      <c r="R651" s="73">
        <f t="shared" ca="1" si="76"/>
        <v>0</v>
      </c>
    </row>
    <row r="652" spans="1:18" x14ac:dyDescent="0.2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 ca="1">SUMIF(Journal!$A:$A,HeadJournal!$A652,Journal!$P:$P)</f>
        <v>3917</v>
      </c>
      <c r="N652" s="8">
        <f ca="1">SUMIF(Journal!$A:$A,HeadJournal!$A652,Journal!Q:Q)</f>
        <v>6000</v>
      </c>
      <c r="O652" s="18">
        <f ca="1">SUMIF(Journal!$A:$A,HeadJournal!$A652,Journal!U:U)</f>
        <v>2083</v>
      </c>
      <c r="P652" s="22">
        <f t="shared" ca="1" si="75"/>
        <v>0.53178452897625739</v>
      </c>
      <c r="Q652" s="7" t="b">
        <f ca="1">J652=K652</f>
        <v>1</v>
      </c>
      <c r="R652" s="73">
        <f t="shared" ca="1" si="76"/>
        <v>0</v>
      </c>
    </row>
    <row r="653" spans="1:18" x14ac:dyDescent="0.2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 ca="1">SUMIF(Journal!$A:$A,HeadJournal!$A653,Journal!$P:$P)</f>
        <v>15555.093333333331</v>
      </c>
      <c r="N653" s="8">
        <f ca="1">SUMIF(Journal!$A:$A,HeadJournal!$A653,Journal!Q:Q)</f>
        <v>27896.31</v>
      </c>
      <c r="O653" s="18">
        <f ca="1">SUMIF(Journal!$A:$A,HeadJournal!$A653,Journal!U:U)</f>
        <v>12341.216666666669</v>
      </c>
      <c r="P653" s="22">
        <f t="shared" ca="1" si="75"/>
        <v>0.79338750351439047</v>
      </c>
      <c r="R653" s="73">
        <f t="shared" ca="1" si="76"/>
        <v>4.32870005280157E-2</v>
      </c>
    </row>
    <row r="654" spans="1:18" x14ac:dyDescent="0.2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 ca="1">SUMIF(Journal!$A:$A,HeadJournal!$A654,Journal!$P:$P)</f>
        <v>16055.49333333333</v>
      </c>
      <c r="N654" s="8">
        <f ca="1">SUMIF(Journal!$A:$A,HeadJournal!$A654,Journal!Q:Q)</f>
        <v>25486.53</v>
      </c>
      <c r="O654" s="18">
        <f ca="1">SUMIF(Journal!$A:$A,HeadJournal!$A654,Journal!U:U)</f>
        <v>9431.0366666666687</v>
      </c>
      <c r="P654" s="22">
        <f t="shared" ca="1" si="75"/>
        <v>0.58740248405114948</v>
      </c>
      <c r="R654" s="73">
        <f t="shared" ca="1" si="76"/>
        <v>4.1937878790395323E-2</v>
      </c>
    </row>
    <row r="655" spans="1:18" x14ac:dyDescent="0.2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 ca="1">SUMIF(Journal!$A:$A,HeadJournal!$A655,Journal!$P:$P)</f>
        <v>12189.703333333335</v>
      </c>
      <c r="N655" s="8">
        <f ca="1">SUMIF(Journal!$A:$A,HeadJournal!$A655,Journal!Q:Q)</f>
        <v>21297.71</v>
      </c>
      <c r="O655" s="18">
        <f ca="1">SUMIF(Journal!$A:$A,HeadJournal!$A655,Journal!U:U)</f>
        <v>9108.0066666666662</v>
      </c>
      <c r="P655" s="22">
        <f t="shared" ca="1" si="75"/>
        <v>0.74718854246110977</v>
      </c>
      <c r="R655" s="73">
        <f t="shared" ca="1" si="76"/>
        <v>5.5237876995092305E-2</v>
      </c>
    </row>
    <row r="656" spans="1:18" x14ac:dyDescent="0.2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 ca="1">SUMIF(Journal!$A:$A,HeadJournal!$A656,Journal!$P:$P)</f>
        <v>2943</v>
      </c>
      <c r="N656" s="8">
        <f ca="1">SUMIF(Journal!$A:$A,HeadJournal!$A656,Journal!Q:Q)</f>
        <v>4800</v>
      </c>
      <c r="O656" s="18">
        <f ca="1">SUMIF(Journal!$A:$A,HeadJournal!$A656,Journal!U:U)</f>
        <v>1857</v>
      </c>
      <c r="P656" s="22">
        <f t="shared" ca="1" si="75"/>
        <v>0.63098878695208971</v>
      </c>
      <c r="Q656" s="7" t="b">
        <f ca="1">J656=K656</f>
        <v>1</v>
      </c>
      <c r="R656" s="73">
        <f t="shared" ca="1" si="76"/>
        <v>0</v>
      </c>
    </row>
    <row r="657" spans="1:18" x14ac:dyDescent="0.2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 ca="1">SUMIF(Journal!$A:$A,HeadJournal!$A657,Journal!$P:$P)</f>
        <v>890</v>
      </c>
      <c r="N657" s="8">
        <f ca="1">SUMIF(Journal!$A:$A,HeadJournal!$A657,Journal!Q:Q)</f>
        <v>1600</v>
      </c>
      <c r="O657" s="18">
        <f ca="1">SUMIF(Journal!$A:$A,HeadJournal!$A657,Journal!U:U)</f>
        <v>710</v>
      </c>
      <c r="P657" s="22">
        <f t="shared" ca="1" si="75"/>
        <v>0.797752808988764</v>
      </c>
      <c r="Q657" s="7" t="b">
        <f ca="1">J657=K657</f>
        <v>1</v>
      </c>
      <c r="R657" s="73">
        <f t="shared" ca="1" si="76"/>
        <v>0</v>
      </c>
    </row>
    <row r="658" spans="1:18" x14ac:dyDescent="0.2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 ca="1">SUMIF(Journal!$A:$A,HeadJournal!$A658,Journal!$P:$P)</f>
        <v>2572</v>
      </c>
      <c r="N658" s="8">
        <f ca="1">SUMIF(Journal!$A:$A,HeadJournal!$A658,Journal!Q:Q)</f>
        <v>4000</v>
      </c>
      <c r="O658" s="18">
        <f ca="1">SUMIF(Journal!$A:$A,HeadJournal!$A658,Journal!U:U)</f>
        <v>1428</v>
      </c>
      <c r="P658" s="22">
        <f t="shared" ca="1" si="75"/>
        <v>0.55520995334370138</v>
      </c>
      <c r="Q658" s="7" t="b">
        <f ca="1">J658=K658</f>
        <v>1</v>
      </c>
      <c r="R658" s="73">
        <f t="shared" ca="1" si="76"/>
        <v>0</v>
      </c>
    </row>
    <row r="659" spans="1:18" x14ac:dyDescent="0.2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 ca="1">SUMIF(Journal!$A:$A,HeadJournal!$A659,Journal!$P:$P)</f>
        <v>14282.749999999996</v>
      </c>
      <c r="N659" s="8">
        <f ca="1">SUMIF(Journal!$A:$A,HeadJournal!$A659,Journal!Q:Q)</f>
        <v>30250</v>
      </c>
      <c r="O659" s="18">
        <f ca="1">SUMIF(Journal!$A:$A,HeadJournal!$A659,Journal!U:U)</f>
        <v>15967.250000000004</v>
      </c>
      <c r="P659" s="22">
        <f t="shared" ca="1" si="75"/>
        <v>1.117939472440532</v>
      </c>
      <c r="Q659" s="7" t="b">
        <f ca="1">J659=K659</f>
        <v>1</v>
      </c>
      <c r="R659" s="73">
        <f t="shared" ca="1" si="76"/>
        <v>2.9686159878174728E-2</v>
      </c>
    </row>
    <row r="660" spans="1:18" x14ac:dyDescent="0.2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 ca="1">SUMIF(Journal!$A:$A,HeadJournal!$A660,Journal!$P:$P)</f>
        <v>15141.769999999999</v>
      </c>
      <c r="N660" s="8">
        <f ca="1">SUMIF(Journal!$A:$A,HeadJournal!$A660,Journal!Q:Q)</f>
        <v>22800</v>
      </c>
      <c r="O660" s="18">
        <f ca="1">SUMIF(Journal!$A:$A,HeadJournal!$A660,Journal!U:U)</f>
        <v>7658.2299999999987</v>
      </c>
      <c r="P660" s="22">
        <f t="shared" ca="1" si="75"/>
        <v>0.50576848017107634</v>
      </c>
      <c r="Q660" s="7" t="b">
        <f ca="1">J660=K660</f>
        <v>1</v>
      </c>
      <c r="R660" s="73">
        <f t="shared" ca="1" si="76"/>
        <v>2.8002010333005985E-2</v>
      </c>
    </row>
    <row r="661" spans="1:18" x14ac:dyDescent="0.2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 ca="1">SUMIF(Journal!$A:$A,HeadJournal!$A661,Journal!$P:$P)</f>
        <v>14695.183333333331</v>
      </c>
      <c r="N661" s="8">
        <f ca="1">SUMIF(Journal!$A:$A,HeadJournal!$A661,Journal!Q:Q)</f>
        <v>26234.45</v>
      </c>
      <c r="O661" s="18">
        <f ca="1">SUMIF(Journal!$A:$A,HeadJournal!$A661,Journal!U:U)</f>
        <v>11539.266666666666</v>
      </c>
      <c r="P661" s="22">
        <f t="shared" ca="1" si="75"/>
        <v>0.78524142264302033</v>
      </c>
      <c r="R661" s="73">
        <f t="shared" ca="1" si="76"/>
        <v>4.5820002245633783E-2</v>
      </c>
    </row>
    <row r="662" spans="1:18" x14ac:dyDescent="0.2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 ca="1">SUMIF(Journal!$A:$A,HeadJournal!$A662,Journal!$P:$P)</f>
        <v>12878.77</v>
      </c>
      <c r="N662" s="8">
        <f ca="1">SUMIF(Journal!$A:$A,HeadJournal!$A662,Journal!Q:Q)</f>
        <v>15647.65</v>
      </c>
      <c r="O662" s="18">
        <f ca="1">SUMIF(Journal!$A:$A,HeadJournal!$A662,Journal!U:U)</f>
        <v>2768.8799999999987</v>
      </c>
      <c r="P662" s="22">
        <f t="shared" ca="1" si="75"/>
        <v>0.21499568669989438</v>
      </c>
      <c r="R662" s="73">
        <f t="shared" ca="1" si="76"/>
        <v>3.2922398645212236E-2</v>
      </c>
    </row>
    <row r="663" spans="1:18" x14ac:dyDescent="0.2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 ca="1"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 ca="1">SUMIF(Journal!$A:$A,HeadJournal!$A663,Journal!$P:$P)</f>
        <v>14843.7</v>
      </c>
      <c r="N663" s="8">
        <f ca="1">SUMIF(Journal!$A:$A,HeadJournal!$A663,Journal!Q:Q)</f>
        <v>29800</v>
      </c>
      <c r="O663" s="18">
        <f ca="1">SUMIF(Journal!$A:$A,HeadJournal!$A663,Journal!U:U)</f>
        <v>14956.300000000003</v>
      </c>
      <c r="P663" s="22">
        <f t="shared" ca="1" si="75"/>
        <v>1.007585709762391</v>
      </c>
      <c r="R663" s="73">
        <f t="shared" ca="1" si="76"/>
        <v>2.8564306742927974E-2</v>
      </c>
    </row>
    <row r="664" spans="1:18" x14ac:dyDescent="0.2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 ca="1">SUMIF(Journal!$A:$A,HeadJournal!$A664,Journal!$P:$P)</f>
        <v>16562.37</v>
      </c>
      <c r="N664" s="8">
        <f ca="1">SUMIF(Journal!$A:$A,HeadJournal!$A664,Journal!Q:Q)</f>
        <v>29400</v>
      </c>
      <c r="O664" s="18">
        <f ca="1">SUMIF(Journal!$A:$A,HeadJournal!$A664,Journal!U:U)</f>
        <v>12837.63</v>
      </c>
      <c r="P664" s="22">
        <f t="shared" ca="1" si="75"/>
        <v>0.77510827254795056</v>
      </c>
      <c r="R664" s="73">
        <f t="shared" ca="1" si="76"/>
        <v>2.5600200937426227E-2</v>
      </c>
    </row>
    <row r="665" spans="1:18" x14ac:dyDescent="0.2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 ca="1">SUMIF(Journal!$A:$A,HeadJournal!$A665,Journal!$P:$P)</f>
        <v>3671.0200000000004</v>
      </c>
      <c r="N665" s="8">
        <f ca="1">SUMIF(Journal!$A:$A,HeadJournal!$A665,Journal!Q:Q)</f>
        <v>2500</v>
      </c>
      <c r="O665" s="18">
        <f ca="1">SUMIF(Journal!$A:$A,HeadJournal!$A665,Journal!U:U)</f>
        <v>-1171.0200000000002</v>
      </c>
      <c r="P665" s="22">
        <f t="shared" ca="1" si="75"/>
        <v>-0.31899036235160799</v>
      </c>
      <c r="Q665" s="7" t="b">
        <f ca="1">J665=K665</f>
        <v>1</v>
      </c>
      <c r="R665" s="73">
        <f t="shared" ca="1" si="76"/>
        <v>0.12966423500825383</v>
      </c>
    </row>
    <row r="666" spans="1:18" x14ac:dyDescent="0.2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 ca="1">SUMIF(Journal!$A:$A,HeadJournal!$A666,Journal!$P:$P)</f>
        <v>9210</v>
      </c>
      <c r="N666" s="8">
        <f ca="1">SUMIF(Journal!$A:$A,HeadJournal!$A666,Journal!Q:Q)</f>
        <v>2600</v>
      </c>
      <c r="O666" s="18">
        <f ca="1">SUMIF(Journal!$A:$A,HeadJournal!$A666,Journal!U:U)</f>
        <v>-6610</v>
      </c>
      <c r="P666" s="22">
        <f t="shared" ca="1" si="75"/>
        <v>-0.71769815418023886</v>
      </c>
      <c r="Q666" s="7" t="b">
        <f ca="1">J666=K666</f>
        <v>1</v>
      </c>
      <c r="R666" s="73">
        <f t="shared" ca="1" si="76"/>
        <v>9.7394136807817583E-2</v>
      </c>
    </row>
    <row r="667" spans="1:18" x14ac:dyDescent="0.2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 ca="1">SUMIF(Journal!$A:$A,HeadJournal!$A667,Journal!$P:$P)</f>
        <v>5125</v>
      </c>
      <c r="N667" s="8">
        <f ca="1">SUMIF(Journal!$A:$A,HeadJournal!$A667,Journal!Q:Q)</f>
        <v>2600</v>
      </c>
      <c r="O667" s="18">
        <f ca="1">SUMIF(Journal!$A:$A,HeadJournal!$A667,Journal!U:U)</f>
        <v>-2525</v>
      </c>
      <c r="P667" s="22">
        <f t="shared" ca="1" si="75"/>
        <v>-0.49268292682926829</v>
      </c>
      <c r="Q667" s="7" t="b">
        <f ca="1">J667=K667</f>
        <v>1</v>
      </c>
      <c r="R667" s="73">
        <f t="shared" ca="1" si="76"/>
        <v>1.0731707317073172E-2</v>
      </c>
    </row>
    <row r="668" spans="1:18" x14ac:dyDescent="0.2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 ca="1"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 ca="1">SUMIF(Journal!$A:$A,HeadJournal!$A668,Journal!$P:$P)</f>
        <v>14369.755000000001</v>
      </c>
      <c r="N668" s="8">
        <f ca="1">SUMIF(Journal!$A:$A,HeadJournal!$A668,Journal!Q:Q)</f>
        <v>23650</v>
      </c>
      <c r="O668" s="18">
        <f ca="1">SUMIF(Journal!$A:$A,HeadJournal!$A668,Journal!U:U)</f>
        <v>9280.2450000000026</v>
      </c>
      <c r="P668" s="22">
        <f t="shared" ca="1" si="75"/>
        <v>0.64581790016600849</v>
      </c>
      <c r="Q668" s="7" t="b">
        <f ca="1">J668=K668</f>
        <v>1</v>
      </c>
      <c r="R668" s="73">
        <f t="shared" ca="1" si="76"/>
        <v>0.18650283181585209</v>
      </c>
    </row>
    <row r="669" spans="1:18" x14ac:dyDescent="0.2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 ca="1">SUMIF(Journal!$A:$A,HeadJournal!$A669,Journal!$P:$P)</f>
        <v>16124.989999999996</v>
      </c>
      <c r="N669" s="8">
        <f ca="1">SUMIF(Journal!$A:$A,HeadJournal!$A669,Journal!Q:Q)</f>
        <v>25477</v>
      </c>
      <c r="O669" s="18">
        <f ca="1">SUMIF(Journal!$A:$A,HeadJournal!$A669,Journal!U:U)</f>
        <v>9352.010000000002</v>
      </c>
      <c r="P669" s="22">
        <f t="shared" ca="1" si="75"/>
        <v>0.5799699720744016</v>
      </c>
      <c r="R669" s="73">
        <f t="shared" ca="1" si="76"/>
        <v>3.0015522490246513E-2</v>
      </c>
    </row>
    <row r="670" spans="1:18" x14ac:dyDescent="0.2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 ca="1">SUMIF(Journal!$A:$A,HeadJournal!$A670,Journal!$P:$P)</f>
        <v>15276.989999999998</v>
      </c>
      <c r="N670" s="8">
        <f ca="1">SUMIF(Journal!$A:$A,HeadJournal!$A670,Journal!Q:Q)</f>
        <v>23800</v>
      </c>
      <c r="O670" s="18">
        <f ca="1">SUMIF(Journal!$A:$A,HeadJournal!$A670,Journal!U:U)</f>
        <v>8523.0099999999984</v>
      </c>
      <c r="P670" s="22">
        <f t="shared" ca="1" si="75"/>
        <v>0.55789851273058366</v>
      </c>
      <c r="R670" s="73">
        <f t="shared" ca="1" si="76"/>
        <v>3.1681633620235405E-2</v>
      </c>
    </row>
    <row r="671" spans="1:18" x14ac:dyDescent="0.2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 ca="1">SUMIF(Journal!$A:$A,HeadJournal!$A671,Journal!$P:$P)</f>
        <v>16145.289999999999</v>
      </c>
      <c r="N671" s="8">
        <f ca="1">SUMIF(Journal!$A:$A,HeadJournal!$A671,Journal!Q:Q)</f>
        <v>26044.239999999998</v>
      </c>
      <c r="O671" s="18">
        <f ca="1">SUMIF(Journal!$A:$A,HeadJournal!$A671,Journal!U:U)</f>
        <v>9898.9499999999989</v>
      </c>
      <c r="P671" s="22">
        <f t="shared" ca="1" si="75"/>
        <v>0.61311689043677753</v>
      </c>
      <c r="R671" s="73">
        <f t="shared" ca="1" si="76"/>
        <v>2.997778299429741E-2</v>
      </c>
    </row>
    <row r="672" spans="1:18" x14ac:dyDescent="0.2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 ca="1">SUMIF(Journal!$A:$A,HeadJournal!$A672,Journal!$P:$P)</f>
        <v>16984.88</v>
      </c>
      <c r="N672" s="8">
        <f ca="1">SUMIF(Journal!$A:$A,HeadJournal!$A672,Journal!Q:Q)</f>
        <v>23711.94</v>
      </c>
      <c r="O672" s="18">
        <f ca="1">SUMIF(Journal!$A:$A,HeadJournal!$A672,Journal!U:U)</f>
        <v>6727.0599999999995</v>
      </c>
      <c r="P672" s="22">
        <f t="shared" ca="1" si="75"/>
        <v>0.3960616736768231</v>
      </c>
      <c r="R672" s="73">
        <f t="shared" ca="1" si="76"/>
        <v>2.8495932853220038E-2</v>
      </c>
    </row>
    <row r="673" spans="1:18" x14ac:dyDescent="0.2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 ca="1">SUMIF(Journal!$A:$A,HeadJournal!$A673,Journal!$P:$P)</f>
        <v>16577.700000000004</v>
      </c>
      <c r="N673" s="8">
        <f ca="1">SUMIF(Journal!$A:$A,HeadJournal!$A673,Journal!Q:Q)</f>
        <v>30600</v>
      </c>
      <c r="O673" s="18">
        <f ca="1">SUMIF(Journal!$A:$A,HeadJournal!$A673,Journal!U:U)</f>
        <v>14022.299999999997</v>
      </c>
      <c r="P673" s="22">
        <f t="shared" ca="1" si="75"/>
        <v>0.8458531641904482</v>
      </c>
      <c r="Q673" s="7" t="b">
        <f ca="1">J673=K673</f>
        <v>1</v>
      </c>
      <c r="R673" s="73">
        <f t="shared" ca="1" si="76"/>
        <v>2.9195847433600552E-2</v>
      </c>
    </row>
    <row r="674" spans="1:18" x14ac:dyDescent="0.2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 ca="1">SUMIF(Journal!$A:$A,HeadJournal!$A674,Journal!$P:$P)</f>
        <v>13781.659054169475</v>
      </c>
      <c r="N674" s="8">
        <f ca="1">SUMIF(Journal!$A:$A,HeadJournal!$A674,Journal!Q:Q)</f>
        <v>26300</v>
      </c>
      <c r="O674" s="18">
        <f ca="1">SUMIF(Journal!$A:$A,HeadJournal!$A674,Journal!U:U)</f>
        <v>12518.340945830523</v>
      </c>
      <c r="P674" s="22">
        <f t="shared" ca="1" si="75"/>
        <v>0.90833337964802208</v>
      </c>
      <c r="R674" s="73">
        <f t="shared" ca="1" si="76"/>
        <v>4.1601183941629892E-2</v>
      </c>
    </row>
    <row r="675" spans="1:18" x14ac:dyDescent="0.2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 ca="1">SUMIF(Journal!$A:$A,HeadJournal!$A675,Journal!$P:$P)</f>
        <v>12116.624586199143</v>
      </c>
      <c r="N675" s="8">
        <f ca="1">SUMIF(Journal!$A:$A,HeadJournal!$A675,Journal!Q:Q)</f>
        <v>21200</v>
      </c>
      <c r="O675" s="18">
        <f ca="1">SUMIF(Journal!$A:$A,HeadJournal!$A675,Journal!U:U)</f>
        <v>9083.3754138008553</v>
      </c>
      <c r="P675" s="22">
        <f t="shared" ca="1" si="75"/>
        <v>0.74966219751884</v>
      </c>
      <c r="R675" s="73">
        <f t="shared" ca="1" si="76"/>
        <v>4.7317908486358577E-2</v>
      </c>
    </row>
    <row r="676" spans="1:18" x14ac:dyDescent="0.2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 ca="1">SUMIF(Journal!$A:$A,HeadJournal!$A676,Journal!$P:$P)</f>
        <v>16493.089999999997</v>
      </c>
      <c r="N676" s="8">
        <f ca="1">SUMIF(Journal!$A:$A,HeadJournal!$A676,Journal!Q:Q)</f>
        <v>23600</v>
      </c>
      <c r="O676" s="18">
        <f ca="1">SUMIF(Journal!$A:$A,HeadJournal!$A676,Journal!U:U)</f>
        <v>7106.9100000000008</v>
      </c>
      <c r="P676" s="22">
        <f t="shared" ca="1" si="75"/>
        <v>0.43090227483145987</v>
      </c>
      <c r="R676" s="73">
        <f t="shared" ca="1" si="76"/>
        <v>3.2740984254618154E-2</v>
      </c>
    </row>
    <row r="677" spans="1:18" x14ac:dyDescent="0.2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 ca="1">SUMIF(Journal!$A:$A,HeadJournal!$A677,Journal!$P:$P)</f>
        <v>17336.613333333327</v>
      </c>
      <c r="N677" s="8">
        <f ca="1">SUMIF(Journal!$A:$A,HeadJournal!$A677,Journal!Q:Q)</f>
        <v>23300</v>
      </c>
      <c r="O677" s="18">
        <f ca="1">SUMIF(Journal!$A:$A,HeadJournal!$A677,Journal!U:U)</f>
        <v>5963.3866666666709</v>
      </c>
      <c r="P677" s="22">
        <f t="shared" ca="1" si="75"/>
        <v>0.34397644753377477</v>
      </c>
      <c r="R677" s="73">
        <f t="shared" ca="1" si="76"/>
        <v>3.3070665089529223E-2</v>
      </c>
    </row>
    <row r="678" spans="1:18" x14ac:dyDescent="0.2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 ca="1">SUMIF(Journal!$A:$A,HeadJournal!$A678,Journal!$P:$P)</f>
        <v>16394.330000000002</v>
      </c>
      <c r="N678" s="8">
        <f ca="1">SUMIF(Journal!$A:$A,HeadJournal!$A678,Journal!Q:Q)</f>
        <v>22600</v>
      </c>
      <c r="O678" s="18">
        <f ca="1">SUMIF(Journal!$A:$A,HeadJournal!$A678,Journal!U:U)</f>
        <v>6205.6699999999983</v>
      </c>
      <c r="P678" s="22">
        <f t="shared" ca="1" si="75"/>
        <v>0.37852538042115763</v>
      </c>
      <c r="R678" s="73">
        <f t="shared" ca="1" si="76"/>
        <v>3.2938217054310846E-2</v>
      </c>
    </row>
    <row r="679" spans="1:18" x14ac:dyDescent="0.2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 ca="1">SUMIF(Journal!$A:$A,HeadJournal!$A679,Journal!$P:$P)</f>
        <v>14667.22</v>
      </c>
      <c r="N679" s="8">
        <f ca="1">SUMIF(Journal!$A:$A,HeadJournal!$A679,Journal!Q:Q)</f>
        <v>24600</v>
      </c>
      <c r="O679" s="18">
        <f ca="1">SUMIF(Journal!$A:$A,HeadJournal!$A679,Journal!U:U)</f>
        <v>9932.7799999999988</v>
      </c>
      <c r="P679" s="22">
        <f t="shared" ca="1" si="75"/>
        <v>0.67720945073435856</v>
      </c>
      <c r="R679" s="73">
        <f t="shared" ca="1" si="76"/>
        <v>3.6816792820998118E-2</v>
      </c>
    </row>
    <row r="680" spans="1:18" x14ac:dyDescent="0.2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 ca="1">SUMIF(Journal!$A:$A,HeadJournal!$A680,Journal!$P:$P)</f>
        <v>14743.04</v>
      </c>
      <c r="N680" s="8">
        <f ca="1">SUMIF(Journal!$A:$A,HeadJournal!$A680,Journal!Q:Q)</f>
        <v>25200</v>
      </c>
      <c r="O680" s="18">
        <f ca="1">SUMIF(Journal!$A:$A,HeadJournal!$A680,Journal!U:U)</f>
        <v>10456.959999999999</v>
      </c>
      <c r="P680" s="22">
        <f t="shared" ca="1" si="75"/>
        <v>0.70928112519534636</v>
      </c>
      <c r="R680" s="73">
        <f t="shared" ca="1" si="76"/>
        <v>3.1472477860739707E-2</v>
      </c>
    </row>
    <row r="681" spans="1:18" x14ac:dyDescent="0.2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 ca="1">SUMIF(Journal!$A:$A,HeadJournal!$A681,Journal!$P:$P)</f>
        <v>17364.16</v>
      </c>
      <c r="N681" s="8">
        <f ca="1">SUMIF(Journal!$A:$A,HeadJournal!$A681,Journal!Q:Q)</f>
        <v>29450</v>
      </c>
      <c r="O681" s="18">
        <f ca="1">SUMIF(Journal!$A:$A,HeadJournal!$A681,Journal!U:U)</f>
        <v>12085.84</v>
      </c>
      <c r="P681" s="22">
        <f t="shared" ca="1" si="75"/>
        <v>0.69602215137386436</v>
      </c>
      <c r="R681" s="73">
        <f t="shared" ca="1" si="76"/>
        <v>2.6721707240661224E-2</v>
      </c>
    </row>
    <row r="682" spans="1:18" x14ac:dyDescent="0.2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 ca="1">SUMIF(Journal!$A:$A,HeadJournal!$A682,Journal!$P:$P)</f>
        <v>17083.759999999998</v>
      </c>
      <c r="N682" s="8">
        <f ca="1">SUMIF(Journal!$A:$A,HeadJournal!$A682,Journal!Q:Q)</f>
        <v>23700</v>
      </c>
      <c r="O682" s="18">
        <f ca="1">SUMIF(Journal!$A:$A,HeadJournal!$A682,Journal!U:U)</f>
        <v>6616.2400000000016</v>
      </c>
      <c r="P682" s="22">
        <f t="shared" ca="1" si="75"/>
        <v>0.38728242494626491</v>
      </c>
      <c r="R682" s="73">
        <f t="shared" ca="1" si="76"/>
        <v>2.7160297264770757E-2</v>
      </c>
    </row>
    <row r="683" spans="1:18" x14ac:dyDescent="0.2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 ca="1">SUMIF(Journal!$A:$A,HeadJournal!$A683,Journal!$P:$P)</f>
        <v>17584.790000000005</v>
      </c>
      <c r="N683" s="8">
        <f ca="1">SUMIF(Journal!$A:$A,HeadJournal!$A683,Journal!Q:Q)</f>
        <v>22903.75</v>
      </c>
      <c r="O683" s="18">
        <f ca="1">SUMIF(Journal!$A:$A,HeadJournal!$A683,Journal!U:U)</f>
        <v>5318.9599999999982</v>
      </c>
      <c r="P683" s="22">
        <f t="shared" ca="1" si="75"/>
        <v>0.30247503666520881</v>
      </c>
      <c r="R683" s="73">
        <f t="shared" ca="1" si="76"/>
        <v>2.6386439644715681E-2</v>
      </c>
    </row>
    <row r="684" spans="1:18" x14ac:dyDescent="0.2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 ca="1">SUMIF(Journal!$A:$A,HeadJournal!$A684,Journal!$P:$P)</f>
        <v>15137.349999999999</v>
      </c>
      <c r="N684" s="8">
        <f ca="1">SUMIF(Journal!$A:$A,HeadJournal!$A684,Journal!Q:Q)</f>
        <v>21800</v>
      </c>
      <c r="O684" s="18">
        <f ca="1">SUMIF(Journal!$A:$A,HeadJournal!$A684,Journal!U:U)</f>
        <v>6662.6500000000033</v>
      </c>
      <c r="P684" s="22">
        <f t="shared" ca="1" si="75"/>
        <v>0.44014639286268759</v>
      </c>
      <c r="Q684" s="7" t="b">
        <f ca="1">J684=K684</f>
        <v>1</v>
      </c>
      <c r="R684" s="73">
        <f t="shared" ca="1" si="76"/>
        <v>3.0652657169187476E-2</v>
      </c>
    </row>
    <row r="685" spans="1:18" x14ac:dyDescent="0.2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 ca="1">SUMIF(Journal!$A:$A,HeadJournal!$A685,Journal!$P:$P)</f>
        <v>15474.273333333333</v>
      </c>
      <c r="N685" s="8">
        <f ca="1">SUMIF(Journal!$A:$A,HeadJournal!$A685,Journal!Q:Q)</f>
        <v>22812.45</v>
      </c>
      <c r="O685" s="18">
        <f ca="1">SUMIF(Journal!$A:$A,HeadJournal!$A685,Journal!U:U)</f>
        <v>7338.1766666666663</v>
      </c>
      <c r="P685" s="22">
        <f t="shared" ca="1" si="75"/>
        <v>0.47421785234072378</v>
      </c>
      <c r="Q685" s="7" t="b">
        <f ca="1">J685=K685</f>
        <v>1</v>
      </c>
      <c r="R685" s="73">
        <f t="shared" ca="1" si="76"/>
        <v>2.2833597786605812E-2</v>
      </c>
    </row>
    <row r="686" spans="1:18" x14ac:dyDescent="0.2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 ca="1">SUMIF(Journal!$A:$A,HeadJournal!$A686,Journal!$P:$P)</f>
        <v>13706.07333333333</v>
      </c>
      <c r="N686" s="8">
        <f ca="1">SUMIF(Journal!$A:$A,HeadJournal!$A686,Journal!Q:Q)</f>
        <v>22500</v>
      </c>
      <c r="O686" s="18">
        <f ca="1">SUMIF(Journal!$A:$A,HeadJournal!$A686,Journal!U:U)</f>
        <v>8793.9266666666681</v>
      </c>
      <c r="P686" s="22">
        <f t="shared" ca="1" si="75"/>
        <v>0.64160802680660811</v>
      </c>
      <c r="Q686" s="7" t="b">
        <f ca="1">J686=K686</f>
        <v>1</v>
      </c>
      <c r="R686" s="73">
        <f t="shared" ca="1" si="76"/>
        <v>2.577932605059266E-2</v>
      </c>
    </row>
    <row r="687" spans="1:18" x14ac:dyDescent="0.2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 ca="1">SUMIF(Journal!$A:$A,HeadJournal!$A687,Journal!$P:$P)</f>
        <v>16798.533333333336</v>
      </c>
      <c r="N687" s="8">
        <f ca="1">SUMIF(Journal!$A:$A,HeadJournal!$A687,Journal!Q:Q)</f>
        <v>32700</v>
      </c>
      <c r="O687" s="18">
        <f ca="1">SUMIF(Journal!$A:$A,HeadJournal!$A687,Journal!U:U)</f>
        <v>15901.466666666665</v>
      </c>
      <c r="P687" s="22">
        <f t="shared" ca="1" si="75"/>
        <v>0.94659851256855732</v>
      </c>
      <c r="Q687" s="7" t="b">
        <f ca="1">J687=K687</f>
        <v>1</v>
      </c>
      <c r="R687" s="73">
        <f t="shared" ca="1" si="76"/>
        <v>2.1033582296867182E-2</v>
      </c>
    </row>
    <row r="688" spans="1:18" x14ac:dyDescent="0.2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 ca="1">SUMIF(Journal!$A:$A,HeadJournal!$A688,Journal!$P:$P)</f>
        <v>16199.190000000004</v>
      </c>
      <c r="N688" s="8">
        <f ca="1">SUMIF(Journal!$A:$A,HeadJournal!$A688,Journal!Q:Q)</f>
        <v>27600</v>
      </c>
      <c r="O688" s="18">
        <f ca="1">SUMIF(Journal!$A:$A,HeadJournal!$A688,Journal!U:U)</f>
        <v>11400.809999999996</v>
      </c>
      <c r="P688" s="22">
        <f t="shared" ca="1" si="75"/>
        <v>0.70378889314836068</v>
      </c>
      <c r="Q688" s="7" t="b">
        <f ca="1">J688=K688</f>
        <v>1</v>
      </c>
      <c r="R688" s="73">
        <f t="shared" ca="1" si="76"/>
        <v>2.8087824144293626E-2</v>
      </c>
    </row>
    <row r="689" spans="1:18" x14ac:dyDescent="0.2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 ca="1">SUMIF(Journal!$A:$A,HeadJournal!$A689,Journal!$P:$P)</f>
        <v>13499.323333333334</v>
      </c>
      <c r="N689" s="8">
        <f ca="1">SUMIF(Journal!$A:$A,HeadJournal!$A689,Journal!Q:Q)</f>
        <v>23300</v>
      </c>
      <c r="O689" s="18">
        <f ca="1">SUMIF(Journal!$A:$A,HeadJournal!$A689,Journal!U:U)</f>
        <v>9800.6766666666663</v>
      </c>
      <c r="P689" s="22">
        <f t="shared" ca="1" si="75"/>
        <v>0.72601243963586315</v>
      </c>
      <c r="R689" s="73">
        <f t="shared" ca="1" si="76"/>
        <v>2.6174151445121814E-2</v>
      </c>
    </row>
    <row r="690" spans="1:18" x14ac:dyDescent="0.2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 ca="1">SUMIF(Journal!$A:$A,HeadJournal!$A690,Journal!$P:$P)</f>
        <v>16467.303333333337</v>
      </c>
      <c r="N690" s="8">
        <f ca="1">SUMIF(Journal!$A:$A,HeadJournal!$A690,Journal!Q:Q)</f>
        <v>30100</v>
      </c>
      <c r="O690" s="18">
        <f ca="1">SUMIF(Journal!$A:$A,HeadJournal!$A690,Journal!U:U)</f>
        <v>13632.696666666665</v>
      </c>
      <c r="P690" s="22">
        <f t="shared" ca="1" si="75"/>
        <v>0.82786455017629856</v>
      </c>
      <c r="R690" s="73">
        <f t="shared" ca="1" si="76"/>
        <v>2.1456660278924431E-2</v>
      </c>
    </row>
    <row r="691" spans="1:18" x14ac:dyDescent="0.2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 ca="1">SUMIF(Journal!$A:$A,HeadJournal!$A691,Journal!$P:$P)</f>
        <v>12734.183333333336</v>
      </c>
      <c r="N691" s="8">
        <f ca="1">SUMIF(Journal!$A:$A,HeadJournal!$A691,Journal!Q:Q)</f>
        <v>22800</v>
      </c>
      <c r="O691" s="18">
        <f ca="1">SUMIF(Journal!$A:$A,HeadJournal!$A691,Journal!U:U)</f>
        <v>10065.816666666664</v>
      </c>
      <c r="P691" s="22">
        <f t="shared" ca="1" si="75"/>
        <v>0.79045639623532948</v>
      </c>
      <c r="R691" s="73">
        <f t="shared" ca="1" si="76"/>
        <v>2.7746838889027035E-2</v>
      </c>
    </row>
    <row r="692" spans="1:18" x14ac:dyDescent="0.2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 ca="1">SUMIF(Journal!$A:$A,HeadJournal!$A692,Journal!$P:$P)</f>
        <v>14272.379999999996</v>
      </c>
      <c r="N692" s="8">
        <f ca="1">SUMIF(Journal!$A:$A,HeadJournal!$A692,Journal!Q:Q)</f>
        <v>27671.22</v>
      </c>
      <c r="O692" s="18">
        <f ca="1">SUMIF(Journal!$A:$A,HeadJournal!$A692,Journal!U:U)</f>
        <v>13398.840000000004</v>
      </c>
      <c r="P692" s="22">
        <f t="shared" ca="1" si="75"/>
        <v>0.9387950713195703</v>
      </c>
      <c r="R692" s="73">
        <f t="shared" ca="1" si="76"/>
        <v>3.1879756564777574E-2</v>
      </c>
    </row>
    <row r="693" spans="1:18" x14ac:dyDescent="0.2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 ca="1">SUMIF(Journal!$A:$A,HeadJournal!$A693,Journal!$P:$P)</f>
        <v>11005.300000000003</v>
      </c>
      <c r="N693" s="8">
        <f ca="1">SUMIF(Journal!$A:$A,HeadJournal!$A693,Journal!Q:Q)</f>
        <v>18600</v>
      </c>
      <c r="O693" s="18">
        <f ca="1">SUMIF(Journal!$A:$A,HeadJournal!$A693,Journal!U:U)</f>
        <v>7594.6999999999989</v>
      </c>
      <c r="P693" s="22">
        <f t="shared" ca="1" si="75"/>
        <v>0.69009477251869522</v>
      </c>
      <c r="Q693" s="7" t="b">
        <f ca="1">J693=K693</f>
        <v>1</v>
      </c>
      <c r="R693" s="73">
        <f t="shared" ca="1" si="76"/>
        <v>4.13437162094627E-2</v>
      </c>
    </row>
    <row r="694" spans="1:18" x14ac:dyDescent="0.2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 ca="1">SUMIF(Journal!$A:$A,HeadJournal!$A694,Journal!$P:$P)</f>
        <v>10493.52</v>
      </c>
      <c r="N694" s="8">
        <f ca="1">SUMIF(Journal!$A:$A,HeadJournal!$A694,Journal!Q:Q)</f>
        <v>20200</v>
      </c>
      <c r="O694" s="18">
        <f ca="1">SUMIF(Journal!$A:$A,HeadJournal!$A694,Journal!U:U)</f>
        <v>9706.48</v>
      </c>
      <c r="P694" s="22">
        <f t="shared" ca="1" si="75"/>
        <v>0.92499752228041676</v>
      </c>
      <c r="R694" s="73">
        <f t="shared" ca="1" si="76"/>
        <v>4.3360092704831169E-2</v>
      </c>
    </row>
    <row r="695" spans="1:18" x14ac:dyDescent="0.2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 ca="1">SUMIF(Journal!$A:$A,HeadJournal!$A695,Journal!$P:$P)</f>
        <v>420</v>
      </c>
      <c r="N695" s="8">
        <f ca="1">SUMIF(Journal!$A:$A,HeadJournal!$A695,Journal!Q:Q)</f>
        <v>900</v>
      </c>
      <c r="O695" s="18">
        <f ca="1">SUMIF(Journal!$A:$A,HeadJournal!$A695,Journal!U:U)</f>
        <v>480</v>
      </c>
      <c r="P695" s="22">
        <f t="shared" ca="1" si="75"/>
        <v>1.1428571428571428</v>
      </c>
      <c r="Q695" s="7" t="b">
        <f ca="1">J695=K695</f>
        <v>1</v>
      </c>
      <c r="R695" s="73">
        <f t="shared" ca="1" si="76"/>
        <v>0</v>
      </c>
    </row>
    <row r="696" spans="1:18" x14ac:dyDescent="0.2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 ca="1">SUMIF(Journal!$A:$A,HeadJournal!$A696,Journal!$P:$P)</f>
        <v>764</v>
      </c>
      <c r="N696" s="8">
        <f ca="1">SUMIF(Journal!$A:$A,HeadJournal!$A696,Journal!Q:Q)</f>
        <v>2000</v>
      </c>
      <c r="O696" s="18">
        <f ca="1">SUMIF(Journal!$A:$A,HeadJournal!$A696,Journal!U:U)</f>
        <v>1236</v>
      </c>
      <c r="P696" s="22">
        <f t="shared" ca="1" si="75"/>
        <v>1.6178010471204189</v>
      </c>
      <c r="Q696" s="7" t="b">
        <f ca="1">J696=K696</f>
        <v>1</v>
      </c>
      <c r="R696" s="73">
        <f t="shared" ca="1" si="76"/>
        <v>0</v>
      </c>
    </row>
    <row r="697" spans="1:18" x14ac:dyDescent="0.2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 ca="1">SUMIF(Journal!$A:$A,HeadJournal!$A697,Journal!$P:$P)</f>
        <v>852</v>
      </c>
      <c r="N697" s="8">
        <f ca="1">SUMIF(Journal!$A:$A,HeadJournal!$A697,Journal!Q:Q)</f>
        <v>2000</v>
      </c>
      <c r="O697" s="18">
        <f ca="1">SUMIF(Journal!$A:$A,HeadJournal!$A697,Journal!U:U)</f>
        <v>1148</v>
      </c>
      <c r="P697" s="22">
        <f t="shared" ca="1" si="75"/>
        <v>1.3474178403755868</v>
      </c>
      <c r="Q697" s="7" t="b">
        <f ca="1">J697=K697</f>
        <v>1</v>
      </c>
      <c r="R697" s="73">
        <f t="shared" ca="1" si="76"/>
        <v>0</v>
      </c>
    </row>
    <row r="698" spans="1:18" x14ac:dyDescent="0.2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 ca="1">SUMIF(Journal!$A:$A,HeadJournal!$A698,Journal!$P:$P)</f>
        <v>17135.189999999999</v>
      </c>
      <c r="N698" s="8">
        <f ca="1">SUMIF(Journal!$A:$A,HeadJournal!$A698,Journal!Q:Q)</f>
        <v>27500</v>
      </c>
      <c r="O698" s="18">
        <f ca="1">SUMIF(Journal!$A:$A,HeadJournal!$A698,Journal!U:U)</f>
        <v>10364.810000000003</v>
      </c>
      <c r="P698" s="22">
        <f t="shared" ca="1" si="75"/>
        <v>0.60488445123748291</v>
      </c>
      <c r="R698" s="73">
        <f t="shared" ca="1" si="76"/>
        <v>2.9471514468179229E-2</v>
      </c>
    </row>
    <row r="699" spans="1:18" x14ac:dyDescent="0.2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 ca="1">SUMIF(Journal!$A:$A,HeadJournal!$A699,Journal!$P:$P)</f>
        <v>16674.824051222357</v>
      </c>
      <c r="N699" s="8">
        <f ca="1">SUMIF(Journal!$A:$A,HeadJournal!$A699,Journal!Q:Q)</f>
        <v>32200</v>
      </c>
      <c r="O699" s="18">
        <f ca="1">SUMIF(Journal!$A:$A,HeadJournal!$A699,Journal!U:U)</f>
        <v>15525.175948777638</v>
      </c>
      <c r="P699" s="22">
        <f t="shared" ca="1" si="75"/>
        <v>0.93105485857522774</v>
      </c>
      <c r="R699" s="73">
        <f t="shared" ca="1" si="76"/>
        <v>3.0285177129828887E-2</v>
      </c>
    </row>
    <row r="700" spans="1:18" x14ac:dyDescent="0.2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 ca="1">SUMIF(Journal!$A:$A,HeadJournal!$A700,Journal!$P:$P)</f>
        <v>17565.859999999997</v>
      </c>
      <c r="N700" s="8">
        <f ca="1">SUMIF(Journal!$A:$A,HeadJournal!$A700,Journal!Q:Q)</f>
        <v>25780</v>
      </c>
      <c r="O700" s="18">
        <f ca="1">SUMIF(Journal!$A:$A,HeadJournal!$A700,Journal!U:U)</f>
        <v>8214.1400000000031</v>
      </c>
      <c r="P700" s="22">
        <f t="shared" ca="1" si="75"/>
        <v>0.46761957569968132</v>
      </c>
      <c r="Q700" s="7" t="b">
        <f ca="1">J700=K700</f>
        <v>1</v>
      </c>
      <c r="R700" s="73">
        <f t="shared" ca="1" si="76"/>
        <v>2.8748948243923159E-2</v>
      </c>
    </row>
    <row r="701" spans="1:18" x14ac:dyDescent="0.2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 ca="1">SUMIF(Journal!$A:$A,HeadJournal!$A701,Journal!$P:$P)</f>
        <v>10221.77</v>
      </c>
      <c r="N701" s="8">
        <f ca="1">SUMIF(Journal!$A:$A,HeadJournal!$A701,Journal!Q:Q)</f>
        <v>18870</v>
      </c>
      <c r="O701" s="18">
        <f ca="1">SUMIF(Journal!$A:$A,HeadJournal!$A701,Journal!U:U)</f>
        <v>8648.23</v>
      </c>
      <c r="P701" s="22">
        <f t="shared" ca="1" si="75"/>
        <v>0.8460599289555526</v>
      </c>
      <c r="Q701" s="7" t="b">
        <f ca="1">J701=K701</f>
        <v>1</v>
      </c>
      <c r="R701" s="73">
        <f t="shared" ca="1" si="76"/>
        <v>3.9523487615158628E-2</v>
      </c>
    </row>
    <row r="702" spans="1:18" x14ac:dyDescent="0.2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 ca="1">SUMIF(Journal!$A:$A,HeadJournal!$A702,Journal!$P:$P)</f>
        <v>17422.62</v>
      </c>
      <c r="N702" s="8">
        <f ca="1">SUMIF(Journal!$A:$A,HeadJournal!$A702,Journal!Q:Q)</f>
        <v>25000</v>
      </c>
      <c r="O702" s="18">
        <f ca="1">SUMIF(Journal!$A:$A,HeadJournal!$A702,Journal!U:U)</f>
        <v>7577.3799999999992</v>
      </c>
      <c r="P702" s="22">
        <f t="shared" ca="1" si="75"/>
        <v>0.43491621811185688</v>
      </c>
      <c r="Q702" s="7" t="b">
        <f ca="1">J702=K702</f>
        <v>1</v>
      </c>
      <c r="R702" s="73">
        <f t="shared" ca="1" si="76"/>
        <v>2.318824608468761E-2</v>
      </c>
    </row>
    <row r="703" spans="1:18" x14ac:dyDescent="0.2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 ca="1">SUMIF(Journal!$A:$A,HeadJournal!$A703,Journal!$P:$P)</f>
        <v>14833.940000000002</v>
      </c>
      <c r="N703" s="8">
        <f ca="1">SUMIF(Journal!$A:$A,HeadJournal!$A703,Journal!Q:Q)</f>
        <v>19282.61</v>
      </c>
      <c r="O703" s="18">
        <f ca="1">SUMIF(Journal!$A:$A,HeadJournal!$A703,Journal!U:U)</f>
        <v>4448.6699999999983</v>
      </c>
      <c r="P703" s="22">
        <f t="shared" ca="1" si="75"/>
        <v>0.29989807158448784</v>
      </c>
      <c r="R703" s="73">
        <f t="shared" ca="1" si="76"/>
        <v>2.7234841181776381E-2</v>
      </c>
    </row>
    <row r="704" spans="1:18" x14ac:dyDescent="0.2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 ca="1">SUMIF(Journal!$A:$A,HeadJournal!$A704,Journal!$P:$P)</f>
        <v>17001.28</v>
      </c>
      <c r="N704" s="8">
        <f ca="1">SUMIF(Journal!$A:$A,HeadJournal!$A704,Journal!Q:Q)</f>
        <v>28800</v>
      </c>
      <c r="O704" s="18">
        <f ca="1">SUMIF(Journal!$A:$A,HeadJournal!$A704,Journal!U:U)</f>
        <v>11798.72</v>
      </c>
      <c r="P704" s="22">
        <f t="shared" ca="1" si="75"/>
        <v>0.69399009956897362</v>
      </c>
      <c r="R704" s="73">
        <f t="shared" ca="1" si="76"/>
        <v>2.970364584313652E-2</v>
      </c>
    </row>
    <row r="705" spans="1:18" x14ac:dyDescent="0.2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 ca="1">SUMIF(Journal!$A:$A,HeadJournal!$A705,Journal!$P:$P)</f>
        <v>16768.540000000005</v>
      </c>
      <c r="N705" s="8">
        <f ca="1">SUMIF(Journal!$A:$A,HeadJournal!$A705,Journal!Q:Q)</f>
        <v>28500</v>
      </c>
      <c r="O705" s="18">
        <f ca="1">SUMIF(Journal!$A:$A,HeadJournal!$A705,Journal!U:U)</f>
        <v>11731.46</v>
      </c>
      <c r="P705" s="22">
        <f t="shared" ca="1" si="75"/>
        <v>0.69961129591484983</v>
      </c>
      <c r="R705" s="73">
        <f t="shared" ca="1" si="76"/>
        <v>2.4092735563143834E-2</v>
      </c>
    </row>
    <row r="706" spans="1:18" x14ac:dyDescent="0.2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 ca="1">SUMIF(Journal!$A:$A,HeadJournal!$A706,Journal!$P:$P)</f>
        <v>1744</v>
      </c>
      <c r="N706" s="8">
        <f ca="1">SUMIF(Journal!$A:$A,HeadJournal!$A706,Journal!Q:Q)</f>
        <v>4000</v>
      </c>
      <c r="O706" s="18">
        <f ca="1">SUMIF(Journal!$A:$A,HeadJournal!$A706,Journal!U:U)</f>
        <v>2256</v>
      </c>
      <c r="P706" s="22">
        <f t="shared" ca="1" si="75"/>
        <v>1.2935779816513762</v>
      </c>
      <c r="Q706" s="7" t="b">
        <f t="shared" ref="Q706:Q737" ca="1" si="77">J706=K706</f>
        <v>1</v>
      </c>
      <c r="R706" s="73">
        <f t="shared" ca="1" si="76"/>
        <v>0</v>
      </c>
    </row>
    <row r="707" spans="1:18" x14ac:dyDescent="0.2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 ca="1"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 ca="1">SUMIF(Journal!$A:$A,HeadJournal!$A707,Journal!$P:$P)</f>
        <v>7895.1899999999887</v>
      </c>
      <c r="N707" s="8">
        <f ca="1">SUMIF(Journal!$A:$A,HeadJournal!$A707,Journal!Q:Q)</f>
        <v>3847.94</v>
      </c>
      <c r="O707" s="18">
        <f ca="1">SUMIF(Journal!$A:$A,HeadJournal!$A707,Journal!U:U)</f>
        <v>-4047.2499999999882</v>
      </c>
      <c r="P707" s="22">
        <f t="shared" ref="P707:P770" ca="1" si="78">IF(N707&lt;&gt;0,IFERROR(O707/M707,""),"")</f>
        <v>-0.51262224214996654</v>
      </c>
      <c r="Q707" s="7" t="b">
        <f t="shared" ca="1" si="77"/>
        <v>1</v>
      </c>
      <c r="R707" s="73">
        <f t="shared" ref="R707:R770" ca="1" si="79">L707/M707</f>
        <v>5.0663758566924996E-2</v>
      </c>
    </row>
    <row r="708" spans="1:18" x14ac:dyDescent="0.2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 ca="1">SUMIF(Journal!$A:$A,HeadJournal!$A708,Journal!$P:$P)</f>
        <v>17695.13</v>
      </c>
      <c r="N708" s="8">
        <f ca="1">SUMIF(Journal!$A:$A,HeadJournal!$A708,Journal!Q:Q)</f>
        <v>22200</v>
      </c>
      <c r="O708" s="18">
        <f ca="1">SUMIF(Journal!$A:$A,HeadJournal!$A708,Journal!U:U)</f>
        <v>4504.869999999999</v>
      </c>
      <c r="P708" s="22">
        <f t="shared" ca="1" si="78"/>
        <v>0.25458247551727503</v>
      </c>
      <c r="Q708" s="7" t="b">
        <f t="shared" ca="1" si="77"/>
        <v>1</v>
      </c>
      <c r="R708" s="73">
        <f t="shared" ca="1" si="79"/>
        <v>2.9951743784871882E-2</v>
      </c>
    </row>
    <row r="709" spans="1:18" x14ac:dyDescent="0.2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 ca="1">SUMIF(Journal!$A:$A,HeadJournal!$A709,Journal!$P:$P)</f>
        <v>18271.600000000002</v>
      </c>
      <c r="N709" s="8">
        <f ca="1">SUMIF(Journal!$A:$A,HeadJournal!$A709,Journal!Q:Q)</f>
        <v>24045.82</v>
      </c>
      <c r="O709" s="18">
        <f ca="1">SUMIF(Journal!$A:$A,HeadJournal!$A709,Journal!U:U)</f>
        <v>5774.2199999999966</v>
      </c>
      <c r="P709" s="22">
        <f t="shared" ca="1" si="78"/>
        <v>0.31602158541123909</v>
      </c>
      <c r="Q709" s="7" t="b">
        <f t="shared" ca="1" si="77"/>
        <v>1</v>
      </c>
      <c r="R709" s="73">
        <f t="shared" ca="1" si="79"/>
        <v>2.2110816786707236E-2</v>
      </c>
    </row>
    <row r="710" spans="1:18" x14ac:dyDescent="0.2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 ca="1">SUMIF(Journal!$A:$A,HeadJournal!$A710,Journal!$P:$P)</f>
        <v>16684.950000000004</v>
      </c>
      <c r="N710" s="8">
        <f ca="1">SUMIF(Journal!$A:$A,HeadJournal!$A710,Journal!Q:Q)</f>
        <v>19350</v>
      </c>
      <c r="O710" s="18">
        <f ca="1">SUMIF(Journal!$A:$A,HeadJournal!$A710,Journal!U:U)</f>
        <v>2665.0499999999975</v>
      </c>
      <c r="P710" s="22">
        <f t="shared" ca="1" si="78"/>
        <v>0.15972777862684615</v>
      </c>
      <c r="Q710" s="7" t="b">
        <f t="shared" ca="1" si="77"/>
        <v>1</v>
      </c>
      <c r="R710" s="73">
        <f t="shared" ca="1" si="79"/>
        <v>3.1765153626471754E-2</v>
      </c>
    </row>
    <row r="711" spans="1:18" x14ac:dyDescent="0.2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 ca="1">SUMIF(Journal!$A:$A,HeadJournal!$A711,Journal!$P:$P)</f>
        <v>17523.370000000003</v>
      </c>
      <c r="N711" s="8">
        <f ca="1">SUMIF(Journal!$A:$A,HeadJournal!$A711,Journal!Q:Q)</f>
        <v>28400</v>
      </c>
      <c r="O711" s="18">
        <f ca="1">SUMIF(Journal!$A:$A,HeadJournal!$A711,Journal!U:U)</f>
        <v>10876.63</v>
      </c>
      <c r="P711" s="22">
        <f t="shared" ca="1" si="78"/>
        <v>0.62069282335532483</v>
      </c>
      <c r="Q711" s="7" t="b">
        <f t="shared" ca="1" si="77"/>
        <v>1</v>
      </c>
      <c r="R711" s="73">
        <f t="shared" ca="1" si="79"/>
        <v>3.0245323816138103E-2</v>
      </c>
    </row>
    <row r="712" spans="1:18" x14ac:dyDescent="0.2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 ca="1">SUMIF(Journal!$A:$A,HeadJournal!$A712,Journal!$P:$P)</f>
        <v>7999</v>
      </c>
      <c r="N712" s="8">
        <f ca="1">SUMIF(Journal!$A:$A,HeadJournal!$A712,Journal!Q:Q)</f>
        <v>9500</v>
      </c>
      <c r="O712" s="18">
        <f ca="1">SUMIF(Journal!$A:$A,HeadJournal!$A712,Journal!U:U)</f>
        <v>1501</v>
      </c>
      <c r="P712" s="22">
        <f t="shared" ca="1" si="78"/>
        <v>0.18764845605700711</v>
      </c>
      <c r="Q712" s="7" t="b">
        <f t="shared" ca="1" si="77"/>
        <v>1</v>
      </c>
      <c r="R712" s="73">
        <f t="shared" ca="1" si="79"/>
        <v>0</v>
      </c>
    </row>
    <row r="713" spans="1:18" x14ac:dyDescent="0.2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 ca="1">SUMIF(Journal!$A:$A,HeadJournal!$A713,Journal!$P:$P)</f>
        <v>2304</v>
      </c>
      <c r="N713" s="8">
        <f ca="1">SUMIF(Journal!$A:$A,HeadJournal!$A713,Journal!Q:Q)</f>
        <v>3000</v>
      </c>
      <c r="O713" s="18">
        <f ca="1">SUMIF(Journal!$A:$A,HeadJournal!$A713,Journal!U:U)</f>
        <v>696</v>
      </c>
      <c r="P713" s="22">
        <f t="shared" ca="1" si="78"/>
        <v>0.30208333333333331</v>
      </c>
      <c r="Q713" s="7" t="b">
        <f t="shared" ca="1" si="77"/>
        <v>1</v>
      </c>
      <c r="R713" s="73">
        <f t="shared" ca="1" si="79"/>
        <v>0</v>
      </c>
    </row>
    <row r="714" spans="1:18" x14ac:dyDescent="0.2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 ca="1">SUMIF(Journal!$A:$A,HeadJournal!$A714,Journal!$P:$P)</f>
        <v>7822.6110102373723</v>
      </c>
      <c r="N714" s="8">
        <f ca="1">SUMIF(Journal!$A:$A,HeadJournal!$A714,Journal!Q:Q)</f>
        <v>15600</v>
      </c>
      <c r="O714" s="18">
        <f ca="1">SUMIF(Journal!$A:$A,HeadJournal!$A714,Journal!U:U)</f>
        <v>7777.3889897626277</v>
      </c>
      <c r="P714" s="22">
        <f t="shared" ca="1" si="78"/>
        <v>0.9942190631215635</v>
      </c>
      <c r="Q714" s="7" t="b">
        <f t="shared" ca="1" si="77"/>
        <v>1</v>
      </c>
      <c r="R714" s="73">
        <f t="shared" ca="1" si="79"/>
        <v>4.5381267141548401E-2</v>
      </c>
    </row>
    <row r="715" spans="1:18" x14ac:dyDescent="0.2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 ca="1">SUMIF(Journal!$A:$A,HeadJournal!$A715,Journal!$P:$P)</f>
        <v>5419.2589751378118</v>
      </c>
      <c r="N715" s="8">
        <f ca="1">SUMIF(Journal!$A:$A,HeadJournal!$A715,Journal!Q:Q)</f>
        <v>8800</v>
      </c>
      <c r="O715" s="18">
        <f ca="1">SUMIF(Journal!$A:$A,HeadJournal!$A715,Journal!U:U)</f>
        <v>3380.7410248621882</v>
      </c>
      <c r="P715" s="22">
        <f t="shared" ca="1" si="78"/>
        <v>0.62383824806531152</v>
      </c>
      <c r="Q715" s="7" t="b">
        <f t="shared" ca="1" si="77"/>
        <v>1</v>
      </c>
      <c r="R715" s="73">
        <f t="shared" ca="1" si="79"/>
        <v>9.7799349031206267E-2</v>
      </c>
    </row>
    <row r="716" spans="1:18" x14ac:dyDescent="0.2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 ca="1">SUMIF(Journal!$A:$A,HeadJournal!$A716,Journal!$P:$P)</f>
        <v>8806.369999999999</v>
      </c>
      <c r="N716" s="8">
        <f ca="1">SUMIF(Journal!$A:$A,HeadJournal!$A716,Journal!Q:Q)</f>
        <v>12500</v>
      </c>
      <c r="O716" s="18">
        <f ca="1">SUMIF(Journal!$A:$A,HeadJournal!$A716,Journal!U:U)</f>
        <v>3693.6300000000015</v>
      </c>
      <c r="P716" s="22">
        <f t="shared" ca="1" si="78"/>
        <v>0.41942707381134359</v>
      </c>
      <c r="Q716" s="7" t="b">
        <f t="shared" ca="1" si="77"/>
        <v>1</v>
      </c>
      <c r="R716" s="73">
        <f t="shared" ca="1" si="79"/>
        <v>4.0311728896242155E-2</v>
      </c>
    </row>
    <row r="717" spans="1:18" x14ac:dyDescent="0.2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 ca="1">SUMIF(Journal!$A:$A,HeadJournal!$A717,Journal!$P:$P)</f>
        <v>13145.380000000001</v>
      </c>
      <c r="N717" s="8">
        <f ca="1">SUMIF(Journal!$A:$A,HeadJournal!$A717,Journal!Q:Q)</f>
        <v>24100</v>
      </c>
      <c r="O717" s="18">
        <f ca="1">SUMIF(Journal!$A:$A,HeadJournal!$A717,Journal!U:U)</f>
        <v>10954.619999999999</v>
      </c>
      <c r="P717" s="22">
        <f t="shared" ca="1" si="78"/>
        <v>0.83334372988837124</v>
      </c>
      <c r="Q717" s="7" t="b">
        <f t="shared" ca="1" si="77"/>
        <v>1</v>
      </c>
      <c r="R717" s="73">
        <f t="shared" ca="1" si="79"/>
        <v>2.7005685647733271E-2</v>
      </c>
    </row>
    <row r="718" spans="1:18" x14ac:dyDescent="0.2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 ca="1">SUMIF(Journal!$A:$A,HeadJournal!$A718,Journal!$P:$P)</f>
        <v>10210.310000000003</v>
      </c>
      <c r="N718" s="8">
        <f ca="1">SUMIF(Journal!$A:$A,HeadJournal!$A718,Journal!Q:Q)</f>
        <v>13000</v>
      </c>
      <c r="O718" s="18">
        <f ca="1">SUMIF(Journal!$A:$A,HeadJournal!$A718,Journal!U:U)</f>
        <v>2789.689999999996</v>
      </c>
      <c r="P718" s="22">
        <f t="shared" ca="1" si="78"/>
        <v>0.27322285023667209</v>
      </c>
      <c r="Q718" s="7" t="b">
        <f t="shared" ca="1" si="77"/>
        <v>1</v>
      </c>
      <c r="R718" s="73">
        <f t="shared" ca="1" si="79"/>
        <v>3.7609044191606315E-2</v>
      </c>
    </row>
    <row r="719" spans="1:18" x14ac:dyDescent="0.2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 ca="1">SUMIF(Journal!$A:$A,HeadJournal!$A719,Journal!$P:$P)</f>
        <v>8440.0510764662213</v>
      </c>
      <c r="N719" s="8">
        <f ca="1">SUMIF(Journal!$A:$A,HeadJournal!$A719,Journal!Q:Q)</f>
        <v>11450</v>
      </c>
      <c r="O719" s="18">
        <f ca="1">SUMIF(Journal!$A:$A,HeadJournal!$A719,Journal!U:U)</f>
        <v>3009.9489235337783</v>
      </c>
      <c r="P719" s="22">
        <f t="shared" ca="1" si="78"/>
        <v>0.35662686117226894</v>
      </c>
      <c r="Q719" s="7" t="b">
        <f t="shared" ca="1" si="77"/>
        <v>0</v>
      </c>
      <c r="R719" s="73">
        <f t="shared" ca="1" si="79"/>
        <v>4.5497354994773039E-2</v>
      </c>
    </row>
    <row r="720" spans="1:18" x14ac:dyDescent="0.2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 ca="1">SUMIF(Journal!$A:$A,HeadJournal!$A720,Journal!$P:$P)</f>
        <v>17542.7</v>
      </c>
      <c r="N720" s="8">
        <f ca="1">SUMIF(Journal!$A:$A,HeadJournal!$A720,Journal!Q:Q)</f>
        <v>21300</v>
      </c>
      <c r="O720" s="18">
        <f ca="1">SUMIF(Journal!$A:$A,HeadJournal!$A720,Journal!U:U)</f>
        <v>3757.3</v>
      </c>
      <c r="P720" s="22">
        <f t="shared" ca="1" si="78"/>
        <v>0.21418025731500853</v>
      </c>
      <c r="Q720" s="7" t="b">
        <f t="shared" ca="1" si="77"/>
        <v>1</v>
      </c>
      <c r="R720" s="73">
        <f t="shared" ca="1" si="79"/>
        <v>2.1889446892439591E-2</v>
      </c>
    </row>
    <row r="721" spans="1:18" x14ac:dyDescent="0.2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 ca="1">SUMIF(Journal!$A:$A,HeadJournal!$A721,Journal!$P:$P)</f>
        <v>10102.554999999998</v>
      </c>
      <c r="N721" s="8">
        <f ca="1">SUMIF(Journal!$A:$A,HeadJournal!$A721,Journal!Q:Q)</f>
        <v>20000</v>
      </c>
      <c r="O721" s="18">
        <f ca="1">SUMIF(Journal!$A:$A,HeadJournal!$A721,Journal!U:U)</f>
        <v>9897.4450000000015</v>
      </c>
      <c r="P721" s="22">
        <f t="shared" ca="1" si="78"/>
        <v>0.9796972152094201</v>
      </c>
      <c r="Q721" s="7" t="b">
        <f t="shared" ca="1" si="77"/>
        <v>1</v>
      </c>
      <c r="R721" s="73">
        <f t="shared" ca="1" si="79"/>
        <v>3.5139625569967206E-2</v>
      </c>
    </row>
    <row r="722" spans="1:18" x14ac:dyDescent="0.2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 ca="1">SUMIF(Journal!$A:$A,HeadJournal!$A722,Journal!$P:$P)</f>
        <v>15911.93</v>
      </c>
      <c r="N722" s="8">
        <f ca="1">SUMIF(Journal!$A:$A,HeadJournal!$A722,Journal!Q:Q)</f>
        <v>23400</v>
      </c>
      <c r="O722" s="18">
        <f ca="1">SUMIF(Journal!$A:$A,HeadJournal!$A722,Journal!U:U)</f>
        <v>7488.07</v>
      </c>
      <c r="P722" s="22">
        <f t="shared" ca="1" si="78"/>
        <v>0.47059470472783627</v>
      </c>
      <c r="Q722" s="7" t="b">
        <f t="shared" ca="1" si="77"/>
        <v>1</v>
      </c>
      <c r="R722" s="73">
        <f t="shared" ca="1" si="79"/>
        <v>2.4132836180149109E-2</v>
      </c>
    </row>
    <row r="723" spans="1:18" x14ac:dyDescent="0.2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 ca="1">SUMIF(Journal!$A:$A,HeadJournal!$A723,Journal!$P:$P)</f>
        <v>14296.99</v>
      </c>
      <c r="N723" s="8">
        <f ca="1">SUMIF(Journal!$A:$A,HeadJournal!$A723,Journal!Q:Q)</f>
        <v>15750</v>
      </c>
      <c r="O723" s="18">
        <f ca="1">SUMIF(Journal!$A:$A,HeadJournal!$A723,Journal!U:U)</f>
        <v>1453.0100000000004</v>
      </c>
      <c r="P723" s="22">
        <f t="shared" ca="1" si="78"/>
        <v>0.101630483059721</v>
      </c>
      <c r="Q723" s="7" t="b">
        <f t="shared" ca="1" si="77"/>
        <v>1</v>
      </c>
      <c r="R723" s="73">
        <f t="shared" ca="1" si="79"/>
        <v>2.6858800348884625E-2</v>
      </c>
    </row>
    <row r="724" spans="1:18" x14ac:dyDescent="0.2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 ca="1">SUMIF(Journal!$A:$A,HeadJournal!$A724,Journal!$P:$P)</f>
        <v>16563.959999999992</v>
      </c>
      <c r="N724" s="8">
        <f ca="1">SUMIF(Journal!$A:$A,HeadJournal!$A724,Journal!Q:Q)</f>
        <v>24200</v>
      </c>
      <c r="O724" s="18">
        <f ca="1">SUMIF(Journal!$A:$A,HeadJournal!$A724,Journal!U:U)</f>
        <v>7636.0400000000063</v>
      </c>
      <c r="P724" s="22">
        <f t="shared" ca="1" si="78"/>
        <v>0.46100328665367524</v>
      </c>
      <c r="Q724" s="7" t="b">
        <f t="shared" ca="1" si="77"/>
        <v>1</v>
      </c>
      <c r="R724" s="73">
        <f t="shared" ca="1" si="79"/>
        <v>2.3182862069215344E-2</v>
      </c>
    </row>
    <row r="725" spans="1:18" x14ac:dyDescent="0.2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 ca="1">SUMIF(Journal!$A:$A,HeadJournal!$A725,Journal!$P:$P)</f>
        <v>15299.420000000002</v>
      </c>
      <c r="N725" s="8">
        <f ca="1">SUMIF(Journal!$A:$A,HeadJournal!$A725,Journal!Q:Q)</f>
        <v>21600</v>
      </c>
      <c r="O725" s="18">
        <f ca="1">SUMIF(Journal!$A:$A,HeadJournal!$A725,Journal!U:U)</f>
        <v>6300.5799999999981</v>
      </c>
      <c r="P725" s="22">
        <f t="shared" ca="1" si="78"/>
        <v>0.41181822578895128</v>
      </c>
      <c r="Q725" s="7" t="b">
        <f t="shared" ca="1" si="77"/>
        <v>1</v>
      </c>
      <c r="R725" s="73">
        <f t="shared" ca="1" si="79"/>
        <v>2.5098990680692469E-2</v>
      </c>
    </row>
    <row r="726" spans="1:18" x14ac:dyDescent="0.2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 ca="1">SUMIF(Journal!$A:$A,HeadJournal!$A726,Journal!$P:$P)</f>
        <v>16413.219999999994</v>
      </c>
      <c r="N726" s="8">
        <f ca="1">SUMIF(Journal!$A:$A,HeadJournal!$A726,Journal!Q:Q)</f>
        <v>26600</v>
      </c>
      <c r="O726" s="18">
        <f ca="1">SUMIF(Journal!$A:$A,HeadJournal!$A726,Journal!U:U)</f>
        <v>10186.780000000001</v>
      </c>
      <c r="P726" s="22">
        <f t="shared" ca="1" si="78"/>
        <v>0.62064482167423607</v>
      </c>
      <c r="Q726" s="7" t="b">
        <f t="shared" ca="1" si="77"/>
        <v>1</v>
      </c>
      <c r="R726" s="73">
        <f t="shared" ca="1" si="79"/>
        <v>2.339577486928221E-2</v>
      </c>
    </row>
    <row r="727" spans="1:18" x14ac:dyDescent="0.2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 ca="1">SUMIF(Journal!$A:$A,HeadJournal!$A727,Journal!$P:$P)</f>
        <v>16945.529999999995</v>
      </c>
      <c r="N727" s="8">
        <f ca="1">SUMIF(Journal!$A:$A,HeadJournal!$A727,Journal!Q:Q)</f>
        <v>27100</v>
      </c>
      <c r="O727" s="18">
        <f ca="1">SUMIF(Journal!$A:$A,HeadJournal!$A727,Journal!U:U)</f>
        <v>10154.469999999999</v>
      </c>
      <c r="P727" s="22">
        <f t="shared" ca="1" si="78"/>
        <v>0.59924180595118604</v>
      </c>
      <c r="Q727" s="7" t="b">
        <f t="shared" ca="1" si="77"/>
        <v>1</v>
      </c>
      <c r="R727" s="73">
        <f t="shared" ca="1" si="79"/>
        <v>2.2660843302038953E-2</v>
      </c>
    </row>
    <row r="728" spans="1:18" x14ac:dyDescent="0.2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 ca="1">SUMIF(Journal!$A:$A,HeadJournal!$A728,Journal!$P:$P)</f>
        <v>15416.44</v>
      </c>
      <c r="N728" s="8">
        <f ca="1">SUMIF(Journal!$A:$A,HeadJournal!$A728,Journal!Q:Q)</f>
        <v>21900</v>
      </c>
      <c r="O728" s="18">
        <f ca="1">SUMIF(Journal!$A:$A,HeadJournal!$A728,Journal!U:U)</f>
        <v>6483.5600000000013</v>
      </c>
      <c r="P728" s="22">
        <f t="shared" ca="1" si="78"/>
        <v>0.42056142663286733</v>
      </c>
      <c r="Q728" s="7" t="b">
        <f t="shared" ca="1" si="77"/>
        <v>1</v>
      </c>
      <c r="R728" s="73">
        <f t="shared" ca="1" si="79"/>
        <v>2.490847433000096E-2</v>
      </c>
    </row>
    <row r="729" spans="1:18" x14ac:dyDescent="0.2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 ca="1">SUMIF(Journal!$A:$A,HeadJournal!$A729,Journal!$P:$P)</f>
        <v>2412</v>
      </c>
      <c r="N729" s="8">
        <f ca="1">SUMIF(Journal!$A:$A,HeadJournal!$A729,Journal!Q:Q)</f>
        <v>6000</v>
      </c>
      <c r="O729" s="18">
        <f ca="1">SUMIF(Journal!$A:$A,HeadJournal!$A729,Journal!U:U)</f>
        <v>3588</v>
      </c>
      <c r="P729" s="22">
        <f t="shared" ca="1" si="78"/>
        <v>1.4875621890547264</v>
      </c>
      <c r="Q729" s="7" t="b">
        <f t="shared" ca="1" si="77"/>
        <v>1</v>
      </c>
      <c r="R729" s="73">
        <f t="shared" ca="1" si="79"/>
        <v>0</v>
      </c>
    </row>
    <row r="730" spans="1:18" x14ac:dyDescent="0.2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 ca="1">SUMIF(Journal!$A:$A,HeadJournal!$A730,Journal!$P:$P)</f>
        <v>2058</v>
      </c>
      <c r="N730" s="8">
        <f ca="1">SUMIF(Journal!$A:$A,HeadJournal!$A730,Journal!Q:Q)</f>
        <v>0</v>
      </c>
      <c r="O730" s="18">
        <f ca="1">SUMIF(Journal!$A:$A,HeadJournal!$A730,Journal!U:U)</f>
        <v>-2058</v>
      </c>
      <c r="P730" s="22" t="str">
        <f t="shared" ca="1" si="78"/>
        <v/>
      </c>
      <c r="Q730" s="7" t="b">
        <f t="shared" ca="1" si="77"/>
        <v>1</v>
      </c>
      <c r="R730" s="73">
        <f t="shared" ca="1" si="79"/>
        <v>0</v>
      </c>
    </row>
    <row r="731" spans="1:18" x14ac:dyDescent="0.2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 ca="1">SUMIF(Journal!$A:$A,HeadJournal!$A731,Journal!$P:$P)</f>
        <v>17712.93</v>
      </c>
      <c r="N731" s="8">
        <f ca="1">SUMIF(Journal!$A:$A,HeadJournal!$A731,Journal!Q:Q)</f>
        <v>27900</v>
      </c>
      <c r="O731" s="18">
        <f ca="1">SUMIF(Journal!$A:$A,HeadJournal!$A731,Journal!U:U)</f>
        <v>10187.07</v>
      </c>
      <c r="P731" s="22">
        <f t="shared" ca="1" si="78"/>
        <v>0.57512054753222641</v>
      </c>
      <c r="Q731" s="7" t="b">
        <f t="shared" ca="1" si="77"/>
        <v>1</v>
      </c>
      <c r="R731" s="73">
        <f t="shared" ca="1" si="79"/>
        <v>2.1679078503669354E-2</v>
      </c>
    </row>
    <row r="732" spans="1:18" x14ac:dyDescent="0.2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 ca="1">SUMIF(Journal!$A:$A,HeadJournal!$A732,Journal!$P:$P)</f>
        <v>2824</v>
      </c>
      <c r="N732" s="8">
        <f ca="1">SUMIF(Journal!$A:$A,HeadJournal!$A732,Journal!Q:Q)</f>
        <v>4400</v>
      </c>
      <c r="O732" s="18">
        <f ca="1">SUMIF(Journal!$A:$A,HeadJournal!$A732,Journal!U:U)</f>
        <v>1576</v>
      </c>
      <c r="P732" s="22">
        <f t="shared" ca="1" si="78"/>
        <v>0.55807365439093481</v>
      </c>
      <c r="Q732" s="7" t="b">
        <f t="shared" ca="1" si="77"/>
        <v>1</v>
      </c>
      <c r="R732" s="73">
        <f t="shared" ca="1" si="79"/>
        <v>0</v>
      </c>
    </row>
    <row r="733" spans="1:18" x14ac:dyDescent="0.2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 ca="1">SUMIF(Journal!$A:$A,HeadJournal!$A733,Journal!$P:$P)</f>
        <v>16605.919999999998</v>
      </c>
      <c r="N733" s="8">
        <f ca="1">SUMIF(Journal!$A:$A,HeadJournal!$A733,Journal!Q:Q)</f>
        <v>29200</v>
      </c>
      <c r="O733" s="18">
        <f ca="1">SUMIF(Journal!$A:$A,HeadJournal!$A733,Journal!U:U)</f>
        <v>12594.080000000004</v>
      </c>
      <c r="P733" s="22">
        <f t="shared" ca="1" si="78"/>
        <v>0.75840904930289954</v>
      </c>
      <c r="Q733" s="7" t="b">
        <f t="shared" ca="1" si="77"/>
        <v>1</v>
      </c>
      <c r="R733" s="73">
        <f t="shared" ca="1" si="79"/>
        <v>2.3124283388092925E-2</v>
      </c>
    </row>
    <row r="734" spans="1:18" x14ac:dyDescent="0.2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 ca="1">SUMIF(Journal!$A:$A,HeadJournal!$A734,Journal!$P:$P)</f>
        <v>17077.490000000002</v>
      </c>
      <c r="N734" s="8">
        <f ca="1">SUMIF(Journal!$A:$A,HeadJournal!$A734,Journal!Q:Q)</f>
        <v>28900</v>
      </c>
      <c r="O734" s="18">
        <f ca="1">SUMIF(Journal!$A:$A,HeadJournal!$A734,Journal!U:U)</f>
        <v>11822.509999999998</v>
      </c>
      <c r="P734" s="22">
        <f t="shared" ca="1" si="78"/>
        <v>0.69228616149094491</v>
      </c>
      <c r="Q734" s="7" t="b">
        <f t="shared" ca="1" si="77"/>
        <v>1</v>
      </c>
      <c r="R734" s="73">
        <f t="shared" ca="1" si="79"/>
        <v>2.2485740000433317E-2</v>
      </c>
    </row>
    <row r="735" spans="1:18" x14ac:dyDescent="0.2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 ca="1">SUMIF(Journal!$A:$A,HeadJournal!$A735,Journal!$P:$P)</f>
        <v>1544</v>
      </c>
      <c r="N735" s="8">
        <f ca="1">SUMIF(Journal!$A:$A,HeadJournal!$A735,Journal!Q:Q)</f>
        <v>4000</v>
      </c>
      <c r="O735" s="18">
        <f ca="1">SUMIF(Journal!$A:$A,HeadJournal!$A735,Journal!U:U)</f>
        <v>2456</v>
      </c>
      <c r="P735" s="22">
        <f t="shared" ca="1" si="78"/>
        <v>1.5906735751295338</v>
      </c>
      <c r="Q735" s="7" t="b">
        <f t="shared" ca="1" si="77"/>
        <v>1</v>
      </c>
      <c r="R735" s="73">
        <f t="shared" ca="1" si="79"/>
        <v>0</v>
      </c>
    </row>
    <row r="736" spans="1:18" x14ac:dyDescent="0.2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 ca="1">SUMIF(Journal!$A:$A,HeadJournal!$A736,Journal!$P:$P)</f>
        <v>8618.9999999999982</v>
      </c>
      <c r="N736" s="8">
        <f ca="1">SUMIF(Journal!$A:$A,HeadJournal!$A736,Journal!Q:Q)</f>
        <v>13997.26</v>
      </c>
      <c r="O736" s="18">
        <f ca="1">SUMIF(Journal!$A:$A,HeadJournal!$A736,Journal!U:U)</f>
        <v>5378.2600000000039</v>
      </c>
      <c r="P736" s="22">
        <f t="shared" ca="1" si="78"/>
        <v>0.62400046409096244</v>
      </c>
      <c r="Q736" s="7" t="b">
        <f t="shared" ca="1" si="77"/>
        <v>1</v>
      </c>
      <c r="R736" s="73">
        <f t="shared" ca="1" si="79"/>
        <v>4.4552732335537776E-2</v>
      </c>
    </row>
    <row r="737" spans="1:18" x14ac:dyDescent="0.2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 ca="1">SUMIF(Journal!$A:$A,HeadJournal!$A737,Journal!$P:$P)</f>
        <v>17352.250000000004</v>
      </c>
      <c r="N737" s="8">
        <f ca="1">SUMIF(Journal!$A:$A,HeadJournal!$A737,Journal!Q:Q)</f>
        <v>21400</v>
      </c>
      <c r="O737" s="18">
        <f ca="1">SUMIF(Journal!$A:$A,HeadJournal!$A737,Journal!U:U)</f>
        <v>4047.7499999999977</v>
      </c>
      <c r="P737" s="22">
        <f t="shared" ca="1" si="78"/>
        <v>0.23326946073275781</v>
      </c>
      <c r="Q737" s="7" t="b">
        <f t="shared" ca="1" si="77"/>
        <v>1</v>
      </c>
      <c r="R737" s="73">
        <f t="shared" ca="1" si="79"/>
        <v>2.2129694996326121E-2</v>
      </c>
    </row>
    <row r="738" spans="1:18" x14ac:dyDescent="0.2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 ca="1">SUMIF(Journal!$A:$A,HeadJournal!$A738,Journal!$P:$P)</f>
        <v>14502.810000000003</v>
      </c>
      <c r="N738" s="8">
        <f ca="1">SUMIF(Journal!$A:$A,HeadJournal!$A738,Journal!Q:Q)</f>
        <v>18550</v>
      </c>
      <c r="O738" s="18">
        <f ca="1">SUMIF(Journal!$A:$A,HeadJournal!$A738,Journal!U:U)</f>
        <v>4047.1899999999987</v>
      </c>
      <c r="P738" s="22">
        <f t="shared" ca="1" si="78"/>
        <v>0.27906247134176054</v>
      </c>
      <c r="Q738" s="7" t="b">
        <f t="shared" ref="Q738:Q769" ca="1" si="80">J738=K738</f>
        <v>1</v>
      </c>
      <c r="R738" s="73">
        <f t="shared" ca="1" si="79"/>
        <v>2.9649426559404689E-2</v>
      </c>
    </row>
    <row r="739" spans="1:18" x14ac:dyDescent="0.2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 ca="1">SUMIF(Journal!$A:$A,HeadJournal!$A739,Journal!$P:$P)</f>
        <v>14875.450000000003</v>
      </c>
      <c r="N739" s="8">
        <f ca="1">SUMIF(Journal!$A:$A,HeadJournal!$A739,Journal!Q:Q)</f>
        <v>23100</v>
      </c>
      <c r="O739" s="18">
        <f ca="1">SUMIF(Journal!$A:$A,HeadJournal!$A739,Journal!U:U)</f>
        <v>8224.5499999999993</v>
      </c>
      <c r="P739" s="22">
        <f t="shared" ca="1" si="78"/>
        <v>0.55289419815871099</v>
      </c>
      <c r="Q739" s="7" t="b">
        <f t="shared" ca="1" si="80"/>
        <v>1</v>
      </c>
      <c r="R739" s="73">
        <f t="shared" ca="1" si="79"/>
        <v>2.8906688537153492E-2</v>
      </c>
    </row>
    <row r="740" spans="1:18" x14ac:dyDescent="0.2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 ca="1">SUMIF(Journal!$A:$A,HeadJournal!$A740,Journal!$P:$P)</f>
        <v>2190</v>
      </c>
      <c r="N740" s="8">
        <f ca="1">SUMIF(Journal!$A:$A,HeadJournal!$A740,Journal!Q:Q)</f>
        <v>2900</v>
      </c>
      <c r="O740" s="18">
        <f ca="1">SUMIF(Journal!$A:$A,HeadJournal!$A740,Journal!U:U)</f>
        <v>710</v>
      </c>
      <c r="P740" s="22">
        <f t="shared" ca="1" si="78"/>
        <v>0.32420091324200911</v>
      </c>
      <c r="Q740" s="7" t="b">
        <f t="shared" ca="1" si="80"/>
        <v>1</v>
      </c>
      <c r="R740" s="73">
        <f t="shared" ca="1" si="79"/>
        <v>0</v>
      </c>
    </row>
    <row r="741" spans="1:18" x14ac:dyDescent="0.2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 ca="1">SUMIF(Journal!$A:$A,HeadJournal!$A741,Journal!$P:$P)</f>
        <v>1177</v>
      </c>
      <c r="N741" s="8">
        <f ca="1">SUMIF(Journal!$A:$A,HeadJournal!$A741,Journal!Q:Q)</f>
        <v>2000</v>
      </c>
      <c r="O741" s="18">
        <f ca="1">SUMIF(Journal!$A:$A,HeadJournal!$A741,Journal!U:U)</f>
        <v>823</v>
      </c>
      <c r="P741" s="22">
        <f t="shared" ca="1" si="78"/>
        <v>0.6992353440951572</v>
      </c>
      <c r="Q741" s="7" t="b">
        <f t="shared" ca="1" si="80"/>
        <v>1</v>
      </c>
      <c r="R741" s="73">
        <f t="shared" ca="1" si="79"/>
        <v>0</v>
      </c>
    </row>
    <row r="742" spans="1:18" x14ac:dyDescent="0.2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 ca="1">SUMIF(Journal!$A:$A,HeadJournal!$A742,Journal!$P:$P)</f>
        <v>2053</v>
      </c>
      <c r="N742" s="8">
        <f ca="1">SUMIF(Journal!$A:$A,HeadJournal!$A742,Journal!Q:Q)</f>
        <v>2900</v>
      </c>
      <c r="O742" s="18">
        <f ca="1">SUMIF(Journal!$A:$A,HeadJournal!$A742,Journal!U:U)</f>
        <v>847</v>
      </c>
      <c r="P742" s="22">
        <f t="shared" ca="1" si="78"/>
        <v>0.41256697515830493</v>
      </c>
      <c r="Q742" s="7" t="b">
        <f t="shared" ca="1" si="80"/>
        <v>1</v>
      </c>
      <c r="R742" s="73">
        <f t="shared" ca="1" si="79"/>
        <v>0</v>
      </c>
    </row>
    <row r="743" spans="1:18" x14ac:dyDescent="0.2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 ca="1">SUMIF(Journal!$A:$A,HeadJournal!$A743,Journal!$P:$P)</f>
        <v>17343.339999999993</v>
      </c>
      <c r="N743" s="8">
        <f ca="1">SUMIF(Journal!$A:$A,HeadJournal!$A743,Journal!Q:Q)</f>
        <v>28800</v>
      </c>
      <c r="O743" s="18">
        <f ca="1">SUMIF(Journal!$A:$A,HeadJournal!$A743,Journal!U:U)</f>
        <v>11456.660000000005</v>
      </c>
      <c r="P743" s="22">
        <f t="shared" ca="1" si="78"/>
        <v>0.66057979604851258</v>
      </c>
      <c r="Q743" s="7" t="b">
        <f t="shared" ca="1" si="80"/>
        <v>1</v>
      </c>
      <c r="R743" s="73">
        <f t="shared" ca="1" si="79"/>
        <v>2.4793378899335434E-2</v>
      </c>
    </row>
    <row r="744" spans="1:18" x14ac:dyDescent="0.2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 ca="1">SUMIF(Journal!$A:$A,HeadJournal!$A744,Journal!$P:$P)</f>
        <v>16265.630000000001</v>
      </c>
      <c r="N744" s="8">
        <f ca="1">SUMIF(Journal!$A:$A,HeadJournal!$A744,Journal!Q:Q)</f>
        <v>20400</v>
      </c>
      <c r="O744" s="18">
        <f ca="1">SUMIF(Journal!$A:$A,HeadJournal!$A744,Journal!U:U)</f>
        <v>4134.369999999999</v>
      </c>
      <c r="P744" s="22">
        <f t="shared" ca="1" si="78"/>
        <v>0.25417828882127519</v>
      </c>
      <c r="Q744" s="7" t="b">
        <f t="shared" ca="1" si="80"/>
        <v>1</v>
      </c>
      <c r="R744" s="73">
        <f t="shared" ca="1" si="79"/>
        <v>2.6436110989860213E-2</v>
      </c>
    </row>
    <row r="745" spans="1:18" x14ac:dyDescent="0.2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 ca="1">SUMIF(Journal!$A:$A,HeadJournal!$A745,Journal!$P:$P)</f>
        <v>17087.57</v>
      </c>
      <c r="N745" s="8">
        <f ca="1">SUMIF(Journal!$A:$A,HeadJournal!$A745,Journal!Q:Q)</f>
        <v>22818.33</v>
      </c>
      <c r="O745" s="18">
        <f ca="1">SUMIF(Journal!$A:$A,HeadJournal!$A745,Journal!U:U)</f>
        <v>5730.76</v>
      </c>
      <c r="P745" s="22">
        <f t="shared" ca="1" si="78"/>
        <v>0.33537594871593795</v>
      </c>
      <c r="Q745" s="7" t="b">
        <f t="shared" ca="1" si="80"/>
        <v>1</v>
      </c>
      <c r="R745" s="73">
        <f t="shared" ca="1" si="79"/>
        <v>2.5164490913570509E-2</v>
      </c>
    </row>
    <row r="746" spans="1:18" x14ac:dyDescent="0.2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 ca="1">SUMIF(Journal!$A:$A,HeadJournal!$A746,Journal!$P:$P)</f>
        <v>17431.520000000004</v>
      </c>
      <c r="N746" s="8">
        <f ca="1">SUMIF(Journal!$A:$A,HeadJournal!$A746,Journal!Q:Q)</f>
        <v>18100</v>
      </c>
      <c r="O746" s="18">
        <f ca="1">SUMIF(Journal!$A:$A,HeadJournal!$A746,Journal!U:U)</f>
        <v>668.47999999999502</v>
      </c>
      <c r="P746" s="22">
        <f t="shared" ca="1" si="78"/>
        <v>3.8348921952875877E-2</v>
      </c>
      <c r="Q746" s="7" t="b">
        <f t="shared" ca="1" si="80"/>
        <v>1</v>
      </c>
      <c r="R746" s="73">
        <f t="shared" ca="1" si="79"/>
        <v>2.4667957814350092E-2</v>
      </c>
    </row>
    <row r="747" spans="1:18" x14ac:dyDescent="0.2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 ca="1">SUMIF(Journal!$A:$A,HeadJournal!$A747,Journal!$P:$P)</f>
        <v>9518.81</v>
      </c>
      <c r="N747" s="8">
        <f ca="1">SUMIF(Journal!$A:$A,HeadJournal!$A747,Journal!Q:Q)</f>
        <v>13500</v>
      </c>
      <c r="O747" s="18">
        <f ca="1">SUMIF(Journal!$A:$A,HeadJournal!$A747,Journal!U:U)</f>
        <v>3981.190000000001</v>
      </c>
      <c r="P747" s="22">
        <f t="shared" ca="1" si="78"/>
        <v>0.41824450745418817</v>
      </c>
      <c r="Q747" s="7" t="b">
        <f t="shared" ca="1" si="80"/>
        <v>1</v>
      </c>
      <c r="R747" s="73">
        <f t="shared" ca="1" si="79"/>
        <v>4.5173713941133398E-2</v>
      </c>
    </row>
    <row r="748" spans="1:18" x14ac:dyDescent="0.2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 ca="1">SUMIF(Journal!$A:$A,HeadJournal!$A748,Journal!$P:$P)</f>
        <v>1548</v>
      </c>
      <c r="N748" s="8">
        <f ca="1">SUMIF(Journal!$A:$A,HeadJournal!$A748,Journal!Q:Q)</f>
        <v>1950</v>
      </c>
      <c r="O748" s="18">
        <f ca="1">SUMIF(Journal!$A:$A,HeadJournal!$A748,Journal!U:U)</f>
        <v>402</v>
      </c>
      <c r="P748" s="22">
        <f t="shared" ca="1" si="78"/>
        <v>0.25968992248062017</v>
      </c>
      <c r="Q748" s="7" t="b">
        <f t="shared" ca="1" si="80"/>
        <v>1</v>
      </c>
      <c r="R748" s="73">
        <f t="shared" ca="1" si="79"/>
        <v>0</v>
      </c>
    </row>
    <row r="749" spans="1:18" x14ac:dyDescent="0.2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 ca="1">SUMIF(Journal!$A:$A,HeadJournal!$A749,Journal!$P:$P)</f>
        <v>1007</v>
      </c>
      <c r="N749" s="8">
        <f ca="1">SUMIF(Journal!$A:$A,HeadJournal!$A749,Journal!Q:Q)</f>
        <v>2000</v>
      </c>
      <c r="O749" s="18">
        <f ca="1">SUMIF(Journal!$A:$A,HeadJournal!$A749,Journal!U:U)</f>
        <v>993</v>
      </c>
      <c r="P749" s="22">
        <f t="shared" ca="1" si="78"/>
        <v>0.98609731876861961</v>
      </c>
      <c r="Q749" s="7" t="b">
        <f t="shared" ca="1" si="80"/>
        <v>1</v>
      </c>
      <c r="R749" s="73">
        <f t="shared" ca="1" si="79"/>
        <v>0</v>
      </c>
    </row>
    <row r="750" spans="1:18" x14ac:dyDescent="0.2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 ca="1">SUMIF(Journal!$A:$A,HeadJournal!$A750,Journal!$P:$P)</f>
        <v>16343.28</v>
      </c>
      <c r="N750" s="8">
        <f ca="1">SUMIF(Journal!$A:$A,HeadJournal!$A750,Journal!Q:Q)</f>
        <v>21600</v>
      </c>
      <c r="O750" s="18">
        <f ca="1">SUMIF(Journal!$A:$A,HeadJournal!$A750,Journal!U:U)</f>
        <v>5256.7199999999993</v>
      </c>
      <c r="P750" s="22">
        <f t="shared" ca="1" si="78"/>
        <v>0.32164412529186304</v>
      </c>
      <c r="Q750" s="7" t="b">
        <f t="shared" ca="1" si="80"/>
        <v>1</v>
      </c>
      <c r="R750" s="73">
        <f t="shared" ca="1" si="79"/>
        <v>2.6310508049791719E-2</v>
      </c>
    </row>
    <row r="751" spans="1:18" x14ac:dyDescent="0.2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 ca="1">SUMIF(Journal!$A:$A,HeadJournal!$A751,Journal!$P:$P)</f>
        <v>13302.070000000002</v>
      </c>
      <c r="N751" s="8">
        <f ca="1">SUMIF(Journal!$A:$A,HeadJournal!$A751,Journal!Q:Q)</f>
        <v>20500</v>
      </c>
      <c r="O751" s="18">
        <f ca="1">SUMIF(Journal!$A:$A,HeadJournal!$A751,Journal!U:U)</f>
        <v>7197.9299999999994</v>
      </c>
      <c r="P751" s="22">
        <f t="shared" ca="1" si="78"/>
        <v>0.54111352593994755</v>
      </c>
      <c r="Q751" s="7" t="b">
        <f t="shared" ca="1" si="80"/>
        <v>1</v>
      </c>
      <c r="R751" s="73">
        <f t="shared" ca="1" si="79"/>
        <v>3.8189544935487478E-2</v>
      </c>
    </row>
    <row r="752" spans="1:18" x14ac:dyDescent="0.2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 ca="1">SUMIF(Journal!$A:$A,HeadJournal!$A752,Journal!$P:$P)</f>
        <v>16324.090000000002</v>
      </c>
      <c r="N752" s="8">
        <f ca="1">SUMIF(Journal!$A:$A,HeadJournal!$A752,Journal!Q:Q)</f>
        <v>21100</v>
      </c>
      <c r="O752" s="18">
        <f ca="1">SUMIF(Journal!$A:$A,HeadJournal!$A752,Journal!U:U)</f>
        <v>4775.9099999999971</v>
      </c>
      <c r="P752" s="22">
        <f t="shared" ca="1" si="78"/>
        <v>0.29256822279220446</v>
      </c>
      <c r="Q752" s="7" t="b">
        <f t="shared" ca="1" si="80"/>
        <v>1</v>
      </c>
      <c r="R752" s="73">
        <f t="shared" ca="1" si="79"/>
        <v>3.1119651998978193E-2</v>
      </c>
    </row>
    <row r="753" spans="1:19" x14ac:dyDescent="0.2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 ca="1">SUMIF(Journal!$A:$A,HeadJournal!$A753,Journal!$P:$P)</f>
        <v>16356.344061723395</v>
      </c>
      <c r="N753" s="8">
        <f ca="1">SUMIF(Journal!$A:$A,HeadJournal!$A753,Journal!Q:Q)</f>
        <v>22000</v>
      </c>
      <c r="O753" s="18">
        <f ca="1">SUMIF(Journal!$A:$A,HeadJournal!$A753,Journal!U:U)</f>
        <v>5643.6559382766027</v>
      </c>
      <c r="P753" s="22">
        <f t="shared" ca="1" si="78"/>
        <v>0.34504385069055316</v>
      </c>
      <c r="Q753" s="7" t="b">
        <f t="shared" ca="1" si="80"/>
        <v>1</v>
      </c>
      <c r="R753" s="73">
        <f t="shared" ca="1" si="79"/>
        <v>3.1058285279581866E-2</v>
      </c>
    </row>
    <row r="754" spans="1:19" x14ac:dyDescent="0.2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 ca="1">SUMIF(Journal!$A:$A,HeadJournal!$A754,Journal!$P:$P)</f>
        <v>16701.809999999994</v>
      </c>
      <c r="N754" s="8">
        <f ca="1">SUMIF(Journal!$A:$A,HeadJournal!$A754,Journal!Q:Q)</f>
        <v>24200</v>
      </c>
      <c r="O754" s="18">
        <f ca="1">SUMIF(Journal!$A:$A,HeadJournal!$A754,Journal!U:U)</f>
        <v>7498.1900000000041</v>
      </c>
      <c r="P754" s="22">
        <f t="shared" ca="1" si="78"/>
        <v>0.44894475508941883</v>
      </c>
      <c r="Q754" s="7" t="b">
        <f t="shared" ca="1" si="80"/>
        <v>1</v>
      </c>
      <c r="R754" s="73">
        <f t="shared" ca="1" si="79"/>
        <v>3.0415865106835738E-2</v>
      </c>
    </row>
    <row r="755" spans="1:19" x14ac:dyDescent="0.2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 ca="1"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 ca="1">SUMIF(Journal!$A:$A,HeadJournal!$A755,Journal!$P:$P)</f>
        <v>16513.939999999999</v>
      </c>
      <c r="N755" s="8">
        <f ca="1">SUMIF(Journal!$A:$A,HeadJournal!$A755,Journal!Q:Q)</f>
        <v>25100</v>
      </c>
      <c r="O755" s="18">
        <f ca="1">SUMIF(Journal!$A:$A,HeadJournal!$A755,Journal!U:U)</f>
        <v>8586.0600000000013</v>
      </c>
      <c r="P755" s="22">
        <f t="shared" ca="1" si="78"/>
        <v>0.51992801233382235</v>
      </c>
      <c r="Q755" s="7" t="b">
        <f t="shared" ca="1" si="80"/>
        <v>1</v>
      </c>
      <c r="R755" s="73">
        <f t="shared" ca="1" si="79"/>
        <v>2.3253081941680787E-2</v>
      </c>
    </row>
    <row r="756" spans="1:19" x14ac:dyDescent="0.2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 ca="1">SUMIF(Journal!$A:$A,HeadJournal!$A756,Journal!$P:$P)</f>
        <v>16815.130000000005</v>
      </c>
      <c r="N756" s="8">
        <f ca="1">SUMIF(Journal!$A:$A,HeadJournal!$A756,Journal!Q:Q)</f>
        <v>23600</v>
      </c>
      <c r="O756" s="18">
        <f ca="1">SUMIF(Journal!$A:$A,HeadJournal!$A756,Journal!U:U)</f>
        <v>6784.869999999999</v>
      </c>
      <c r="P756" s="22">
        <f t="shared" ca="1" si="78"/>
        <v>0.40349792121737965</v>
      </c>
      <c r="Q756" s="7" t="b">
        <f t="shared" ca="1" si="80"/>
        <v>1</v>
      </c>
      <c r="R756" s="73">
        <f t="shared" ca="1" si="79"/>
        <v>3.0210887456713083E-2</v>
      </c>
    </row>
    <row r="757" spans="1:19" x14ac:dyDescent="0.2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 ca="1">SUMIF(Journal!$A:$A,HeadJournal!$A757,Journal!$P:$P)</f>
        <v>8760</v>
      </c>
      <c r="N757" s="8">
        <f ca="1">SUMIF(Journal!$A:$A,HeadJournal!$A757,Journal!Q:Q)</f>
        <v>5300</v>
      </c>
      <c r="O757" s="18">
        <f ca="1">SUMIF(Journal!$A:$A,HeadJournal!$A757,Journal!U:U)</f>
        <v>-3460</v>
      </c>
      <c r="P757" s="22">
        <f t="shared" ca="1" si="78"/>
        <v>-0.3949771689497717</v>
      </c>
      <c r="Q757" s="7" t="b">
        <f t="shared" ca="1" si="80"/>
        <v>1</v>
      </c>
      <c r="R757" s="73">
        <f t="shared" ca="1" si="79"/>
        <v>8.9611872146118723E-2</v>
      </c>
    </row>
    <row r="758" spans="1:19" x14ac:dyDescent="0.2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 ca="1">SUMIF(Journal!$A:$A,HeadJournal!$A758,Journal!$P:$P)</f>
        <v>16628.989999999994</v>
      </c>
      <c r="N758" s="8">
        <f ca="1">SUMIF(Journal!$A:$A,HeadJournal!$A758,Journal!Q:Q)</f>
        <v>18405.62</v>
      </c>
      <c r="O758" s="18">
        <f ca="1">SUMIF(Journal!$A:$A,HeadJournal!$A758,Journal!U:U)</f>
        <v>1776.6300000000019</v>
      </c>
      <c r="P758" s="22">
        <f t="shared" ca="1" si="78"/>
        <v>0.10683932096898263</v>
      </c>
      <c r="Q758" s="7" t="b">
        <f t="shared" ca="1" si="80"/>
        <v>1</v>
      </c>
      <c r="R758" s="73">
        <f t="shared" ca="1" si="79"/>
        <v>2.3092202232366497E-2</v>
      </c>
      <c r="S758" s="73"/>
    </row>
    <row r="759" spans="1:19" x14ac:dyDescent="0.2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 ca="1">SUMIF(Journal!$A:$A,HeadJournal!$A759,Journal!$P:$P)</f>
        <v>2399</v>
      </c>
      <c r="N759" s="8">
        <f ca="1">SUMIF(Journal!$A:$A,HeadJournal!$A759,Journal!Q:Q)</f>
        <v>4200</v>
      </c>
      <c r="O759" s="18">
        <f ca="1">SUMIF(Journal!$A:$A,HeadJournal!$A759,Journal!U:U)</f>
        <v>1801</v>
      </c>
      <c r="P759" s="22">
        <f t="shared" ca="1" si="78"/>
        <v>0.7507294706127553</v>
      </c>
      <c r="Q759" s="7" t="b">
        <f t="shared" ca="1" si="80"/>
        <v>1</v>
      </c>
      <c r="R759" s="73">
        <f t="shared" ca="1" si="79"/>
        <v>0</v>
      </c>
      <c r="S759" s="73"/>
    </row>
    <row r="760" spans="1:19" x14ac:dyDescent="0.2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 ca="1">SUMIF(Journal!$A:$A,HeadJournal!$A760,Journal!$P:$P)</f>
        <v>2556</v>
      </c>
      <c r="N760" s="8">
        <f ca="1">SUMIF(Journal!$A:$A,HeadJournal!$A760,Journal!Q:Q)</f>
        <v>3200</v>
      </c>
      <c r="O760" s="18">
        <f ca="1">SUMIF(Journal!$A:$A,HeadJournal!$A760,Journal!U:U)</f>
        <v>644</v>
      </c>
      <c r="P760" s="22">
        <f t="shared" ca="1" si="78"/>
        <v>0.2519561815336463</v>
      </c>
      <c r="Q760" s="7" t="b">
        <f t="shared" ca="1" si="80"/>
        <v>1</v>
      </c>
      <c r="R760" s="73">
        <f t="shared" ca="1" si="79"/>
        <v>0</v>
      </c>
      <c r="S760" s="73"/>
    </row>
    <row r="761" spans="1:19" x14ac:dyDescent="0.2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 ca="1">SUMIF(Journal!$A:$A,HeadJournal!$A761,Journal!$P:$P)</f>
        <v>2662</v>
      </c>
      <c r="N761" s="8">
        <f ca="1">SUMIF(Journal!$A:$A,HeadJournal!$A761,Journal!Q:Q)</f>
        <v>0</v>
      </c>
      <c r="O761" s="18">
        <f ca="1">SUMIF(Journal!$A:$A,HeadJournal!$A761,Journal!U:U)</f>
        <v>-2662</v>
      </c>
      <c r="P761" s="22" t="str">
        <f t="shared" ca="1" si="78"/>
        <v/>
      </c>
      <c r="Q761" s="7" t="b">
        <f t="shared" ca="1" si="80"/>
        <v>1</v>
      </c>
      <c r="R761" s="73">
        <f t="shared" ca="1" si="79"/>
        <v>0</v>
      </c>
      <c r="S761" s="73"/>
    </row>
    <row r="762" spans="1:19" x14ac:dyDescent="0.2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 ca="1">SUMIF(Journal!$A:$A,HeadJournal!$A762,Journal!$P:$P)</f>
        <v>656</v>
      </c>
      <c r="N762" s="8">
        <f ca="1">SUMIF(Journal!$A:$A,HeadJournal!$A762,Journal!Q:Q)</f>
        <v>2000</v>
      </c>
      <c r="O762" s="18">
        <f ca="1">SUMIF(Journal!$A:$A,HeadJournal!$A762,Journal!U:U)</f>
        <v>1344</v>
      </c>
      <c r="P762" s="22">
        <f t="shared" ca="1" si="78"/>
        <v>2.0487804878048781</v>
      </c>
      <c r="Q762" s="7" t="b">
        <f t="shared" ca="1" si="80"/>
        <v>1</v>
      </c>
      <c r="R762" s="73">
        <f t="shared" ca="1" si="79"/>
        <v>0</v>
      </c>
      <c r="S762" s="73"/>
    </row>
    <row r="763" spans="1:19" x14ac:dyDescent="0.2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 ca="1">SUMIF(Journal!$A:$A,HeadJournal!$A763,Journal!$P:$P)</f>
        <v>950.42</v>
      </c>
      <c r="N763" s="8">
        <f ca="1">SUMIF(Journal!$A:$A,HeadJournal!$A763,Journal!Q:Q)</f>
        <v>2000</v>
      </c>
      <c r="O763" s="18">
        <f ca="1">SUMIF(Journal!$A:$A,HeadJournal!$A763,Journal!U:U)</f>
        <v>1049.58</v>
      </c>
      <c r="P763" s="22">
        <f t="shared" ca="1" si="78"/>
        <v>1.1043328212790136</v>
      </c>
      <c r="Q763" s="7" t="b">
        <f t="shared" ca="1" si="80"/>
        <v>1</v>
      </c>
      <c r="R763" s="73">
        <f t="shared" ca="1" si="79"/>
        <v>0</v>
      </c>
      <c r="S763" s="73"/>
    </row>
    <row r="764" spans="1:19" x14ac:dyDescent="0.2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 ca="1">SUMIF(Journal!$A:$A,HeadJournal!$A764,Journal!$P:$P)</f>
        <v>1938.58</v>
      </c>
      <c r="N764" s="8">
        <f ca="1">SUMIF(Journal!$A:$A,HeadJournal!$A764,Journal!Q:Q)</f>
        <v>4000</v>
      </c>
      <c r="O764" s="18">
        <f ca="1">SUMIF(Journal!$A:$A,HeadJournal!$A764,Journal!U:U)</f>
        <v>2061.42</v>
      </c>
      <c r="P764" s="22">
        <f t="shared" ca="1" si="78"/>
        <v>1.063365968905075</v>
      </c>
      <c r="Q764" s="7" t="b">
        <f t="shared" ca="1" si="80"/>
        <v>1</v>
      </c>
      <c r="R764" s="73">
        <f t="shared" ca="1" si="79"/>
        <v>0</v>
      </c>
      <c r="S764" s="73"/>
    </row>
    <row r="765" spans="1:19" x14ac:dyDescent="0.2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 ca="1">SUMIF(Journal!$A:$A,HeadJournal!$A765,Journal!$P:$P)</f>
        <v>15853.61</v>
      </c>
      <c r="N765" s="8">
        <f ca="1">SUMIF(Journal!$A:$A,HeadJournal!$A765,Journal!Q:Q)</f>
        <v>20400</v>
      </c>
      <c r="O765" s="18">
        <f ca="1">SUMIF(Journal!$A:$A,HeadJournal!$A765,Journal!U:U)</f>
        <v>4546.3900000000003</v>
      </c>
      <c r="P765" s="22">
        <f t="shared" ca="1" si="78"/>
        <v>0.28677317027478283</v>
      </c>
      <c r="Q765" s="7" t="b">
        <f t="shared" ca="1" si="80"/>
        <v>1</v>
      </c>
      <c r="R765" s="73">
        <f t="shared" ca="1" si="79"/>
        <v>2.4221612616937088E-2</v>
      </c>
      <c r="S765" s="73"/>
    </row>
    <row r="766" spans="1:19" x14ac:dyDescent="0.2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 ca="1">SUMIF(Journal!$A:$A,HeadJournal!$A766,Journal!$P:$P)</f>
        <v>15361.850000000002</v>
      </c>
      <c r="N766" s="8">
        <f ca="1">SUMIF(Journal!$A:$A,HeadJournal!$A766,Journal!Q:Q)</f>
        <v>12300</v>
      </c>
      <c r="O766" s="18">
        <f ca="1">SUMIF(Journal!$A:$A,HeadJournal!$A766,Journal!U:U)</f>
        <v>-3061.8500000000017</v>
      </c>
      <c r="P766" s="22">
        <f t="shared" ca="1" si="78"/>
        <v>-0.19931518664744163</v>
      </c>
      <c r="Q766" s="7" t="b">
        <f t="shared" ca="1" si="80"/>
        <v>1</v>
      </c>
      <c r="R766" s="73">
        <f t="shared" ca="1" si="79"/>
        <v>2.4996989294909139E-2</v>
      </c>
      <c r="S766" s="73"/>
    </row>
    <row r="767" spans="1:19" x14ac:dyDescent="0.2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 ca="1">SUMIF(Journal!$A:$A,HeadJournal!$A767,Journal!$P:$P)</f>
        <v>16506.129999999997</v>
      </c>
      <c r="N767" s="8">
        <f ca="1">SUMIF(Journal!$A:$A,HeadJournal!$A767,Journal!Q:Q)</f>
        <v>22200</v>
      </c>
      <c r="O767" s="18">
        <f ca="1">SUMIF(Journal!$A:$A,HeadJournal!$A767,Journal!U:U)</f>
        <v>5693.8700000000008</v>
      </c>
      <c r="P767" s="22">
        <f t="shared" ca="1" si="78"/>
        <v>0.34495487434062388</v>
      </c>
      <c r="Q767" s="7" t="b">
        <f t="shared" ca="1" si="80"/>
        <v>1</v>
      </c>
      <c r="R767" s="73">
        <f t="shared" ca="1" si="79"/>
        <v>2.32640843129189E-2</v>
      </c>
      <c r="S767" s="73"/>
    </row>
    <row r="768" spans="1:19" x14ac:dyDescent="0.2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 ca="1">SUMIF(Journal!$A:$A,HeadJournal!$A768,Journal!$P:$P)</f>
        <v>940</v>
      </c>
      <c r="N768" s="8">
        <f ca="1">SUMIF(Journal!$A:$A,HeadJournal!$A768,Journal!Q:Q)</f>
        <v>2000</v>
      </c>
      <c r="O768" s="18">
        <f ca="1">SUMIF(Journal!$A:$A,HeadJournal!$A768,Journal!U:U)</f>
        <v>1060</v>
      </c>
      <c r="P768" s="22">
        <f t="shared" ca="1" si="78"/>
        <v>1.1276595744680851</v>
      </c>
      <c r="Q768" s="7" t="b">
        <f t="shared" ca="1" si="80"/>
        <v>1</v>
      </c>
      <c r="R768" s="73">
        <f t="shared" ca="1" si="79"/>
        <v>0</v>
      </c>
      <c r="S768" s="73"/>
    </row>
    <row r="769" spans="1:19" x14ac:dyDescent="0.2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 ca="1">SUMIF(Journal!$A:$A,HeadJournal!$A769,Journal!$P:$P)</f>
        <v>2002</v>
      </c>
      <c r="N769" s="8">
        <f ca="1">SUMIF(Journal!$A:$A,HeadJournal!$A769,Journal!Q:Q)</f>
        <v>4000</v>
      </c>
      <c r="O769" s="18">
        <f ca="1">SUMIF(Journal!$A:$A,HeadJournal!$A769,Journal!U:U)</f>
        <v>1998</v>
      </c>
      <c r="P769" s="22">
        <f t="shared" ca="1" si="78"/>
        <v>0.99800199800199796</v>
      </c>
      <c r="Q769" s="7" t="b">
        <f t="shared" ca="1" si="80"/>
        <v>1</v>
      </c>
      <c r="R769" s="73">
        <f t="shared" ca="1" si="79"/>
        <v>0</v>
      </c>
      <c r="S769" s="73"/>
    </row>
    <row r="770" spans="1:19" x14ac:dyDescent="0.2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 ca="1"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 ca="1">SUMIF(Journal!$A:$A,HeadJournal!$A770,Journal!$P:$P)</f>
        <v>15734.579999999998</v>
      </c>
      <c r="N770" s="8">
        <f ca="1">SUMIF(Journal!$A:$A,HeadJournal!$A770,Journal!Q:Q)</f>
        <v>26738.71</v>
      </c>
      <c r="O770" s="18">
        <f ca="1">SUMIF(Journal!$A:$A,HeadJournal!$A770,Journal!U:U)</f>
        <v>11004.130000000001</v>
      </c>
      <c r="P770" s="22">
        <f t="shared" ca="1" si="78"/>
        <v>0.69935962701260546</v>
      </c>
      <c r="Q770" s="7" t="b">
        <f t="shared" ref="Q770:Q801" ca="1" si="82">J770=K770</f>
        <v>1</v>
      </c>
      <c r="R770" s="73">
        <f t="shared" ca="1" si="79"/>
        <v>2.6947017333796012E-2</v>
      </c>
      <c r="S770" s="73"/>
    </row>
    <row r="771" spans="1:19" x14ac:dyDescent="0.2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 ca="1">SUMIF(Journal!$A:$A,HeadJournal!$A771,Journal!$P:$P)</f>
        <v>16070.07</v>
      </c>
      <c r="N771" s="8">
        <f ca="1">SUMIF(Journal!$A:$A,HeadJournal!$A771,Journal!Q:Q)</f>
        <v>23400</v>
      </c>
      <c r="O771" s="18">
        <f ca="1">SUMIF(Journal!$A:$A,HeadJournal!$A771,Journal!U:U)</f>
        <v>7329.93</v>
      </c>
      <c r="P771" s="22">
        <f t="shared" ref="P771:P834" ca="1" si="84">IF(N771&lt;&gt;0,IFERROR(O771/M771,""),"")</f>
        <v>0.45612309093862069</v>
      </c>
      <c r="Q771" s="7" t="b">
        <f t="shared" ca="1" si="82"/>
        <v>1</v>
      </c>
      <c r="R771" s="73">
        <f t="shared" ref="R771:R834" ca="1" si="85">L771/M771</f>
        <v>2.6384452587947659E-2</v>
      </c>
      <c r="S771" s="73"/>
    </row>
    <row r="772" spans="1:19" x14ac:dyDescent="0.2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 ca="1">SUMIF(Journal!$A:$A,HeadJournal!$A772,Journal!$P:$P)</f>
        <v>14645.4</v>
      </c>
      <c r="N772" s="8">
        <f ca="1">SUMIF(Journal!$A:$A,HeadJournal!$A772,Journal!Q:Q)</f>
        <v>20600</v>
      </c>
      <c r="O772" s="18">
        <f ca="1">SUMIF(Journal!$A:$A,HeadJournal!$A772,Journal!U:U)</f>
        <v>5954.6</v>
      </c>
      <c r="P772" s="22">
        <f t="shared" ca="1" si="84"/>
        <v>0.40658500279951387</v>
      </c>
      <c r="Q772" s="7" t="b">
        <f t="shared" ca="1" si="82"/>
        <v>1</v>
      </c>
      <c r="R772" s="73">
        <f t="shared" ca="1" si="85"/>
        <v>2.8951069960533683E-2</v>
      </c>
      <c r="S772" s="73"/>
    </row>
    <row r="773" spans="1:19" x14ac:dyDescent="0.2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 ca="1">SUMIF(Journal!$A:$A,HeadJournal!$A773,Journal!$P:$P)</f>
        <v>1001</v>
      </c>
      <c r="N773" s="8">
        <f ca="1">SUMIF(Journal!$A:$A,HeadJournal!$A773,Journal!Q:Q)</f>
        <v>2000</v>
      </c>
      <c r="O773" s="18">
        <f ca="1">SUMIF(Journal!$A:$A,HeadJournal!$A773,Journal!U:U)</f>
        <v>999</v>
      </c>
      <c r="P773" s="22">
        <f t="shared" ca="1" si="84"/>
        <v>0.99800199800199796</v>
      </c>
      <c r="Q773" s="7" t="b">
        <f t="shared" ca="1" si="82"/>
        <v>1</v>
      </c>
      <c r="R773" s="73">
        <f t="shared" ca="1" si="85"/>
        <v>0</v>
      </c>
      <c r="S773" s="73"/>
    </row>
    <row r="774" spans="1:19" x14ac:dyDescent="0.2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 ca="1">SUMIF(Journal!$A:$A,HeadJournal!$A774,Journal!$P:$P)</f>
        <v>15735.229999999998</v>
      </c>
      <c r="N774" s="8">
        <f ca="1">SUMIF(Journal!$A:$A,HeadJournal!$A774,Journal!Q:Q)</f>
        <v>17900</v>
      </c>
      <c r="O774" s="18">
        <f ca="1">SUMIF(Journal!$A:$A,HeadJournal!$A774,Journal!U:U)</f>
        <v>2164.7700000000013</v>
      </c>
      <c r="P774" s="22">
        <f t="shared" ca="1" si="84"/>
        <v>0.13757472880917543</v>
      </c>
      <c r="Q774" s="7" t="b">
        <f t="shared" ca="1" si="82"/>
        <v>1</v>
      </c>
      <c r="R774" s="73">
        <f t="shared" ca="1" si="85"/>
        <v>2.6945904190787174E-2</v>
      </c>
      <c r="S774" s="73"/>
    </row>
    <row r="775" spans="1:19" x14ac:dyDescent="0.2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 ca="1">SUMIF(Journal!$A:$A,HeadJournal!$A775,Journal!$P:$P)</f>
        <v>14536.516666666668</v>
      </c>
      <c r="N775" s="8">
        <f ca="1">SUMIF(Journal!$A:$A,HeadJournal!$A775,Journal!Q:Q)</f>
        <v>18500</v>
      </c>
      <c r="O775" s="18">
        <f ca="1">SUMIF(Journal!$A:$A,HeadJournal!$A775,Journal!U:U)</f>
        <v>3963.4833333333308</v>
      </c>
      <c r="P775" s="22">
        <f t="shared" ca="1" si="84"/>
        <v>0.27265702122585517</v>
      </c>
      <c r="Q775" s="7" t="b">
        <f t="shared" ca="1" si="82"/>
        <v>1</v>
      </c>
      <c r="R775" s="73">
        <f t="shared" ca="1" si="85"/>
        <v>5.5114074784078253E-2</v>
      </c>
      <c r="S775" s="73"/>
    </row>
    <row r="776" spans="1:19" x14ac:dyDescent="0.2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 ca="1">SUMIF(Journal!$A:$A,HeadJournal!$A776,Journal!$P:$P)</f>
        <v>14200.969999999998</v>
      </c>
      <c r="N776" s="8">
        <f ca="1">SUMIF(Journal!$A:$A,HeadJournal!$A776,Journal!Q:Q)</f>
        <v>17721.29</v>
      </c>
      <c r="O776" s="18">
        <f ca="1">SUMIF(Journal!$A:$A,HeadJournal!$A776,Journal!U:U)</f>
        <v>3520.3199999999997</v>
      </c>
      <c r="P776" s="22">
        <f t="shared" ca="1" si="84"/>
        <v>0.24789292562409471</v>
      </c>
      <c r="Q776" s="7" t="b">
        <f t="shared" ca="1" si="82"/>
        <v>1</v>
      </c>
      <c r="R776" s="73">
        <f t="shared" ca="1" si="85"/>
        <v>2.9857115394230117E-2</v>
      </c>
      <c r="S776" s="73"/>
    </row>
    <row r="777" spans="1:19" x14ac:dyDescent="0.2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 ca="1">SUMIF(Journal!$A:$A,HeadJournal!$A777,Journal!$P:$P)</f>
        <v>16778.276666666661</v>
      </c>
      <c r="N777" s="8">
        <f ca="1">SUMIF(Journal!$A:$A,HeadJournal!$A777,Journal!Q:Q)</f>
        <v>22000</v>
      </c>
      <c r="O777" s="18">
        <f ca="1">SUMIF(Journal!$A:$A,HeadJournal!$A777,Journal!U:U)</f>
        <v>5221.7233333333379</v>
      </c>
      <c r="P777" s="22">
        <f t="shared" ca="1" si="84"/>
        <v>0.31121928890988643</v>
      </c>
      <c r="Q777" s="7" t="b">
        <f t="shared" ca="1" si="82"/>
        <v>1</v>
      </c>
      <c r="R777" s="73">
        <f t="shared" ca="1" si="85"/>
        <v>4.7750235771135033E-2</v>
      </c>
      <c r="S777" s="73"/>
    </row>
    <row r="778" spans="1:19" x14ac:dyDescent="0.2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 ca="1">SUMIF(Journal!$A:$A,HeadJournal!$A778,Journal!$P:$P)</f>
        <v>15338.39</v>
      </c>
      <c r="N778" s="8">
        <f ca="1">SUMIF(Journal!$A:$A,HeadJournal!$A778,Journal!Q:Q)</f>
        <v>18872.93</v>
      </c>
      <c r="O778" s="18">
        <f ca="1">SUMIF(Journal!$A:$A,HeadJournal!$A778,Journal!U:U)</f>
        <v>3534.5400000000009</v>
      </c>
      <c r="P778" s="22">
        <f t="shared" ca="1" si="84"/>
        <v>0.23043748398625938</v>
      </c>
      <c r="Q778" s="7" t="b">
        <f t="shared" ca="1" si="82"/>
        <v>1</v>
      </c>
      <c r="R778" s="73">
        <f t="shared" ca="1" si="85"/>
        <v>2.7643057713358444E-2</v>
      </c>
      <c r="S778" s="73"/>
    </row>
    <row r="779" spans="1:19" x14ac:dyDescent="0.2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 ca="1">SUMIF(Journal!$A:$A,HeadJournal!$A779,Journal!$P:$P)</f>
        <v>1000</v>
      </c>
      <c r="N779" s="8">
        <f ca="1">SUMIF(Journal!$A:$A,HeadJournal!$A779,Journal!Q:Q)</f>
        <v>1700</v>
      </c>
      <c r="O779" s="18">
        <f ca="1">SUMIF(Journal!$A:$A,HeadJournal!$A779,Journal!U:U)</f>
        <v>700</v>
      </c>
      <c r="P779" s="22">
        <f t="shared" ca="1" si="84"/>
        <v>0.7</v>
      </c>
      <c r="Q779" s="7" t="b">
        <f t="shared" ca="1" si="82"/>
        <v>1</v>
      </c>
      <c r="R779" s="73">
        <f t="shared" ca="1" si="85"/>
        <v>0</v>
      </c>
      <c r="S779" s="73"/>
    </row>
    <row r="780" spans="1:19" x14ac:dyDescent="0.2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 ca="1">SUMIF(Journal!$A:$A,HeadJournal!$A780,Journal!$P:$P)</f>
        <v>1107</v>
      </c>
      <c r="N780" s="8">
        <f ca="1">SUMIF(Journal!$A:$A,HeadJournal!$A780,Journal!Q:Q)</f>
        <v>1700</v>
      </c>
      <c r="O780" s="18">
        <f ca="1">SUMIF(Journal!$A:$A,HeadJournal!$A780,Journal!U:U)</f>
        <v>593</v>
      </c>
      <c r="P780" s="22">
        <f t="shared" ca="1" si="84"/>
        <v>0.53568202348690153</v>
      </c>
      <c r="Q780" s="7" t="b">
        <f t="shared" ca="1" si="82"/>
        <v>1</v>
      </c>
      <c r="R780" s="73">
        <f t="shared" ca="1" si="85"/>
        <v>0</v>
      </c>
      <c r="S780" s="73"/>
    </row>
    <row r="781" spans="1:19" x14ac:dyDescent="0.2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 ca="1">SUMIF(Journal!$A:$A,HeadJournal!$A781,Journal!$P:$P)</f>
        <v>993</v>
      </c>
      <c r="N781" s="8">
        <f ca="1">SUMIF(Journal!$A:$A,HeadJournal!$A781,Journal!Q:Q)</f>
        <v>2000</v>
      </c>
      <c r="O781" s="18">
        <f ca="1">SUMIF(Journal!$A:$A,HeadJournal!$A781,Journal!U:U)</f>
        <v>1007</v>
      </c>
      <c r="P781" s="22">
        <f t="shared" ca="1" si="84"/>
        <v>1.0140986908358509</v>
      </c>
      <c r="Q781" s="7" t="b">
        <f t="shared" ca="1" si="82"/>
        <v>1</v>
      </c>
      <c r="R781" s="73">
        <f t="shared" ca="1" si="85"/>
        <v>0</v>
      </c>
      <c r="S781" s="73"/>
    </row>
    <row r="782" spans="1:19" x14ac:dyDescent="0.2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 ca="1">SUMIF(Journal!$A:$A,HeadJournal!$A782,Journal!$P:$P)</f>
        <v>1038</v>
      </c>
      <c r="N782" s="8">
        <f ca="1">SUMIF(Journal!$A:$A,HeadJournal!$A782,Journal!Q:Q)</f>
        <v>2000</v>
      </c>
      <c r="O782" s="18">
        <f ca="1">SUMIF(Journal!$A:$A,HeadJournal!$A782,Journal!U:U)</f>
        <v>962</v>
      </c>
      <c r="P782" s="22">
        <f t="shared" ca="1" si="84"/>
        <v>0.92678227360308285</v>
      </c>
      <c r="Q782" s="7" t="b">
        <f t="shared" ca="1" si="82"/>
        <v>1</v>
      </c>
      <c r="R782" s="73">
        <f ca="1">L782/M782</f>
        <v>0</v>
      </c>
      <c r="S782" s="73"/>
    </row>
    <row r="783" spans="1:19" x14ac:dyDescent="0.2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 ca="1">SUMIF(Journal!$A:$A,HeadJournal!$A783,Journal!$P:$P)</f>
        <v>1086</v>
      </c>
      <c r="N783" s="8">
        <f ca="1">SUMIF(Journal!$A:$A,HeadJournal!$A783,Journal!Q:Q)</f>
        <v>1700</v>
      </c>
      <c r="O783" s="18">
        <f ca="1">SUMIF(Journal!$A:$A,HeadJournal!$A783,Journal!U:U)</f>
        <v>614</v>
      </c>
      <c r="P783" s="22">
        <f t="shared" ca="1" si="84"/>
        <v>0.56537753222836096</v>
      </c>
      <c r="Q783" s="7" t="b">
        <f t="shared" ca="1" si="82"/>
        <v>1</v>
      </c>
      <c r="R783" s="73">
        <f t="shared" ca="1" si="85"/>
        <v>0</v>
      </c>
      <c r="S783" s="73"/>
    </row>
    <row r="784" spans="1:19" x14ac:dyDescent="0.2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 ca="1">SUMIF(Journal!$A:$A,HeadJournal!$A784,Journal!$P:$P)</f>
        <v>1970</v>
      </c>
      <c r="N784" s="8">
        <f ca="1">SUMIF(Journal!$A:$A,HeadJournal!$A784,Journal!Q:Q)</f>
        <v>4000</v>
      </c>
      <c r="O784" s="18">
        <f ca="1">SUMIF(Journal!$A:$A,HeadJournal!$A784,Journal!U:U)</f>
        <v>2030</v>
      </c>
      <c r="P784" s="22">
        <f t="shared" ca="1" si="84"/>
        <v>1.0304568527918783</v>
      </c>
      <c r="Q784" s="7" t="b">
        <f t="shared" ca="1" si="82"/>
        <v>1</v>
      </c>
      <c r="R784" s="73">
        <f t="shared" ca="1" si="85"/>
        <v>0</v>
      </c>
      <c r="S784" s="73"/>
    </row>
    <row r="785" spans="1:19" x14ac:dyDescent="0.2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 ca="1">SUMIF(Journal!$A:$A,HeadJournal!$A785,Journal!$P:$P)</f>
        <v>938</v>
      </c>
      <c r="N785" s="8">
        <f ca="1">SUMIF(Journal!$A:$A,HeadJournal!$A785,Journal!Q:Q)</f>
        <v>2000</v>
      </c>
      <c r="O785" s="18">
        <f ca="1">SUMIF(Journal!$A:$A,HeadJournal!$A785,Journal!U:U)</f>
        <v>1062</v>
      </c>
      <c r="P785" s="22">
        <f t="shared" ca="1" si="84"/>
        <v>1.1321961620469083</v>
      </c>
      <c r="Q785" s="7" t="b">
        <f t="shared" ca="1" si="82"/>
        <v>1</v>
      </c>
      <c r="R785" s="73">
        <f t="shared" ca="1" si="85"/>
        <v>0</v>
      </c>
      <c r="S785" s="73"/>
    </row>
    <row r="786" spans="1:19" x14ac:dyDescent="0.2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 ca="1">SUMIF(Journal!$A:$A,HeadJournal!$A786,Journal!$P:$P)</f>
        <v>1127</v>
      </c>
      <c r="N786" s="8">
        <f ca="1">SUMIF(Journal!$A:$A,HeadJournal!$A786,Journal!Q:Q)</f>
        <v>1700</v>
      </c>
      <c r="O786" s="18">
        <f ca="1">SUMIF(Journal!$A:$A,HeadJournal!$A786,Journal!U:U)</f>
        <v>573</v>
      </c>
      <c r="P786" s="22">
        <f t="shared" ca="1" si="84"/>
        <v>0.50842945874001777</v>
      </c>
      <c r="Q786" s="7" t="b">
        <f t="shared" ca="1" si="82"/>
        <v>1</v>
      </c>
      <c r="R786" s="73">
        <f t="shared" ca="1" si="85"/>
        <v>0</v>
      </c>
      <c r="S786" s="73"/>
    </row>
    <row r="787" spans="1:19" x14ac:dyDescent="0.2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 ca="1">SUMIF(Journal!$A:$A,HeadJournal!$A787,Journal!$P:$P)</f>
        <v>16858.416666666668</v>
      </c>
      <c r="N787" s="8">
        <f ca="1">SUMIF(Journal!$A:$A,HeadJournal!$A787,Journal!Q:Q)</f>
        <v>21900</v>
      </c>
      <c r="O787" s="18">
        <f ca="1">SUMIF(Journal!$A:$A,HeadJournal!$A787,Journal!U:U)</f>
        <v>5041.5833333333321</v>
      </c>
      <c r="P787" s="22">
        <f t="shared" ca="1" si="84"/>
        <v>0.29905437936540097</v>
      </c>
      <c r="Q787" s="7" t="b">
        <f t="shared" ca="1" si="82"/>
        <v>1</v>
      </c>
      <c r="R787" s="73">
        <f t="shared" ca="1" si="85"/>
        <v>4.7523245065521171E-2</v>
      </c>
      <c r="S787" s="73"/>
    </row>
    <row r="788" spans="1:19" x14ac:dyDescent="0.2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 ca="1">SUMIF(Journal!$A:$A,HeadJournal!$A788,Journal!$P:$P)</f>
        <v>17159.156666666669</v>
      </c>
      <c r="N788" s="8">
        <f ca="1">SUMIF(Journal!$A:$A,HeadJournal!$A788,Journal!Q:Q)</f>
        <v>14700</v>
      </c>
      <c r="O788" s="18">
        <f ca="1">SUMIF(Journal!$A:$A,HeadJournal!$A788,Journal!U:U)</f>
        <v>-2459.1566666666713</v>
      </c>
      <c r="P788" s="22">
        <f t="shared" ca="1" si="84"/>
        <v>-0.14331454129350205</v>
      </c>
      <c r="Q788" s="7" t="b">
        <f t="shared" ca="1" si="82"/>
        <v>1</v>
      </c>
      <c r="R788" s="73">
        <f t="shared" ca="1" si="85"/>
        <v>4.6690328798210161E-2</v>
      </c>
      <c r="S788" s="73"/>
    </row>
    <row r="789" spans="1:19" x14ac:dyDescent="0.2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 ca="1">SUMIF(Journal!$A:$A,HeadJournal!$A789,Journal!$P:$P)</f>
        <v>16082.186666666668</v>
      </c>
      <c r="N789" s="8">
        <f ca="1">SUMIF(Journal!$A:$A,HeadJournal!$A789,Journal!Q:Q)</f>
        <v>25300</v>
      </c>
      <c r="O789" s="18">
        <f ca="1">SUMIF(Journal!$A:$A,HeadJournal!$A789,Journal!U:U)</f>
        <v>9217.8133333333317</v>
      </c>
      <c r="P789" s="22">
        <f t="shared" ca="1" si="84"/>
        <v>0.57316915444334249</v>
      </c>
      <c r="Q789" s="7" t="b">
        <f t="shared" ca="1" si="82"/>
        <v>1</v>
      </c>
      <c r="R789" s="73">
        <f t="shared" ca="1" si="85"/>
        <v>4.9817023224039178E-2</v>
      </c>
      <c r="S789" s="73"/>
    </row>
    <row r="790" spans="1:19" x14ac:dyDescent="0.2">
      <c r="A790" s="192" t="s">
        <v>5605</v>
      </c>
      <c r="B790" s="12"/>
      <c r="C790" s="12" t="s">
        <v>1751</v>
      </c>
      <c r="D790" s="12" t="s">
        <v>714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>
        <f>(800+1000+1728)/4</f>
        <v>882</v>
      </c>
      <c r="M790" s="8">
        <f ca="1">SUMIF(Journal!$A:$A,HeadJournal!$A790,Journal!$P:$P)</f>
        <v>17293.96</v>
      </c>
      <c r="N790" s="8">
        <f ca="1">SUMIF(Journal!$A:$A,HeadJournal!$A790,Journal!Q:Q)</f>
        <v>12450</v>
      </c>
      <c r="O790" s="18">
        <f ca="1">SUMIF(Journal!$A:$A,HeadJournal!$A790,Journal!U:U)</f>
        <v>-4843.9599999999982</v>
      </c>
      <c r="P790" s="22">
        <f t="shared" ca="1" si="84"/>
        <v>-0.28009547842136784</v>
      </c>
      <c r="Q790" s="7" t="b">
        <f t="shared" ca="1" si="82"/>
        <v>1</v>
      </c>
      <c r="R790" s="73">
        <f t="shared" ca="1" si="85"/>
        <v>5.1000464902197069E-2</v>
      </c>
      <c r="S790" s="73"/>
    </row>
    <row r="791" spans="1:19" x14ac:dyDescent="0.2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 ca="1">SUMIF(Journal!$A:$A,HeadJournal!$A791,Journal!$P:$P)</f>
        <v>16038.526666666668</v>
      </c>
      <c r="N791" s="8">
        <f ca="1">SUMIF(Journal!$A:$A,HeadJournal!$A791,Journal!Q:Q)</f>
        <v>24600</v>
      </c>
      <c r="O791" s="18">
        <f ca="1">SUMIF(Journal!$A:$A,HeadJournal!$A791,Journal!U:U)</f>
        <v>8561.4733333333334</v>
      </c>
      <c r="P791" s="22">
        <f t="shared" ca="1" si="84"/>
        <v>0.53380672123249884</v>
      </c>
      <c r="Q791" s="7" t="b">
        <f t="shared" ca="1" si="82"/>
        <v>1</v>
      </c>
      <c r="R791" s="73">
        <f t="shared" ca="1" si="85"/>
        <v>4.9952634884584152E-2</v>
      </c>
      <c r="S791" s="73"/>
    </row>
    <row r="792" spans="1:19" x14ac:dyDescent="0.2">
      <c r="A792" s="192" t="s">
        <v>5619</v>
      </c>
      <c r="B792" s="12"/>
      <c r="C792" s="12" t="s">
        <v>1735</v>
      </c>
      <c r="D792" s="12" t="s">
        <v>714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>
        <f>(800+1000+1728)/4</f>
        <v>882</v>
      </c>
      <c r="M792" s="8">
        <f ca="1">SUMIF(Journal!$A:$A,HeadJournal!$A792,Journal!$P:$P)</f>
        <v>17567.990000000002</v>
      </c>
      <c r="N792" s="8">
        <f ca="1">SUMIF(Journal!$A:$A,HeadJournal!$A792,Journal!Q:Q)</f>
        <v>14221.39</v>
      </c>
      <c r="O792" s="18">
        <f ca="1">SUMIF(Journal!$A:$A,HeadJournal!$A792,Journal!U:U)</f>
        <v>-3346.6000000000013</v>
      </c>
      <c r="P792" s="22">
        <f t="shared" ca="1" si="84"/>
        <v>-0.19049418857820394</v>
      </c>
      <c r="Q792" s="7" t="b">
        <f t="shared" ca="1" si="82"/>
        <v>1</v>
      </c>
      <c r="R792" s="73">
        <f t="shared" ca="1" si="85"/>
        <v>5.020494661028381E-2</v>
      </c>
      <c r="S792" s="73"/>
    </row>
    <row r="793" spans="1:19" x14ac:dyDescent="0.2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 ca="1">SUMIF(Journal!$A:$A,HeadJournal!$A793,Journal!$P:$P)</f>
        <v>143</v>
      </c>
      <c r="N793" s="8">
        <f ca="1">SUMIF(Journal!$A:$A,HeadJournal!$A793,Journal!Q:Q)</f>
        <v>600</v>
      </c>
      <c r="O793" s="18">
        <f ca="1">SUMIF(Journal!$A:$A,HeadJournal!$A793,Journal!U:U)</f>
        <v>457</v>
      </c>
      <c r="P793" s="22">
        <f t="shared" ca="1" si="84"/>
        <v>3.1958041958041958</v>
      </c>
      <c r="Q793" s="7" t="b">
        <f t="shared" ca="1" si="82"/>
        <v>1</v>
      </c>
      <c r="R793" s="73">
        <f t="shared" ca="1" si="85"/>
        <v>0</v>
      </c>
      <c r="S793" s="73"/>
    </row>
    <row r="794" spans="1:19" x14ac:dyDescent="0.2">
      <c r="A794" s="192" t="s">
        <v>5629</v>
      </c>
      <c r="B794" s="12"/>
      <c r="C794" s="12" t="s">
        <v>1751</v>
      </c>
      <c r="D794" s="12" t="s">
        <v>714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>
        <f>(800+1000+1728)/4</f>
        <v>882</v>
      </c>
      <c r="M794" s="8">
        <f ca="1">SUMIF(Journal!$A:$A,HeadJournal!$A794,Journal!$P:$P)</f>
        <v>18581.47</v>
      </c>
      <c r="N794" s="8">
        <f ca="1">SUMIF(Journal!$A:$A,HeadJournal!$A794,Journal!Q:Q)</f>
        <v>23900</v>
      </c>
      <c r="O794" s="18">
        <f ca="1">SUMIF(Journal!$A:$A,HeadJournal!$A794,Journal!U:U)</f>
        <v>5318.5300000000025</v>
      </c>
      <c r="P794" s="22">
        <f t="shared" ca="1" si="84"/>
        <v>0.286227623541087</v>
      </c>
      <c r="Q794" s="7" t="b">
        <f t="shared" ca="1" si="82"/>
        <v>1</v>
      </c>
      <c r="R794" s="73">
        <f t="shared" ca="1" si="85"/>
        <v>4.7466642843650146E-2</v>
      </c>
    </row>
    <row r="795" spans="1:19" x14ac:dyDescent="0.2">
      <c r="A795" s="192" t="s">
        <v>5631</v>
      </c>
      <c r="B795" s="12"/>
      <c r="C795" s="12" t="s">
        <v>1737</v>
      </c>
      <c r="D795" s="12" t="s">
        <v>714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>
        <f>(800+1000+1728)/4</f>
        <v>882</v>
      </c>
      <c r="M795" s="8">
        <f ca="1">SUMIF(Journal!$A:$A,HeadJournal!$A795,Journal!$P:$P)</f>
        <v>18187.260000000002</v>
      </c>
      <c r="N795" s="8">
        <f ca="1">SUMIF(Journal!$A:$A,HeadJournal!$A795,Journal!Q:Q)</f>
        <v>19900</v>
      </c>
      <c r="O795" s="18">
        <f ca="1">SUMIF(Journal!$A:$A,HeadJournal!$A795,Journal!U:U)</f>
        <v>1712.7399999999975</v>
      </c>
      <c r="P795" s="22">
        <f t="shared" ca="1" si="84"/>
        <v>9.4172514166509819E-2</v>
      </c>
      <c r="Q795" s="7" t="b">
        <f t="shared" ca="1" si="82"/>
        <v>1</v>
      </c>
      <c r="R795" s="73">
        <f t="shared" ca="1" si="85"/>
        <v>4.8495485301249329E-2</v>
      </c>
    </row>
    <row r="796" spans="1:19" x14ac:dyDescent="0.2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 ca="1">SUMIF(Journal!$A:$A,HeadJournal!$A796,Journal!$P:$P)</f>
        <v>985</v>
      </c>
      <c r="N796" s="8">
        <f ca="1">SUMIF(Journal!$A:$A,HeadJournal!$A796,Journal!Q:Q)</f>
        <v>2000</v>
      </c>
      <c r="O796" s="18">
        <f ca="1">SUMIF(Journal!$A:$A,HeadJournal!$A796,Journal!U:U)</f>
        <v>1015</v>
      </c>
      <c r="P796" s="22">
        <f t="shared" ca="1" si="84"/>
        <v>1.0304568527918783</v>
      </c>
      <c r="Q796" s="7" t="b">
        <f t="shared" ca="1" si="82"/>
        <v>1</v>
      </c>
      <c r="R796" s="73">
        <f t="shared" ca="1" si="85"/>
        <v>0</v>
      </c>
    </row>
    <row r="797" spans="1:19" x14ac:dyDescent="0.2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 ca="1">SUMIF(Journal!$A:$A,HeadJournal!$A797,Journal!$P:$P)</f>
        <v>707</v>
      </c>
      <c r="N797" s="8">
        <f ca="1">SUMIF(Journal!$A:$A,HeadJournal!$A797,Journal!Q:Q)</f>
        <v>1200</v>
      </c>
      <c r="O797" s="18">
        <f ca="1">SUMIF(Journal!$A:$A,HeadJournal!$A797,Journal!U:U)</f>
        <v>493</v>
      </c>
      <c r="P797" s="22">
        <f t="shared" ca="1" si="84"/>
        <v>0.6973125884016973</v>
      </c>
      <c r="Q797" s="7" t="b">
        <f t="shared" ca="1" si="82"/>
        <v>1</v>
      </c>
      <c r="R797" s="73">
        <f t="shared" ca="1" si="85"/>
        <v>0</v>
      </c>
    </row>
    <row r="798" spans="1:19" x14ac:dyDescent="0.2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 ca="1">SUMIF(Journal!$A:$A,HeadJournal!$A798,Journal!$P:$P)</f>
        <v>1482</v>
      </c>
      <c r="N798" s="8">
        <f ca="1">SUMIF(Journal!$A:$A,HeadJournal!$A798,Journal!Q:Q)</f>
        <v>2200</v>
      </c>
      <c r="O798" s="18">
        <f ca="1">SUMIF(Journal!$A:$A,HeadJournal!$A798,Journal!U:U)</f>
        <v>718</v>
      </c>
      <c r="P798" s="22">
        <f t="shared" ca="1" si="84"/>
        <v>0.48448043184885292</v>
      </c>
      <c r="Q798" s="7" t="b">
        <f t="shared" ca="1" si="82"/>
        <v>1</v>
      </c>
      <c r="R798" s="73">
        <f t="shared" ca="1" si="85"/>
        <v>0</v>
      </c>
    </row>
    <row r="799" spans="1:19" x14ac:dyDescent="0.2">
      <c r="A799" s="12" t="s">
        <v>5637</v>
      </c>
      <c r="B799" s="12"/>
      <c r="C799" s="12" t="s">
        <v>1380</v>
      </c>
      <c r="D799" s="12" t="s">
        <v>714</v>
      </c>
      <c r="E799" s="12" t="s">
        <v>1477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 ca="1">SUMIF(Journal!$A:$A,HeadJournal!$A799,Journal!$P:$P)</f>
        <v>2044</v>
      </c>
      <c r="N799" s="8">
        <f ca="1">SUMIF(Journal!$A:$A,HeadJournal!$A799,Journal!Q:Q)</f>
        <v>4000</v>
      </c>
      <c r="O799" s="18">
        <f ca="1">SUMIF(Journal!$A:$A,HeadJournal!$A799,Journal!U:U)</f>
        <v>1956</v>
      </c>
      <c r="P799" s="22">
        <f t="shared" ca="1" si="84"/>
        <v>0.95694716242661448</v>
      </c>
      <c r="Q799" s="7" t="b">
        <f t="shared" ca="1" si="82"/>
        <v>1</v>
      </c>
      <c r="R799" s="73">
        <f t="shared" ca="1" si="85"/>
        <v>0</v>
      </c>
    </row>
    <row r="800" spans="1:19" x14ac:dyDescent="0.2">
      <c r="A800" s="192" t="s">
        <v>5640</v>
      </c>
      <c r="B800" s="12"/>
      <c r="C800" s="12" t="s">
        <v>1752</v>
      </c>
      <c r="D800" s="12" t="s">
        <v>714</v>
      </c>
      <c r="E800" s="12" t="s">
        <v>1477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>
        <f>(1100+1000+1277)/4</f>
        <v>844.25</v>
      </c>
      <c r="M800" s="8">
        <f ca="1">SUMIF(Journal!$A:$A,HeadJournal!$A800,Journal!$P:$P)</f>
        <v>18941.439999999995</v>
      </c>
      <c r="N800" s="8">
        <f ca="1">SUMIF(Journal!$A:$A,HeadJournal!$A800,Journal!Q:Q)</f>
        <v>24200</v>
      </c>
      <c r="O800" s="18">
        <f ca="1">SUMIF(Journal!$A:$A,HeadJournal!$A800,Journal!U:U)</f>
        <v>5258.5600000000049</v>
      </c>
      <c r="P800" s="22">
        <f t="shared" ca="1" si="84"/>
        <v>0.27762197594269528</v>
      </c>
      <c r="Q800" s="7" t="b">
        <f t="shared" ca="1" si="82"/>
        <v>1</v>
      </c>
      <c r="R800" s="73">
        <f t="shared" ca="1" si="85"/>
        <v>4.4571584842546301E-2</v>
      </c>
    </row>
    <row r="801" spans="1:18" x14ac:dyDescent="0.2">
      <c r="A801" s="192" t="s">
        <v>5644</v>
      </c>
      <c r="B801" s="12"/>
      <c r="C801" s="12" t="s">
        <v>1735</v>
      </c>
      <c r="D801" s="12" t="s">
        <v>714</v>
      </c>
      <c r="E801" s="12" t="s">
        <v>1477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>
        <f t="shared" ref="L801:L803" si="86">(1100+1000+1277)/4</f>
        <v>844.25</v>
      </c>
      <c r="M801" s="8">
        <f ca="1">SUMIF(Journal!$A:$A,HeadJournal!$A801,Journal!$P:$P)</f>
        <v>16912.589999999997</v>
      </c>
      <c r="N801" s="8">
        <f ca="1">SUMIF(Journal!$A:$A,HeadJournal!$A801,Journal!Q:Q)</f>
        <v>22200</v>
      </c>
      <c r="O801" s="18">
        <f ca="1">SUMIF(Journal!$A:$A,HeadJournal!$A801,Journal!U:U)</f>
        <v>5287.4100000000026</v>
      </c>
      <c r="P801" s="22">
        <f t="shared" ca="1" si="84"/>
        <v>0.31263159575204058</v>
      </c>
      <c r="Q801" s="7" t="b">
        <f t="shared" ca="1" si="82"/>
        <v>1</v>
      </c>
      <c r="R801" s="73">
        <f t="shared" ca="1" si="85"/>
        <v>4.9918433545660376E-2</v>
      </c>
    </row>
    <row r="802" spans="1:18" x14ac:dyDescent="0.2">
      <c r="A802" s="192" t="s">
        <v>5650</v>
      </c>
      <c r="B802" s="12"/>
      <c r="C802" s="12" t="s">
        <v>1737</v>
      </c>
      <c r="D802" s="12" t="s">
        <v>714</v>
      </c>
      <c r="E802" s="12" t="s">
        <v>1477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>
        <f t="shared" si="86"/>
        <v>844.25</v>
      </c>
      <c r="M802" s="8">
        <f ca="1">SUMIF(Journal!$A:$A,HeadJournal!$A802,Journal!$P:$P)</f>
        <v>17774.560000000001</v>
      </c>
      <c r="N802" s="8">
        <f ca="1">SUMIF(Journal!$A:$A,HeadJournal!$A802,Journal!Q:Q)</f>
        <v>29300</v>
      </c>
      <c r="O802" s="18">
        <f ca="1">SUMIF(Journal!$A:$A,HeadJournal!$A802,Journal!U:U)</f>
        <v>11525.439999999995</v>
      </c>
      <c r="P802" s="22">
        <f t="shared" ca="1" si="84"/>
        <v>0.64842336462899752</v>
      </c>
      <c r="Q802" s="7" t="b">
        <f t="shared" ref="Q802:Q833" ca="1" si="87">J802=K802</f>
        <v>1</v>
      </c>
      <c r="R802" s="73">
        <f t="shared" ca="1" si="85"/>
        <v>4.7497659576383321E-2</v>
      </c>
    </row>
    <row r="803" spans="1:18" x14ac:dyDescent="0.2">
      <c r="A803" s="192" t="s">
        <v>5660</v>
      </c>
      <c r="B803" s="12"/>
      <c r="C803" s="12" t="s">
        <v>1751</v>
      </c>
      <c r="D803" s="12" t="s">
        <v>714</v>
      </c>
      <c r="E803" s="12" t="s">
        <v>1477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>
        <f t="shared" si="86"/>
        <v>844.25</v>
      </c>
      <c r="M803" s="8">
        <f ca="1">SUMIF(Journal!$A:$A,HeadJournal!$A803,Journal!$P:$P)</f>
        <v>17969.310000000001</v>
      </c>
      <c r="N803" s="8">
        <f ca="1">SUMIF(Journal!$A:$A,HeadJournal!$A803,Journal!Q:Q)</f>
        <v>16700</v>
      </c>
      <c r="O803" s="18">
        <f ca="1">SUMIF(Journal!$A:$A,HeadJournal!$A803,Journal!U:U)</f>
        <v>-1269.3100000000004</v>
      </c>
      <c r="P803" s="22">
        <f t="shared" ca="1" si="84"/>
        <v>-7.0637659431553035E-2</v>
      </c>
      <c r="Q803" s="7" t="b">
        <f t="shared" si="87"/>
        <v>1</v>
      </c>
      <c r="R803" s="73">
        <f t="shared" ca="1" si="85"/>
        <v>4.6982883594306066E-2</v>
      </c>
    </row>
    <row r="804" spans="1:18" x14ac:dyDescent="0.2">
      <c r="A804" s="12" t="s">
        <v>5661</v>
      </c>
      <c r="B804" s="12"/>
      <c r="C804" s="12" t="s">
        <v>1449</v>
      </c>
      <c r="D804" s="12" t="s">
        <v>714</v>
      </c>
      <c r="E804" s="12" t="s">
        <v>5662</v>
      </c>
      <c r="F804" s="12"/>
      <c r="G804" s="13">
        <v>46125</v>
      </c>
      <c r="H804" s="14">
        <v>1</v>
      </c>
      <c r="I804" s="14">
        <v>0</v>
      </c>
      <c r="J804" s="8">
        <f>SUMIF(Journal!$A:$A,HeadJournal!$A804,Journal!$K:$K)+SUMIF(Journal!$A:$A,HeadJournal!$A804,Journal!$L:$L)+SUMIF(Journal!$A:$A,HeadJournal!$A804,Journal!$M:$M)</f>
        <v>15593.740000000002</v>
      </c>
      <c r="K804" s="14">
        <v>15593.74</v>
      </c>
      <c r="L804" s="14">
        <v>50</v>
      </c>
      <c r="M804" s="8">
        <f ca="1">SUMIF(Journal!$A:$A,HeadJournal!$A804,Journal!$P:$P)</f>
        <v>15643.739999999998</v>
      </c>
      <c r="N804" s="8">
        <f ca="1">SUMIF(Journal!$A:$A,HeadJournal!$A804,Journal!Q:Q)</f>
        <v>0</v>
      </c>
      <c r="O804" s="18">
        <f ca="1">SUMIF(Journal!$A:$A,HeadJournal!$A804,Journal!U:U)</f>
        <v>-15643.739999999998</v>
      </c>
      <c r="P804" s="22" t="str">
        <f t="shared" ca="1" si="84"/>
        <v/>
      </c>
      <c r="Q804" s="7" t="b">
        <f t="shared" ca="1" si="87"/>
        <v>1</v>
      </c>
      <c r="R804" s="73">
        <f t="shared" ca="1" si="85"/>
        <v>3.1961666455719673E-3</v>
      </c>
    </row>
    <row r="805" spans="1:18" x14ac:dyDescent="0.2">
      <c r="A805" s="12" t="s">
        <v>5675</v>
      </c>
      <c r="B805" s="12"/>
      <c r="C805" s="12" t="s">
        <v>843</v>
      </c>
      <c r="D805" s="12" t="s">
        <v>714</v>
      </c>
      <c r="E805" s="12" t="s">
        <v>1477</v>
      </c>
      <c r="F805" s="12"/>
      <c r="G805" s="13">
        <v>46113</v>
      </c>
      <c r="H805" s="14">
        <v>1</v>
      </c>
      <c r="I805" s="14">
        <v>0</v>
      </c>
      <c r="J805" s="8">
        <f>SUMIF(Journal!$A:$A,HeadJournal!$A805,Journal!$K:$K)+SUMIF(Journal!$A:$A,HeadJournal!$A805,Journal!$L:$L)+SUMIF(Journal!$A:$A,HeadJournal!$A805,Journal!$M:$M)</f>
        <v>3092</v>
      </c>
      <c r="K805" s="14">
        <v>3092</v>
      </c>
      <c r="L805" s="14">
        <v>0</v>
      </c>
      <c r="M805" s="8">
        <f ca="1">SUMIF(Journal!$A:$A,HeadJournal!$A805,Journal!$P:$P)</f>
        <v>3092</v>
      </c>
      <c r="N805" s="8">
        <f ca="1">SUMIF(Journal!$A:$A,HeadJournal!$A805,Journal!Q:Q)</f>
        <v>4200</v>
      </c>
      <c r="O805" s="18">
        <f ca="1">SUMIF(Journal!$A:$A,HeadJournal!$A805,Journal!U:U)</f>
        <v>1108</v>
      </c>
      <c r="P805" s="22">
        <f t="shared" ca="1" si="84"/>
        <v>0.35834411384217335</v>
      </c>
      <c r="Q805" s="7" t="b">
        <f t="shared" ca="1" si="87"/>
        <v>1</v>
      </c>
      <c r="R805" s="73">
        <f t="shared" ca="1" si="85"/>
        <v>0</v>
      </c>
    </row>
    <row r="806" spans="1:18" x14ac:dyDescent="0.2">
      <c r="A806" s="12" t="s">
        <v>5676</v>
      </c>
      <c r="B806" s="12"/>
      <c r="C806" s="12" t="s">
        <v>1380</v>
      </c>
      <c r="D806" s="12" t="s">
        <v>714</v>
      </c>
      <c r="E806" s="12" t="s">
        <v>1477</v>
      </c>
      <c r="F806" s="12"/>
      <c r="G806" s="13">
        <v>46125</v>
      </c>
      <c r="H806" s="14">
        <v>1</v>
      </c>
      <c r="I806" s="14">
        <v>0</v>
      </c>
      <c r="J806" s="8">
        <f>SUMIF(Journal!$A:$A,HeadJournal!$A806,Journal!$K:$K)+SUMIF(Journal!$A:$A,HeadJournal!$A806,Journal!$L:$L)+SUMIF(Journal!$A:$A,HeadJournal!$A806,Journal!$M:$M)</f>
        <v>1042</v>
      </c>
      <c r="K806" s="14">
        <v>1042</v>
      </c>
      <c r="L806" s="14">
        <v>0</v>
      </c>
      <c r="M806" s="8">
        <f ca="1">SUMIF(Journal!$A:$A,HeadJournal!$A806,Journal!$P:$P)</f>
        <v>1042</v>
      </c>
      <c r="N806" s="8">
        <f ca="1">SUMIF(Journal!$A:$A,HeadJournal!$A806,Journal!Q:Q)</f>
        <v>2000</v>
      </c>
      <c r="O806" s="18">
        <f ca="1">SUMIF(Journal!$A:$A,HeadJournal!$A806,Journal!U:U)</f>
        <v>958</v>
      </c>
      <c r="P806" s="22">
        <f t="shared" ca="1" si="84"/>
        <v>0.91938579654510555</v>
      </c>
      <c r="Q806" s="7" t="b">
        <f t="shared" ca="1" si="87"/>
        <v>1</v>
      </c>
      <c r="R806" s="73">
        <f t="shared" ca="1" si="85"/>
        <v>0</v>
      </c>
    </row>
    <row r="807" spans="1:18" x14ac:dyDescent="0.2">
      <c r="A807" s="12" t="s">
        <v>5677</v>
      </c>
      <c r="B807" s="12"/>
      <c r="C807" s="12" t="s">
        <v>1380</v>
      </c>
      <c r="D807" s="12" t="s">
        <v>714</v>
      </c>
      <c r="E807" s="12" t="s">
        <v>1477</v>
      </c>
      <c r="F807" s="12"/>
      <c r="G807" s="13">
        <v>46128</v>
      </c>
      <c r="H807" s="14">
        <v>1</v>
      </c>
      <c r="I807" s="14">
        <v>0</v>
      </c>
      <c r="J807" s="8">
        <f>SUMIF(Journal!$A:$A,HeadJournal!$A807,Journal!$K:$K)+SUMIF(Journal!$A:$A,HeadJournal!$A807,Journal!$L:$L)+SUMIF(Journal!$A:$A,HeadJournal!$A807,Journal!$M:$M)</f>
        <v>882</v>
      </c>
      <c r="K807" s="14">
        <v>882</v>
      </c>
      <c r="L807" s="14">
        <v>0</v>
      </c>
      <c r="M807" s="8">
        <f ca="1">SUMIF(Journal!$A:$A,HeadJournal!$A807,Journal!$P:$P)</f>
        <v>882</v>
      </c>
      <c r="N807" s="8">
        <f ca="1">SUMIF(Journal!$A:$A,HeadJournal!$A807,Journal!Q:Q)</f>
        <v>2000</v>
      </c>
      <c r="O807" s="18">
        <f ca="1">SUMIF(Journal!$A:$A,HeadJournal!$A807,Journal!U:U)</f>
        <v>1118</v>
      </c>
      <c r="P807" s="22">
        <f t="shared" ca="1" si="84"/>
        <v>1.2675736961451247</v>
      </c>
      <c r="Q807" s="7" t="b">
        <f t="shared" ca="1" si="87"/>
        <v>1</v>
      </c>
      <c r="R807" s="73">
        <f t="shared" ca="1" si="85"/>
        <v>0</v>
      </c>
    </row>
    <row r="808" spans="1:18" x14ac:dyDescent="0.2">
      <c r="A808" s="12" t="s">
        <v>5678</v>
      </c>
      <c r="B808" s="12"/>
      <c r="C808" s="12" t="s">
        <v>1380</v>
      </c>
      <c r="D808" s="12" t="s">
        <v>714</v>
      </c>
      <c r="E808" s="12" t="s">
        <v>1477</v>
      </c>
      <c r="F808" s="12"/>
      <c r="G808" s="13">
        <v>46128</v>
      </c>
      <c r="H808" s="14">
        <v>1</v>
      </c>
      <c r="I808" s="14">
        <v>0</v>
      </c>
      <c r="J808" s="8">
        <f>SUMIF(Journal!$A:$A,HeadJournal!$A808,Journal!$K:$K)+SUMIF(Journal!$A:$A,HeadJournal!$A808,Journal!$L:$L)+SUMIF(Journal!$A:$A,HeadJournal!$A808,Journal!$M:$M)</f>
        <v>882</v>
      </c>
      <c r="K808" s="14">
        <v>882</v>
      </c>
      <c r="L808" s="14">
        <v>0</v>
      </c>
      <c r="M808" s="8">
        <f ca="1">SUMIF(Journal!$A:$A,HeadJournal!$A808,Journal!$P:$P)</f>
        <v>882</v>
      </c>
      <c r="N808" s="8">
        <f ca="1">SUMIF(Journal!$A:$A,HeadJournal!$A808,Journal!Q:Q)</f>
        <v>2000</v>
      </c>
      <c r="O808" s="18">
        <f ca="1">SUMIF(Journal!$A:$A,HeadJournal!$A808,Journal!U:U)</f>
        <v>1118</v>
      </c>
      <c r="P808" s="22">
        <f t="shared" ca="1" si="84"/>
        <v>1.2675736961451247</v>
      </c>
      <c r="Q808" s="7" t="b">
        <f t="shared" ca="1" si="87"/>
        <v>1</v>
      </c>
      <c r="R808" s="73">
        <f t="shared" ca="1" si="85"/>
        <v>0</v>
      </c>
    </row>
    <row r="809" spans="1:18" x14ac:dyDescent="0.2">
      <c r="A809" s="192" t="s">
        <v>5685</v>
      </c>
      <c r="B809" s="12"/>
      <c r="C809" s="12" t="s">
        <v>1737</v>
      </c>
      <c r="D809" s="12" t="s">
        <v>714</v>
      </c>
      <c r="E809" s="12" t="s">
        <v>1477</v>
      </c>
      <c r="F809" s="12"/>
      <c r="G809" s="13">
        <v>46128</v>
      </c>
      <c r="H809" s="14">
        <f>16231.75/185.47</f>
        <v>87.516849086105566</v>
      </c>
      <c r="I809" s="14">
        <v>-9.16</v>
      </c>
      <c r="J809" s="8">
        <f>SUMIF(Journal!$A:$A,HeadJournal!$A809,Journal!$K:$K)+SUMIF(Journal!$A:$A,HeadJournal!$A809,Journal!$L:$L)+SUMIF(Journal!$A:$A,HeadJournal!$A809,Journal!$M:$M)</f>
        <v>185.47</v>
      </c>
      <c r="K809" s="14">
        <v>185.47</v>
      </c>
      <c r="L809" s="14">
        <f>(1200+1000+1285)/5</f>
        <v>697</v>
      </c>
      <c r="M809" s="8">
        <f ca="1">SUMIF(Journal!$A:$A,HeadJournal!$A809,Journal!$P:$P)</f>
        <v>16928.749999999996</v>
      </c>
      <c r="N809" s="8">
        <f>SUMIF(Journal!$A:$A,HeadJournal!$A809,Journal!Q:Q)</f>
        <v>23450</v>
      </c>
      <c r="O809" s="18">
        <f ca="1">SUMIF(Journal!$A:$A,HeadJournal!$A809,Journal!U:U)</f>
        <v>6521.2500000000009</v>
      </c>
      <c r="P809" s="22">
        <f t="shared" ca="1" si="84"/>
        <v>0.38521745551207281</v>
      </c>
      <c r="Q809" s="7" t="b">
        <f t="shared" ca="1" si="87"/>
        <v>1</v>
      </c>
      <c r="R809" s="73">
        <f t="shared" ca="1" si="85"/>
        <v>4.1172561470870568E-2</v>
      </c>
    </row>
    <row r="810" spans="1:18" x14ac:dyDescent="0.2">
      <c r="A810" s="192" t="s">
        <v>5693</v>
      </c>
      <c r="B810" s="12"/>
      <c r="C810" s="12" t="s">
        <v>1752</v>
      </c>
      <c r="D810" s="12" t="s">
        <v>714</v>
      </c>
      <c r="E810" s="12" t="s">
        <v>1477</v>
      </c>
      <c r="F810" s="12"/>
      <c r="G810" s="13">
        <v>46138</v>
      </c>
      <c r="H810" s="14">
        <f>15310.54/176.74</f>
        <v>86.627475387574975</v>
      </c>
      <c r="I810" s="14">
        <v>-19.75</v>
      </c>
      <c r="J810" s="8">
        <f>SUMIF(Journal!$A:$A,HeadJournal!$A810,Journal!$K:$K)+SUMIF(Journal!$A:$A,HeadJournal!$A810,Journal!$L:$L)+SUMIF(Journal!$A:$A,HeadJournal!$A810,Journal!$M:$M)</f>
        <v>176.74000000000004</v>
      </c>
      <c r="K810" s="14">
        <v>176.74</v>
      </c>
      <c r="L810" s="14">
        <f t="shared" ref="L810:L813" si="88">(1200+1000+1285)/5</f>
        <v>697</v>
      </c>
      <c r="M810" s="8">
        <f ca="1">SUMIF(Journal!$A:$A,HeadJournal!$A810,Journal!$P:$P)</f>
        <v>16007.539999999999</v>
      </c>
      <c r="N810" s="8">
        <f ca="1">SUMIF(Journal!$A:$A,HeadJournal!$A810,Journal!Q:Q)</f>
        <v>23000</v>
      </c>
      <c r="O810" s="18">
        <f ca="1">SUMIF(Journal!$A:$A,HeadJournal!$A810,Journal!U:U)</f>
        <v>6992.4600000000028</v>
      </c>
      <c r="P810" s="22">
        <f t="shared" ca="1" si="84"/>
        <v>0.43682289720969014</v>
      </c>
      <c r="Q810" s="7" t="b">
        <f t="shared" ca="1" si="87"/>
        <v>1</v>
      </c>
      <c r="R810" s="73">
        <f t="shared" ca="1" si="85"/>
        <v>4.3541980841528431E-2</v>
      </c>
    </row>
    <row r="811" spans="1:18" x14ac:dyDescent="0.2">
      <c r="A811" s="192" t="s">
        <v>5699</v>
      </c>
      <c r="B811" s="12"/>
      <c r="C811" s="12" t="s">
        <v>1735</v>
      </c>
      <c r="D811" s="12" t="s">
        <v>714</v>
      </c>
      <c r="E811" s="12" t="s">
        <v>1477</v>
      </c>
      <c r="F811" s="12"/>
      <c r="G811" s="13">
        <v>46135</v>
      </c>
      <c r="H811" s="14">
        <f>14966.51/172.83</f>
        <v>86.59671353353005</v>
      </c>
      <c r="I811" s="14">
        <v>-18.89</v>
      </c>
      <c r="J811" s="8">
        <f>SUMIF(Journal!$A:$A,HeadJournal!$A811,Journal!$K:$K)+SUMIF(Journal!$A:$A,HeadJournal!$A811,Journal!$L:$L)+SUMIF(Journal!$A:$A,HeadJournal!$A811,Journal!$M:$M)</f>
        <v>172.83000000000004</v>
      </c>
      <c r="K811" s="14">
        <v>172.83</v>
      </c>
      <c r="L811" s="14">
        <f t="shared" si="88"/>
        <v>697</v>
      </c>
      <c r="M811" s="8">
        <f ca="1">SUMIF(Journal!$A:$A,HeadJournal!$A811,Journal!$P:$P)</f>
        <v>15663.509999999998</v>
      </c>
      <c r="N811" s="8">
        <f ca="1">SUMIF(Journal!$A:$A,HeadJournal!$A811,Journal!Q:Q)</f>
        <v>20900</v>
      </c>
      <c r="O811" s="18">
        <f ca="1">SUMIF(Journal!$A:$A,HeadJournal!$A811,Journal!U:U)</f>
        <v>5236.4900000000034</v>
      </c>
      <c r="P811" s="22">
        <f t="shared" ca="1" si="84"/>
        <v>0.33431140274434046</v>
      </c>
      <c r="Q811" s="7" t="b">
        <f t="shared" ca="1" si="87"/>
        <v>1</v>
      </c>
      <c r="R811" s="73">
        <f t="shared" ca="1" si="85"/>
        <v>4.4498327641761017E-2</v>
      </c>
    </row>
    <row r="812" spans="1:18" x14ac:dyDescent="0.2">
      <c r="A812" s="192" t="s">
        <v>5706</v>
      </c>
      <c r="B812" s="12"/>
      <c r="C812" s="12" t="s">
        <v>1735</v>
      </c>
      <c r="D812" s="12" t="s">
        <v>714</v>
      </c>
      <c r="E812" s="12" t="s">
        <v>1477</v>
      </c>
      <c r="F812" s="12"/>
      <c r="G812" s="13">
        <v>46142</v>
      </c>
      <c r="H812" s="14">
        <f>16020.16/185.94</f>
        <v>86.157685274819841</v>
      </c>
      <c r="I812" s="14">
        <v>-9.99</v>
      </c>
      <c r="J812" s="8">
        <f>SUMIF(Journal!$A:$A,HeadJournal!$A812,Journal!$K:$K)+SUMIF(Journal!$A:$A,HeadJournal!$A812,Journal!$L:$L)+SUMIF(Journal!$A:$A,HeadJournal!$A812,Journal!$M:$M)</f>
        <v>185.94</v>
      </c>
      <c r="K812" s="14">
        <v>185.94</v>
      </c>
      <c r="L812" s="14">
        <f t="shared" si="88"/>
        <v>697</v>
      </c>
      <c r="M812" s="8">
        <f ca="1">SUMIF(Journal!$A:$A,HeadJournal!$A812,Journal!$P:$P)</f>
        <v>16717.160000000003</v>
      </c>
      <c r="N812" s="8">
        <f ca="1">SUMIF(Journal!$A:$A,HeadJournal!$A812,Journal!Q:Q)</f>
        <v>14900</v>
      </c>
      <c r="O812" s="18">
        <f ca="1">SUMIF(Journal!$A:$A,HeadJournal!$A812,Journal!U:U)</f>
        <v>-1817.1600000000008</v>
      </c>
      <c r="P812" s="22">
        <f t="shared" ca="1" si="84"/>
        <v>-0.10870028162678352</v>
      </c>
      <c r="Q812" s="7" t="b">
        <f t="shared" ca="1" si="87"/>
        <v>1</v>
      </c>
      <c r="R812" s="73">
        <f t="shared" ca="1" si="85"/>
        <v>4.1693684812492068E-2</v>
      </c>
    </row>
    <row r="813" spans="1:18" x14ac:dyDescent="0.2">
      <c r="A813" s="192" t="s">
        <v>5711</v>
      </c>
      <c r="B813" s="12"/>
      <c r="C813" s="12" t="s">
        <v>1751</v>
      </c>
      <c r="D813" s="12" t="s">
        <v>714</v>
      </c>
      <c r="E813" s="12" t="s">
        <v>1477</v>
      </c>
      <c r="F813" s="12"/>
      <c r="G813" s="13">
        <v>46136</v>
      </c>
      <c r="H813" s="14">
        <f>15424.41/178.11</f>
        <v>86.60047161866261</v>
      </c>
      <c r="I813" s="14">
        <v>-19.46</v>
      </c>
      <c r="J813" s="8">
        <f>SUMIF(Journal!$A:$A,HeadJournal!$A813,Journal!$K:$K)+SUMIF(Journal!$A:$A,HeadJournal!$A813,Journal!$L:$L)+SUMIF(Journal!$A:$A,HeadJournal!$A813,Journal!$M:$M)</f>
        <v>178.10999999999993</v>
      </c>
      <c r="K813" s="14">
        <v>178.11</v>
      </c>
      <c r="L813" s="14">
        <f t="shared" si="88"/>
        <v>697</v>
      </c>
      <c r="M813" s="8">
        <f ca="1">SUMIF(Journal!$A:$A,HeadJournal!$A813,Journal!$P:$P)</f>
        <v>16121.410000000007</v>
      </c>
      <c r="N813" s="8">
        <f ca="1">SUMIF(Journal!$A:$A,HeadJournal!$A813,Journal!Q:Q)</f>
        <v>13100</v>
      </c>
      <c r="O813" s="18">
        <f ca="1">SUMIF(Journal!$A:$A,HeadJournal!$A813,Journal!U:U)</f>
        <v>-3021.4100000000058</v>
      </c>
      <c r="P813" s="22">
        <f t="shared" ca="1" si="84"/>
        <v>-0.18741598904810464</v>
      </c>
      <c r="Q813" s="7" t="b">
        <f t="shared" ca="1" si="87"/>
        <v>1</v>
      </c>
      <c r="R813" s="73">
        <f t="shared" ca="1" si="85"/>
        <v>4.3234431727745881E-2</v>
      </c>
    </row>
    <row r="814" spans="1:18" x14ac:dyDescent="0.2">
      <c r="A814" s="12" t="s">
        <v>5713</v>
      </c>
      <c r="B814" s="12"/>
      <c r="C814" s="12" t="s">
        <v>1380</v>
      </c>
      <c r="D814" s="12" t="s">
        <v>714</v>
      </c>
      <c r="E814" s="12" t="s">
        <v>1477</v>
      </c>
      <c r="F814" s="12"/>
      <c r="G814" s="13">
        <v>46141</v>
      </c>
      <c r="H814" s="14">
        <v>1</v>
      </c>
      <c r="I814" s="14">
        <v>0</v>
      </c>
      <c r="J814" s="8">
        <f>SUMIF(Journal!$A:$A,HeadJournal!$A814,Journal!$K:$K)+SUMIF(Journal!$A:$A,HeadJournal!$A814,Journal!$L:$L)+SUMIF(Journal!$A:$A,HeadJournal!$A814,Journal!$M:$M)</f>
        <v>972</v>
      </c>
      <c r="K814" s="14">
        <v>972</v>
      </c>
      <c r="L814" s="14">
        <v>0</v>
      </c>
      <c r="M814" s="8">
        <f ca="1">SUMIF(Journal!$A:$A,HeadJournal!$A814,Journal!$P:$P)</f>
        <v>972</v>
      </c>
      <c r="N814" s="8">
        <f ca="1">SUMIF(Journal!$A:$A,HeadJournal!$A814,Journal!Q:Q)</f>
        <v>0</v>
      </c>
      <c r="O814" s="18">
        <f ca="1">SUMIF(Journal!$A:$A,HeadJournal!$A814,Journal!U:U)</f>
        <v>-972</v>
      </c>
      <c r="P814" s="22" t="str">
        <f t="shared" ca="1" si="84"/>
        <v/>
      </c>
      <c r="Q814" s="7" t="b">
        <f t="shared" ca="1" si="87"/>
        <v>1</v>
      </c>
      <c r="R814" s="73">
        <f t="shared" ca="1" si="85"/>
        <v>0</v>
      </c>
    </row>
    <row r="815" spans="1:18" x14ac:dyDescent="0.2">
      <c r="A815" s="12" t="s">
        <v>5714</v>
      </c>
      <c r="B815" s="12"/>
      <c r="C815" s="12" t="s">
        <v>1380</v>
      </c>
      <c r="D815" s="12" t="s">
        <v>714</v>
      </c>
      <c r="E815" s="12" t="s">
        <v>1477</v>
      </c>
      <c r="F815" s="12"/>
      <c r="G815" s="13">
        <v>46143</v>
      </c>
      <c r="H815" s="14">
        <v>1</v>
      </c>
      <c r="I815" s="14">
        <v>0</v>
      </c>
      <c r="J815" s="8">
        <f>SUMIF(Journal!$A:$A,HeadJournal!$A815,Journal!$K:$K)+SUMIF(Journal!$A:$A,HeadJournal!$A815,Journal!$L:$L)+SUMIF(Journal!$A:$A,HeadJournal!$A815,Journal!$M:$M)</f>
        <v>1028</v>
      </c>
      <c r="K815" s="14">
        <v>1028</v>
      </c>
      <c r="L815" s="14">
        <v>0</v>
      </c>
      <c r="M815" s="8">
        <f ca="1">SUMIF(Journal!$A:$A,HeadJournal!$A815,Journal!$P:$P)</f>
        <v>1028</v>
      </c>
      <c r="N815" s="8">
        <f ca="1">SUMIF(Journal!$A:$A,HeadJournal!$A815,Journal!Q:Q)</f>
        <v>2000</v>
      </c>
      <c r="O815" s="18">
        <f ca="1">SUMIF(Journal!$A:$A,HeadJournal!$A815,Journal!U:U)</f>
        <v>972</v>
      </c>
      <c r="P815" s="22">
        <f t="shared" ca="1" si="84"/>
        <v>0.94552529182879375</v>
      </c>
      <c r="Q815" s="7" t="b">
        <f t="shared" ca="1" si="87"/>
        <v>1</v>
      </c>
      <c r="R815" s="73">
        <f t="shared" ca="1" si="85"/>
        <v>0</v>
      </c>
    </row>
    <row r="816" spans="1:18" x14ac:dyDescent="0.2">
      <c r="A816" s="12" t="s">
        <v>5715</v>
      </c>
      <c r="B816" s="12"/>
      <c r="C816" s="12" t="s">
        <v>1380</v>
      </c>
      <c r="D816" s="12" t="s">
        <v>714</v>
      </c>
      <c r="E816" s="12" t="s">
        <v>1477</v>
      </c>
      <c r="F816" s="12"/>
      <c r="G816" s="13">
        <v>46143</v>
      </c>
      <c r="H816" s="14">
        <v>1</v>
      </c>
      <c r="I816" s="14">
        <v>0</v>
      </c>
      <c r="J816" s="8">
        <f>SUMIF(Journal!$A:$A,HeadJournal!$A816,Journal!$K:$K)+SUMIF(Journal!$A:$A,HeadJournal!$A816,Journal!$L:$L)+SUMIF(Journal!$A:$A,HeadJournal!$A816,Journal!$M:$M)</f>
        <v>1028</v>
      </c>
      <c r="K816" s="14">
        <v>1028</v>
      </c>
      <c r="L816" s="14">
        <v>0</v>
      </c>
      <c r="M816" s="8">
        <f ca="1">SUMIF(Journal!$A:$A,HeadJournal!$A816,Journal!$P:$P)</f>
        <v>1028</v>
      </c>
      <c r="N816" s="8">
        <f ca="1">SUMIF(Journal!$A:$A,HeadJournal!$A816,Journal!Q:Q)</f>
        <v>2000</v>
      </c>
      <c r="O816" s="18">
        <f ca="1">SUMIF(Journal!$A:$A,HeadJournal!$A816,Journal!U:U)</f>
        <v>972</v>
      </c>
      <c r="P816" s="22">
        <f t="shared" ca="1" si="84"/>
        <v>0.94552529182879375</v>
      </c>
      <c r="Q816" s="7" t="b">
        <f t="shared" ca="1" si="87"/>
        <v>1</v>
      </c>
      <c r="R816" s="73">
        <f t="shared" ca="1" si="85"/>
        <v>0</v>
      </c>
    </row>
    <row r="817" spans="1:18" x14ac:dyDescent="0.2">
      <c r="A817" s="192" t="s">
        <v>5725</v>
      </c>
      <c r="B817" s="12" t="s">
        <v>5726</v>
      </c>
      <c r="C817" s="12" t="s">
        <v>1735</v>
      </c>
      <c r="D817" s="12" t="s">
        <v>714</v>
      </c>
      <c r="E817" s="12" t="s">
        <v>1477</v>
      </c>
      <c r="F817" s="12"/>
      <c r="G817" s="13">
        <v>46148</v>
      </c>
      <c r="H817" s="14">
        <f>15785.34/183.2</f>
        <v>86.164519650655023</v>
      </c>
      <c r="I817" s="14">
        <v>-9.76</v>
      </c>
      <c r="J817" s="8">
        <f>SUMIF(Journal!$A:$A,HeadJournal!$A817,Journal!$K:$K)+SUMIF(Journal!$A:$A,HeadJournal!$A817,Journal!$L:$L)+SUMIF(Journal!$A:$A,HeadJournal!$A817,Journal!$M:$M)</f>
        <v>183.20000000000005</v>
      </c>
      <c r="K817" s="14">
        <v>183.2</v>
      </c>
      <c r="L817" s="14">
        <f>(1200+1000+1285)/4</f>
        <v>871.25</v>
      </c>
      <c r="M817" s="8">
        <f ca="1">SUMIF(Journal!$A:$A,HeadJournal!$A817,Journal!$P:$P)</f>
        <v>16656.589999999997</v>
      </c>
      <c r="N817" s="8">
        <f ca="1">SUMIF(Journal!$A:$A,HeadJournal!$A817,Journal!Q:Q)</f>
        <v>15200</v>
      </c>
      <c r="O817" s="18">
        <f ca="1">SUMIF(Journal!$A:$A,HeadJournal!$A817,Journal!U:U)</f>
        <v>-1456.5899999999954</v>
      </c>
      <c r="P817" s="22">
        <f t="shared" ca="1" si="84"/>
        <v>-8.7448271224782242E-2</v>
      </c>
      <c r="Q817" s="7" t="b">
        <f t="shared" ca="1" si="87"/>
        <v>1</v>
      </c>
      <c r="R817" s="73">
        <f t="shared" ca="1" si="85"/>
        <v>5.230662458522424E-2</v>
      </c>
    </row>
    <row r="818" spans="1:18" x14ac:dyDescent="0.2">
      <c r="A818" s="192" t="s">
        <v>5732</v>
      </c>
      <c r="B818" s="12" t="s">
        <v>5733</v>
      </c>
      <c r="C818" s="12" t="s">
        <v>1737</v>
      </c>
      <c r="D818" s="12" t="s">
        <v>714</v>
      </c>
      <c r="E818" s="12" t="s">
        <v>1477</v>
      </c>
      <c r="F818" s="12"/>
      <c r="G818" s="13">
        <v>46156</v>
      </c>
      <c r="H818" s="14">
        <f>15817.01/186.93</f>
        <v>84.614615096560215</v>
      </c>
      <c r="I818" s="14">
        <v>-9.9600000000000009</v>
      </c>
      <c r="J818" s="8">
        <f>SUMIF(Journal!$A:$A,HeadJournal!$A818,Journal!$K:$K)+SUMIF(Journal!$A:$A,HeadJournal!$A818,Journal!$L:$L)+SUMIF(Journal!$A:$A,HeadJournal!$A818,Journal!$M:$M)</f>
        <v>186.92999999999998</v>
      </c>
      <c r="K818" s="14">
        <v>186.93</v>
      </c>
      <c r="L818" s="14">
        <f t="shared" ref="L818:L819" si="89">(1200+1000+1285)/4</f>
        <v>871.25</v>
      </c>
      <c r="M818" s="8">
        <f ca="1">SUMIF(Journal!$A:$A,HeadJournal!$A818,Journal!$P:$P)</f>
        <v>16688.260000000002</v>
      </c>
      <c r="N818" s="8">
        <f ca="1">SUMIF(Journal!$A:$A,HeadJournal!$A818,Journal!Q:Q)</f>
        <v>10900</v>
      </c>
      <c r="O818" s="18">
        <f ca="1">SUMIF(Journal!$A:$A,HeadJournal!$A818,Journal!U:U)</f>
        <v>-5788.260000000002</v>
      </c>
      <c r="P818" s="22">
        <f t="shared" ca="1" si="84"/>
        <v>-0.34684622602955617</v>
      </c>
      <c r="Q818" s="7" t="b">
        <f t="shared" ca="1" si="87"/>
        <v>1</v>
      </c>
      <c r="R818" s="73">
        <f t="shared" ca="1" si="85"/>
        <v>5.2207360144197169E-2</v>
      </c>
    </row>
    <row r="819" spans="1:18" x14ac:dyDescent="0.2">
      <c r="A819" s="192" t="s">
        <v>5737</v>
      </c>
      <c r="B819" s="12" t="s">
        <v>5738</v>
      </c>
      <c r="C819" s="12" t="s">
        <v>1752</v>
      </c>
      <c r="D819" s="12" t="s">
        <v>714</v>
      </c>
      <c r="E819" s="12" t="s">
        <v>1477</v>
      </c>
      <c r="F819" s="12"/>
      <c r="G819" s="13">
        <v>46155</v>
      </c>
      <c r="H819" s="14">
        <f>15296.59/178.46</f>
        <v>85.71438977922223</v>
      </c>
      <c r="I819" s="14">
        <v>-18.89</v>
      </c>
      <c r="J819" s="8">
        <f>SUMIF(Journal!$A:$A,HeadJournal!$A819,Journal!$K:$K)+SUMIF(Journal!$A:$A,HeadJournal!$A819,Journal!$L:$L)+SUMIF(Journal!$A:$A,HeadJournal!$A819,Journal!$M:$M)</f>
        <v>178.46000000000004</v>
      </c>
      <c r="K819" s="14">
        <v>178.46</v>
      </c>
      <c r="L819" s="14">
        <f t="shared" si="89"/>
        <v>871.25</v>
      </c>
      <c r="M819" s="8">
        <f ca="1">SUMIF(Journal!$A:$A,HeadJournal!$A819,Journal!$P:$P)</f>
        <v>16167.839999999995</v>
      </c>
      <c r="N819" s="8">
        <f ca="1">SUMIF(Journal!$A:$A,HeadJournal!$A819,Journal!Q:Q)</f>
        <v>10400</v>
      </c>
      <c r="O819" s="18">
        <f ca="1">SUMIF(Journal!$A:$A,HeadJournal!$A819,Journal!U:U)</f>
        <v>-5767.8399999999974</v>
      </c>
      <c r="P819" s="22">
        <f t="shared" ca="1" si="84"/>
        <v>-0.35674771645439335</v>
      </c>
      <c r="Q819" s="7" t="b">
        <f t="shared" ca="1" si="87"/>
        <v>1</v>
      </c>
      <c r="R819" s="73">
        <f t="shared" ca="1" si="85"/>
        <v>5.3887841542222106E-2</v>
      </c>
    </row>
    <row r="820" spans="1:18" x14ac:dyDescent="0.2">
      <c r="A820" s="12" t="s">
        <v>5740</v>
      </c>
      <c r="B820" s="12"/>
      <c r="C820" s="12" t="s">
        <v>5739</v>
      </c>
      <c r="D820" s="12" t="s">
        <v>714</v>
      </c>
      <c r="E820" s="12" t="s">
        <v>1477</v>
      </c>
      <c r="F820" s="12"/>
      <c r="G820" s="13">
        <v>46129</v>
      </c>
      <c r="H820" s="14">
        <v>1</v>
      </c>
      <c r="I820" s="14">
        <v>0</v>
      </c>
      <c r="J820" s="8">
        <f ca="1">SUMIF(Journal!$A:$A,HeadJournal!$A820,Journal!$K:$K)+SUMIF(Journal!$A:$A,HeadJournal!$A820,Journal!$L:$L)+SUMIF(Journal!$A:$A,HeadJournal!$A820,Journal!$M:$M)</f>
        <v>4892</v>
      </c>
      <c r="K820" s="14">
        <v>4892</v>
      </c>
      <c r="L820" s="14">
        <v>0</v>
      </c>
      <c r="M820" s="8">
        <f ca="1">SUMIF(Journal!$A:$A,HeadJournal!$A820,Journal!$P:$P)</f>
        <v>4892</v>
      </c>
      <c r="N820" s="8">
        <f ca="1">SUMIF(Journal!$A:$A,HeadJournal!$A820,Journal!Q:Q)</f>
        <v>0</v>
      </c>
      <c r="O820" s="18">
        <f ca="1">SUMIF(Journal!$A:$A,HeadJournal!$A820,Journal!U:U)</f>
        <v>-4892</v>
      </c>
      <c r="P820" s="22" t="str">
        <f t="shared" ca="1" si="84"/>
        <v/>
      </c>
      <c r="Q820" s="7" t="b">
        <f t="shared" ca="1" si="87"/>
        <v>1</v>
      </c>
      <c r="R820" s="73">
        <f t="shared" ca="1" si="85"/>
        <v>0</v>
      </c>
    </row>
    <row r="821" spans="1:18" x14ac:dyDescent="0.2">
      <c r="A821" s="12" t="s">
        <v>5741</v>
      </c>
      <c r="B821" s="12"/>
      <c r="C821" s="12" t="s">
        <v>1380</v>
      </c>
      <c r="D821" s="12" t="s">
        <v>714</v>
      </c>
      <c r="E821" s="12" t="s">
        <v>1477</v>
      </c>
      <c r="F821" s="12"/>
      <c r="G821" s="13">
        <v>46160</v>
      </c>
      <c r="H821" s="14">
        <v>1</v>
      </c>
      <c r="I821" s="14">
        <v>0</v>
      </c>
      <c r="J821" s="8">
        <f>SUMIF(Journal!$A:$A,HeadJournal!$A821,Journal!$K:$K)+SUMIF(Journal!$A:$A,HeadJournal!$A821,Journal!$L:$L)+SUMIF(Journal!$A:$A,HeadJournal!$A821,Journal!$M:$M)</f>
        <v>2643</v>
      </c>
      <c r="K821" s="14">
        <v>2643</v>
      </c>
      <c r="L821" s="14">
        <v>0</v>
      </c>
      <c r="M821" s="8">
        <f ca="1">SUMIF(Journal!$A:$A,HeadJournal!$A821,Journal!$P:$P)</f>
        <v>2643</v>
      </c>
      <c r="N821" s="8">
        <f ca="1">SUMIF(Journal!$A:$A,HeadJournal!$A821,Journal!Q:Q)</f>
        <v>3000</v>
      </c>
      <c r="O821" s="18">
        <f ca="1">SUMIF(Journal!$A:$A,HeadJournal!$A821,Journal!U:U)</f>
        <v>357</v>
      </c>
      <c r="P821" s="22">
        <f t="shared" ca="1" si="84"/>
        <v>0.13507377979568672</v>
      </c>
      <c r="Q821" s="7" t="b">
        <f t="shared" ca="1" si="87"/>
        <v>1</v>
      </c>
      <c r="R821" s="73">
        <f t="shared" ca="1" si="85"/>
        <v>0</v>
      </c>
    </row>
    <row r="822" spans="1:18" x14ac:dyDescent="0.2">
      <c r="A822" s="12" t="s">
        <v>5742</v>
      </c>
      <c r="B822" s="12"/>
      <c r="C822" s="12" t="s">
        <v>1380</v>
      </c>
      <c r="D822" s="12" t="s">
        <v>714</v>
      </c>
      <c r="E822" s="12" t="s">
        <v>1477</v>
      </c>
      <c r="F822" s="12"/>
      <c r="G822" s="13">
        <v>46160</v>
      </c>
      <c r="H822" s="14">
        <v>1</v>
      </c>
      <c r="I822" s="14">
        <v>0</v>
      </c>
      <c r="J822" s="8">
        <f>SUMIF(Journal!$A:$A,HeadJournal!$A822,Journal!$K:$K)+SUMIF(Journal!$A:$A,HeadJournal!$A822,Journal!$L:$L)+SUMIF(Journal!$A:$A,HeadJournal!$A822,Journal!$M:$M)</f>
        <v>894</v>
      </c>
      <c r="K822" s="14">
        <v>894</v>
      </c>
      <c r="L822" s="14">
        <v>0</v>
      </c>
      <c r="M822" s="8">
        <f ca="1">SUMIF(Journal!$A:$A,HeadJournal!$A822,Journal!$P:$P)</f>
        <v>894</v>
      </c>
      <c r="N822" s="8">
        <f ca="1">SUMIF(Journal!$A:$A,HeadJournal!$A822,Journal!Q:Q)</f>
        <v>2000</v>
      </c>
      <c r="O822" s="18">
        <f ca="1">SUMIF(Journal!$A:$A,HeadJournal!$A822,Journal!U:U)</f>
        <v>1106</v>
      </c>
      <c r="P822" s="22">
        <f t="shared" ca="1" si="84"/>
        <v>1.2371364653243848</v>
      </c>
      <c r="Q822" s="7" t="b">
        <f t="shared" ca="1" si="87"/>
        <v>1</v>
      </c>
      <c r="R822" s="73">
        <f t="shared" ca="1" si="85"/>
        <v>0</v>
      </c>
    </row>
    <row r="823" spans="1:18" x14ac:dyDescent="0.2">
      <c r="A823" s="12" t="s">
        <v>5743</v>
      </c>
      <c r="B823" s="12"/>
      <c r="C823" s="12" t="s">
        <v>1380</v>
      </c>
      <c r="D823" s="12" t="s">
        <v>714</v>
      </c>
      <c r="E823" s="12" t="s">
        <v>1477</v>
      </c>
      <c r="F823" s="12"/>
      <c r="G823" s="13">
        <v>46160</v>
      </c>
      <c r="H823" s="14">
        <v>1</v>
      </c>
      <c r="I823" s="14">
        <v>0</v>
      </c>
      <c r="J823" s="8">
        <f>SUMIF(Journal!$A:$A,HeadJournal!$A823,Journal!$K:$K)+SUMIF(Journal!$A:$A,HeadJournal!$A823,Journal!$L:$L)+SUMIF(Journal!$A:$A,HeadJournal!$A823,Journal!$M:$M)</f>
        <v>649</v>
      </c>
      <c r="K823" s="14">
        <v>649</v>
      </c>
      <c r="L823" s="14">
        <v>0</v>
      </c>
      <c r="M823" s="8">
        <f ca="1">SUMIF(Journal!$A:$A,HeadJournal!$A823,Journal!$P:$P)</f>
        <v>649</v>
      </c>
      <c r="N823" s="8">
        <f ca="1">SUMIF(Journal!$A:$A,HeadJournal!$A823,Journal!Q:Q)</f>
        <v>2000</v>
      </c>
      <c r="O823" s="18">
        <f ca="1">SUMIF(Journal!$A:$A,HeadJournal!$A823,Journal!U:U)</f>
        <v>1351</v>
      </c>
      <c r="P823" s="22">
        <f t="shared" ca="1" si="84"/>
        <v>2.0816640986132513</v>
      </c>
      <c r="Q823" s="7" t="b">
        <f t="shared" ca="1" si="87"/>
        <v>1</v>
      </c>
      <c r="R823" s="73">
        <f t="shared" ca="1" si="85"/>
        <v>0</v>
      </c>
    </row>
    <row r="824" spans="1:18" x14ac:dyDescent="0.2">
      <c r="A824" s="12" t="s">
        <v>5744</v>
      </c>
      <c r="B824" s="12"/>
      <c r="C824" s="12" t="s">
        <v>1380</v>
      </c>
      <c r="D824" s="12" t="s">
        <v>714</v>
      </c>
      <c r="E824" s="12" t="s">
        <v>1477</v>
      </c>
      <c r="F824" s="12"/>
      <c r="G824" s="13">
        <v>46160</v>
      </c>
      <c r="H824" s="14">
        <v>1</v>
      </c>
      <c r="I824" s="14">
        <v>0</v>
      </c>
      <c r="J824" s="8">
        <f>SUMIF(Journal!$A:$A,HeadJournal!$A824,Journal!$K:$K)+SUMIF(Journal!$A:$A,HeadJournal!$A824,Journal!$L:$L)+SUMIF(Journal!$A:$A,HeadJournal!$A824,Journal!$M:$M)</f>
        <v>649</v>
      </c>
      <c r="K824" s="14">
        <v>649</v>
      </c>
      <c r="L824" s="14">
        <v>0</v>
      </c>
      <c r="M824" s="8">
        <f ca="1">SUMIF(Journal!$A:$A,HeadJournal!$A824,Journal!$P:$P)</f>
        <v>649</v>
      </c>
      <c r="N824" s="8">
        <f ca="1">SUMIF(Journal!$A:$A,HeadJournal!$A824,Journal!Q:Q)</f>
        <v>2000</v>
      </c>
      <c r="O824" s="18">
        <f ca="1">SUMIF(Journal!$A:$A,HeadJournal!$A824,Journal!U:U)</f>
        <v>1351</v>
      </c>
      <c r="P824" s="22">
        <f t="shared" ca="1" si="84"/>
        <v>2.0816640986132513</v>
      </c>
      <c r="Q824" s="7" t="b">
        <f t="shared" ca="1" si="87"/>
        <v>1</v>
      </c>
      <c r="R824" s="73">
        <f t="shared" ca="1" si="85"/>
        <v>0</v>
      </c>
    </row>
    <row r="825" spans="1:18" x14ac:dyDescent="0.2">
      <c r="A825" s="12" t="s">
        <v>5745</v>
      </c>
      <c r="B825" s="12"/>
      <c r="C825" s="12" t="s">
        <v>1380</v>
      </c>
      <c r="D825" s="12" t="s">
        <v>714</v>
      </c>
      <c r="E825" s="12" t="s">
        <v>1477</v>
      </c>
      <c r="F825" s="12"/>
      <c r="G825" s="13">
        <v>46166</v>
      </c>
      <c r="H825" s="14">
        <v>1</v>
      </c>
      <c r="I825" s="14">
        <v>0</v>
      </c>
      <c r="J825" s="8">
        <f>SUMIF(Journal!$A:$A,HeadJournal!$A825,Journal!$K:$K)+SUMIF(Journal!$A:$A,HeadJournal!$A825,Journal!$L:$L)+SUMIF(Journal!$A:$A,HeadJournal!$A825,Journal!$M:$M)</f>
        <v>1615</v>
      </c>
      <c r="K825" s="14">
        <v>1615</v>
      </c>
      <c r="L825" s="14">
        <v>0</v>
      </c>
      <c r="M825" s="8">
        <f ca="1">SUMIF(Journal!$A:$A,HeadJournal!$A825,Journal!$P:$P)</f>
        <v>1615</v>
      </c>
      <c r="N825" s="8">
        <f ca="1">SUMIF(Journal!$A:$A,HeadJournal!$A825,Journal!Q:Q)</f>
        <v>4000</v>
      </c>
      <c r="O825" s="18">
        <f ca="1">SUMIF(Journal!$A:$A,HeadJournal!$A825,Journal!U:U)</f>
        <v>2385</v>
      </c>
      <c r="P825" s="22">
        <f t="shared" ca="1" si="84"/>
        <v>1.4767801857585139</v>
      </c>
      <c r="Q825" s="7" t="b">
        <f t="shared" ca="1" si="87"/>
        <v>1</v>
      </c>
      <c r="R825" s="73">
        <f t="shared" ca="1" si="85"/>
        <v>0</v>
      </c>
    </row>
    <row r="826" spans="1:18" x14ac:dyDescent="0.2">
      <c r="A826" s="12" t="s">
        <v>5755</v>
      </c>
      <c r="B826" s="12"/>
      <c r="C826" s="12" t="s">
        <v>1752</v>
      </c>
      <c r="D826" s="12" t="s">
        <v>714</v>
      </c>
      <c r="E826" s="12" t="s">
        <v>1477</v>
      </c>
      <c r="F826" s="12"/>
      <c r="G826" s="13">
        <v>46161</v>
      </c>
      <c r="H826" s="14">
        <f>15512/185.27</f>
        <v>83.726453284395745</v>
      </c>
      <c r="I826" s="14">
        <v>-9.73</v>
      </c>
      <c r="J826" s="8">
        <f>SUMIF(Journal!$A:$A,HeadJournal!$A826,Journal!$K:$K)+SUMIF(Journal!$A:$A,HeadJournal!$A826,Journal!$L:$L)+SUMIF(Journal!$A:$A,HeadJournal!$A826,Journal!$M:$M)</f>
        <v>185.27000000000007</v>
      </c>
      <c r="K826" s="14">
        <v>185.27</v>
      </c>
      <c r="L826" s="14">
        <f>(500+1000+1285)/4</f>
        <v>696.25</v>
      </c>
      <c r="M826" s="8">
        <f ca="1">SUMIF(Journal!$A:$A,HeadJournal!$A826,Journal!$P:$P)</f>
        <v>16208.249999999996</v>
      </c>
      <c r="N826" s="8">
        <f ca="1">SUMIF(Journal!$A:$A,HeadJournal!$A826,Journal!Q:Q)</f>
        <v>3000</v>
      </c>
      <c r="O826" s="18">
        <f ca="1">SUMIF(Journal!$A:$A,HeadJournal!$A826,Journal!U:U)</f>
        <v>-13208.249999999996</v>
      </c>
      <c r="P826" s="22">
        <f t="shared" ca="1" si="84"/>
        <v>-0.81490907408264301</v>
      </c>
      <c r="Q826" s="7" t="b">
        <f t="shared" ca="1" si="87"/>
        <v>1</v>
      </c>
      <c r="R826" s="73">
        <f t="shared" ca="1" si="85"/>
        <v>4.2956519056653257E-2</v>
      </c>
    </row>
    <row r="827" spans="1:18" x14ac:dyDescent="0.2">
      <c r="A827" s="192" t="s">
        <v>5756</v>
      </c>
      <c r="B827" s="12"/>
      <c r="C827" s="12" t="s">
        <v>1751</v>
      </c>
      <c r="D827" s="12" t="s">
        <v>714</v>
      </c>
      <c r="E827" s="12" t="s">
        <v>1477</v>
      </c>
      <c r="F827" s="12"/>
      <c r="G827" s="13">
        <v>46159</v>
      </c>
      <c r="H827" s="14">
        <f>15482.68/183.8</f>
        <v>84.236561479869422</v>
      </c>
      <c r="I827" s="14">
        <v>-10</v>
      </c>
      <c r="J827" s="8">
        <f ca="1">SUMIF(Journal!$A:$A,HeadJournal!$A827,Journal!$K:$K)+SUMIF(Journal!$A:$A,HeadJournal!$A827,Journal!$L:$L)+SUMIF(Journal!$A:$A,HeadJournal!$A827,Journal!$M:$M)</f>
        <v>183.79999999999998</v>
      </c>
      <c r="K827" s="14">
        <v>183.8</v>
      </c>
      <c r="L827" s="14">
        <f t="shared" ref="L827" si="90">(1200+1000+1285)/4</f>
        <v>871.25</v>
      </c>
      <c r="M827" s="8">
        <f ca="1">SUMIF(Journal!$A:$A,HeadJournal!$A827,Journal!$P:$P)</f>
        <v>16353.93</v>
      </c>
      <c r="N827" s="8">
        <f ca="1">SUMIF(Journal!$A:$A,HeadJournal!$A827,Journal!Q:Q)</f>
        <v>13000</v>
      </c>
      <c r="O827" s="18">
        <f ca="1">SUMIF(Journal!$A:$A,HeadJournal!$A827,Journal!U:U)</f>
        <v>-3353.9300000000021</v>
      </c>
      <c r="P827" s="22">
        <f t="shared" ca="1" si="84"/>
        <v>-0.20508403790403909</v>
      </c>
      <c r="Q827" s="7" t="b">
        <f t="shared" ca="1" si="87"/>
        <v>1</v>
      </c>
      <c r="R827" s="73">
        <f t="shared" ca="1" si="85"/>
        <v>5.3274656305854311E-2</v>
      </c>
    </row>
    <row r="828" spans="1:18" x14ac:dyDescent="0.2">
      <c r="A828" s="192" t="s">
        <v>5765</v>
      </c>
      <c r="B828" s="12"/>
      <c r="C828" s="12" t="s">
        <v>1751</v>
      </c>
      <c r="D828" s="12" t="s">
        <v>714</v>
      </c>
      <c r="E828" s="12" t="s">
        <v>1477</v>
      </c>
      <c r="F828" s="12"/>
      <c r="G828" s="13">
        <v>46167</v>
      </c>
      <c r="H828" s="14">
        <f>15268.07/186.56</f>
        <v>81.839997855917659</v>
      </c>
      <c r="I828" s="14">
        <f>-9.59</f>
        <v>-9.59</v>
      </c>
      <c r="J828" s="8">
        <f ca="1">SUMIF(Journal!$A:$A,HeadJournal!$A828,Journal!$K:$K)+SUMIF(Journal!$A:$A,HeadJournal!$A828,Journal!$L:$L)+SUMIF(Journal!$A:$A,HeadJournal!$A828,Journal!$M:$M)</f>
        <v>186.55999999999997</v>
      </c>
      <c r="K828" s="14">
        <v>186.56</v>
      </c>
      <c r="L828" s="14">
        <f t="shared" ref="L828:L830" si="91">(500+1000+1285)/4</f>
        <v>696.25</v>
      </c>
      <c r="M828" s="8">
        <f ca="1">SUMIF(Journal!$A:$A,HeadJournal!$A828,Journal!$P:$P)</f>
        <v>15964.32</v>
      </c>
      <c r="N828" s="8">
        <f ca="1">SUMIF(Journal!$A:$A,HeadJournal!$A828,Journal!Q:Q)</f>
        <v>0</v>
      </c>
      <c r="O828" s="18">
        <f ca="1">SUMIF(Journal!$A:$A,HeadJournal!$A828,Journal!U:U)</f>
        <v>-15964.32</v>
      </c>
      <c r="P828" s="22" t="str">
        <f t="shared" ca="1" si="84"/>
        <v/>
      </c>
      <c r="Q828" s="7" t="b">
        <f t="shared" ca="1" si="87"/>
        <v>1</v>
      </c>
      <c r="R828" s="73">
        <f t="shared" ca="1" si="85"/>
        <v>4.3612881726249539E-2</v>
      </c>
    </row>
    <row r="829" spans="1:18" x14ac:dyDescent="0.2">
      <c r="A829" s="192" t="s">
        <v>5770</v>
      </c>
      <c r="B829" s="12"/>
      <c r="C829" s="12" t="s">
        <v>1735</v>
      </c>
      <c r="D829" s="12" t="s">
        <v>714</v>
      </c>
      <c r="E829" s="12" t="s">
        <v>1477</v>
      </c>
      <c r="F829" s="12"/>
      <c r="G829" s="13">
        <v>46170</v>
      </c>
      <c r="H829" s="14">
        <f>15253.61/186.37</f>
        <v>81.845844288243811</v>
      </c>
      <c r="I829" s="14">
        <f>-9.82</f>
        <v>-9.82</v>
      </c>
      <c r="J829" s="8">
        <f ca="1">SUMIF(Journal!$A:$A,HeadJournal!$A829,Journal!$K:$K)+SUMIF(Journal!$A:$A,HeadJournal!$A829,Journal!$L:$L)+SUMIF(Journal!$A:$A,HeadJournal!$A829,Journal!$M:$M)</f>
        <v>186.37</v>
      </c>
      <c r="K829" s="14">
        <v>186.37</v>
      </c>
      <c r="L829" s="14">
        <f t="shared" si="91"/>
        <v>696.25</v>
      </c>
      <c r="M829" s="8">
        <f ca="1">SUMIF(Journal!$A:$A,HeadJournal!$A829,Journal!$P:$P)</f>
        <v>15949.859999999999</v>
      </c>
      <c r="N829" s="8">
        <f ca="1">SUMIF(Journal!$A:$A,HeadJournal!$A829,Journal!Q:Q)</f>
        <v>0</v>
      </c>
      <c r="O829" s="18">
        <f ca="1">SUMIF(Journal!$A:$A,HeadJournal!$A829,Journal!U:U)</f>
        <v>-15949.859999999999</v>
      </c>
      <c r="P829" s="22" t="str">
        <f t="shared" ca="1" si="84"/>
        <v/>
      </c>
      <c r="Q829" s="7" t="b">
        <f t="shared" ca="1" si="87"/>
        <v>1</v>
      </c>
      <c r="R829" s="73">
        <f t="shared" ca="1" si="85"/>
        <v>4.3652420773599272E-2</v>
      </c>
    </row>
    <row r="830" spans="1:18" x14ac:dyDescent="0.2">
      <c r="A830" s="192" t="s">
        <v>5776</v>
      </c>
      <c r="B830" s="12"/>
      <c r="C830" s="12" t="s">
        <v>1737</v>
      </c>
      <c r="D830" s="12" t="s">
        <v>714</v>
      </c>
      <c r="E830" s="12" t="s">
        <v>1477</v>
      </c>
      <c r="F830" s="12"/>
      <c r="G830" s="13">
        <v>46171</v>
      </c>
      <c r="H830" s="14">
        <f>14566.57/177.92</f>
        <v>81.871459082733821</v>
      </c>
      <c r="I830" s="14">
        <v>-9.8800000000000008</v>
      </c>
      <c r="J830" s="8">
        <f ca="1">SUMIF(Journal!$A:$A,HeadJournal!$A830,Journal!$K:$K)+SUMIF(Journal!$A:$A,HeadJournal!$A830,Journal!$L:$L)+SUMIF(Journal!$A:$A,HeadJournal!$A830,Journal!$M:$M)</f>
        <v>177.92000000000004</v>
      </c>
      <c r="K830" s="14">
        <v>177.92</v>
      </c>
      <c r="L830" s="14">
        <f t="shared" si="91"/>
        <v>696.25</v>
      </c>
      <c r="M830" s="8">
        <f ca="1">SUMIF(Journal!$A:$A,HeadJournal!$A830,Journal!$P:$P)</f>
        <v>15262.819999999998</v>
      </c>
      <c r="N830" s="8">
        <f ca="1">SUMIF(Journal!$A:$A,HeadJournal!$A830,Journal!Q:Q)</f>
        <v>0</v>
      </c>
      <c r="O830" s="18">
        <f ca="1">SUMIF(Journal!$A:$A,HeadJournal!$A830,Journal!U:U)</f>
        <v>-15262.819999999998</v>
      </c>
      <c r="P830" s="22" t="str">
        <f t="shared" ca="1" si="84"/>
        <v/>
      </c>
      <c r="Q830" s="7" t="b">
        <f t="shared" ca="1" si="87"/>
        <v>1</v>
      </c>
      <c r="R830" s="73">
        <f t="shared" ca="1" si="85"/>
        <v>4.5617389184960583E-2</v>
      </c>
    </row>
    <row r="831" spans="1:18" x14ac:dyDescent="0.2">
      <c r="A831" s="12" t="s">
        <v>5777</v>
      </c>
      <c r="B831" s="12"/>
      <c r="C831" s="12" t="s">
        <v>1380</v>
      </c>
      <c r="D831" s="12" t="s">
        <v>714</v>
      </c>
      <c r="E831" s="12" t="s">
        <v>1477</v>
      </c>
      <c r="F831" s="12"/>
      <c r="G831" s="13">
        <v>46174</v>
      </c>
      <c r="H831" s="14">
        <v>1</v>
      </c>
      <c r="I831" s="14">
        <v>0</v>
      </c>
      <c r="J831" s="8">
        <f>SUMIF(Journal!$A:$A,HeadJournal!$A831,Journal!$K:$K)+SUMIF(Journal!$A:$A,HeadJournal!$A831,Journal!$L:$L)+SUMIF(Journal!$A:$A,HeadJournal!$A831,Journal!$M:$M)</f>
        <v>742.05</v>
      </c>
      <c r="K831" s="14">
        <v>742.05</v>
      </c>
      <c r="L831" s="14">
        <v>0</v>
      </c>
      <c r="M831" s="8">
        <f ca="1">SUMIF(Journal!$A:$A,HeadJournal!$A831,Journal!$P:$P)</f>
        <v>742.05</v>
      </c>
      <c r="N831" s="8">
        <f ca="1">SUMIF(Journal!$A:$A,HeadJournal!$A831,Journal!Q:Q)</f>
        <v>2000</v>
      </c>
      <c r="O831" s="18">
        <f ca="1">SUMIF(Journal!$A:$A,HeadJournal!$A831,Journal!U:U)</f>
        <v>1257.95</v>
      </c>
      <c r="P831" s="22">
        <f t="shared" ca="1" si="84"/>
        <v>1.6952361700694025</v>
      </c>
      <c r="Q831" s="7" t="b">
        <f t="shared" ca="1" si="87"/>
        <v>1</v>
      </c>
      <c r="R831" s="73">
        <f t="shared" ca="1" si="85"/>
        <v>0</v>
      </c>
    </row>
    <row r="832" spans="1:18" x14ac:dyDescent="0.2">
      <c r="A832" s="12" t="s">
        <v>5778</v>
      </c>
      <c r="B832" s="12"/>
      <c r="C832" s="12" t="s">
        <v>1380</v>
      </c>
      <c r="D832" s="12" t="s">
        <v>714</v>
      </c>
      <c r="E832" s="12" t="s">
        <v>1477</v>
      </c>
      <c r="F832" s="12"/>
      <c r="G832" s="13">
        <v>46180</v>
      </c>
      <c r="H832" s="14">
        <v>1</v>
      </c>
      <c r="I832" s="14">
        <v>0</v>
      </c>
      <c r="J832" s="8">
        <f>SUMIF(Journal!$A:$A,HeadJournal!$A832,Journal!$K:$K)+SUMIF(Journal!$A:$A,HeadJournal!$A832,Journal!$L:$L)+SUMIF(Journal!$A:$A,HeadJournal!$A832,Journal!$M:$M)</f>
        <v>772</v>
      </c>
      <c r="K832" s="14">
        <v>772</v>
      </c>
      <c r="L832" s="14">
        <v>0</v>
      </c>
      <c r="M832" s="8">
        <f ca="1">SUMIF(Journal!$A:$A,HeadJournal!$A832,Journal!$P:$P)</f>
        <v>772</v>
      </c>
      <c r="N832" s="8">
        <f ca="1">SUMIF(Journal!$A:$A,HeadJournal!$A832,Journal!Q:Q)</f>
        <v>2000</v>
      </c>
      <c r="O832" s="18">
        <f ca="1">SUMIF(Journal!$A:$A,HeadJournal!$A832,Journal!U:U)</f>
        <v>1228</v>
      </c>
      <c r="P832" s="22">
        <f t="shared" ca="1" si="84"/>
        <v>1.5906735751295338</v>
      </c>
      <c r="Q832" s="7" t="b">
        <f t="shared" ca="1" si="87"/>
        <v>1</v>
      </c>
      <c r="R832" s="73">
        <f t="shared" ca="1" si="85"/>
        <v>0</v>
      </c>
    </row>
    <row r="833" spans="1:18" x14ac:dyDescent="0.2">
      <c r="A833" s="192" t="s">
        <v>5781</v>
      </c>
      <c r="B833" s="12" t="s">
        <v>5782</v>
      </c>
      <c r="C833" s="12" t="s">
        <v>1737</v>
      </c>
      <c r="D833" s="12" t="s">
        <v>1505</v>
      </c>
      <c r="E833" s="12" t="s">
        <v>1477</v>
      </c>
      <c r="F833" s="12"/>
      <c r="G833" s="13">
        <v>46180</v>
      </c>
      <c r="H833" s="14">
        <f>13889.79/169.31</f>
        <v>82.037623294548467</v>
      </c>
      <c r="I833" s="14">
        <v>-19.559999999999999</v>
      </c>
      <c r="J833" s="8">
        <f ca="1">SUMIF(Journal!$A:$A,HeadJournal!$A833,Journal!$K:$K)+SUMIF(Journal!$A:$A,HeadJournal!$A833,Journal!$L:$L)+SUMIF(Journal!$A:$A,HeadJournal!$A833,Journal!$M:$M)</f>
        <v>169.31</v>
      </c>
      <c r="K833" s="14">
        <v>169.31</v>
      </c>
      <c r="L833" s="14"/>
      <c r="M833" s="8">
        <f ca="1">SUMIF(Journal!$A:$A,HeadJournal!$A833,Journal!$P:$P)</f>
        <v>13889.790000000003</v>
      </c>
      <c r="N833" s="8">
        <f ca="1">SUMIF(Journal!$A:$A,HeadJournal!$A833,Journal!Q:Q)</f>
        <v>0</v>
      </c>
      <c r="O833" s="18">
        <f ca="1">SUMIF(Journal!$A:$A,HeadJournal!$A833,Journal!U:U)</f>
        <v>-13889.790000000003</v>
      </c>
      <c r="P833" s="22" t="str">
        <f t="shared" ca="1" si="84"/>
        <v/>
      </c>
      <c r="Q833" s="7" t="b">
        <f t="shared" ca="1" si="87"/>
        <v>1</v>
      </c>
      <c r="R833" s="73">
        <f t="shared" ca="1" si="85"/>
        <v>0</v>
      </c>
    </row>
    <row r="834" spans="1:18" x14ac:dyDescent="0.2">
      <c r="A834" s="192" t="s">
        <v>5791</v>
      </c>
      <c r="B834" s="12" t="s">
        <v>5792</v>
      </c>
      <c r="C834" s="12" t="s">
        <v>1751</v>
      </c>
      <c r="D834" s="12" t="s">
        <v>1505</v>
      </c>
      <c r="E834" s="12" t="s">
        <v>1477</v>
      </c>
      <c r="F834" s="12"/>
      <c r="G834" s="13">
        <v>46175</v>
      </c>
      <c r="H834" s="14">
        <f>11528.79/136.84</f>
        <v>84.250146156094715</v>
      </c>
      <c r="I834" s="14">
        <f>-58.24</f>
        <v>-58.24</v>
      </c>
      <c r="J834" s="8">
        <f ca="1">SUMIF(Journal!$A:$A,HeadJournal!$A834,Journal!$K:$K)+SUMIF(Journal!$A:$A,HeadJournal!$A834,Journal!$L:$L)+SUMIF(Journal!$A:$A,HeadJournal!$A834,Journal!$M:$M)</f>
        <v>136.84000000000006</v>
      </c>
      <c r="K834" s="14">
        <v>136.84</v>
      </c>
      <c r="L834" s="14"/>
      <c r="M834" s="8">
        <f ca="1">SUMIF(Journal!$A:$A,HeadJournal!$A834,Journal!$P:$P)</f>
        <v>11528.789999999999</v>
      </c>
      <c r="N834" s="8">
        <f ca="1">SUMIF(Journal!$A:$A,HeadJournal!$A834,Journal!Q:Q)</f>
        <v>0</v>
      </c>
      <c r="O834" s="18">
        <f ca="1">SUMIF(Journal!$A:$A,HeadJournal!$A834,Journal!U:U)</f>
        <v>-11528.789999999999</v>
      </c>
      <c r="P834" s="22" t="str">
        <f t="shared" ca="1" si="84"/>
        <v/>
      </c>
      <c r="Q834" s="7" t="b">
        <f t="shared" ref="Q834:Q865" ca="1" si="92">J834=K834</f>
        <v>1</v>
      </c>
      <c r="R834" s="73">
        <f t="shared" ca="1" si="85"/>
        <v>0</v>
      </c>
    </row>
    <row r="835" spans="1:18" x14ac:dyDescent="0.2">
      <c r="A835" s="192" t="s">
        <v>5800</v>
      </c>
      <c r="B835" s="12" t="s">
        <v>5801</v>
      </c>
      <c r="C835" s="12" t="s">
        <v>1751</v>
      </c>
      <c r="D835" s="12" t="s">
        <v>1505</v>
      </c>
      <c r="E835" s="12" t="s">
        <v>1477</v>
      </c>
      <c r="F835" s="12"/>
      <c r="G835" s="13">
        <v>46182</v>
      </c>
      <c r="H835" s="14">
        <f>15985.58/196.91</f>
        <v>81.18216444060738</v>
      </c>
      <c r="I835" s="14">
        <v>0</v>
      </c>
      <c r="J835" s="8">
        <f ca="1">SUMIF(Journal!$A:$A,HeadJournal!$A835,Journal!$K:$K)+SUMIF(Journal!$A:$A,HeadJournal!$A835,Journal!$L:$L)+SUMIF(Journal!$A:$A,HeadJournal!$A835,Journal!$M:$M)</f>
        <v>196.91000000000003</v>
      </c>
      <c r="K835" s="14">
        <v>196.91</v>
      </c>
      <c r="L835" s="14"/>
      <c r="M835" s="8">
        <f ca="1">SUMIF(Journal!$A:$A,HeadJournal!$A835,Journal!$P:$P)</f>
        <v>15985.579999999996</v>
      </c>
      <c r="N835" s="8">
        <f ca="1">SUMIF(Journal!$A:$A,HeadJournal!$A835,Journal!Q:Q)</f>
        <v>0</v>
      </c>
      <c r="O835" s="18">
        <f ca="1">SUMIF(Journal!$A:$A,HeadJournal!$A835,Journal!U:U)</f>
        <v>-15985.579999999996</v>
      </c>
      <c r="P835" s="22" t="str">
        <f t="shared" ref="P835:P889" ca="1" si="93">IF(N835&lt;&gt;0,IFERROR(O835/M835,""),"")</f>
        <v/>
      </c>
      <c r="Q835" s="7" t="b">
        <f t="shared" ca="1" si="92"/>
        <v>1</v>
      </c>
      <c r="R835" s="73">
        <f t="shared" ref="R835:R889" ca="1" si="94">L835/M835</f>
        <v>0</v>
      </c>
    </row>
    <row r="836" spans="1:18" x14ac:dyDescent="0.2">
      <c r="A836" s="192" t="s">
        <v>5810</v>
      </c>
      <c r="B836" s="12" t="s">
        <v>5811</v>
      </c>
      <c r="C836" s="12" t="s">
        <v>1752</v>
      </c>
      <c r="D836" s="12" t="s">
        <v>1505</v>
      </c>
      <c r="E836" s="12" t="s">
        <v>1477</v>
      </c>
      <c r="F836" s="12"/>
      <c r="G836" s="13">
        <v>46189</v>
      </c>
      <c r="H836" s="14">
        <f>14778.26/182.02</f>
        <v>81.190308757279411</v>
      </c>
      <c r="I836" s="14">
        <v>0</v>
      </c>
      <c r="J836" s="8">
        <f ca="1">SUMIF(Journal!$A:$A,HeadJournal!$A836,Journal!$K:$K)+SUMIF(Journal!$A:$A,HeadJournal!$A836,Journal!$L:$L)+SUMIF(Journal!$A:$A,HeadJournal!$A836,Journal!$M:$M)</f>
        <v>182.02000000000004</v>
      </c>
      <c r="K836" s="14">
        <v>182.02</v>
      </c>
      <c r="L836" s="14"/>
      <c r="M836" s="8">
        <f ca="1">SUMIF(Journal!$A:$A,HeadJournal!$A836,Journal!$P:$P)</f>
        <v>14778.259999999998</v>
      </c>
      <c r="N836" s="8">
        <f ca="1">SUMIF(Journal!$A:$A,HeadJournal!$A836,Journal!Q:Q)</f>
        <v>0</v>
      </c>
      <c r="O836" s="18">
        <f ca="1">SUMIF(Journal!$A:$A,HeadJournal!$A836,Journal!U:U)</f>
        <v>-14778.259999999998</v>
      </c>
      <c r="P836" s="22" t="str">
        <f t="shared" ca="1" si="93"/>
        <v/>
      </c>
      <c r="Q836" s="7" t="b">
        <f t="shared" ca="1" si="92"/>
        <v>1</v>
      </c>
      <c r="R836" s="73">
        <f t="shared" ca="1" si="94"/>
        <v>0</v>
      </c>
    </row>
    <row r="837" spans="1:18" x14ac:dyDescent="0.2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 ca="1"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 ca="1">SUMIF(Journal!$A:$A,HeadJournal!$A837,Journal!$P:$P)</f>
        <v>0</v>
      </c>
      <c r="N837" s="8">
        <f ca="1">SUMIF(Journal!$A:$A,HeadJournal!$A837,Journal!Q:Q)</f>
        <v>0</v>
      </c>
      <c r="O837" s="18">
        <f ca="1">SUMIF(Journal!$A:$A,HeadJournal!$A837,Journal!U:U)</f>
        <v>0</v>
      </c>
      <c r="P837" s="22" t="str">
        <f t="shared" ca="1" si="93"/>
        <v/>
      </c>
      <c r="Q837" s="7" t="b">
        <f t="shared" ca="1" si="92"/>
        <v>1</v>
      </c>
      <c r="R837" s="73" t="e">
        <f t="shared" ca="1" si="94"/>
        <v>#DIV/0!</v>
      </c>
    </row>
    <row r="838" spans="1:18" x14ac:dyDescent="0.2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 ca="1"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 ca="1">SUMIF(Journal!$A:$A,HeadJournal!$A838,Journal!$P:$P)</f>
        <v>0</v>
      </c>
      <c r="N838" s="8">
        <f ca="1">SUMIF(Journal!$A:$A,HeadJournal!$A838,Journal!Q:Q)</f>
        <v>0</v>
      </c>
      <c r="O838" s="18">
        <f ca="1">SUMIF(Journal!$A:$A,HeadJournal!$A838,Journal!U:U)</f>
        <v>0</v>
      </c>
      <c r="P838" s="22" t="str">
        <f t="shared" ca="1" si="93"/>
        <v/>
      </c>
      <c r="Q838" s="7" t="b">
        <f t="shared" ca="1" si="92"/>
        <v>1</v>
      </c>
      <c r="R838" s="73" t="e">
        <f t="shared" ca="1" si="94"/>
        <v>#DIV/0!</v>
      </c>
    </row>
    <row r="839" spans="1:18" x14ac:dyDescent="0.2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 ca="1"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 ca="1">SUMIF(Journal!$A:$A,HeadJournal!$A839,Journal!$P:$P)</f>
        <v>0</v>
      </c>
      <c r="N839" s="8">
        <f ca="1">SUMIF(Journal!$A:$A,HeadJournal!$A839,Journal!Q:Q)</f>
        <v>0</v>
      </c>
      <c r="O839" s="18">
        <f ca="1">SUMIF(Journal!$A:$A,HeadJournal!$A839,Journal!U:U)</f>
        <v>0</v>
      </c>
      <c r="P839" s="22" t="str">
        <f t="shared" ca="1" si="93"/>
        <v/>
      </c>
      <c r="Q839" s="7" t="b">
        <f t="shared" ca="1" si="92"/>
        <v>1</v>
      </c>
      <c r="R839" s="73" t="e">
        <f t="shared" ca="1" si="94"/>
        <v>#DIV/0!</v>
      </c>
    </row>
    <row r="840" spans="1:18" x14ac:dyDescent="0.2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 ca="1"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 ca="1">SUMIF(Journal!$A:$A,HeadJournal!$A840,Journal!$P:$P)</f>
        <v>0</v>
      </c>
      <c r="N840" s="8">
        <f ca="1">SUMIF(Journal!$A:$A,HeadJournal!$A840,Journal!Q:Q)</f>
        <v>0</v>
      </c>
      <c r="O840" s="18">
        <f ca="1">SUMIF(Journal!$A:$A,HeadJournal!$A840,Journal!U:U)</f>
        <v>0</v>
      </c>
      <c r="P840" s="22" t="str">
        <f t="shared" ca="1" si="93"/>
        <v/>
      </c>
      <c r="Q840" s="7" t="b">
        <f t="shared" ca="1" si="92"/>
        <v>1</v>
      </c>
      <c r="R840" s="73" t="e">
        <f t="shared" ca="1" si="94"/>
        <v>#DIV/0!</v>
      </c>
    </row>
    <row r="841" spans="1:18" x14ac:dyDescent="0.2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 ca="1"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 ca="1">SUMIF(Journal!$A:$A,HeadJournal!$A841,Journal!$P:$P)</f>
        <v>0</v>
      </c>
      <c r="N841" s="8">
        <f ca="1">SUMIF(Journal!$A:$A,HeadJournal!$A841,Journal!Q:Q)</f>
        <v>0</v>
      </c>
      <c r="O841" s="18">
        <f ca="1">SUMIF(Journal!$A:$A,HeadJournal!$A841,Journal!U:U)</f>
        <v>0</v>
      </c>
      <c r="P841" s="22" t="str">
        <f t="shared" ca="1" si="93"/>
        <v/>
      </c>
      <c r="Q841" s="7" t="b">
        <f t="shared" ca="1" si="92"/>
        <v>1</v>
      </c>
      <c r="R841" s="73" t="e">
        <f t="shared" ca="1" si="94"/>
        <v>#DIV/0!</v>
      </c>
    </row>
    <row r="842" spans="1:18" x14ac:dyDescent="0.2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 ca="1"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 ca="1">SUMIF(Journal!$A:$A,HeadJournal!$A842,Journal!$P:$P)</f>
        <v>0</v>
      </c>
      <c r="N842" s="8">
        <f ca="1">SUMIF(Journal!$A:$A,HeadJournal!$A842,Journal!Q:Q)</f>
        <v>0</v>
      </c>
      <c r="O842" s="18">
        <f ca="1">SUMIF(Journal!$A:$A,HeadJournal!$A842,Journal!U:U)</f>
        <v>0</v>
      </c>
      <c r="P842" s="22" t="str">
        <f t="shared" ca="1" si="93"/>
        <v/>
      </c>
      <c r="Q842" s="7" t="b">
        <f t="shared" ca="1" si="92"/>
        <v>1</v>
      </c>
      <c r="R842" s="73" t="e">
        <f t="shared" ca="1" si="94"/>
        <v>#DIV/0!</v>
      </c>
    </row>
    <row r="843" spans="1:18" x14ac:dyDescent="0.2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 ca="1"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 ca="1">SUMIF(Journal!$A:$A,HeadJournal!$A843,Journal!$P:$P)</f>
        <v>0</v>
      </c>
      <c r="N843" s="8">
        <f ca="1">SUMIF(Journal!$A:$A,HeadJournal!$A843,Journal!Q:Q)</f>
        <v>0</v>
      </c>
      <c r="O843" s="18">
        <f ca="1">SUMIF(Journal!$A:$A,HeadJournal!$A843,Journal!U:U)</f>
        <v>0</v>
      </c>
      <c r="P843" s="22" t="str">
        <f t="shared" ca="1" si="93"/>
        <v/>
      </c>
      <c r="Q843" s="7" t="b">
        <f t="shared" ca="1" si="92"/>
        <v>1</v>
      </c>
      <c r="R843" s="73" t="e">
        <f t="shared" ca="1" si="94"/>
        <v>#DIV/0!</v>
      </c>
    </row>
    <row r="844" spans="1:18" x14ac:dyDescent="0.2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 ca="1"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 ca="1">SUMIF(Journal!$A:$A,HeadJournal!$A844,Journal!$P:$P)</f>
        <v>0</v>
      </c>
      <c r="N844" s="8">
        <f ca="1">SUMIF(Journal!$A:$A,HeadJournal!$A844,Journal!Q:Q)</f>
        <v>0</v>
      </c>
      <c r="O844" s="18">
        <f ca="1">SUMIF(Journal!$A:$A,HeadJournal!$A844,Journal!U:U)</f>
        <v>0</v>
      </c>
      <c r="P844" s="22" t="str">
        <f t="shared" ca="1" si="93"/>
        <v/>
      </c>
      <c r="Q844" s="7" t="b">
        <f t="shared" ca="1" si="92"/>
        <v>1</v>
      </c>
      <c r="R844" s="73" t="e">
        <f t="shared" ca="1" si="94"/>
        <v>#DIV/0!</v>
      </c>
    </row>
    <row r="845" spans="1:18" x14ac:dyDescent="0.2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 ca="1"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 ca="1">SUMIF(Journal!$A:$A,HeadJournal!$A845,Journal!$P:$P)</f>
        <v>0</v>
      </c>
      <c r="N845" s="8">
        <f ca="1">SUMIF(Journal!$A:$A,HeadJournal!$A845,Journal!Q:Q)</f>
        <v>0</v>
      </c>
      <c r="O845" s="18">
        <f ca="1">SUMIF(Journal!$A:$A,HeadJournal!$A845,Journal!U:U)</f>
        <v>0</v>
      </c>
      <c r="P845" s="22" t="str">
        <f t="shared" ca="1" si="93"/>
        <v/>
      </c>
      <c r="Q845" s="7" t="b">
        <f t="shared" ca="1" si="92"/>
        <v>1</v>
      </c>
      <c r="R845" s="73" t="e">
        <f t="shared" ca="1" si="94"/>
        <v>#DIV/0!</v>
      </c>
    </row>
    <row r="846" spans="1:18" x14ac:dyDescent="0.2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 ca="1"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 ca="1">SUMIF(Journal!$A:$A,HeadJournal!$A846,Journal!$P:$P)</f>
        <v>0</v>
      </c>
      <c r="N846" s="8">
        <f ca="1">SUMIF(Journal!$A:$A,HeadJournal!$A846,Journal!Q:Q)</f>
        <v>0</v>
      </c>
      <c r="O846" s="18">
        <f ca="1">SUMIF(Journal!$A:$A,HeadJournal!$A846,Journal!U:U)</f>
        <v>0</v>
      </c>
      <c r="P846" s="22" t="str">
        <f t="shared" ca="1" si="93"/>
        <v/>
      </c>
      <c r="Q846" s="7" t="b">
        <f t="shared" ca="1" si="92"/>
        <v>1</v>
      </c>
      <c r="R846" s="73" t="e">
        <f t="shared" ca="1" si="94"/>
        <v>#DIV/0!</v>
      </c>
    </row>
    <row r="847" spans="1:18" x14ac:dyDescent="0.2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 ca="1"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 ca="1">SUMIF(Journal!$A:$A,HeadJournal!$A847,Journal!$P:$P)</f>
        <v>0</v>
      </c>
      <c r="N847" s="8">
        <f ca="1">SUMIF(Journal!$A:$A,HeadJournal!$A847,Journal!Q:Q)</f>
        <v>0</v>
      </c>
      <c r="O847" s="18">
        <f ca="1">SUMIF(Journal!$A:$A,HeadJournal!$A847,Journal!U:U)</f>
        <v>0</v>
      </c>
      <c r="P847" s="22" t="str">
        <f t="shared" ca="1" si="93"/>
        <v/>
      </c>
      <c r="Q847" s="7" t="b">
        <f t="shared" ca="1" si="92"/>
        <v>1</v>
      </c>
      <c r="R847" s="73" t="e">
        <f t="shared" ca="1" si="94"/>
        <v>#DIV/0!</v>
      </c>
    </row>
    <row r="848" spans="1:18" x14ac:dyDescent="0.2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 ca="1"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 ca="1">SUMIF(Journal!$A:$A,HeadJournal!$A848,Journal!$P:$P)</f>
        <v>0</v>
      </c>
      <c r="N848" s="8">
        <f ca="1">SUMIF(Journal!$A:$A,HeadJournal!$A848,Journal!Q:Q)</f>
        <v>0</v>
      </c>
      <c r="O848" s="18">
        <f ca="1">SUMIF(Journal!$A:$A,HeadJournal!$A848,Journal!U:U)</f>
        <v>0</v>
      </c>
      <c r="P848" s="22" t="str">
        <f t="shared" ca="1" si="93"/>
        <v/>
      </c>
      <c r="Q848" s="7" t="b">
        <f t="shared" ca="1" si="92"/>
        <v>1</v>
      </c>
      <c r="R848" s="73" t="e">
        <f t="shared" ca="1" si="94"/>
        <v>#DIV/0!</v>
      </c>
    </row>
    <row r="849" spans="1:18" x14ac:dyDescent="0.2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 ca="1"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 ca="1">SUMIF(Journal!$A:$A,HeadJournal!$A849,Journal!$P:$P)</f>
        <v>0</v>
      </c>
      <c r="N849" s="8">
        <f ca="1">SUMIF(Journal!$A:$A,HeadJournal!$A849,Journal!Q:Q)</f>
        <v>0</v>
      </c>
      <c r="O849" s="18">
        <f ca="1">SUMIF(Journal!$A:$A,HeadJournal!$A849,Journal!U:U)</f>
        <v>0</v>
      </c>
      <c r="P849" s="22" t="str">
        <f t="shared" ca="1" si="93"/>
        <v/>
      </c>
      <c r="Q849" s="7" t="b">
        <f t="shared" ca="1" si="92"/>
        <v>1</v>
      </c>
      <c r="R849" s="73" t="e">
        <f t="shared" ca="1" si="94"/>
        <v>#DIV/0!</v>
      </c>
    </row>
    <row r="850" spans="1:18" x14ac:dyDescent="0.2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 ca="1"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 ca="1">SUMIF(Journal!$A:$A,HeadJournal!$A850,Journal!$P:$P)</f>
        <v>0</v>
      </c>
      <c r="N850" s="8">
        <f ca="1">SUMIF(Journal!$A:$A,HeadJournal!$A850,Journal!Q:Q)</f>
        <v>0</v>
      </c>
      <c r="O850" s="18">
        <f ca="1">SUMIF(Journal!$A:$A,HeadJournal!$A850,Journal!U:U)</f>
        <v>0</v>
      </c>
      <c r="P850" s="22" t="str">
        <f t="shared" ca="1" si="93"/>
        <v/>
      </c>
      <c r="Q850" s="7" t="b">
        <f t="shared" ca="1" si="92"/>
        <v>1</v>
      </c>
      <c r="R850" s="73" t="e">
        <f t="shared" ca="1" si="94"/>
        <v>#DIV/0!</v>
      </c>
    </row>
    <row r="851" spans="1:18" x14ac:dyDescent="0.2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 ca="1"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 ca="1">SUMIF(Journal!$A:$A,HeadJournal!$A851,Journal!$P:$P)</f>
        <v>0</v>
      </c>
      <c r="N851" s="8">
        <f ca="1">SUMIF(Journal!$A:$A,HeadJournal!$A851,Journal!Q:Q)</f>
        <v>0</v>
      </c>
      <c r="O851" s="18">
        <f ca="1">SUMIF(Journal!$A:$A,HeadJournal!$A851,Journal!U:U)</f>
        <v>0</v>
      </c>
      <c r="P851" s="22" t="str">
        <f t="shared" ca="1" si="93"/>
        <v/>
      </c>
      <c r="Q851" s="7" t="b">
        <f t="shared" ca="1" si="92"/>
        <v>1</v>
      </c>
      <c r="R851" s="73" t="e">
        <f t="shared" ca="1" si="94"/>
        <v>#DIV/0!</v>
      </c>
    </row>
    <row r="852" spans="1:18" x14ac:dyDescent="0.2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 ca="1"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 ca="1">SUMIF(Journal!$A:$A,HeadJournal!$A852,Journal!$P:$P)</f>
        <v>0</v>
      </c>
      <c r="N852" s="8">
        <f ca="1">SUMIF(Journal!$A:$A,HeadJournal!$A852,Journal!Q:Q)</f>
        <v>0</v>
      </c>
      <c r="O852" s="18">
        <f ca="1">SUMIF(Journal!$A:$A,HeadJournal!$A852,Journal!U:U)</f>
        <v>0</v>
      </c>
      <c r="P852" s="22" t="str">
        <f t="shared" ca="1" si="93"/>
        <v/>
      </c>
      <c r="Q852" s="7" t="b">
        <f t="shared" ca="1" si="92"/>
        <v>1</v>
      </c>
      <c r="R852" s="73" t="e">
        <f t="shared" ca="1" si="94"/>
        <v>#DIV/0!</v>
      </c>
    </row>
    <row r="853" spans="1:18" x14ac:dyDescent="0.2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 ca="1"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 ca="1">SUMIF(Journal!$A:$A,HeadJournal!$A853,Journal!$P:$P)</f>
        <v>0</v>
      </c>
      <c r="N853" s="8">
        <f ca="1">SUMIF(Journal!$A:$A,HeadJournal!$A853,Journal!Q:Q)</f>
        <v>0</v>
      </c>
      <c r="O853" s="18">
        <f ca="1">SUMIF(Journal!$A:$A,HeadJournal!$A853,Journal!U:U)</f>
        <v>0</v>
      </c>
      <c r="P853" s="22" t="str">
        <f t="shared" ca="1" si="93"/>
        <v/>
      </c>
      <c r="Q853" s="7" t="b">
        <f t="shared" ca="1" si="92"/>
        <v>1</v>
      </c>
      <c r="R853" s="73" t="e">
        <f t="shared" ca="1" si="94"/>
        <v>#DIV/0!</v>
      </c>
    </row>
    <row r="854" spans="1:18" x14ac:dyDescent="0.2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 ca="1"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 ca="1">SUMIF(Journal!$A:$A,HeadJournal!$A854,Journal!$P:$P)</f>
        <v>0</v>
      </c>
      <c r="N854" s="8">
        <f ca="1">SUMIF(Journal!$A:$A,HeadJournal!$A854,Journal!Q:Q)</f>
        <v>0</v>
      </c>
      <c r="O854" s="18">
        <f ca="1">SUMIF(Journal!$A:$A,HeadJournal!$A854,Journal!U:U)</f>
        <v>0</v>
      </c>
      <c r="P854" s="22" t="str">
        <f t="shared" ca="1" si="93"/>
        <v/>
      </c>
      <c r="Q854" s="7" t="b">
        <f t="shared" ca="1" si="92"/>
        <v>1</v>
      </c>
      <c r="R854" s="73" t="e">
        <f t="shared" ca="1" si="94"/>
        <v>#DIV/0!</v>
      </c>
    </row>
    <row r="855" spans="1:18" x14ac:dyDescent="0.2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 ca="1"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 ca="1">SUMIF(Journal!$A:$A,HeadJournal!$A855,Journal!$P:$P)</f>
        <v>0</v>
      </c>
      <c r="N855" s="8">
        <f ca="1">SUMIF(Journal!$A:$A,HeadJournal!$A855,Journal!Q:Q)</f>
        <v>0</v>
      </c>
      <c r="O855" s="18">
        <f ca="1">SUMIF(Journal!$A:$A,HeadJournal!$A855,Journal!U:U)</f>
        <v>0</v>
      </c>
      <c r="P855" s="22" t="str">
        <f t="shared" ca="1" si="93"/>
        <v/>
      </c>
      <c r="Q855" s="7" t="b">
        <f t="shared" ca="1" si="92"/>
        <v>1</v>
      </c>
      <c r="R855" s="73" t="e">
        <f t="shared" ca="1" si="94"/>
        <v>#DIV/0!</v>
      </c>
    </row>
    <row r="856" spans="1:18" x14ac:dyDescent="0.2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 ca="1"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 ca="1">SUMIF(Journal!$A:$A,HeadJournal!$A856,Journal!$P:$P)</f>
        <v>0</v>
      </c>
      <c r="N856" s="8">
        <f ca="1">SUMIF(Journal!$A:$A,HeadJournal!$A856,Journal!Q:Q)</f>
        <v>0</v>
      </c>
      <c r="O856" s="18">
        <f ca="1">SUMIF(Journal!$A:$A,HeadJournal!$A856,Journal!U:U)</f>
        <v>0</v>
      </c>
      <c r="P856" s="22" t="str">
        <f t="shared" ca="1" si="93"/>
        <v/>
      </c>
      <c r="Q856" s="7" t="b">
        <f t="shared" ca="1" si="92"/>
        <v>1</v>
      </c>
      <c r="R856" s="73" t="e">
        <f t="shared" ca="1" si="94"/>
        <v>#DIV/0!</v>
      </c>
    </row>
    <row r="857" spans="1:18" x14ac:dyDescent="0.2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 ca="1"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 ca="1">SUMIF(Journal!$A:$A,HeadJournal!$A857,Journal!$P:$P)</f>
        <v>0</v>
      </c>
      <c r="N857" s="8">
        <f ca="1">SUMIF(Journal!$A:$A,HeadJournal!$A857,Journal!Q:Q)</f>
        <v>0</v>
      </c>
      <c r="O857" s="18">
        <f ca="1">SUMIF(Journal!$A:$A,HeadJournal!$A857,Journal!U:U)</f>
        <v>0</v>
      </c>
      <c r="P857" s="22" t="str">
        <f t="shared" ca="1" si="93"/>
        <v/>
      </c>
      <c r="Q857" s="7" t="b">
        <f t="shared" ca="1" si="92"/>
        <v>1</v>
      </c>
      <c r="R857" s="73" t="e">
        <f t="shared" ca="1" si="94"/>
        <v>#DIV/0!</v>
      </c>
    </row>
    <row r="858" spans="1:18" x14ac:dyDescent="0.2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 ca="1"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 ca="1">SUMIF(Journal!$A:$A,HeadJournal!$A858,Journal!$P:$P)</f>
        <v>0</v>
      </c>
      <c r="N858" s="8">
        <f ca="1">SUMIF(Journal!$A:$A,HeadJournal!$A858,Journal!Q:Q)</f>
        <v>0</v>
      </c>
      <c r="O858" s="18">
        <f ca="1">SUMIF(Journal!$A:$A,HeadJournal!$A858,Journal!U:U)</f>
        <v>0</v>
      </c>
      <c r="P858" s="22" t="str">
        <f t="shared" ca="1" si="93"/>
        <v/>
      </c>
      <c r="Q858" s="7" t="b">
        <f t="shared" ca="1" si="92"/>
        <v>1</v>
      </c>
      <c r="R858" s="73" t="e">
        <f t="shared" ca="1" si="94"/>
        <v>#DIV/0!</v>
      </c>
    </row>
    <row r="859" spans="1:18" x14ac:dyDescent="0.2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 ca="1"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 ca="1">SUMIF(Journal!$A:$A,HeadJournal!$A859,Journal!$P:$P)</f>
        <v>0</v>
      </c>
      <c r="N859" s="8">
        <f ca="1">SUMIF(Journal!$A:$A,HeadJournal!$A859,Journal!Q:Q)</f>
        <v>0</v>
      </c>
      <c r="O859" s="18">
        <f ca="1">SUMIF(Journal!$A:$A,HeadJournal!$A859,Journal!U:U)</f>
        <v>0</v>
      </c>
      <c r="P859" s="22" t="str">
        <f t="shared" ca="1" si="93"/>
        <v/>
      </c>
      <c r="Q859" s="7" t="b">
        <f t="shared" ca="1" si="92"/>
        <v>1</v>
      </c>
      <c r="R859" s="73" t="e">
        <f t="shared" ca="1" si="94"/>
        <v>#DIV/0!</v>
      </c>
    </row>
    <row r="860" spans="1:18" x14ac:dyDescent="0.2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 ca="1"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 ca="1">SUMIF(Journal!$A:$A,HeadJournal!$A860,Journal!$P:$P)</f>
        <v>0</v>
      </c>
      <c r="N860" s="8">
        <f ca="1">SUMIF(Journal!$A:$A,HeadJournal!$A860,Journal!Q:Q)</f>
        <v>0</v>
      </c>
      <c r="O860" s="18">
        <f ca="1">SUMIF(Journal!$A:$A,HeadJournal!$A860,Journal!U:U)</f>
        <v>0</v>
      </c>
      <c r="P860" s="22" t="str">
        <f t="shared" ca="1" si="93"/>
        <v/>
      </c>
      <c r="Q860" s="7" t="b">
        <f t="shared" ca="1" si="92"/>
        <v>1</v>
      </c>
      <c r="R860" s="73" t="e">
        <f t="shared" ca="1" si="94"/>
        <v>#DIV/0!</v>
      </c>
    </row>
    <row r="861" spans="1:18" x14ac:dyDescent="0.2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 ca="1"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 ca="1">SUMIF(Journal!$A:$A,HeadJournal!$A861,Journal!$P:$P)</f>
        <v>0</v>
      </c>
      <c r="N861" s="8">
        <f ca="1">SUMIF(Journal!$A:$A,HeadJournal!$A861,Journal!Q:Q)</f>
        <v>0</v>
      </c>
      <c r="O861" s="18">
        <f ca="1">SUMIF(Journal!$A:$A,HeadJournal!$A861,Journal!U:U)</f>
        <v>0</v>
      </c>
      <c r="P861" s="22" t="str">
        <f t="shared" ca="1" si="93"/>
        <v/>
      </c>
      <c r="Q861" s="7" t="b">
        <f t="shared" ca="1" si="92"/>
        <v>1</v>
      </c>
      <c r="R861" s="73" t="e">
        <f t="shared" ca="1" si="94"/>
        <v>#DIV/0!</v>
      </c>
    </row>
    <row r="862" spans="1:18" x14ac:dyDescent="0.2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 ca="1"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 ca="1">SUMIF(Journal!$A:$A,HeadJournal!$A862,Journal!$P:$P)</f>
        <v>0</v>
      </c>
      <c r="N862" s="8">
        <f ca="1">SUMIF(Journal!$A:$A,HeadJournal!$A862,Journal!Q:Q)</f>
        <v>0</v>
      </c>
      <c r="O862" s="18">
        <f ca="1">SUMIF(Journal!$A:$A,HeadJournal!$A862,Journal!U:U)</f>
        <v>0</v>
      </c>
      <c r="P862" s="22" t="str">
        <f t="shared" ca="1" si="93"/>
        <v/>
      </c>
      <c r="Q862" s="7" t="b">
        <f t="shared" ca="1" si="92"/>
        <v>1</v>
      </c>
      <c r="R862" s="73" t="e">
        <f t="shared" ca="1" si="94"/>
        <v>#DIV/0!</v>
      </c>
    </row>
    <row r="863" spans="1:18" x14ac:dyDescent="0.2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 ca="1"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 ca="1">SUMIF(Journal!$A:$A,HeadJournal!$A863,Journal!$P:$P)</f>
        <v>0</v>
      </c>
      <c r="N863" s="8">
        <f ca="1">SUMIF(Journal!$A:$A,HeadJournal!$A863,Journal!Q:Q)</f>
        <v>0</v>
      </c>
      <c r="O863" s="18">
        <f ca="1">SUMIF(Journal!$A:$A,HeadJournal!$A863,Journal!U:U)</f>
        <v>0</v>
      </c>
      <c r="P863" s="22" t="str">
        <f t="shared" ca="1" si="93"/>
        <v/>
      </c>
      <c r="Q863" s="7" t="b">
        <f t="shared" ca="1" si="92"/>
        <v>1</v>
      </c>
      <c r="R863" s="73" t="e">
        <f t="shared" ca="1" si="94"/>
        <v>#DIV/0!</v>
      </c>
    </row>
    <row r="864" spans="1:18" x14ac:dyDescent="0.2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 ca="1"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 ca="1">SUMIF(Journal!$A:$A,HeadJournal!$A864,Journal!$P:$P)</f>
        <v>0</v>
      </c>
      <c r="N864" s="8">
        <f ca="1">SUMIF(Journal!$A:$A,HeadJournal!$A864,Journal!Q:Q)</f>
        <v>0</v>
      </c>
      <c r="O864" s="18">
        <f ca="1">SUMIF(Journal!$A:$A,HeadJournal!$A864,Journal!U:U)</f>
        <v>0</v>
      </c>
      <c r="P864" s="22" t="str">
        <f t="shared" ca="1" si="93"/>
        <v/>
      </c>
      <c r="Q864" s="7" t="b">
        <f t="shared" ca="1" si="92"/>
        <v>1</v>
      </c>
      <c r="R864" s="73" t="e">
        <f t="shared" ca="1" si="94"/>
        <v>#DIV/0!</v>
      </c>
    </row>
    <row r="865" spans="1:18" x14ac:dyDescent="0.2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 ca="1"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 ca="1">SUMIF(Journal!$A:$A,HeadJournal!$A865,Journal!$P:$P)</f>
        <v>0</v>
      </c>
      <c r="N865" s="8">
        <f ca="1">SUMIF(Journal!$A:$A,HeadJournal!$A865,Journal!Q:Q)</f>
        <v>0</v>
      </c>
      <c r="O865" s="18">
        <f ca="1">SUMIF(Journal!$A:$A,HeadJournal!$A865,Journal!U:U)</f>
        <v>0</v>
      </c>
      <c r="P865" s="22" t="str">
        <f t="shared" ca="1" si="93"/>
        <v/>
      </c>
      <c r="Q865" s="7" t="b">
        <f t="shared" ca="1" si="92"/>
        <v>1</v>
      </c>
      <c r="R865" s="73" t="e">
        <f t="shared" ca="1" si="94"/>
        <v>#DIV/0!</v>
      </c>
    </row>
    <row r="866" spans="1:18" x14ac:dyDescent="0.2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 ca="1"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 ca="1">SUMIF(Journal!$A:$A,HeadJournal!$A866,Journal!$P:$P)</f>
        <v>0</v>
      </c>
      <c r="N866" s="8">
        <f ca="1">SUMIF(Journal!$A:$A,HeadJournal!$A866,Journal!Q:Q)</f>
        <v>0</v>
      </c>
      <c r="O866" s="18">
        <f ca="1">SUMIF(Journal!$A:$A,HeadJournal!$A866,Journal!U:U)</f>
        <v>0</v>
      </c>
      <c r="P866" s="22" t="str">
        <f t="shared" ca="1" si="93"/>
        <v/>
      </c>
      <c r="Q866" s="7" t="b">
        <f t="shared" ref="Q866:Q889" ca="1" si="95">J866=K866</f>
        <v>1</v>
      </c>
      <c r="R866" s="73" t="e">
        <f t="shared" ca="1" si="94"/>
        <v>#DIV/0!</v>
      </c>
    </row>
    <row r="867" spans="1:18" x14ac:dyDescent="0.2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 ca="1"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 ca="1">SUMIF(Journal!$A:$A,HeadJournal!$A867,Journal!$P:$P)</f>
        <v>0</v>
      </c>
      <c r="N867" s="8">
        <f ca="1">SUMIF(Journal!$A:$A,HeadJournal!$A867,Journal!Q:Q)</f>
        <v>0</v>
      </c>
      <c r="O867" s="18">
        <f ca="1">SUMIF(Journal!$A:$A,HeadJournal!$A867,Journal!U:U)</f>
        <v>0</v>
      </c>
      <c r="P867" s="22" t="str">
        <f t="shared" ca="1" si="93"/>
        <v/>
      </c>
      <c r="Q867" s="7" t="b">
        <f t="shared" ca="1" si="95"/>
        <v>1</v>
      </c>
      <c r="R867" s="73" t="e">
        <f t="shared" ca="1" si="94"/>
        <v>#DIV/0!</v>
      </c>
    </row>
    <row r="868" spans="1:18" x14ac:dyDescent="0.2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 ca="1"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 ca="1">SUMIF(Journal!$A:$A,HeadJournal!$A868,Journal!$P:$P)</f>
        <v>0</v>
      </c>
      <c r="N868" s="8">
        <f ca="1">SUMIF(Journal!$A:$A,HeadJournal!$A868,Journal!Q:Q)</f>
        <v>0</v>
      </c>
      <c r="O868" s="18">
        <f ca="1">SUMIF(Journal!$A:$A,HeadJournal!$A868,Journal!U:U)</f>
        <v>0</v>
      </c>
      <c r="P868" s="22" t="str">
        <f t="shared" ca="1" si="93"/>
        <v/>
      </c>
      <c r="Q868" s="7" t="b">
        <f t="shared" ca="1" si="95"/>
        <v>1</v>
      </c>
      <c r="R868" s="73" t="e">
        <f t="shared" ca="1" si="94"/>
        <v>#DIV/0!</v>
      </c>
    </row>
    <row r="869" spans="1:18" x14ac:dyDescent="0.2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 ca="1"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 ca="1">SUMIF(Journal!$A:$A,HeadJournal!$A869,Journal!$P:$P)</f>
        <v>0</v>
      </c>
      <c r="N869" s="8">
        <f ca="1">SUMIF(Journal!$A:$A,HeadJournal!$A869,Journal!Q:Q)</f>
        <v>0</v>
      </c>
      <c r="O869" s="18">
        <f ca="1">SUMIF(Journal!$A:$A,HeadJournal!$A869,Journal!U:U)</f>
        <v>0</v>
      </c>
      <c r="P869" s="22" t="str">
        <f t="shared" ca="1" si="93"/>
        <v/>
      </c>
      <c r="Q869" s="7" t="b">
        <f t="shared" ca="1" si="95"/>
        <v>1</v>
      </c>
      <c r="R869" s="73" t="e">
        <f t="shared" ca="1" si="94"/>
        <v>#DIV/0!</v>
      </c>
    </row>
    <row r="870" spans="1:18" x14ac:dyDescent="0.2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 ca="1"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 ca="1">SUMIF(Journal!$A:$A,HeadJournal!$A870,Journal!$P:$P)</f>
        <v>0</v>
      </c>
      <c r="N870" s="8">
        <f ca="1">SUMIF(Journal!$A:$A,HeadJournal!$A870,Journal!Q:Q)</f>
        <v>0</v>
      </c>
      <c r="O870" s="18">
        <f ca="1">SUMIF(Journal!$A:$A,HeadJournal!$A870,Journal!U:U)</f>
        <v>0</v>
      </c>
      <c r="P870" s="22" t="str">
        <f t="shared" ca="1" si="93"/>
        <v/>
      </c>
      <c r="Q870" s="7" t="b">
        <f t="shared" ca="1" si="95"/>
        <v>1</v>
      </c>
      <c r="R870" s="73" t="e">
        <f t="shared" ca="1" si="94"/>
        <v>#DIV/0!</v>
      </c>
    </row>
    <row r="871" spans="1:18" x14ac:dyDescent="0.2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 ca="1"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 ca="1">SUMIF(Journal!$A:$A,HeadJournal!$A871,Journal!$P:$P)</f>
        <v>0</v>
      </c>
      <c r="N871" s="8">
        <f ca="1">SUMIF(Journal!$A:$A,HeadJournal!$A871,Journal!Q:Q)</f>
        <v>0</v>
      </c>
      <c r="O871" s="18">
        <f ca="1">SUMIF(Journal!$A:$A,HeadJournal!$A871,Journal!U:U)</f>
        <v>0</v>
      </c>
      <c r="P871" s="22" t="str">
        <f t="shared" ca="1" si="93"/>
        <v/>
      </c>
      <c r="Q871" s="7" t="b">
        <f t="shared" ca="1" si="95"/>
        <v>1</v>
      </c>
      <c r="R871" s="73" t="e">
        <f t="shared" ca="1" si="94"/>
        <v>#DIV/0!</v>
      </c>
    </row>
    <row r="872" spans="1:18" x14ac:dyDescent="0.2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 ca="1"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 ca="1">SUMIF(Journal!$A:$A,HeadJournal!$A872,Journal!$P:$P)</f>
        <v>0</v>
      </c>
      <c r="N872" s="8">
        <f ca="1">SUMIF(Journal!$A:$A,HeadJournal!$A872,Journal!Q:Q)</f>
        <v>0</v>
      </c>
      <c r="O872" s="18">
        <f ca="1">SUMIF(Journal!$A:$A,HeadJournal!$A872,Journal!U:U)</f>
        <v>0</v>
      </c>
      <c r="P872" s="22" t="str">
        <f t="shared" ca="1" si="93"/>
        <v/>
      </c>
      <c r="Q872" s="7" t="b">
        <f t="shared" ca="1" si="95"/>
        <v>1</v>
      </c>
      <c r="R872" s="73" t="e">
        <f t="shared" ca="1" si="94"/>
        <v>#DIV/0!</v>
      </c>
    </row>
    <row r="873" spans="1:18" x14ac:dyDescent="0.2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 ca="1"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 ca="1">SUMIF(Journal!$A:$A,HeadJournal!$A873,Journal!$P:$P)</f>
        <v>0</v>
      </c>
      <c r="N873" s="8">
        <f ca="1">SUMIF(Journal!$A:$A,HeadJournal!$A873,Journal!Q:Q)</f>
        <v>0</v>
      </c>
      <c r="O873" s="18">
        <f ca="1">SUMIF(Journal!$A:$A,HeadJournal!$A873,Journal!U:U)</f>
        <v>0</v>
      </c>
      <c r="P873" s="22" t="str">
        <f t="shared" ca="1" si="93"/>
        <v/>
      </c>
      <c r="Q873" s="7" t="b">
        <f t="shared" ca="1" si="95"/>
        <v>1</v>
      </c>
      <c r="R873" s="73" t="e">
        <f t="shared" ca="1" si="94"/>
        <v>#DIV/0!</v>
      </c>
    </row>
    <row r="874" spans="1:18" x14ac:dyDescent="0.2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 ca="1"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 ca="1">SUMIF(Journal!$A:$A,HeadJournal!$A874,Journal!$P:$P)</f>
        <v>0</v>
      </c>
      <c r="N874" s="8">
        <f ca="1">SUMIF(Journal!$A:$A,HeadJournal!$A874,Journal!Q:Q)</f>
        <v>0</v>
      </c>
      <c r="O874" s="18">
        <f ca="1">SUMIF(Journal!$A:$A,HeadJournal!$A874,Journal!U:U)</f>
        <v>0</v>
      </c>
      <c r="P874" s="22" t="str">
        <f t="shared" ca="1" si="93"/>
        <v/>
      </c>
      <c r="Q874" s="7" t="b">
        <f t="shared" ca="1" si="95"/>
        <v>1</v>
      </c>
      <c r="R874" s="73" t="e">
        <f t="shared" ca="1" si="94"/>
        <v>#DIV/0!</v>
      </c>
    </row>
    <row r="875" spans="1:18" x14ac:dyDescent="0.2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 ca="1"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 ca="1">SUMIF(Journal!$A:$A,HeadJournal!$A875,Journal!$P:$P)</f>
        <v>0</v>
      </c>
      <c r="N875" s="8">
        <f ca="1">SUMIF(Journal!$A:$A,HeadJournal!$A875,Journal!Q:Q)</f>
        <v>0</v>
      </c>
      <c r="O875" s="18">
        <f ca="1">SUMIF(Journal!$A:$A,HeadJournal!$A875,Journal!U:U)</f>
        <v>0</v>
      </c>
      <c r="P875" s="22" t="str">
        <f t="shared" ca="1" si="93"/>
        <v/>
      </c>
      <c r="Q875" s="7" t="b">
        <f t="shared" ca="1" si="95"/>
        <v>1</v>
      </c>
      <c r="R875" s="73" t="e">
        <f t="shared" ca="1" si="94"/>
        <v>#DIV/0!</v>
      </c>
    </row>
    <row r="876" spans="1:18" x14ac:dyDescent="0.2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 ca="1"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 ca="1">SUMIF(Journal!$A:$A,HeadJournal!$A876,Journal!$P:$P)</f>
        <v>0</v>
      </c>
      <c r="N876" s="8">
        <f ca="1">SUMIF(Journal!$A:$A,HeadJournal!$A876,Journal!Q:Q)</f>
        <v>0</v>
      </c>
      <c r="O876" s="18">
        <f ca="1">SUMIF(Journal!$A:$A,HeadJournal!$A876,Journal!U:U)</f>
        <v>0</v>
      </c>
      <c r="P876" s="22" t="str">
        <f t="shared" ca="1" si="93"/>
        <v/>
      </c>
      <c r="Q876" s="7" t="b">
        <f t="shared" ca="1" si="95"/>
        <v>1</v>
      </c>
      <c r="R876" s="73" t="e">
        <f t="shared" ca="1" si="94"/>
        <v>#DIV/0!</v>
      </c>
    </row>
    <row r="877" spans="1:18" x14ac:dyDescent="0.2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 ca="1"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 ca="1">SUMIF(Journal!$A:$A,HeadJournal!$A877,Journal!$P:$P)</f>
        <v>0</v>
      </c>
      <c r="N877" s="8">
        <f ca="1">SUMIF(Journal!$A:$A,HeadJournal!$A877,Journal!Q:Q)</f>
        <v>0</v>
      </c>
      <c r="O877" s="18">
        <f ca="1">SUMIF(Journal!$A:$A,HeadJournal!$A877,Journal!U:U)</f>
        <v>0</v>
      </c>
      <c r="P877" s="22" t="str">
        <f t="shared" ca="1" si="93"/>
        <v/>
      </c>
      <c r="Q877" s="7" t="b">
        <f t="shared" ca="1" si="95"/>
        <v>1</v>
      </c>
      <c r="R877" s="73" t="e">
        <f t="shared" ca="1" si="94"/>
        <v>#DIV/0!</v>
      </c>
    </row>
    <row r="878" spans="1:18" x14ac:dyDescent="0.2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 ca="1"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 ca="1">SUMIF(Journal!$A:$A,HeadJournal!$A878,Journal!$P:$P)</f>
        <v>0</v>
      </c>
      <c r="N878" s="8">
        <f ca="1">SUMIF(Journal!$A:$A,HeadJournal!$A878,Journal!Q:Q)</f>
        <v>0</v>
      </c>
      <c r="O878" s="18">
        <f ca="1">SUMIF(Journal!$A:$A,HeadJournal!$A878,Journal!U:U)</f>
        <v>0</v>
      </c>
      <c r="P878" s="22" t="str">
        <f t="shared" ca="1" si="93"/>
        <v/>
      </c>
      <c r="Q878" s="7" t="b">
        <f t="shared" ca="1" si="95"/>
        <v>1</v>
      </c>
      <c r="R878" s="73" t="e">
        <f t="shared" ca="1" si="94"/>
        <v>#DIV/0!</v>
      </c>
    </row>
    <row r="879" spans="1:18" x14ac:dyDescent="0.2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 ca="1"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 ca="1">SUMIF(Journal!$A:$A,HeadJournal!$A879,Journal!$P:$P)</f>
        <v>0</v>
      </c>
      <c r="N879" s="8">
        <f ca="1">SUMIF(Journal!$A:$A,HeadJournal!$A879,Journal!Q:Q)</f>
        <v>0</v>
      </c>
      <c r="O879" s="18">
        <f ca="1">SUMIF(Journal!$A:$A,HeadJournal!$A879,Journal!U:U)</f>
        <v>0</v>
      </c>
      <c r="P879" s="22" t="str">
        <f t="shared" ca="1" si="93"/>
        <v/>
      </c>
      <c r="Q879" s="7" t="b">
        <f t="shared" ca="1" si="95"/>
        <v>1</v>
      </c>
      <c r="R879" s="73" t="e">
        <f t="shared" ca="1" si="94"/>
        <v>#DIV/0!</v>
      </c>
    </row>
    <row r="880" spans="1:18" x14ac:dyDescent="0.2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 ca="1"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 ca="1">SUMIF(Journal!$A:$A,HeadJournal!$A880,Journal!$P:$P)</f>
        <v>0</v>
      </c>
      <c r="N880" s="8">
        <f ca="1">SUMIF(Journal!$A:$A,HeadJournal!$A880,Journal!Q:Q)</f>
        <v>0</v>
      </c>
      <c r="O880" s="18">
        <f ca="1">SUMIF(Journal!$A:$A,HeadJournal!$A880,Journal!U:U)</f>
        <v>0</v>
      </c>
      <c r="P880" s="22" t="str">
        <f t="shared" ca="1" si="93"/>
        <v/>
      </c>
      <c r="Q880" s="7" t="b">
        <f t="shared" ca="1" si="95"/>
        <v>1</v>
      </c>
      <c r="R880" s="73" t="e">
        <f t="shared" ca="1" si="94"/>
        <v>#DIV/0!</v>
      </c>
    </row>
    <row r="881" spans="1:18" x14ac:dyDescent="0.2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 ca="1"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 ca="1">SUMIF(Journal!$A:$A,HeadJournal!$A881,Journal!$P:$P)</f>
        <v>0</v>
      </c>
      <c r="N881" s="8">
        <f ca="1">SUMIF(Journal!$A:$A,HeadJournal!$A881,Journal!Q:Q)</f>
        <v>0</v>
      </c>
      <c r="O881" s="18">
        <f ca="1">SUMIF(Journal!$A:$A,HeadJournal!$A881,Journal!U:U)</f>
        <v>0</v>
      </c>
      <c r="P881" s="22" t="str">
        <f t="shared" ca="1" si="93"/>
        <v/>
      </c>
      <c r="Q881" s="7" t="b">
        <f t="shared" ca="1" si="95"/>
        <v>1</v>
      </c>
      <c r="R881" s="73" t="e">
        <f t="shared" ca="1" si="94"/>
        <v>#DIV/0!</v>
      </c>
    </row>
    <row r="882" spans="1:18" x14ac:dyDescent="0.2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 ca="1"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 ca="1">SUMIF(Journal!$A:$A,HeadJournal!$A882,Journal!$P:$P)</f>
        <v>0</v>
      </c>
      <c r="N882" s="8">
        <f ca="1">SUMIF(Journal!$A:$A,HeadJournal!$A882,Journal!Q:Q)</f>
        <v>0</v>
      </c>
      <c r="O882" s="18">
        <f ca="1">SUMIF(Journal!$A:$A,HeadJournal!$A882,Journal!U:U)</f>
        <v>0</v>
      </c>
      <c r="P882" s="22" t="str">
        <f t="shared" ca="1" si="93"/>
        <v/>
      </c>
      <c r="Q882" s="7" t="b">
        <f t="shared" ca="1" si="95"/>
        <v>1</v>
      </c>
      <c r="R882" s="73" t="e">
        <f t="shared" ca="1" si="94"/>
        <v>#DIV/0!</v>
      </c>
    </row>
    <row r="883" spans="1:18" x14ac:dyDescent="0.2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 ca="1"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 ca="1">SUMIF(Journal!$A:$A,HeadJournal!$A883,Journal!$P:$P)</f>
        <v>0</v>
      </c>
      <c r="N883" s="8">
        <f ca="1">SUMIF(Journal!$A:$A,HeadJournal!$A883,Journal!Q:Q)</f>
        <v>0</v>
      </c>
      <c r="O883" s="18">
        <f ca="1">SUMIF(Journal!$A:$A,HeadJournal!$A883,Journal!U:U)</f>
        <v>0</v>
      </c>
      <c r="P883" s="22" t="str">
        <f t="shared" ca="1" si="93"/>
        <v/>
      </c>
      <c r="Q883" s="7" t="b">
        <f t="shared" ca="1" si="95"/>
        <v>1</v>
      </c>
      <c r="R883" s="73" t="e">
        <f t="shared" ca="1" si="94"/>
        <v>#DIV/0!</v>
      </c>
    </row>
    <row r="884" spans="1:18" x14ac:dyDescent="0.2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 ca="1"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 ca="1">SUMIF(Journal!$A:$A,HeadJournal!$A884,Journal!$P:$P)</f>
        <v>0</v>
      </c>
      <c r="N884" s="8">
        <f ca="1">SUMIF(Journal!$A:$A,HeadJournal!$A884,Journal!Q:Q)</f>
        <v>0</v>
      </c>
      <c r="O884" s="18">
        <f ca="1">SUMIF(Journal!$A:$A,HeadJournal!$A884,Journal!U:U)</f>
        <v>0</v>
      </c>
      <c r="P884" s="22" t="str">
        <f t="shared" ca="1" si="93"/>
        <v/>
      </c>
      <c r="Q884" s="7" t="b">
        <f t="shared" ca="1" si="95"/>
        <v>1</v>
      </c>
      <c r="R884" s="73" t="e">
        <f t="shared" ca="1" si="94"/>
        <v>#DIV/0!</v>
      </c>
    </row>
    <row r="885" spans="1:18" x14ac:dyDescent="0.2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 ca="1"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 ca="1">SUMIF(Journal!$A:$A,HeadJournal!$A885,Journal!$P:$P)</f>
        <v>0</v>
      </c>
      <c r="N885" s="8">
        <f ca="1">SUMIF(Journal!$A:$A,HeadJournal!$A885,Journal!Q:Q)</f>
        <v>0</v>
      </c>
      <c r="O885" s="18">
        <f ca="1">SUMIF(Journal!$A:$A,HeadJournal!$A885,Journal!U:U)</f>
        <v>0</v>
      </c>
      <c r="P885" s="22" t="str">
        <f t="shared" ca="1" si="93"/>
        <v/>
      </c>
      <c r="Q885" s="7" t="b">
        <f t="shared" ca="1" si="95"/>
        <v>1</v>
      </c>
      <c r="R885" s="73" t="e">
        <f t="shared" ca="1" si="94"/>
        <v>#DIV/0!</v>
      </c>
    </row>
    <row r="886" spans="1:18" x14ac:dyDescent="0.2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 ca="1"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 ca="1">SUMIF(Journal!$A:$A,HeadJournal!$A886,Journal!$P:$P)</f>
        <v>0</v>
      </c>
      <c r="N886" s="8">
        <f ca="1">SUMIF(Journal!$A:$A,HeadJournal!$A886,Journal!Q:Q)</f>
        <v>0</v>
      </c>
      <c r="O886" s="18">
        <f ca="1">SUMIF(Journal!$A:$A,HeadJournal!$A886,Journal!U:U)</f>
        <v>0</v>
      </c>
      <c r="P886" s="22" t="str">
        <f t="shared" ca="1" si="93"/>
        <v/>
      </c>
      <c r="Q886" s="7" t="b">
        <f t="shared" ca="1" si="95"/>
        <v>1</v>
      </c>
      <c r="R886" s="73" t="e">
        <f t="shared" ca="1" si="94"/>
        <v>#DIV/0!</v>
      </c>
    </row>
    <row r="887" spans="1:18" x14ac:dyDescent="0.2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 ca="1"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 ca="1">SUMIF(Journal!$A:$A,HeadJournal!$A887,Journal!$P:$P)</f>
        <v>0</v>
      </c>
      <c r="N887" s="8">
        <f ca="1">SUMIF(Journal!$A:$A,HeadJournal!$A887,Journal!Q:Q)</f>
        <v>0</v>
      </c>
      <c r="O887" s="18">
        <f ca="1">SUMIF(Journal!$A:$A,HeadJournal!$A887,Journal!U:U)</f>
        <v>0</v>
      </c>
      <c r="P887" s="22" t="str">
        <f t="shared" ca="1" si="93"/>
        <v/>
      </c>
      <c r="Q887" s="7" t="b">
        <f t="shared" ca="1" si="95"/>
        <v>1</v>
      </c>
      <c r="R887" s="73" t="e">
        <f t="shared" ca="1" si="94"/>
        <v>#DIV/0!</v>
      </c>
    </row>
    <row r="888" spans="1:18" x14ac:dyDescent="0.2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 ca="1"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 ca="1">SUMIF(Journal!$A:$A,HeadJournal!$A888,Journal!$P:$P)</f>
        <v>0</v>
      </c>
      <c r="N888" s="8">
        <f ca="1">SUMIF(Journal!$A:$A,HeadJournal!$A888,Journal!Q:Q)</f>
        <v>0</v>
      </c>
      <c r="O888" s="18">
        <f ca="1">SUMIF(Journal!$A:$A,HeadJournal!$A888,Journal!U:U)</f>
        <v>0</v>
      </c>
      <c r="P888" s="22" t="str">
        <f t="shared" ca="1" si="93"/>
        <v/>
      </c>
      <c r="Q888" s="7" t="b">
        <f t="shared" ca="1" si="95"/>
        <v>1</v>
      </c>
      <c r="R888" s="73" t="e">
        <f t="shared" ca="1" si="94"/>
        <v>#DIV/0!</v>
      </c>
    </row>
    <row r="889" spans="1:18" x14ac:dyDescent="0.2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 ca="1"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 ca="1">SUMIF(Journal!$A:$A,HeadJournal!$A889,Journal!$P:$P)</f>
        <v>0</v>
      </c>
      <c r="N889" s="8">
        <f ca="1">SUMIF(Journal!$A:$A,HeadJournal!$A889,Journal!Q:Q)</f>
        <v>0</v>
      </c>
      <c r="O889" s="18">
        <f ca="1">SUMIF(Journal!$A:$A,HeadJournal!$A889,Journal!U:U)</f>
        <v>0</v>
      </c>
      <c r="P889" s="22" t="str">
        <f t="shared" ca="1" si="93"/>
        <v/>
      </c>
      <c r="Q889" s="7" t="b">
        <f t="shared" ca="1" si="95"/>
        <v>1</v>
      </c>
      <c r="R889" s="73" t="e">
        <f t="shared" ca="1" si="94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117" priority="6">
      <formula>AND(A1&lt;&gt;"",COUNTIF(A:A,A1)&gt;1)</formula>
    </cfRule>
  </conditionalFormatting>
  <conditionalFormatting sqref="B756">
    <cfRule type="expression" dxfId="116" priority="15">
      <formula>AND(B756&lt;&gt;"",COUNTIF(B:B,B756)&gt;1)</formula>
    </cfRule>
  </conditionalFormatting>
  <conditionalFormatting sqref="D1:D835 D837:D1048576">
    <cfRule type="expression" dxfId="115" priority="2">
      <formula>D1="Доставлен"</formula>
    </cfRule>
  </conditionalFormatting>
  <conditionalFormatting sqref="J1:J1048576">
    <cfRule type="expression" dxfId="114" priority="126">
      <formula>AND(J1=0,K1&lt;&gt;"")</formula>
    </cfRule>
  </conditionalFormatting>
  <conditionalFormatting sqref="L1:L1048576">
    <cfRule type="expression" dxfId="113" priority="20">
      <formula>AND(K1&gt;0,L1="")</formula>
    </cfRule>
  </conditionalFormatting>
  <conditionalFormatting sqref="D836">
    <cfRule type="expression" dxfId="112" priority="1">
      <formula>D836="Доставлен"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  <hyperlink ref="A809" r:id="rId428" xr:uid="{98A1283A-C616-4C0A-A2F0-C718188CBF16}"/>
    <hyperlink ref="A810" r:id="rId429" xr:uid="{D2D8EAD4-1DA0-494A-ADFB-09D99C7675FB}"/>
    <hyperlink ref="A811" r:id="rId430" xr:uid="{DEF0A8EE-825E-4562-A7B7-CCBCF345FE5B}"/>
    <hyperlink ref="A812" r:id="rId431" xr:uid="{75996667-C8B6-479D-8B00-EE812591B5AD}"/>
    <hyperlink ref="A813" r:id="rId432" xr:uid="{E0C134D4-C94C-4804-84CC-2247110E771E}"/>
    <hyperlink ref="A817" r:id="rId433" xr:uid="{EB9171A1-0729-4DEB-B4EF-84DD5EC12A00}"/>
    <hyperlink ref="A818" r:id="rId434" xr:uid="{74F24452-0882-41FD-A8B2-B638CA43CDF8}"/>
    <hyperlink ref="A819" r:id="rId435" xr:uid="{2E90DCD2-3ADE-4050-81F1-34794B7EA8B9}"/>
    <hyperlink ref="A827" r:id="rId436" xr:uid="{20F6EF45-0EA4-46DF-B20A-92CFC4DBEF89}"/>
    <hyperlink ref="A828" r:id="rId437" xr:uid="{9E8D9BDA-CCC7-4C53-AF9A-BE639A3F2063}"/>
    <hyperlink ref="A829" r:id="rId438" xr:uid="{278E3CF1-2EE0-419C-937D-121E6285900C}"/>
    <hyperlink ref="A830" r:id="rId439" xr:uid="{00C1494F-6D86-4D8F-A130-A6CE5889DDC8}"/>
    <hyperlink ref="A833" r:id="rId440" xr:uid="{07ABFCE2-9A09-4D6A-B534-E4B62C0C6027}"/>
    <hyperlink ref="A834" r:id="rId441" xr:uid="{F00A2FEE-499E-4DED-A2BC-A6E16F72AA62}"/>
    <hyperlink ref="A835" r:id="rId442" xr:uid="{20D8ADCA-0F6E-4966-8A7D-3C2509A1B3CD}"/>
    <hyperlink ref="A836" r:id="rId443" xr:uid="{CDD7C4EC-0B6F-465B-AFB4-3888960DAE0C}"/>
  </hyperlinks>
  <pageMargins left="0.7" right="0.7" top="0.75" bottom="0.75" header="0.3" footer="0.3"/>
  <pageSetup paperSize="9" orientation="portrait" r:id="rId444"/>
  <legacyDrawing r:id="rId44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"/>
  <cols>
    <col min="2" max="2" width="27.98046875" customWidth="1"/>
    <col min="5" max="5" width="14.52734375" customWidth="1"/>
  </cols>
  <sheetData>
    <row r="1" spans="1:7" ht="15.75" thickBot="1" x14ac:dyDescent="0.25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25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25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25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25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25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25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25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25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25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25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25"/>
    <row r="17" spans="1:20" ht="15.75" thickBot="1" x14ac:dyDescent="0.25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2.5" thickBot="1" x14ac:dyDescent="0.25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2.5" thickBot="1" x14ac:dyDescent="0.25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25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25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25">
      <c r="A24" s="71" t="s">
        <v>1550</v>
      </c>
    </row>
    <row r="25" spans="1:20" ht="22.5" thickBot="1" x14ac:dyDescent="0.25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25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25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25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25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25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25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25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25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15.75" thickBot="1" x14ac:dyDescent="0.25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">
      <c r="T36" s="72"/>
    </row>
    <row r="37" spans="1:20" ht="15.75" thickBot="1" x14ac:dyDescent="0.25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25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2.5" thickBot="1" x14ac:dyDescent="0.25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25">
      <c r="A42" s="107">
        <v>223099994</v>
      </c>
    </row>
    <row r="43" spans="1:20" ht="15.75" thickBot="1" x14ac:dyDescent="0.25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25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25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25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25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25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25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25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2026-06-18T11:58:47Z</dcterms:modified>
  <cp:category/>
  <cp:contentStatus/>
</cp:coreProperties>
</file>