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57BD23D7-C997-4DE9-B554-989A1156B849}" xr6:coauthVersionLast="47" xr6:coauthVersionMax="47" xr10:uidLastSave="{00000000-0000-0000-0000-000000000000}"/>
  <bookViews>
    <workbookView xWindow="-110" yWindow="-110" windowWidth="25820" windowHeight="13900" tabRatio="651" activeTab="7"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3" l="1"/>
  <c r="J18" i="2"/>
  <c r="S26" i="12"/>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<sst xmlns="http://schemas.openxmlformats.org/spreadsheetml/2006/main" count="819" uniqueCount="538">
  <si>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</si>
  <si>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</si>
  <si>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</si>
  <si>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</si>
  <si>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</si>
  <si>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</si>
  <si>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</si>
  <si>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</si>
  <si>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</si>
  <si>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</si>
  <si>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</si>
  <si>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</si>
  <si>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</si>
  <si>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</si>
  <si>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</si>
  <si>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</si>
  <si>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</si>
  <si>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</si>
  <si>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</si>
  <si>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</si>
  <si>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</si>
  <si>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</si>
  <si>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</si>
  <si>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</si>
  <si>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</si>
  <si>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</si>
  <si>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</si>
  <si>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</si>
  <si>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</si>
  <si>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</si>
  <si>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</si>
  <si>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</si>
  <si>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</si>
  <si>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</si>
  <si>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</si>
  <si>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</si>
  <si>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</si>
  <si>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</si>
  <si>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</si>
  <si>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</si>
  <si>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</si>
  <si>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</si>
  <si>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</si>
  <si>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</si>
  <si>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</si>
  <si>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</si>
  <si>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</si>
  <si>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</si>
  <si>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</si>
  <si>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</si>
  <si>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</si>
  <si>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</si>
  <si>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</si>
  <si>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</si>
  <si>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</si>
  <si>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</si>
  <si>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</si>
  <si>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</si>
  <si>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</si>
  <si>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</si>
  <si>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</si>
  <si>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</si>
  <si>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</si>
  <si>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</si>
  <si>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</si>
  <si>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</si>
  <si>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</si>
  <si>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</si>
  <si>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</si>
  <si>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</si>
  <si>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</si>
  <si>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</si>
  <si>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</si>
  <si>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</si>
  <si>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</si>
  <si>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</si>
  <si>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</si>
  <si>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</si>
  <si>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</si>
  <si>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</si>
  <si>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</si>
  <si>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</si>
  <si>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</si>
  <si>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</si>
  <si>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</si>
  <si>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</si>
  <si>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</si>
  <si>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</si>
  <si>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</si>
  <si>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</si>
  <si>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</si>
  <si>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</si>
  <si>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</si>
  <si>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</si>
  <si>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</si>
  <si>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</si>
  <si>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</si>
  <si>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</si>
  <si>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</si>
  <si>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</si>
  <si>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</si>
  <si>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</si>
  <si>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</si>
  <si>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</si>
  <si>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</si>
  <si>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</si>
  <si>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</si>
  <si>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</si>
  <si>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</si>
  <si>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</si>
  <si>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</si>
  <si>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</si>
  <si>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</si>
  <si>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</si>
  <si>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</si>
  <si>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</si>
  <si>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</si>
  <si>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</si>
  <si>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</si>
  <si>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</si>
  <si>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</si>
  <si>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</si>
  <si>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</si>
  <si>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</si>
  <si>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</si>
  <si>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</si>
  <si>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</si>
  <si>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</si>
  <si>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</si>
  <si>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</si>
  <si>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</si>
  <si>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</si>
  <si>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</si>
  <si>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</si>
  <si>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</si>
  <si>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</si>
  <si>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</si>
  <si>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</si>
  <si>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</si>
  <si>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</si>
  <si>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</si>
  <si>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</si>
  <si>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</si>
  <si>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</si>
  <si>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</si>
  <si>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</si>
  <si>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</si>
  <si>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</si>
  <si>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</si>
  <si>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</si>
  <si>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</si>
  <si>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</si>
  <si>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</si>
  <si>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</si>
  <si>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</si>
  <si>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</si>
  <si>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</si>
  <si>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</si>
  <si>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</si>
  <si>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</si>
  <si>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</si>
  <si>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</si>
  <si>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</si>
  <si>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</si>
  <si>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</si>
  <si>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</si>
  <si>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</si>
  <si>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</si>
  <si>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</si>
  <si>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</si>
  <si>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</si>
  <si>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</si>
  <si>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</si>
  <si>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</si>
  <si>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</si>
  <si>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</si>
  <si>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</si>
  <si>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</si>
  <si>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</si>
  <si>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</si>
  <si>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</si>
  <si>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</si>
  <si>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</si>
  <si>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</si>
  <si>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</si>
  <si>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</si>
  <si>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</si>
  <si>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</si>
  <si>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</si>
  <si>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</si>
  <si>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</si>
  <si>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</si>
  <si>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</si>
  <si>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</si>
  <si>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</si>
  <si>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</si>
  <si>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</si>
  <si>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</si>
  <si>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</si>
  <si>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</si>
  <si>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</si>
  <si>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</si>
  <si>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</si>
  <si>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</si>
  <si>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</si>
  <si>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</si>
  <si>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</si>
  <si>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</si>
  <si>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</si>
  <si>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</si>
  <si>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</si>
  <si>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</si>
  <si>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</si>
  <si>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</si>
  <si>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</si>
  <si>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</si>
  <si>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</si>
  <si>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</si>
  <si>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</si>
  <si>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</si>
  <si>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</si>
  <si>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</si>
  <si>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</si>
  <si>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</si>
  <si>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</si>
  <si>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</si>
  <si>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</si>
  <si>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</si>
  <si>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</si>
  <si>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</si>
  <si>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</si>
  <si>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</si>
  <si>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</si>
  <si>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</si>
  <si>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</si>
  <si>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</si>
  <si>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</si>
  <si>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</si>
  <si>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</si>
  <si>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</si>
  <si>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</si>
  <si>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</si>
  <si>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</si>
  <si>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</si>
  <si>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</si>
  <si>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</si>
  <si>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</si>
  <si>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</si>
  <si>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</si>
  <si>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</si>
  <si>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</si>
  <si>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</si>
  <si>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</si>
  <si>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</si>
  <si>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</si>
  <si>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</si>
  <si>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</si>
  <si>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</si>
  <si>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</si>
  <si>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</si>
  <si>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</si>
  <si>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</si>
  <si>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</si>
  <si>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</si>
  <si>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</si>
  <si>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</si>
  <si>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</si>
  <si>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</si>
  <si>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</si>
  <si>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</si>
  <si>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</si>
  <si>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</si>
  <si>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</si>
  <si>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</si>
  <si>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</si>
  <si>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</si>
  <si>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</si>
  <si>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</si>
  <si>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</si>
  <si>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</si>
  <si>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</si>
  <si>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</si>
  <si>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</si>
  <si>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</si>
  <si>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</si>
  <si>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</si>
  <si>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</si>
  <si>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</si>
  <si>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</si>
  <si>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</si>
  <si>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</si>
  <si>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</si>
  <si>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</si>
  <si>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</si>
  <si>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</si>
  <si>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</si>
  <si>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</si>
  <si>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</si>
  <si>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</si>
  <si>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</si>
  <si>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</si>
  <si>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</si>
  <si>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</si>
  <si>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</si>
  <si>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</si>
  <si>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</si>
  <si>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</si>
  <si>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</si>
  <si>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</si>
  <si>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</si>
  <si>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</si>
  <si>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</si>
  <si>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</si>
  <si>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</si>
  <si>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</si>
  <si>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</si>
  <si>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</si>
  <si>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</si>
  <si>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</si>
  <si>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</si>
  <si>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</si>
  <si>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</si>
  <si>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</si>
  <si>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</si>
  <si>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</si>
  <si>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</si>
  <si>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</si>
  <si>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</si>
  <si>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</si>
  <si>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</si>
  <si>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</si>
  <si>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</si>
  <si>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</si>
  <si>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</si>
  <si>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</si>
  <si>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</si>
  <si>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</si>
  <si>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</si>
  <si>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</si>
  <si>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</si>
  <si>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</si>
  <si>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</si>
  <si>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</si>
  <si>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</si>
  <si>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</si>
  <si>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</si>
  <si>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</si>
  <si>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</si>
  <si>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</si>
  <si>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</si>
  <si>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</si>
  <si>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</si>
  <si>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</si>
  <si>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</si>
  <si>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</si>
  <si>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</si>
  <si>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</si>
  <si>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</si>
  <si>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</si>
  <si>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</si>
  <si>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</si>
  <si>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</si>
  <si>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</si>
  <si>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</si>
  <si>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</si>
  <si>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</si>
  <si>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</si>
  <si>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</si>
  <si>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</si>
  <si>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</si>
  <si>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</si>
  <si>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</si>
  <si>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</si>
  <si>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</si>
  <si>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</si>
  <si>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</si>
  <si>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</si>
  <si>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</si>
  <si>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</si>
  <si>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</si>
  <si>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</si>
  <si>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</si>
  <si>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</si>
  <si>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</si>
  <si>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</si>
  <si>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</si>
  <si>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</si>
  <si>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</si>
  <si>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</si>
  <si>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</si>
  <si>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</si>
  <si>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</si>
  <si>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</si>
  <si>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</si>
  <si>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</si>
  <si>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</si>
  <si>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</si>
  <si>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</si>
  <si>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</si>
  <si>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</si>
  <si>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</si>
  <si>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</si>
  <si>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</si>
  <si>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</si>
  <si>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</si>
  <si>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</si>
  <si>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</si>
  <si>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</si>
  <si>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</si>
  <si>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</si>
  <si>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</si>
  <si>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</si>
  <si>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</si>
  <si>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</si>
  <si>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</si>
  <si>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</si>
  <si>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</si>
  <si>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</si>
  <si>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</si>
  <si>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</si>
  <si>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</si>
  <si>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</si>
  <si>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</si>
  <si>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</si>
  <si>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</si>
  <si>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</si>
  <si>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</si>
  <si>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</si>
  <si>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</si>
  <si>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</si>
  <si>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</si>
  <si>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</si>
  <si>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</si>
  <si>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</si>
  <si>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</si>
  <si>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</si>
  <si>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</si>
  <si>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</si>
  <si>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</si>
  <si>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</si>
  <si>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</si>
  <si>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</si>
  <si>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</si>
  <si>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</si>
  <si>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</si>
  <si>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</si>
  <si>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</si>
  <si>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</si>
  <si>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</si>
  <si>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</si>
  <si>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</si>
  <si>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</si>
  <si>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</si>
  <si>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</si>
  <si>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</si>
  <si>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</si>
  <si>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</si>
  <si>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</si>
  <si>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</si>
  <si>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</si>
  <si>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</si>
  <si>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</si>
  <si>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</si>
  <si>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</si>
  <si>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</si>
  <si>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</si>
  <si>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</si>
  <si>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</si>
  <si>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</si>
  <si>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</si>
  <si>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</si>
  <si>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</si>
  <si>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</si>
  <si>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</si>
  <si>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</si>
  <si>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</si>
  <si>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</si>
  <si>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</si>
  <si>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</si>
  <si>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</si>
  <si>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</si>
  <si>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</si>
  <si>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</si>
  <si>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</si>
  <si>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</si>
  <si>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</si>
  <si>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</si>
  <si>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</si>
  <si>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</si>
  <si>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</si>
  <si>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</si>
  <si>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</si>
  <si>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</si>
  <si>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</si>
  <si>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</si>
  <si>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</si>
  <si>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</si>
  <si>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</si>
  <si>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</si>
  <si>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</si>
  <si>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</si>
  <si>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</si>
  <si>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</si>
  <si>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</si>
  <si>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</si>
  <si>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</si>
  <si>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</si>
  <si>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</si>
  <si>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</si>
  <si>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</si>
  <si>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</si>
  <si>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</si>
  <si>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</si>
  <si>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</si>
  <si>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</si>
  <si>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</si>
  <si>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</si>
  <si>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</si>
  <si>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</si>
  <si>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</si>
  <si>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</si>
  <si>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</si>
  <si>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</si>
  <si>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</si>
  <si>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</si>
  <si>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</si>
  <si>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</si>
  <si>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</si>
  <si>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</si>
  <si>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</si>
  <si>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</si>
  <si>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</si>
  <si>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</si>
  <si>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</si>
  <si>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</si>
  <si>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</si>
  <si>
    <t>攻击倍率以物理伤害为准，法伤、真伤招式最好降低倍率。计算填入此处的攻击倍率（大致平均值）时，要将实际的法伤招式的倍率*2，真伤招式的倍率*3来折算计算。怪物魔抗属性目前没有硬性限制，根据情况配置即可。</t>
    <phoneticPr fontId="1" type="noConversion"/>
  </si>
  <si>
    <t>20~25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</si>
</sst>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263</v>
      </c>
      <c r="D1" t="s">
        <v>45</v>
      </c>
      <c r="E1" t="s">
        <v>42</v>
      </c>
      <c r="F1" t="s">
        <v>43</v>
      </c>
      <c r="G1" t="s">
        <v>44</v>
      </c>
      <c r="I1" t="s">
        <v>295</v>
      </c>
      <c r="L1" t="s">
        <v>270</v>
      </c>
      <c r="M1" t="s">
        <v>41</v>
      </c>
      <c r="N1" t="s">
        <v>293</v>
      </c>
      <c r="O1" t="s">
        <v>164</v>
      </c>
      <c r="Q1" s="1" t="s">
        <v>367</v>
      </c>
      <c r="V1" t="s">
        <v>306</v>
      </c>
    </row>
    <row r="2" spans="1:41" x14ac:dyDescent="0.3">
      <c r="A2" t="s">
        <v>307</v>
      </c>
      <c r="B2" s="10" t="s">
        <v>278</v>
      </c>
      <c r="C2" s="10" t="s">
        <v>49</v>
      </c>
      <c r="D2" s="8" t="s">
        <v>14</v>
      </c>
      <c r="E2" s="8" t="s">
        <v>1</v>
      </c>
      <c r="F2" s="8" t="s">
        <v>2</v>
      </c>
      <c r="G2" s="8" t="s">
        <v>3</v>
      </c>
      <c r="H2" s="8" t="s">
        <v>10</v>
      </c>
      <c r="I2" s="8" t="s">
        <v>168</v>
      </c>
      <c r="J2" s="9" t="s">
        <v>6</v>
      </c>
      <c r="K2" s="9" t="s">
        <v>4</v>
      </c>
      <c r="L2" s="9" t="s">
        <v>269</v>
      </c>
      <c r="M2" s="8" t="s">
        <v>161</v>
      </c>
      <c r="N2" s="8" t="s">
        <v>292</v>
      </c>
      <c r="O2" s="8" t="s">
        <v>12</v>
      </c>
      <c r="P2" s="11" t="s">
        <v>219</v>
      </c>
      <c r="Q2" s="14" t="s">
        <v>287</v>
      </c>
      <c r="R2" s="11" t="s">
        <v>220</v>
      </c>
      <c r="S2" s="14" t="s">
        <v>291</v>
      </c>
      <c r="T2" s="11" t="s">
        <v>303</v>
      </c>
      <c r="U2" s="11" t="s">
        <v>218</v>
      </c>
      <c r="V2" s="14" t="s">
        <v>290</v>
      </c>
      <c r="W2" s="14" t="s">
        <v>288</v>
      </c>
      <c r="X2" s="14" t="s">
        <v>296</v>
      </c>
      <c r="Y2" s="14" t="s">
        <v>304</v>
      </c>
      <c r="Z2" s="14" t="s">
        <v>368</v>
      </c>
      <c r="AA2" s="14" t="s">
        <v>369</v>
      </c>
      <c r="AB2" s="14" t="s">
        <v>370</v>
      </c>
      <c r="AC2" s="14" t="s">
        <v>371</v>
      </c>
      <c r="AD2" s="14" t="s">
        <v>376</v>
      </c>
      <c r="AE2" s="14" t="s">
        <v>375</v>
      </c>
      <c r="AF2" s="14" t="s">
        <v>377</v>
      </c>
      <c r="AG2" s="14" t="s">
        <v>372</v>
      </c>
      <c r="AH2" s="14" t="s">
        <v>286</v>
      </c>
      <c r="AI2" s="14" t="s">
        <v>167</v>
      </c>
      <c r="AJ2" s="14" t="s">
        <v>268</v>
      </c>
      <c r="AK2" s="14" t="s">
        <v>294</v>
      </c>
      <c r="AL2" s="14" t="s">
        <v>305</v>
      </c>
      <c r="AM2" s="14" t="s">
        <v>289</v>
      </c>
      <c r="AN2" s="14" t="s">
        <v>285</v>
      </c>
      <c r="AO2" s="14" t="s">
        <v>324</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147</v>
      </c>
      <c r="B5" s="2" t="s">
        <v>271</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279</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149</v>
      </c>
      <c r="B7" s="3"/>
      <c r="C7" t="s">
        <v>281</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150</v>
      </c>
      <c r="B8" s="3"/>
      <c r="C8" t="s">
        <v>283</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157</v>
      </c>
      <c r="B9" s="3"/>
    </row>
    <row r="10" spans="1:41" x14ac:dyDescent="0.3">
      <c r="A10" s="7" t="s">
        <v>154</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155</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156</v>
      </c>
      <c r="B12" s="30" t="s">
        <v>277</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148</v>
      </c>
      <c r="B13" s="1" t="s">
        <v>25</v>
      </c>
      <c r="C13" t="s">
        <v>280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158</v>
      </c>
      <c r="B14" s="3"/>
      <c r="C14" t="s">
        <v>282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302</v>
      </c>
      <c r="B15" s="3"/>
      <c r="C15" t="s">
        <v>283</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c r="L16" s="2"/>
      <c r="M16" s="2" t="s">
        <v>517</v>
      </c>
    </row>
    <row r="17" spans="2:41" x14ac:dyDescent="0.3">
      <c r="B17" s="3"/>
      <c r="C17" s="2" t="s">
        <v>234</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272</v>
      </c>
      <c r="D18" s="2" t="s">
        <v>276</v>
      </c>
    </row>
    <row r="19" spans="2:41" x14ac:dyDescent="0.3">
      <c r="B19" s="3"/>
      <c r="C19" s="2" t="s">
        <v>273</v>
      </c>
      <c r="D19" s="2" t="s">
        <v>515</v>
      </c>
    </row>
    <row r="20" spans="2:41" x14ac:dyDescent="0.3">
      <c r="B20" s="3"/>
      <c r="C20" s="2" t="s">
        <v>274</v>
      </c>
      <c r="D20" s="2" t="s">
        <v>297</v>
      </c>
      <c r="O20" s="29" t="s">
        <v>284</v>
      </c>
    </row>
    <row r="21" spans="2:41" x14ac:dyDescent="0.3">
      <c r="B21" s="3"/>
      <c r="C21" s="2" t="s">
        <v>275</v>
      </c>
      <c r="D21" s="2" t="s">
        <v>366</v>
      </c>
    </row>
    <row r="22" spans="2:41" x14ac:dyDescent="0.3">
      <c r="B22" s="3"/>
    </row>
    <row r="23" spans="2:41" x14ac:dyDescent="0.3">
      <c r="B23" s="4" t="s">
        <v>39</v>
      </c>
      <c r="C23" s="2" t="s">
        <v>301</v>
      </c>
    </row>
    <row r="24" spans="2:41" x14ac:dyDescent="0.3">
      <c r="B24" s="3"/>
      <c r="C24" t="s">
        <v>308</v>
      </c>
      <c r="Q24" s="51" t="s">
        <v>522</v>
      </c>
      <c r="AL24" s="2" t="s">
        <v>265</v>
      </c>
    </row>
    <row r="25" spans="2:41" x14ac:dyDescent="0.3">
      <c r="B25" s="3"/>
      <c r="Q25" s="38" t="s">
        <v>520</v>
      </c>
      <c r="R25" s="38" t="s">
        <v>518</v>
      </c>
      <c r="S25" s="39" t="s">
        <v>519</v>
      </c>
      <c r="AL25" t="s">
        <v>89</v>
      </c>
      <c r="AM25" t="s">
        <v>167</v>
      </c>
      <c r="AN25" t="s">
        <v>373</v>
      </c>
      <c r="AO25" t="s">
        <v>268</v>
      </c>
    </row>
    <row r="26" spans="2:41" x14ac:dyDescent="0.3">
      <c r="B26" s="4" t="s">
        <v>40</v>
      </c>
      <c r="C26" t="s">
        <v>298</v>
      </c>
      <c r="Q26" s="37">
        <v>3</v>
      </c>
      <c r="R26" s="37">
        <v>1</v>
      </c>
      <c r="S26" s="52">
        <f>Q26*0.8+Q26*0.5/R26+0.1</f>
        <v>4</v>
      </c>
      <c r="AK26" s="2" t="s">
        <v>266</v>
      </c>
      <c r="AL26" s="28">
        <v>10</v>
      </c>
      <c r="AM26" s="28">
        <v>85</v>
      </c>
      <c r="AN26" s="28">
        <f>表5[[#This Row],[伤害加成]]*IF(AL26&gt;=25, 1 + (MIN(13,(AL26-18)/3.5) - 1) * (MIN(13,(AL26-18)/3.5)  - 1) / 100 + 0.05 * (MIN(13,(AL26-18)/3.5)  - 1),1)-表5[[#This Row],[伤害加成]]</f>
        <v>0</v>
      </c>
      <c r="AO26" s="28">
        <v>30</v>
      </c>
    </row>
    <row r="27" spans="2:41" x14ac:dyDescent="0.3">
      <c r="C27" t="s">
        <v>299</v>
      </c>
      <c r="Q27" t="s">
        <v>521</v>
      </c>
      <c r="AL27" s="28">
        <v>20</v>
      </c>
      <c r="AM27" s="28">
        <v>160</v>
      </c>
      <c r="AN27" s="28">
        <f>表5[[#This Row],[伤害加成]]*IF(AL27&gt;=25, 1 + (MIN(13,(AL27-18)/3.5) - 1) * (MIN(13,(AL27-18)/3.5)  - 1) / 100 + 0.05 * (MIN(13,(AL27-18)/3.5)  - 1),1)-表5[[#This Row],[伤害加成]]</f>
        <v>0</v>
      </c>
      <c r="AO27" s="28">
        <v>30</v>
      </c>
    </row>
    <row r="28" spans="2:41" x14ac:dyDescent="0.3">
      <c r="C28" t="s">
        <v>179</v>
      </c>
      <c r="Q28" t="s">
        <v>523</v>
      </c>
      <c r="AL28" s="28">
        <v>30</v>
      </c>
      <c r="AM28" s="28">
        <v>200</v>
      </c>
      <c r="AN28" s="28">
        <f>表5[[#This Row],[伤害加成]]*IF(AL28&gt;=25, 1 + (MIN(13,(AL28-18)/3.5) - 1) * (MIN(13,(AL28-18)/3.5)  - 1) / 100 + 0.05 * (MIN(13,(AL28-18)/3.5)  - 1),1)-表5[[#This Row],[伤害加成]]</f>
        <v>36.081632653061206</v>
      </c>
      <c r="AO28" s="28">
        <v>120</v>
      </c>
    </row>
    <row r="29" spans="2:41" x14ac:dyDescent="0.3">
      <c r="C29" t="s">
        <v>47</v>
      </c>
      <c r="AL29" s="28">
        <v>40</v>
      </c>
      <c r="AM29" s="28">
        <v>350</v>
      </c>
      <c r="AN29" s="28">
        <f>表5[[#This Row],[伤害加成]]*IF(AL29&gt;=25, 1 + (MIN(13,(AL29-18)/3.5) - 1) * (MIN(13,(AL29-18)/3.5)  - 1) / 100 + 0.05 * (MIN(13,(AL29-18)/3.5)  - 1),1)-表5[[#This Row],[伤害加成]]</f>
        <v>190.28571428571422</v>
      </c>
      <c r="AO29" s="28">
        <v>120</v>
      </c>
    </row>
    <row r="30" spans="2:41" x14ac:dyDescent="0.3">
      <c r="C30" t="s">
        <v>300</v>
      </c>
      <c r="AL30" s="28">
        <v>50</v>
      </c>
      <c r="AM30" s="28">
        <v>530</v>
      </c>
      <c r="AN30" s="28">
        <f>表5[[#This Row],[伤害加成]]*IF(AL30&gt;=25, 1 + (MIN(13,(AL30-18)/3.5) - 1) * (MIN(13,(AL30-18)/3.5)  - 1) / 100 + 0.05 * (MIN(13,(AL30-18)/3.5)  - 1),1)-表5[[#This Row],[伤害加成]]</f>
        <v>567.20816326530621</v>
      </c>
      <c r="AO30" s="28">
        <v>120</v>
      </c>
    </row>
    <row r="31" spans="2:41" x14ac:dyDescent="0.3">
      <c r="C31" t="s">
        <v>524</v>
      </c>
      <c r="AK31" s="2" t="s">
        <v>267</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516</v>
      </c>
      <c r="AL32" s="2" t="s">
        <v>374</v>
      </c>
      <c r="AM32" s="16">
        <f>IF(AL31&gt;=35,17*AL31-330,7*AL31+15) * IF(AL31&gt;=25, 1 + (MIN(13,(AL31-18)/3.5) - 1) * (MIN(13,(AL31-18)/3.5)  - 1) / 100 + 0.05 * (MIN(13,(AL31-18)/3.5)  - 1),1)</f>
        <v>355.53265306122444</v>
      </c>
    </row>
    <row r="33" spans="3:3" x14ac:dyDescent="0.3">
      <c r="C33" s="2" t="s">
        <v>534</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259</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144</v>
      </c>
      <c r="R1" t="s">
        <v>143</v>
      </c>
    </row>
    <row r="2" spans="1:23" x14ac:dyDescent="0.3">
      <c r="B2" t="s">
        <v>109</v>
      </c>
      <c r="S2" t="s">
        <v>145</v>
      </c>
    </row>
    <row r="5" spans="1:23" x14ac:dyDescent="0.3">
      <c r="C5" t="s">
        <v>110</v>
      </c>
      <c r="D5" t="s">
        <v>111</v>
      </c>
      <c r="E5" t="s">
        <v>113</v>
      </c>
      <c r="F5" t="s">
        <v>115</v>
      </c>
      <c r="G5" t="s">
        <v>116</v>
      </c>
      <c r="H5" t="s">
        <v>117</v>
      </c>
      <c r="J5" t="s">
        <v>112</v>
      </c>
      <c r="K5" t="s">
        <v>118</v>
      </c>
      <c r="M5" t="s">
        <v>114</v>
      </c>
      <c r="O5" t="s">
        <v>141</v>
      </c>
      <c r="R5" t="s">
        <v>110</v>
      </c>
      <c r="S5" t="s">
        <v>146</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378</v>
      </c>
    </row>
    <row r="3" spans="2:22" x14ac:dyDescent="0.3">
      <c r="C3" t="s">
        <v>122</v>
      </c>
      <c r="D3" t="s">
        <v>123</v>
      </c>
      <c r="E3" t="s">
        <v>124</v>
      </c>
      <c r="J3" t="s">
        <v>379</v>
      </c>
      <c r="K3" t="s">
        <v>380</v>
      </c>
      <c r="L3" t="s">
        <v>381</v>
      </c>
      <c r="M3" t="s">
        <v>385</v>
      </c>
      <c r="N3" t="s">
        <v>386</v>
      </c>
      <c r="O3" t="s">
        <v>384</v>
      </c>
      <c r="P3" t="s">
        <v>387</v>
      </c>
      <c r="Q3" t="s">
        <v>382</v>
      </c>
      <c r="R3" t="s">
        <v>390</v>
      </c>
      <c r="S3" t="s">
        <v>391</v>
      </c>
      <c r="T3" t="s">
        <v>383</v>
      </c>
      <c r="U3" t="s">
        <v>388</v>
      </c>
      <c r="V3" t="s">
        <v>389</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499</v>
      </c>
      <c r="I24" t="s">
        <v>497</v>
      </c>
      <c r="J24" t="s">
        <v>491</v>
      </c>
    </row>
    <row r="25" spans="3:15" x14ac:dyDescent="0.3">
      <c r="C25">
        <v>16</v>
      </c>
      <c r="D25">
        <f t="shared" si="11"/>
        <v>60000</v>
      </c>
      <c r="I25" t="s">
        <v>500</v>
      </c>
      <c r="K25" t="s">
        <v>492</v>
      </c>
      <c r="M25" t="s">
        <v>493</v>
      </c>
      <c r="O25" t="s">
        <v>494</v>
      </c>
    </row>
    <row r="26" spans="3:15" x14ac:dyDescent="0.3">
      <c r="C26">
        <v>17</v>
      </c>
      <c r="D26">
        <f t="shared" si="11"/>
        <v>65000</v>
      </c>
      <c r="J26" t="s">
        <v>495</v>
      </c>
      <c r="K26" t="str">
        <f>I25&amp;K25&amp;J26</f>
        <v>通用重甲攻击套</v>
      </c>
      <c r="M26" t="str">
        <f>I25&amp;M25&amp;J26</f>
        <v>通用中甲攻击套</v>
      </c>
      <c r="O26" t="str">
        <f>I25&amp;O25&amp;J26</f>
        <v>通用轻甲攻击套</v>
      </c>
    </row>
    <row r="27" spans="3:15" x14ac:dyDescent="0.3">
      <c r="C27">
        <v>18</v>
      </c>
      <c r="D27">
        <f t="shared" si="11"/>
        <v>70000</v>
      </c>
      <c r="J27" t="s">
        <v>496</v>
      </c>
      <c r="K27" t="str">
        <f>I25&amp;K25&amp;J27</f>
        <v>通用重甲一般套</v>
      </c>
      <c r="M27" t="str">
        <f>I25&amp;M25&amp;J27</f>
        <v>通用中甲一般套</v>
      </c>
      <c r="O27" t="str">
        <f>I25&amp;O25&amp;J27</f>
        <v>通用轻甲一般套</v>
      </c>
    </row>
    <row r="28" spans="3:15" x14ac:dyDescent="0.3">
      <c r="C28">
        <v>19</v>
      </c>
      <c r="D28">
        <f t="shared" si="11"/>
        <v>75000</v>
      </c>
      <c r="J28" t="s">
        <v>505</v>
      </c>
      <c r="K28" t="str">
        <f>I25&amp;K25&amp;J28</f>
        <v>通用重甲物防套</v>
      </c>
      <c r="M28" t="str">
        <f>I25&amp;M25&amp;J28</f>
        <v>通用中甲物防套</v>
      </c>
      <c r="O28" t="str">
        <f>I25&amp;O25&amp;J28</f>
        <v>通用轻甲物防套</v>
      </c>
    </row>
    <row r="29" spans="3:15" x14ac:dyDescent="0.3">
      <c r="C29">
        <v>20</v>
      </c>
      <c r="D29">
        <f t="shared" si="11"/>
        <v>80000</v>
      </c>
      <c r="J29" t="s">
        <v>506</v>
      </c>
      <c r="K29" t="str">
        <f>I25&amp;K25&amp;J29</f>
        <v>通用重甲魔抗套</v>
      </c>
      <c r="M29" t="str">
        <f>I25&amp;M25&amp;J29</f>
        <v>通用中甲魔抗套</v>
      </c>
      <c r="O29" t="str">
        <f>I25&amp;O25&amp;J29</f>
        <v>通用轻甲魔抗套</v>
      </c>
    </row>
    <row r="30" spans="3:15" x14ac:dyDescent="0.3">
      <c r="C30">
        <v>21</v>
      </c>
      <c r="D30">
        <f t="shared" si="11"/>
        <v>85000</v>
      </c>
      <c r="J30" t="s">
        <v>507</v>
      </c>
      <c r="K30" t="str">
        <f>I25&amp;K25&amp;J30</f>
        <v>通用重甲血防套</v>
      </c>
      <c r="M30" t="str">
        <f>I25&amp;M25&amp;J30</f>
        <v>通用中甲血防套</v>
      </c>
      <c r="O30" t="str">
        <f>I25&amp;O25&amp;J30</f>
        <v>通用轻甲血防套</v>
      </c>
    </row>
    <row r="31" spans="3:15" x14ac:dyDescent="0.3">
      <c r="C31">
        <v>22</v>
      </c>
      <c r="D31">
        <f t="shared" si="11"/>
        <v>90000</v>
      </c>
      <c r="I31" t="s">
        <v>498</v>
      </c>
      <c r="K31" t="s">
        <v>492</v>
      </c>
      <c r="M31" t="s">
        <v>493</v>
      </c>
      <c r="O31" t="s">
        <v>494</v>
      </c>
    </row>
    <row r="32" spans="3:15" x14ac:dyDescent="0.3">
      <c r="C32">
        <v>23</v>
      </c>
      <c r="D32">
        <f t="shared" si="11"/>
        <v>95000</v>
      </c>
      <c r="J32" t="s">
        <v>495</v>
      </c>
      <c r="K32" t="str">
        <f>I31&amp;K31&amp;J32</f>
        <v>刀剑重甲攻击套</v>
      </c>
      <c r="M32" t="str">
        <f>I31&amp;M31&amp;J32</f>
        <v>刀剑中甲攻击套</v>
      </c>
      <c r="O32" t="str">
        <f>I31&amp;O31&amp;J32</f>
        <v>刀剑轻甲攻击套</v>
      </c>
    </row>
    <row r="33" spans="3:15" x14ac:dyDescent="0.3">
      <c r="C33">
        <v>24</v>
      </c>
      <c r="D33">
        <f t="shared" si="11"/>
        <v>100000</v>
      </c>
      <c r="J33" t="s">
        <v>496</v>
      </c>
      <c r="K33" t="str">
        <f>I31&amp;K31&amp;J33</f>
        <v>刀剑重甲一般套</v>
      </c>
      <c r="M33" t="str">
        <f>I31&amp;M31&amp;J33</f>
        <v>刀剑中甲一般套</v>
      </c>
      <c r="O33" t="str">
        <f>I31&amp;O31&amp;J33</f>
        <v>刀剑轻甲一般套</v>
      </c>
    </row>
    <row r="34" spans="3:15" x14ac:dyDescent="0.3">
      <c r="C34">
        <v>25</v>
      </c>
      <c r="D34">
        <f t="shared" si="11"/>
        <v>105000</v>
      </c>
      <c r="J34" t="s">
        <v>505</v>
      </c>
      <c r="K34" t="str">
        <f>I31&amp;K31&amp;J34</f>
        <v>刀剑重甲物防套</v>
      </c>
      <c r="M34" t="str">
        <f>I31&amp;M31&amp;J34</f>
        <v>刀剑中甲物防套</v>
      </c>
      <c r="O34" t="str">
        <f>I31&amp;O31&amp;J34</f>
        <v>刀剑轻甲物防套</v>
      </c>
    </row>
    <row r="35" spans="3:15" x14ac:dyDescent="0.3">
      <c r="C35">
        <v>26</v>
      </c>
      <c r="D35">
        <f t="shared" si="11"/>
        <v>110000</v>
      </c>
      <c r="J35" t="s">
        <v>506</v>
      </c>
      <c r="K35" t="str">
        <f>I31&amp;K31&amp;J35</f>
        <v>刀剑重甲魔抗套</v>
      </c>
      <c r="M35" t="str">
        <f>I31&amp;M31&amp;J35</f>
        <v>刀剑中甲魔抗套</v>
      </c>
      <c r="O35" t="str">
        <f>I31&amp;O31&amp;J35</f>
        <v>刀剑轻甲魔抗套</v>
      </c>
    </row>
    <row r="36" spans="3:15" x14ac:dyDescent="0.3">
      <c r="C36">
        <v>27</v>
      </c>
      <c r="D36">
        <f t="shared" si="11"/>
        <v>115000</v>
      </c>
      <c r="J36" t="s">
        <v>507</v>
      </c>
      <c r="K36" t="str">
        <f>I31&amp;K31&amp;J36</f>
        <v>刀剑重甲血防套</v>
      </c>
      <c r="M36" t="str">
        <f>I31&amp;M31&amp;J36</f>
        <v>刀剑中甲血防套</v>
      </c>
      <c r="O36" t="str">
        <f>I31&amp;O31&amp;J36</f>
        <v>刀剑轻甲血防套</v>
      </c>
    </row>
    <row r="37" spans="3:15" x14ac:dyDescent="0.3">
      <c r="C37">
        <v>28</v>
      </c>
      <c r="D37">
        <f t="shared" si="11"/>
        <v>120000</v>
      </c>
      <c r="I37" t="s">
        <v>501</v>
      </c>
      <c r="K37" t="s">
        <v>492</v>
      </c>
      <c r="M37" t="s">
        <v>493</v>
      </c>
      <c r="O37" t="s">
        <v>494</v>
      </c>
    </row>
    <row r="38" spans="3:15" x14ac:dyDescent="0.3">
      <c r="C38">
        <v>29</v>
      </c>
      <c r="D38">
        <f t="shared" si="11"/>
        <v>125000</v>
      </c>
      <c r="J38" t="s">
        <v>495</v>
      </c>
      <c r="K38" t="str">
        <f>I37&amp;K37&amp;J38</f>
        <v>枪械重甲攻击套</v>
      </c>
      <c r="M38" t="str">
        <f>I37&amp;M37&amp;J38</f>
        <v>枪械中甲攻击套</v>
      </c>
      <c r="O38" t="str">
        <f>I37&amp;O37&amp;J38</f>
        <v>枪械轻甲攻击套</v>
      </c>
    </row>
    <row r="39" spans="3:15" x14ac:dyDescent="0.3">
      <c r="C39">
        <v>30</v>
      </c>
      <c r="D39">
        <f t="shared" si="11"/>
        <v>130000</v>
      </c>
      <c r="J39" t="s">
        <v>496</v>
      </c>
      <c r="K39" t="str">
        <f>I37&amp;K37&amp;J39</f>
        <v>枪械重甲一般套</v>
      </c>
      <c r="M39" t="str">
        <f>I37&amp;M37&amp;J39</f>
        <v>枪械中甲一般套</v>
      </c>
      <c r="O39" t="str">
        <f>I37&amp;O37&amp;J39</f>
        <v>枪械轻甲一般套</v>
      </c>
    </row>
    <row r="40" spans="3:15" x14ac:dyDescent="0.3">
      <c r="C40">
        <v>31</v>
      </c>
      <c r="D40">
        <f t="shared" si="11"/>
        <v>135000</v>
      </c>
      <c r="J40" t="s">
        <v>505</v>
      </c>
      <c r="K40" t="str">
        <f>I37&amp;K37&amp;J40</f>
        <v>枪械重甲物防套</v>
      </c>
      <c r="M40" t="str">
        <f>I37&amp;M37&amp;J40</f>
        <v>枪械中甲物防套</v>
      </c>
      <c r="O40" t="str">
        <f>I37&amp;O37&amp;J40</f>
        <v>枪械轻甲物防套</v>
      </c>
    </row>
    <row r="41" spans="3:15" x14ac:dyDescent="0.3">
      <c r="C41">
        <v>32</v>
      </c>
      <c r="D41">
        <f t="shared" si="11"/>
        <v>140000</v>
      </c>
      <c r="J41" t="s">
        <v>506</v>
      </c>
      <c r="K41" t="str">
        <f>I37&amp;K37&amp;J41</f>
        <v>枪械重甲魔抗套</v>
      </c>
      <c r="M41" t="str">
        <f>I37&amp;M37&amp;J41</f>
        <v>枪械中甲魔抗套</v>
      </c>
      <c r="O41" t="str">
        <f>I37&amp;O37&amp;J41</f>
        <v>枪械轻甲魔抗套</v>
      </c>
    </row>
    <row r="42" spans="3:15" x14ac:dyDescent="0.3">
      <c r="C42">
        <v>33</v>
      </c>
      <c r="D42">
        <f t="shared" si="11"/>
        <v>145000</v>
      </c>
      <c r="J42" t="s">
        <v>507</v>
      </c>
      <c r="K42" t="str">
        <f>I37&amp;K37&amp;J42</f>
        <v>枪械重甲血防套</v>
      </c>
      <c r="M42" t="str">
        <f>I37&amp;M37&amp;J42</f>
        <v>枪械中甲血防套</v>
      </c>
      <c r="O42" t="str">
        <f>I37&amp;O37&amp;J42</f>
        <v>枪械轻甲血防套</v>
      </c>
    </row>
    <row r="43" spans="3:15" x14ac:dyDescent="0.3">
      <c r="C43">
        <v>34</v>
      </c>
      <c r="D43">
        <f>C43*5000-20000</f>
        <v>150000</v>
      </c>
      <c r="I43" t="s">
        <v>502</v>
      </c>
      <c r="K43" t="s">
        <v>492</v>
      </c>
      <c r="M43" t="s">
        <v>493</v>
      </c>
      <c r="O43" t="s">
        <v>494</v>
      </c>
    </row>
    <row r="44" spans="3:15" x14ac:dyDescent="0.3">
      <c r="C44">
        <v>35</v>
      </c>
      <c r="D44">
        <f t="shared" si="11"/>
        <v>155000</v>
      </c>
      <c r="J44" t="s">
        <v>495</v>
      </c>
      <c r="K44" t="str">
        <f>I43&amp;K43&amp;J44</f>
        <v>拳皇重甲攻击套</v>
      </c>
      <c r="M44" t="str">
        <f>I43&amp;M43&amp;J44</f>
        <v>拳皇中甲攻击套</v>
      </c>
      <c r="O44" t="str">
        <f>I43&amp;O43&amp;J44</f>
        <v>拳皇轻甲攻击套</v>
      </c>
    </row>
    <row r="45" spans="3:15" x14ac:dyDescent="0.3">
      <c r="C45">
        <v>36</v>
      </c>
      <c r="D45">
        <f t="shared" si="11"/>
        <v>160000</v>
      </c>
      <c r="J45" t="s">
        <v>496</v>
      </c>
      <c r="K45" t="str">
        <f>I43&amp;K43&amp;J45</f>
        <v>拳皇重甲一般套</v>
      </c>
      <c r="M45" t="str">
        <f>I43&amp;M43&amp;J45</f>
        <v>拳皇中甲一般套</v>
      </c>
      <c r="O45" t="str">
        <f>I43&amp;O43&amp;J45</f>
        <v>拳皇轻甲一般套</v>
      </c>
    </row>
    <row r="46" spans="3:15" x14ac:dyDescent="0.3">
      <c r="C46">
        <v>37</v>
      </c>
      <c r="D46">
        <f t="shared" si="11"/>
        <v>165000</v>
      </c>
      <c r="J46" t="s">
        <v>505</v>
      </c>
      <c r="K46" t="str">
        <f>I43&amp;K43&amp;J46</f>
        <v>拳皇重甲物防套</v>
      </c>
      <c r="M46" t="str">
        <f>I43&amp;M43&amp;J46</f>
        <v>拳皇中甲物防套</v>
      </c>
      <c r="O46" t="str">
        <f>I43&amp;O43&amp;J46</f>
        <v>拳皇轻甲物防套</v>
      </c>
    </row>
    <row r="47" spans="3:15" x14ac:dyDescent="0.3">
      <c r="C47">
        <v>38</v>
      </c>
      <c r="D47">
        <f t="shared" si="11"/>
        <v>170000</v>
      </c>
      <c r="J47" t="s">
        <v>506</v>
      </c>
      <c r="K47" t="str">
        <f>I43&amp;K43&amp;J47</f>
        <v>拳皇重甲魔抗套</v>
      </c>
      <c r="M47" t="str">
        <f>I43&amp;M43&amp;J47</f>
        <v>拳皇中甲魔抗套</v>
      </c>
      <c r="O47" t="str">
        <f>I43&amp;O43&amp;J47</f>
        <v>拳皇轻甲魔抗套</v>
      </c>
    </row>
    <row r="48" spans="3:15" x14ac:dyDescent="0.3">
      <c r="C48">
        <v>39</v>
      </c>
      <c r="D48">
        <f t="shared" si="11"/>
        <v>175000</v>
      </c>
      <c r="J48" t="s">
        <v>507</v>
      </c>
      <c r="K48" t="str">
        <f>I43&amp;K43&amp;J48</f>
        <v>拳皇重甲血防套</v>
      </c>
      <c r="M48" t="str">
        <f>I43&amp;M43&amp;J48</f>
        <v>拳皇中甲血防套</v>
      </c>
      <c r="O48" t="str">
        <f>I43&amp;O43&amp;J48</f>
        <v>拳皇轻甲血防套</v>
      </c>
    </row>
    <row r="49" spans="3:15" x14ac:dyDescent="0.3">
      <c r="C49">
        <v>40</v>
      </c>
      <c r="D49">
        <f t="shared" si="11"/>
        <v>180000</v>
      </c>
      <c r="I49" t="s">
        <v>503</v>
      </c>
      <c r="K49" t="s">
        <v>492</v>
      </c>
      <c r="M49" t="s">
        <v>493</v>
      </c>
      <c r="O49" t="s">
        <v>494</v>
      </c>
    </row>
    <row r="50" spans="3:15" x14ac:dyDescent="0.3">
      <c r="C50">
        <v>41</v>
      </c>
      <c r="D50">
        <f t="shared" si="11"/>
        <v>185000</v>
      </c>
      <c r="J50" t="s">
        <v>495</v>
      </c>
      <c r="K50" t="str">
        <f>I49&amp;K49&amp;J50</f>
        <v>刀内力重甲攻击套</v>
      </c>
      <c r="M50" t="str">
        <f>I49&amp;M49&amp;J50</f>
        <v>刀内力中甲攻击套</v>
      </c>
      <c r="O50" t="str">
        <f>I49&amp;O49&amp;J50</f>
        <v>刀内力轻甲攻击套</v>
      </c>
    </row>
    <row r="51" spans="3:15" x14ac:dyDescent="0.3">
      <c r="C51">
        <v>42</v>
      </c>
      <c r="D51">
        <f t="shared" si="11"/>
        <v>190000</v>
      </c>
      <c r="J51" t="s">
        <v>496</v>
      </c>
      <c r="K51" t="str">
        <f>I49&amp;K49&amp;J51</f>
        <v>刀内力重甲一般套</v>
      </c>
      <c r="M51" t="str">
        <f>I49&amp;M49&amp;J51</f>
        <v>刀内力中甲一般套</v>
      </c>
      <c r="O51" t="str">
        <f>I49&amp;O49&amp;J51</f>
        <v>刀内力轻甲一般套</v>
      </c>
    </row>
    <row r="52" spans="3:15" x14ac:dyDescent="0.3">
      <c r="C52">
        <v>43</v>
      </c>
      <c r="D52">
        <f t="shared" si="11"/>
        <v>195000</v>
      </c>
      <c r="J52" t="s">
        <v>505</v>
      </c>
      <c r="K52" t="str">
        <f>I49&amp;K49&amp;J52</f>
        <v>刀内力重甲物防套</v>
      </c>
      <c r="M52" t="str">
        <f>I49&amp;M49&amp;J52</f>
        <v>刀内力中甲物防套</v>
      </c>
      <c r="O52" t="str">
        <f>I49&amp;O49&amp;J52</f>
        <v>刀内力轻甲物防套</v>
      </c>
    </row>
    <row r="53" spans="3:15" x14ac:dyDescent="0.3">
      <c r="C53">
        <v>44</v>
      </c>
      <c r="D53">
        <f t="shared" si="11"/>
        <v>200000</v>
      </c>
      <c r="J53" t="s">
        <v>506</v>
      </c>
      <c r="K53" t="str">
        <f>I49&amp;K49&amp;J53</f>
        <v>刀内力重甲魔抗套</v>
      </c>
      <c r="M53" t="str">
        <f>I49&amp;M49&amp;J53</f>
        <v>刀内力中甲魔抗套</v>
      </c>
      <c r="O53" t="str">
        <f>I49&amp;O49&amp;J53</f>
        <v>刀内力轻甲魔抗套</v>
      </c>
    </row>
    <row r="54" spans="3:15" x14ac:dyDescent="0.3">
      <c r="C54">
        <v>45</v>
      </c>
      <c r="D54">
        <f t="shared" si="11"/>
        <v>205000</v>
      </c>
      <c r="J54" t="s">
        <v>507</v>
      </c>
      <c r="K54" t="str">
        <f>I49&amp;K49&amp;J54</f>
        <v>刀内力重甲血防套</v>
      </c>
      <c r="M54" t="str">
        <f>I49&amp;M49&amp;J54</f>
        <v>刀内力中甲血防套</v>
      </c>
      <c r="O54" t="str">
        <f>I49&amp;O49&amp;J54</f>
        <v>刀内力轻甲血防套</v>
      </c>
    </row>
    <row r="55" spans="3:15" x14ac:dyDescent="0.3">
      <c r="C55">
        <v>46</v>
      </c>
      <c r="D55">
        <f t="shared" si="11"/>
        <v>210000</v>
      </c>
      <c r="I55" t="s">
        <v>504</v>
      </c>
      <c r="K55" t="s">
        <v>492</v>
      </c>
      <c r="M55" t="s">
        <v>493</v>
      </c>
      <c r="O55" t="s">
        <v>494</v>
      </c>
    </row>
    <row r="56" spans="3:15" x14ac:dyDescent="0.3">
      <c r="C56">
        <v>47</v>
      </c>
      <c r="D56">
        <f t="shared" si="11"/>
        <v>215000</v>
      </c>
      <c r="J56" t="s">
        <v>495</v>
      </c>
      <c r="K56" t="str">
        <f>I55&amp;K55&amp;J56</f>
        <v>拳内力重甲攻击套</v>
      </c>
      <c r="M56" t="str">
        <f>I55&amp;M55&amp;J56</f>
        <v>拳内力中甲攻击套</v>
      </c>
      <c r="O56" t="str">
        <f>I55&amp;O55&amp;J56</f>
        <v>拳内力轻甲攻击套</v>
      </c>
    </row>
    <row r="57" spans="3:15" x14ac:dyDescent="0.3">
      <c r="C57">
        <v>48</v>
      </c>
      <c r="D57">
        <f t="shared" si="11"/>
        <v>220000</v>
      </c>
      <c r="J57" t="s">
        <v>496</v>
      </c>
      <c r="K57" t="str">
        <f>I55&amp;K55&amp;J57</f>
        <v>拳内力重甲一般套</v>
      </c>
      <c r="M57" t="str">
        <f>I55&amp;M55&amp;J57</f>
        <v>拳内力中甲一般套</v>
      </c>
      <c r="O57" t="str">
        <f>I55&amp;O55&amp;J57</f>
        <v>拳内力轻甲一般套</v>
      </c>
    </row>
    <row r="58" spans="3:15" x14ac:dyDescent="0.3">
      <c r="C58">
        <v>49</v>
      </c>
      <c r="D58">
        <f t="shared" si="11"/>
        <v>225000</v>
      </c>
      <c r="J58" t="s">
        <v>505</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506</v>
      </c>
      <c r="K59" t="str">
        <f>I55&amp;K55&amp;J59</f>
        <v>拳内力重甲魔抗套</v>
      </c>
      <c r="M59" t="str">
        <f>I55&amp;M55&amp;J59</f>
        <v>拳内力中甲魔抗套</v>
      </c>
      <c r="O59" t="str">
        <f>I55&amp;O55&amp;J59</f>
        <v>拳内力轻甲魔抗套</v>
      </c>
    </row>
    <row r="60" spans="3:15" x14ac:dyDescent="0.3">
      <c r="C60">
        <v>51</v>
      </c>
      <c r="D60">
        <f t="shared" si="12"/>
        <v>275000</v>
      </c>
      <c r="J60" t="s">
        <v>507</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261</v>
      </c>
    </row>
    <row r="2" spans="2:23" x14ac:dyDescent="0.3">
      <c r="C2" s="2" t="s">
        <v>262</v>
      </c>
    </row>
    <row r="3" spans="2:23" x14ac:dyDescent="0.3">
      <c r="B3" t="s">
        <v>0</v>
      </c>
      <c r="E3" t="s">
        <v>42</v>
      </c>
      <c r="F3" t="s">
        <v>43</v>
      </c>
      <c r="G3" t="s">
        <v>44</v>
      </c>
      <c r="I3" t="s">
        <v>45</v>
      </c>
      <c r="L3" t="s">
        <v>41</v>
      </c>
      <c r="M3" t="s">
        <v>164</v>
      </c>
      <c r="O3" t="s">
        <v>55</v>
      </c>
      <c r="T3" t="s">
        <v>50</v>
      </c>
    </row>
    <row r="4" spans="2:23" x14ac:dyDescent="0.3">
      <c r="B4" t="s">
        <v>23</v>
      </c>
      <c r="C4" s="10" t="s">
        <v>48</v>
      </c>
      <c r="D4" s="10" t="s">
        <v>49</v>
      </c>
      <c r="E4" s="8" t="s">
        <v>1</v>
      </c>
      <c r="F4" s="8" t="s">
        <v>2</v>
      </c>
      <c r="G4" s="8" t="s">
        <v>3</v>
      </c>
      <c r="H4" s="8" t="s">
        <v>10</v>
      </c>
      <c r="I4" s="8" t="s">
        <v>14</v>
      </c>
      <c r="J4" s="9" t="s">
        <v>6</v>
      </c>
      <c r="K4" s="9" t="s">
        <v>4</v>
      </c>
      <c r="L4" s="8" t="s">
        <v>161</v>
      </c>
      <c r="M4" s="8" t="s">
        <v>12</v>
      </c>
      <c r="N4" s="11" t="s">
        <v>151</v>
      </c>
      <c r="O4" s="14" t="s">
        <v>7</v>
      </c>
      <c r="P4" s="14" t="s">
        <v>8</v>
      </c>
      <c r="Q4" s="14" t="s">
        <v>11</v>
      </c>
      <c r="R4" s="11" t="s">
        <v>153</v>
      </c>
      <c r="S4" s="11" t="s">
        <v>152</v>
      </c>
      <c r="T4" s="14" t="s">
        <v>9</v>
      </c>
      <c r="U4" s="14" t="s">
        <v>5</v>
      </c>
      <c r="V4" s="14" t="s">
        <v>27</v>
      </c>
      <c r="W4" s="14" t="s">
        <v>22</v>
      </c>
    </row>
    <row r="5" spans="2:23" x14ac:dyDescent="0.3">
      <c r="B5" t="s">
        <v>264</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147</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149</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150</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157</v>
      </c>
      <c r="C11" s="3"/>
      <c r="E11" s="3"/>
      <c r="F11" s="3"/>
      <c r="G11" s="3"/>
      <c r="H11" s="3"/>
      <c r="I11" s="3"/>
      <c r="J11" s="3"/>
      <c r="K11" s="3"/>
      <c r="L11" s="3"/>
      <c r="M11" s="3"/>
    </row>
    <row r="12" spans="2:23" x14ac:dyDescent="0.3">
      <c r="B12" s="7" t="s">
        <v>154</v>
      </c>
      <c r="C12" s="3"/>
      <c r="D12" s="2" t="s">
        <v>163</v>
      </c>
      <c r="E12" s="3"/>
      <c r="F12" s="3"/>
      <c r="G12" s="3"/>
      <c r="H12" s="3"/>
      <c r="I12" s="3"/>
      <c r="J12" s="3"/>
      <c r="K12" s="3"/>
      <c r="L12" s="3"/>
      <c r="M12" s="3"/>
    </row>
    <row r="13" spans="2:23" x14ac:dyDescent="0.3">
      <c r="B13" s="7" t="s">
        <v>155</v>
      </c>
      <c r="C13" s="3"/>
      <c r="E13" s="3"/>
      <c r="F13" s="3"/>
      <c r="G13" s="3"/>
      <c r="H13" s="3"/>
      <c r="I13" s="3"/>
      <c r="J13" s="3"/>
      <c r="K13" s="3"/>
      <c r="L13" s="3"/>
      <c r="M13" s="3"/>
    </row>
    <row r="14" spans="2:23" x14ac:dyDescent="0.3">
      <c r="B14" s="7" t="s">
        <v>156</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148</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158</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159</v>
      </c>
      <c r="C17" s="3"/>
    </row>
    <row r="18" spans="2:23" x14ac:dyDescent="0.3">
      <c r="C18" s="3"/>
    </row>
    <row r="19" spans="2:23" x14ac:dyDescent="0.3">
      <c r="C19" s="3"/>
      <c r="D19" s="2" t="s">
        <v>162</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160</v>
      </c>
    </row>
    <row r="25" spans="2:23" x14ac:dyDescent="0.3">
      <c r="C25" s="3"/>
      <c r="D25" t="s">
        <v>206</v>
      </c>
    </row>
    <row r="26" spans="2:23" x14ac:dyDescent="0.3">
      <c r="C26" s="3"/>
    </row>
    <row r="27" spans="2:23" x14ac:dyDescent="0.3">
      <c r="C27" s="4" t="s">
        <v>40</v>
      </c>
      <c r="D27" t="s">
        <v>196</v>
      </c>
    </row>
    <row r="28" spans="2:23" x14ac:dyDescent="0.3">
      <c r="D28" t="s">
        <v>197</v>
      </c>
    </row>
    <row r="29" spans="2:23" x14ac:dyDescent="0.3">
      <c r="D29" t="s">
        <v>47</v>
      </c>
    </row>
    <row r="30" spans="2:23" x14ac:dyDescent="0.3">
      <c r="D30" t="s">
        <v>179</v>
      </c>
    </row>
    <row r="31" spans="2:23" x14ac:dyDescent="0.3">
      <c r="D31" t="s">
        <v>178</v>
      </c>
    </row>
    <row r="32" spans="2:23" x14ac:dyDescent="0.3">
      <c r="D32" t="s">
        <v>256</v>
      </c>
    </row>
    <row r="33" spans="4:4" x14ac:dyDescent="0.3">
      <c r="D33" t="s">
        <v>77</v>
      </c>
    </row>
    <row r="34" spans="4:4" x14ac:dyDescent="0.3">
      <c r="D34" t="s">
        <v>142</v>
      </c>
    </row>
    <row r="35" spans="4:4" x14ac:dyDescent="0.3">
      <c r="D35" t="s">
        <v>140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182</v>
      </c>
      <c r="D1" t="s">
        <v>45</v>
      </c>
      <c r="E1" t="s">
        <v>185</v>
      </c>
      <c r="H1" t="s">
        <v>186</v>
      </c>
      <c r="J1" t="s">
        <v>187</v>
      </c>
      <c r="K1" t="s">
        <v>188</v>
      </c>
      <c r="L1" t="s">
        <v>189</v>
      </c>
      <c r="M1" t="s">
        <v>164</v>
      </c>
      <c r="O1" t="s">
        <v>216</v>
      </c>
    </row>
    <row r="2" spans="1:20" x14ac:dyDescent="0.3">
      <c r="A2" t="s">
        <v>181</v>
      </c>
      <c r="B2" s="10" t="s">
        <v>48</v>
      </c>
      <c r="C2" s="10" t="s">
        <v>195</v>
      </c>
      <c r="D2" s="8" t="s">
        <v>14</v>
      </c>
      <c r="E2" s="8" t="s">
        <v>111</v>
      </c>
      <c r="F2" s="8" t="s">
        <v>165</v>
      </c>
      <c r="G2" s="8" t="s">
        <v>166</v>
      </c>
      <c r="H2" s="8" t="s">
        <v>167</v>
      </c>
      <c r="I2" s="8" t="s">
        <v>392</v>
      </c>
      <c r="J2" s="8" t="s">
        <v>168</v>
      </c>
      <c r="K2" s="8" t="s">
        <v>169</v>
      </c>
      <c r="L2" s="8" t="s">
        <v>170</v>
      </c>
      <c r="M2" s="8" t="s">
        <v>12</v>
      </c>
      <c r="N2" s="11" t="s">
        <v>151</v>
      </c>
      <c r="O2" s="14" t="s">
        <v>171</v>
      </c>
      <c r="P2" s="14" t="s">
        <v>172</v>
      </c>
      <c r="Q2" s="14" t="s">
        <v>173</v>
      </c>
      <c r="R2" s="11" t="s">
        <v>153</v>
      </c>
      <c r="S2" s="14" t="s">
        <v>393</v>
      </c>
      <c r="T2" s="14" t="s">
        <v>394</v>
      </c>
    </row>
    <row r="3" spans="1:20" x14ac:dyDescent="0.3">
      <c r="B3" s="2" t="s">
        <v>174</v>
      </c>
      <c r="C3" t="s">
        <v>177</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176</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260</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147</v>
      </c>
      <c r="B6" s="2"/>
      <c r="C6" t="s">
        <v>397</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149</v>
      </c>
      <c r="B7" s="3"/>
      <c r="C7" s="19" t="s">
        <v>183</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150</v>
      </c>
      <c r="B8" s="3"/>
      <c r="C8" t="s">
        <v>184</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157</v>
      </c>
      <c r="B9" s="3"/>
      <c r="C9" t="s">
        <v>257</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148</v>
      </c>
      <c r="B10" s="3"/>
      <c r="C10" s="1" t="s">
        <v>175</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158</v>
      </c>
      <c r="B11" s="3"/>
      <c r="D11" s="3"/>
      <c r="E11" s="3"/>
      <c r="F11" s="3"/>
      <c r="G11" s="3"/>
      <c r="H11" s="3"/>
      <c r="I11" s="3"/>
      <c r="J11" s="3"/>
      <c r="K11" s="3"/>
      <c r="L11" s="3"/>
      <c r="M11" s="3"/>
    </row>
    <row r="12" spans="1:20" x14ac:dyDescent="0.3">
      <c r="A12" s="15" t="s">
        <v>194</v>
      </c>
      <c r="B12" s="3"/>
      <c r="C12" s="24" t="s">
        <v>234</v>
      </c>
      <c r="D12" s="2" t="s">
        <v>483</v>
      </c>
      <c r="E12" s="3"/>
      <c r="F12" s="3"/>
      <c r="G12" s="3"/>
      <c r="H12" s="3"/>
      <c r="I12" s="3"/>
      <c r="J12" s="3"/>
      <c r="K12" s="3"/>
      <c r="L12" s="3"/>
      <c r="M12" s="3"/>
    </row>
    <row r="13" spans="1:20" x14ac:dyDescent="0.3">
      <c r="B13" s="3"/>
      <c r="C13" s="2"/>
      <c r="D13" s="2" t="s">
        <v>484</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482</v>
      </c>
      <c r="C15" s="1" t="s">
        <v>175</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192</v>
      </c>
      <c r="C17" t="s">
        <v>193</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258</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234</v>
      </c>
      <c r="D20" s="2" t="s">
        <v>396</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190</v>
      </c>
    </row>
    <row r="23" spans="2:20" x14ac:dyDescent="0.3">
      <c r="B23" s="3"/>
      <c r="C23" t="s">
        <v>205</v>
      </c>
    </row>
    <row r="24" spans="2:20" x14ac:dyDescent="0.3">
      <c r="B24" s="3"/>
    </row>
    <row r="25" spans="2:20" x14ac:dyDescent="0.3">
      <c r="B25" s="4" t="s">
        <v>40</v>
      </c>
      <c r="C25" t="s">
        <v>318</v>
      </c>
    </row>
    <row r="26" spans="2:20" x14ac:dyDescent="0.3">
      <c r="C26" t="s">
        <v>197</v>
      </c>
    </row>
    <row r="27" spans="2:20" x14ac:dyDescent="0.3">
      <c r="C27" t="s">
        <v>47</v>
      </c>
    </row>
    <row r="28" spans="2:20" x14ac:dyDescent="0.3">
      <c r="C28" t="s">
        <v>180</v>
      </c>
    </row>
    <row r="29" spans="2:20" x14ac:dyDescent="0.3">
      <c r="C29" t="s">
        <v>317</v>
      </c>
    </row>
    <row r="30" spans="2:20" x14ac:dyDescent="0.3">
      <c r="C30" t="s">
        <v>191</v>
      </c>
    </row>
    <row r="31" spans="2:20" x14ac:dyDescent="0.3">
      <c r="C31" t="s">
        <v>395</v>
      </c>
    </row>
    <row r="32" spans="2:20" x14ac:dyDescent="0.3">
      <c r="C32" t="s">
        <v>319</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295</v>
      </c>
    </row>
    <row r="2" spans="1:10" x14ac:dyDescent="0.3">
      <c r="D2" t="s">
        <v>14</v>
      </c>
      <c r="E2" t="s">
        <v>168</v>
      </c>
      <c r="F2" t="s">
        <v>269</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147</v>
      </c>
    </row>
    <row r="6" spans="1:10" x14ac:dyDescent="0.3">
      <c r="A6" s="6" t="s">
        <v>149</v>
      </c>
    </row>
    <row r="7" spans="1:10" x14ac:dyDescent="0.3">
      <c r="A7" s="6" t="s">
        <v>150</v>
      </c>
    </row>
    <row r="8" spans="1:10" x14ac:dyDescent="0.3">
      <c r="A8" s="6" t="s">
        <v>157</v>
      </c>
    </row>
    <row r="9" spans="1:10" x14ac:dyDescent="0.3">
      <c r="A9" s="15" t="s">
        <v>148</v>
      </c>
      <c r="C9" t="s">
        <v>54</v>
      </c>
    </row>
    <row r="10" spans="1:10" x14ac:dyDescent="0.3">
      <c r="A10" s="15" t="s">
        <v>533</v>
      </c>
      <c r="C10" t="s">
        <v>526</v>
      </c>
    </row>
    <row r="11" spans="1:10" x14ac:dyDescent="0.3">
      <c r="C11" s="2" t="s">
        <v>314</v>
      </c>
    </row>
    <row r="12" spans="1:10" x14ac:dyDescent="0.3">
      <c r="C12" t="s">
        <v>535</v>
      </c>
    </row>
    <row r="13" spans="1:10" x14ac:dyDescent="0.3">
      <c r="C13" s="1" t="s">
        <v>316</v>
      </c>
    </row>
    <row r="17" spans="2:10" x14ac:dyDescent="0.3">
      <c r="B17" t="s">
        <v>527</v>
      </c>
      <c r="E17" t="s">
        <v>530</v>
      </c>
      <c r="F17" t="s">
        <v>528</v>
      </c>
      <c r="G17" t="s">
        <v>529</v>
      </c>
      <c r="H17" t="s">
        <v>111</v>
      </c>
      <c r="J17" t="s">
        <v>531</v>
      </c>
    </row>
    <row r="18" spans="2:10" x14ac:dyDescent="0.3">
      <c r="B18" t="s">
        <v>532</v>
      </c>
      <c r="E18" s="37">
        <v>250</v>
      </c>
      <c r="F18" s="37">
        <v>100</v>
      </c>
      <c r="G18" s="37">
        <v>100</v>
      </c>
      <c r="H18" s="37">
        <v>60</v>
      </c>
      <c r="J18" s="52">
        <f>E18+F18/3+G18/3+H18/1.5</f>
        <v>356.66666666666663</v>
      </c>
    </row>
    <row r="21" spans="2:10" x14ac:dyDescent="0.3">
      <c r="B21" t="s">
        <v>320</v>
      </c>
      <c r="E21" t="s">
        <v>14</v>
      </c>
      <c r="F21" t="s">
        <v>322</v>
      </c>
      <c r="J21" t="s">
        <v>321</v>
      </c>
    </row>
    <row r="22" spans="2:10" x14ac:dyDescent="0.3">
      <c r="B22" t="s">
        <v>323</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E15" sqref="E1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315</v>
      </c>
    </row>
    <row r="2" spans="1:11" x14ac:dyDescent="0.3">
      <c r="A2" t="s">
        <v>28</v>
      </c>
      <c r="B2" t="s">
        <v>34</v>
      </c>
      <c r="D2" s="2" t="s">
        <v>30</v>
      </c>
      <c r="E2" s="2" t="s">
        <v>10</v>
      </c>
      <c r="F2" s="2" t="s">
        <v>3</v>
      </c>
      <c r="G2" s="2" t="s">
        <v>14</v>
      </c>
      <c r="H2" s="2" t="s">
        <v>88</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52</v>
      </c>
      <c r="D5">
        <v>3000</v>
      </c>
      <c r="E5">
        <v>7500</v>
      </c>
      <c r="F5">
        <v>5</v>
      </c>
      <c r="G5">
        <v>50</v>
      </c>
      <c r="H5">
        <v>0</v>
      </c>
      <c r="K5" s="48">
        <f>1.5*E5*1.25^H5*SQRT(G5/30)/(F5+0.5)</f>
        <v>2640.6704633232384</v>
      </c>
    </row>
    <row r="8" spans="1:11" x14ac:dyDescent="0.3">
      <c r="C8" t="s">
        <v>139</v>
      </c>
    </row>
    <row r="11" spans="1:11" x14ac:dyDescent="0.3">
      <c r="B11" t="s">
        <v>32</v>
      </c>
      <c r="D11" s="2" t="s">
        <v>30</v>
      </c>
      <c r="E11" s="2" t="s">
        <v>33</v>
      </c>
      <c r="F11" s="2" t="s">
        <v>14</v>
      </c>
      <c r="G11" s="2" t="s">
        <v>398</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274</v>
      </c>
      <c r="D17" t="s">
        <v>399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269</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272</v>
      </c>
      <c r="D11" t="s">
        <v>312</v>
      </c>
    </row>
    <row r="12" spans="1:14" x14ac:dyDescent="0.3">
      <c r="C12" t="s">
        <v>311</v>
      </c>
      <c r="D12" t="s">
        <v>513</v>
      </c>
    </row>
    <row r="13" spans="1:14" x14ac:dyDescent="0.3">
      <c r="D13" t="s">
        <v>525</v>
      </c>
    </row>
    <row r="14" spans="1:14" x14ac:dyDescent="0.3">
      <c r="C14" t="s">
        <v>313</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514</v>
      </c>
    </row>
    <row r="25" spans="3:14" x14ac:dyDescent="0.3">
      <c r="C25" t="s">
        <v>130</v>
      </c>
    </row>
    <row r="26" spans="3:14" x14ac:dyDescent="0.3">
      <c r="D26" t="s">
        <v>128</v>
      </c>
    </row>
    <row r="27" spans="3:14" x14ac:dyDescent="0.3">
      <c r="D27" t="s">
        <v>129</v>
      </c>
    </row>
    <row r="28" spans="3:14" x14ac:dyDescent="0.3">
      <c r="D28" t="s">
        <v>309</v>
      </c>
    </row>
    <row r="29" spans="3:14" x14ac:dyDescent="0.3">
      <c r="D29" t="s">
        <v>310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199</v>
      </c>
      <c r="D1" t="s">
        <v>45</v>
      </c>
      <c r="E1" s="21" t="s">
        <v>200</v>
      </c>
      <c r="F1" t="s">
        <v>42</v>
      </c>
      <c r="G1" t="s">
        <v>43</v>
      </c>
      <c r="H1" t="s">
        <v>44</v>
      </c>
      <c r="N1" t="s">
        <v>217</v>
      </c>
    </row>
    <row r="2" spans="1:17" x14ac:dyDescent="0.3">
      <c r="B2" s="10" t="s">
        <v>48</v>
      </c>
      <c r="C2" s="10" t="s">
        <v>195</v>
      </c>
      <c r="D2" s="8" t="s">
        <v>14</v>
      </c>
      <c r="E2" s="20" t="s">
        <v>36</v>
      </c>
      <c r="F2" s="8" t="s">
        <v>210</v>
      </c>
      <c r="G2" s="8" t="s">
        <v>211</v>
      </c>
      <c r="H2" s="8" t="s">
        <v>208</v>
      </c>
      <c r="I2" s="8" t="s">
        <v>209</v>
      </c>
      <c r="J2" s="8" t="s">
        <v>244</v>
      </c>
      <c r="K2" s="11" t="s">
        <v>218</v>
      </c>
      <c r="L2" s="11" t="s">
        <v>220</v>
      </c>
      <c r="M2" s="11" t="s">
        <v>219</v>
      </c>
      <c r="N2" s="26" t="s">
        <v>201</v>
      </c>
      <c r="O2" s="26" t="s">
        <v>202</v>
      </c>
      <c r="P2" s="26" t="s">
        <v>203</v>
      </c>
      <c r="Q2" s="11" t="s">
        <v>153</v>
      </c>
    </row>
    <row r="3" spans="1:17" x14ac:dyDescent="0.3">
      <c r="B3" s="2" t="s">
        <v>174</v>
      </c>
      <c r="C3" t="s">
        <v>225</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175</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147</v>
      </c>
      <c r="B5" s="3"/>
      <c r="D5" s="3"/>
      <c r="E5" s="23"/>
      <c r="F5" s="3"/>
      <c r="G5" s="3"/>
      <c r="H5" s="3"/>
      <c r="I5" s="3"/>
      <c r="J5" s="3"/>
    </row>
    <row r="6" spans="1:17" x14ac:dyDescent="0.3">
      <c r="A6" s="6" t="s">
        <v>149</v>
      </c>
      <c r="B6" s="3"/>
      <c r="C6" s="24" t="s">
        <v>234</v>
      </c>
      <c r="D6" s="2" t="s">
        <v>255</v>
      </c>
      <c r="E6" s="23"/>
      <c r="F6" s="3"/>
      <c r="G6" s="3"/>
      <c r="H6" s="3"/>
      <c r="I6" s="3"/>
      <c r="J6" s="3"/>
    </row>
    <row r="7" spans="1:17" x14ac:dyDescent="0.3">
      <c r="A7" s="6" t="s">
        <v>150</v>
      </c>
      <c r="B7" s="3"/>
      <c r="D7" s="3"/>
      <c r="E7" s="23"/>
      <c r="F7" s="3"/>
      <c r="G7" s="3"/>
      <c r="H7" s="3"/>
      <c r="I7" s="3"/>
      <c r="J7" s="3"/>
    </row>
    <row r="8" spans="1:17" x14ac:dyDescent="0.3">
      <c r="A8" s="6" t="s">
        <v>157</v>
      </c>
      <c r="B8" s="2" t="s">
        <v>215</v>
      </c>
      <c r="D8" s="8" t="s">
        <v>212</v>
      </c>
      <c r="E8" s="20" t="s">
        <v>213</v>
      </c>
      <c r="F8" s="8" t="s">
        <v>214</v>
      </c>
      <c r="G8" s="3"/>
      <c r="I8" s="3"/>
      <c r="J8" s="3"/>
      <c r="N8" s="14" t="s">
        <v>208</v>
      </c>
    </row>
    <row r="9" spans="1:17" x14ac:dyDescent="0.3">
      <c r="A9" s="15" t="s">
        <v>148</v>
      </c>
      <c r="B9" s="3"/>
      <c r="C9" t="s">
        <v>198</v>
      </c>
      <c r="D9" s="3">
        <v>5</v>
      </c>
      <c r="E9" s="23">
        <v>0</v>
      </c>
      <c r="F9" s="3">
        <v>1</v>
      </c>
      <c r="G9" s="3"/>
      <c r="I9" s="3"/>
      <c r="J9" s="3"/>
      <c r="N9" s="3">
        <f>1000*表2_4[[#This Row],[限制等级]]+3000*表2_4[[#This Row],[加权层数]]+5000*表2_4[[#This Row],[金币需求]]</f>
        <v>10000</v>
      </c>
    </row>
    <row r="10" spans="1:17" x14ac:dyDescent="0.3">
      <c r="A10" s="15" t="s">
        <v>158</v>
      </c>
      <c r="B10" s="3"/>
      <c r="C10" s="1" t="s">
        <v>175</v>
      </c>
      <c r="D10" s="12">
        <v>0</v>
      </c>
      <c r="E10" s="22">
        <v>0</v>
      </c>
      <c r="F10" s="12">
        <v>0</v>
      </c>
      <c r="G10" s="3"/>
      <c r="N10" s="17">
        <f>1000*表2_4[[#This Row],[限制等级]]+3000*表2_4[[#This Row],[加权层数]]+5000*表2_4[[#This Row],[金币需求]]</f>
        <v>0</v>
      </c>
    </row>
    <row r="11" spans="1:17" x14ac:dyDescent="0.3">
      <c r="A11" s="15" t="s">
        <v>365</v>
      </c>
      <c r="B11" s="3"/>
      <c r="D11" s="3"/>
      <c r="E11" s="23"/>
      <c r="F11" s="3"/>
      <c r="G11" s="3"/>
      <c r="H11" s="3"/>
      <c r="I11" s="3"/>
      <c r="J11" s="3"/>
    </row>
    <row r="12" spans="1:17" x14ac:dyDescent="0.3">
      <c r="B12" s="2" t="s">
        <v>221</v>
      </c>
      <c r="D12" s="20" t="s">
        <v>223</v>
      </c>
      <c r="E12" s="20" t="s">
        <v>14</v>
      </c>
      <c r="F12" s="8" t="s">
        <v>36</v>
      </c>
      <c r="G12" s="8" t="s">
        <v>227</v>
      </c>
      <c r="H12" s="8" t="s">
        <v>87</v>
      </c>
      <c r="I12" s="8" t="s">
        <v>222</v>
      </c>
      <c r="J12" s="14" t="s">
        <v>228</v>
      </c>
      <c r="K12" s="3"/>
      <c r="L12" s="3"/>
      <c r="M12" s="3"/>
      <c r="N12" s="14" t="s">
        <v>209</v>
      </c>
      <c r="O12" s="2"/>
    </row>
    <row r="13" spans="1:17" x14ac:dyDescent="0.3">
      <c r="B13" s="2"/>
      <c r="C13" t="s">
        <v>225</v>
      </c>
      <c r="D13" t="s">
        <v>224</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226</v>
      </c>
      <c r="E14" s="21">
        <v>0</v>
      </c>
      <c r="F14">
        <v>0</v>
      </c>
      <c r="G14">
        <v>1</v>
      </c>
      <c r="H14">
        <v>1</v>
      </c>
      <c r="I14">
        <v>0</v>
      </c>
      <c r="J14" s="3">
        <f>表2_4[[#This Row],[装备折算价格]]*0.25 * E14*3900*(1.6)^(F14)*H14/G14</f>
        <v>0</v>
      </c>
    </row>
    <row r="15" spans="1:17" x14ac:dyDescent="0.3">
      <c r="B15" s="3"/>
      <c r="C15" s="1" t="s">
        <v>175</v>
      </c>
      <c r="D15" t="s">
        <v>229</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230</v>
      </c>
      <c r="E16" s="22">
        <v>1</v>
      </c>
      <c r="F16" s="12">
        <v>0</v>
      </c>
      <c r="G16" s="12">
        <v>1</v>
      </c>
      <c r="H16" s="12">
        <v>1</v>
      </c>
      <c r="I16" s="12">
        <v>0</v>
      </c>
      <c r="J16" s="3">
        <f>表2_4[[#This Row],[装备折算价格]]*0.25 * E16*3900*(1.6)^(F16)*H16/G16</f>
        <v>0</v>
      </c>
    </row>
    <row r="17" spans="2:17" x14ac:dyDescent="0.3">
      <c r="B17" s="3"/>
      <c r="D17" t="s">
        <v>231</v>
      </c>
      <c r="E17" s="22">
        <v>1</v>
      </c>
      <c r="F17" s="12">
        <v>0</v>
      </c>
      <c r="G17" s="12">
        <v>1</v>
      </c>
      <c r="H17" s="12">
        <v>1</v>
      </c>
      <c r="I17" s="12">
        <v>0</v>
      </c>
      <c r="J17" s="3">
        <f>表2_4[[#This Row],[装备折算价格]]*0.25 * E17*3900*(1.6)^(F17)*H17/G17</f>
        <v>0</v>
      </c>
    </row>
    <row r="18" spans="2:17" x14ac:dyDescent="0.3">
      <c r="B18" s="3"/>
      <c r="C18" s="2"/>
      <c r="D18" t="s">
        <v>232</v>
      </c>
      <c r="E18" s="22">
        <v>1</v>
      </c>
      <c r="F18" s="12">
        <v>0</v>
      </c>
      <c r="G18" s="12">
        <v>1</v>
      </c>
      <c r="H18" s="12">
        <v>1</v>
      </c>
      <c r="I18" s="12">
        <v>0</v>
      </c>
      <c r="J18" s="3">
        <f>表2_4[[#This Row],[装备折算价格]]*0.25 * E18*3900*(1.6)^(F18)*H18/G18</f>
        <v>0</v>
      </c>
    </row>
    <row r="19" spans="2:17" x14ac:dyDescent="0.3">
      <c r="B19" s="3"/>
      <c r="C19" s="24" t="s">
        <v>234</v>
      </c>
      <c r="D19" s="2" t="s">
        <v>235</v>
      </c>
    </row>
    <row r="20" spans="2:17" x14ac:dyDescent="0.3">
      <c r="B20" s="3"/>
      <c r="D20" s="2" t="s">
        <v>233</v>
      </c>
    </row>
    <row r="21" spans="2:17" x14ac:dyDescent="0.3">
      <c r="B21" s="3"/>
    </row>
    <row r="22" spans="2:17" x14ac:dyDescent="0.3">
      <c r="B22" s="2" t="s">
        <v>364</v>
      </c>
      <c r="D22" s="20" t="s">
        <v>223</v>
      </c>
      <c r="E22" s="20" t="s">
        <v>246</v>
      </c>
      <c r="F22" s="20" t="s">
        <v>236</v>
      </c>
      <c r="G22" s="20" t="s">
        <v>237</v>
      </c>
      <c r="H22" s="20" t="s">
        <v>238</v>
      </c>
      <c r="I22" s="20" t="s">
        <v>239</v>
      </c>
      <c r="J22" s="20" t="s">
        <v>240</v>
      </c>
      <c r="K22" s="25" t="s">
        <v>241</v>
      </c>
      <c r="L22" s="25" t="s">
        <v>242</v>
      </c>
      <c r="N22" s="26" t="s">
        <v>244</v>
      </c>
      <c r="P22" s="26" t="s">
        <v>248</v>
      </c>
      <c r="Q22" s="26" t="s">
        <v>243</v>
      </c>
    </row>
    <row r="23" spans="2:17" x14ac:dyDescent="0.3">
      <c r="B23" s="3"/>
      <c r="C23" t="s">
        <v>225</v>
      </c>
      <c r="D23" t="s">
        <v>251</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252</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253</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254</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234</v>
      </c>
      <c r="D27" s="2" t="s">
        <v>250</v>
      </c>
      <c r="F27" s="21"/>
      <c r="G27" s="21"/>
      <c r="H27" s="21"/>
      <c r="I27" s="21"/>
      <c r="J27" s="21"/>
      <c r="N27" s="3" t="s">
        <v>362</v>
      </c>
    </row>
    <row r="28" spans="2:17" x14ac:dyDescent="0.3">
      <c r="B28" s="3"/>
      <c r="C28" s="24"/>
      <c r="D28" s="2" t="s">
        <v>247</v>
      </c>
      <c r="F28" s="21"/>
      <c r="G28" s="21"/>
      <c r="H28" s="21"/>
      <c r="I28" s="21"/>
      <c r="J28" s="21"/>
    </row>
    <row r="29" spans="2:17" x14ac:dyDescent="0.3">
      <c r="B29" s="3"/>
      <c r="D29" s="2" t="s">
        <v>249</v>
      </c>
    </row>
    <row r="30" spans="2:17" x14ac:dyDescent="0.3">
      <c r="B30" s="4" t="s">
        <v>39</v>
      </c>
      <c r="C30" s="2" t="s">
        <v>204</v>
      </c>
    </row>
    <row r="31" spans="2:17" x14ac:dyDescent="0.3">
      <c r="B31" s="3"/>
      <c r="C31" t="s">
        <v>207</v>
      </c>
    </row>
    <row r="32" spans="2:17" x14ac:dyDescent="0.3">
      <c r="B32" s="3"/>
    </row>
    <row r="33" spans="2:3" x14ac:dyDescent="0.3">
      <c r="B33" s="4" t="s">
        <v>40</v>
      </c>
      <c r="C33" t="s">
        <v>245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421</v>
      </c>
      <c r="E2" s="33" t="s">
        <v>237</v>
      </c>
      <c r="F2" s="33" t="s">
        <v>238</v>
      </c>
      <c r="G2" s="33" t="s">
        <v>329</v>
      </c>
      <c r="H2" s="33" t="s">
        <v>347</v>
      </c>
      <c r="I2" s="33" t="s">
        <v>93</v>
      </c>
      <c r="J2" s="33" t="s">
        <v>348</v>
      </c>
      <c r="K2" s="33" t="s">
        <v>330</v>
      </c>
      <c r="M2" s="35" t="s">
        <v>328</v>
      </c>
      <c r="O2" s="35" t="s">
        <v>327</v>
      </c>
    </row>
    <row r="3" spans="3:15" x14ac:dyDescent="0.3">
      <c r="C3" t="s">
        <v>326</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346</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350</v>
      </c>
      <c r="D5" s="34">
        <v>4</v>
      </c>
      <c r="E5" s="27">
        <v>2</v>
      </c>
      <c r="F5" s="27">
        <v>2</v>
      </c>
      <c r="G5" s="45">
        <v>50000</v>
      </c>
      <c r="H5" s="27">
        <v>4000</v>
      </c>
      <c r="I5" s="27">
        <v>50000</v>
      </c>
      <c r="J5" s="45">
        <v>260000</v>
      </c>
      <c r="K5" s="27">
        <v>0</v>
      </c>
      <c r="M5" s="45">
        <f t="shared" si="0"/>
        <v>194500</v>
      </c>
      <c r="O5" s="45">
        <f t="shared" si="1"/>
        <v>208000</v>
      </c>
    </row>
    <row r="6" spans="3:15" x14ac:dyDescent="0.3">
      <c r="C6" s="1" t="s">
        <v>325</v>
      </c>
      <c r="D6" s="36">
        <v>1</v>
      </c>
      <c r="E6" s="37">
        <v>1</v>
      </c>
      <c r="F6" s="37">
        <v>1</v>
      </c>
      <c r="G6" s="37">
        <v>0</v>
      </c>
      <c r="H6" s="37">
        <v>0</v>
      </c>
      <c r="I6" s="37">
        <v>0</v>
      </c>
      <c r="J6" s="37">
        <v>0</v>
      </c>
      <c r="K6" s="37">
        <v>0</v>
      </c>
      <c r="M6" s="40">
        <f t="shared" si="0"/>
        <v>0</v>
      </c>
      <c r="O6" s="40">
        <f t="shared" si="1"/>
        <v>13000</v>
      </c>
    </row>
    <row r="8" spans="3:15" x14ac:dyDescent="0.3">
      <c r="C8" s="24" t="s">
        <v>234</v>
      </c>
      <c r="D8" s="2" t="s">
        <v>422</v>
      </c>
    </row>
    <row r="9" spans="3:15" x14ac:dyDescent="0.3">
      <c r="D9" s="2" t="s">
        <v>363</v>
      </c>
    </row>
    <row r="10" spans="3:15" x14ac:dyDescent="0.3">
      <c r="D10" s="2" t="s">
        <v>349</v>
      </c>
    </row>
    <row r="11" spans="3:15" x14ac:dyDescent="0.3">
      <c r="I11" s="2" t="s">
        <v>351</v>
      </c>
    </row>
    <row r="12" spans="3:15" x14ac:dyDescent="0.3">
      <c r="I12" s="33" t="s">
        <v>331</v>
      </c>
      <c r="J12" s="33" t="s">
        <v>222</v>
      </c>
      <c r="K12" s="33" t="s">
        <v>344</v>
      </c>
      <c r="L12" s="33" t="s">
        <v>345</v>
      </c>
      <c r="M12" s="35" t="s">
        <v>333</v>
      </c>
    </row>
    <row r="13" spans="3:15" x14ac:dyDescent="0.3">
      <c r="D13" s="2" t="s">
        <v>420</v>
      </c>
      <c r="H13" t="s">
        <v>86</v>
      </c>
      <c r="I13" s="46" t="s">
        <v>334</v>
      </c>
      <c r="J13" s="45">
        <v>20</v>
      </c>
      <c r="K13" s="45">
        <v>500</v>
      </c>
      <c r="L13" s="45">
        <f t="shared" ref="L13:L22" si="2">J13*K13</f>
        <v>10000</v>
      </c>
      <c r="M13">
        <f>SUM(L13:L13)</f>
        <v>10000</v>
      </c>
    </row>
    <row r="14" spans="3:15" x14ac:dyDescent="0.3">
      <c r="D14" s="33" t="s">
        <v>401</v>
      </c>
      <c r="E14" s="35" t="s">
        <v>402</v>
      </c>
      <c r="F14" s="33" t="s">
        <v>405</v>
      </c>
      <c r="H14" s="1" t="s">
        <v>354</v>
      </c>
      <c r="I14" s="46" t="s">
        <v>335</v>
      </c>
      <c r="J14" s="45">
        <v>0</v>
      </c>
      <c r="K14" s="45">
        <v>0</v>
      </c>
      <c r="L14" s="45">
        <f t="shared" si="2"/>
        <v>0</v>
      </c>
      <c r="M14" s="40">
        <f>SUM(L14:L22)</f>
        <v>0</v>
      </c>
    </row>
    <row r="15" spans="3:15" x14ac:dyDescent="0.3">
      <c r="D15" t="s">
        <v>400</v>
      </c>
      <c r="E15" s="40">
        <v>1</v>
      </c>
      <c r="I15" s="46" t="s">
        <v>336</v>
      </c>
      <c r="J15" s="45">
        <v>0</v>
      </c>
      <c r="K15" s="45">
        <v>0</v>
      </c>
      <c r="L15" s="45">
        <f t="shared" si="2"/>
        <v>0</v>
      </c>
    </row>
    <row r="16" spans="3:15" x14ac:dyDescent="0.3">
      <c r="D16" t="s">
        <v>403</v>
      </c>
      <c r="E16" s="40">
        <v>2</v>
      </c>
      <c r="I16" s="46" t="s">
        <v>337</v>
      </c>
      <c r="J16" s="45">
        <v>0</v>
      </c>
      <c r="K16" s="45">
        <v>0</v>
      </c>
      <c r="L16" s="45">
        <f t="shared" si="2"/>
        <v>0</v>
      </c>
    </row>
    <row r="17" spans="4:16" x14ac:dyDescent="0.3">
      <c r="D17" t="s">
        <v>404</v>
      </c>
      <c r="E17" s="40">
        <v>3</v>
      </c>
      <c r="I17" s="46" t="s">
        <v>338</v>
      </c>
      <c r="J17" s="45">
        <v>0</v>
      </c>
      <c r="K17" s="45">
        <v>0</v>
      </c>
      <c r="L17" s="45">
        <f t="shared" si="2"/>
        <v>0</v>
      </c>
    </row>
    <row r="18" spans="4:16" x14ac:dyDescent="0.3">
      <c r="D18" t="s">
        <v>406</v>
      </c>
      <c r="E18" s="40">
        <v>4</v>
      </c>
      <c r="F18" t="s">
        <v>417</v>
      </c>
      <c r="I18" s="46" t="s">
        <v>339</v>
      </c>
      <c r="J18" s="45">
        <v>0</v>
      </c>
      <c r="K18" s="45">
        <v>0</v>
      </c>
      <c r="L18" s="45">
        <f t="shared" si="2"/>
        <v>0</v>
      </c>
    </row>
    <row r="19" spans="4:16" x14ac:dyDescent="0.3">
      <c r="D19" t="s">
        <v>407</v>
      </c>
      <c r="E19" s="40">
        <v>5</v>
      </c>
      <c r="F19" t="s">
        <v>414</v>
      </c>
      <c r="I19" s="46" t="s">
        <v>340</v>
      </c>
      <c r="J19" s="45">
        <v>0</v>
      </c>
      <c r="K19" s="45">
        <v>0</v>
      </c>
      <c r="L19" s="45">
        <f t="shared" si="2"/>
        <v>0</v>
      </c>
    </row>
    <row r="20" spans="4:16" x14ac:dyDescent="0.3">
      <c r="D20" t="s">
        <v>408</v>
      </c>
      <c r="E20" s="40">
        <v>6</v>
      </c>
      <c r="F20" t="s">
        <v>416</v>
      </c>
      <c r="I20" s="46" t="s">
        <v>341</v>
      </c>
      <c r="J20" s="45">
        <v>0</v>
      </c>
      <c r="K20" s="45">
        <v>0</v>
      </c>
      <c r="L20" s="45">
        <f t="shared" si="2"/>
        <v>0</v>
      </c>
    </row>
    <row r="21" spans="4:16" x14ac:dyDescent="0.3">
      <c r="D21" t="s">
        <v>409</v>
      </c>
      <c r="E21" s="40">
        <v>7</v>
      </c>
      <c r="F21" t="s">
        <v>415</v>
      </c>
      <c r="I21" s="46" t="s">
        <v>342</v>
      </c>
      <c r="J21" s="45">
        <v>0</v>
      </c>
      <c r="K21" s="45">
        <v>0</v>
      </c>
      <c r="L21" s="45">
        <f t="shared" si="2"/>
        <v>0</v>
      </c>
    </row>
    <row r="22" spans="4:16" x14ac:dyDescent="0.3">
      <c r="D22" t="s">
        <v>410</v>
      </c>
      <c r="E22" s="40">
        <v>8</v>
      </c>
      <c r="I22" s="46" t="s">
        <v>343</v>
      </c>
      <c r="J22" s="45">
        <v>0</v>
      </c>
      <c r="K22" s="45">
        <v>0</v>
      </c>
      <c r="L22" s="45">
        <f t="shared" si="2"/>
        <v>0</v>
      </c>
    </row>
    <row r="23" spans="4:16" x14ac:dyDescent="0.3">
      <c r="D23" t="s">
        <v>419</v>
      </c>
      <c r="E23" s="40">
        <v>9</v>
      </c>
    </row>
    <row r="24" spans="4:16" x14ac:dyDescent="0.3">
      <c r="D24" t="s">
        <v>412</v>
      </c>
      <c r="E24" s="43" t="s">
        <v>413</v>
      </c>
      <c r="I24" s="2" t="s">
        <v>361</v>
      </c>
    </row>
    <row r="25" spans="4:16" x14ac:dyDescent="0.3">
      <c r="I25" s="33" t="s">
        <v>223</v>
      </c>
      <c r="J25" s="33" t="s">
        <v>14</v>
      </c>
      <c r="K25" s="38" t="s">
        <v>36</v>
      </c>
      <c r="L25" s="38" t="s">
        <v>227</v>
      </c>
      <c r="M25" s="38" t="s">
        <v>87</v>
      </c>
      <c r="N25" s="38" t="s">
        <v>222</v>
      </c>
      <c r="O25" s="38" t="s">
        <v>353</v>
      </c>
      <c r="P25" s="39" t="s">
        <v>332</v>
      </c>
    </row>
    <row r="26" spans="4:16" x14ac:dyDescent="0.3">
      <c r="H26" t="s">
        <v>86</v>
      </c>
      <c r="I26" s="46" t="s">
        <v>352</v>
      </c>
      <c r="J26" s="45">
        <v>20</v>
      </c>
      <c r="K26" s="45">
        <v>0</v>
      </c>
      <c r="L26" s="45">
        <v>1.5</v>
      </c>
      <c r="M26" s="34">
        <v>1</v>
      </c>
      <c r="N26" s="45">
        <v>5</v>
      </c>
      <c r="O26" s="45">
        <f>N26 * J26*3900*(1.6)^(K26)*M26/L26</f>
        <v>260000</v>
      </c>
      <c r="P26">
        <f>SUM(O26:O26)</f>
        <v>260000</v>
      </c>
    </row>
    <row r="27" spans="4:16" x14ac:dyDescent="0.3">
      <c r="H27" s="1" t="s">
        <v>355</v>
      </c>
      <c r="I27" s="46" t="s">
        <v>356</v>
      </c>
      <c r="J27" s="45">
        <v>0</v>
      </c>
      <c r="K27" s="45">
        <v>0</v>
      </c>
      <c r="L27" s="45">
        <v>1</v>
      </c>
      <c r="M27" s="34">
        <v>1</v>
      </c>
      <c r="N27" s="45">
        <v>0</v>
      </c>
      <c r="O27" s="45">
        <f t="shared" ref="O27:O29" si="3">N27 * J27*3900*(1.6)^(K27)*M27/L27</f>
        <v>0</v>
      </c>
      <c r="P27" s="40">
        <f>SUM(O27:O32)</f>
        <v>0</v>
      </c>
    </row>
    <row r="28" spans="4:16" x14ac:dyDescent="0.3">
      <c r="I28" s="46" t="s">
        <v>357</v>
      </c>
      <c r="J28" s="45">
        <v>0</v>
      </c>
      <c r="K28" s="45">
        <v>0</v>
      </c>
      <c r="L28" s="45">
        <v>1</v>
      </c>
      <c r="M28" s="34">
        <v>1</v>
      </c>
      <c r="N28" s="45">
        <v>0</v>
      </c>
      <c r="O28" s="45">
        <f t="shared" si="3"/>
        <v>0</v>
      </c>
    </row>
    <row r="29" spans="4:16" x14ac:dyDescent="0.3">
      <c r="I29" s="46" t="s">
        <v>358</v>
      </c>
      <c r="J29" s="45">
        <v>0</v>
      </c>
      <c r="K29" s="45">
        <v>0</v>
      </c>
      <c r="L29" s="45">
        <v>1</v>
      </c>
      <c r="M29" s="34">
        <v>1</v>
      </c>
      <c r="N29" s="45">
        <v>0</v>
      </c>
      <c r="O29" s="45">
        <f t="shared" si="3"/>
        <v>0</v>
      </c>
    </row>
    <row r="30" spans="4:16" x14ac:dyDescent="0.3">
      <c r="I30" s="46" t="s">
        <v>359</v>
      </c>
      <c r="J30" s="45">
        <v>0</v>
      </c>
      <c r="K30" s="45">
        <v>0</v>
      </c>
      <c r="L30" s="45">
        <v>1</v>
      </c>
      <c r="M30" s="34">
        <v>1</v>
      </c>
      <c r="N30" s="45">
        <v>0</v>
      </c>
      <c r="O30" s="45">
        <f t="shared" ref="O30:O31" si="4">N30 * J30*3900*(1.6)^(K30)*M30/L30</f>
        <v>0</v>
      </c>
    </row>
    <row r="31" spans="4:16" x14ac:dyDescent="0.3">
      <c r="I31" s="46" t="s">
        <v>360</v>
      </c>
      <c r="J31" s="45">
        <v>0</v>
      </c>
      <c r="K31" s="45">
        <v>0</v>
      </c>
      <c r="L31" s="45">
        <v>1</v>
      </c>
      <c r="M31" s="34">
        <v>1</v>
      </c>
      <c r="N31" s="45">
        <v>0</v>
      </c>
      <c r="O31" s="45">
        <f t="shared" si="4"/>
        <v>0</v>
      </c>
    </row>
    <row r="32" spans="4:16" x14ac:dyDescent="0.3">
      <c r="I32" s="46" t="s">
        <v>418</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tabSelected="1" workbookViewId="0">
      <selection activeCell="K30" sqref="K30"/>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469</v>
      </c>
    </row>
    <row r="2" spans="1:23" x14ac:dyDescent="0.3">
      <c r="C2" s="33" t="s">
        <v>401</v>
      </c>
      <c r="D2" s="33" t="s">
        <v>423</v>
      </c>
      <c r="E2" s="33" t="s">
        <v>466</v>
      </c>
      <c r="F2" s="33" t="s">
        <v>447</v>
      </c>
      <c r="G2" s="33" t="s">
        <v>448</v>
      </c>
      <c r="H2" s="33" t="s">
        <v>450</v>
      </c>
      <c r="I2" s="33" t="s">
        <v>446</v>
      </c>
      <c r="J2" s="33" t="s">
        <v>449</v>
      </c>
      <c r="K2" s="33" t="s">
        <v>509</v>
      </c>
      <c r="L2" s="33" t="s">
        <v>445</v>
      </c>
      <c r="N2" s="35" t="s">
        <v>454</v>
      </c>
      <c r="O2" s="35" t="s">
        <v>453</v>
      </c>
      <c r="P2" s="35" t="s">
        <v>455</v>
      </c>
      <c r="Q2" s="35" t="s">
        <v>452</v>
      </c>
      <c r="R2" s="35" t="s">
        <v>457</v>
      </c>
      <c r="S2" s="35" t="s">
        <v>456</v>
      </c>
      <c r="T2" s="35" t="s">
        <v>458</v>
      </c>
      <c r="U2" s="35" t="s">
        <v>459</v>
      </c>
      <c r="V2" s="35" t="s">
        <v>81</v>
      </c>
      <c r="W2" s="35" t="s">
        <v>468</v>
      </c>
    </row>
    <row r="3" spans="1:23" x14ac:dyDescent="0.3">
      <c r="B3" t="s">
        <v>470</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485</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472</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474</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471</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462</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473</v>
      </c>
      <c r="C10" s="24" t="s">
        <v>234</v>
      </c>
      <c r="D10" s="2" t="s">
        <v>510</v>
      </c>
    </row>
    <row r="11" spans="1:23" x14ac:dyDescent="0.3">
      <c r="A11" s="6" t="s">
        <v>149</v>
      </c>
      <c r="B11" s="6"/>
      <c r="C11" s="24"/>
      <c r="D11" s="2" t="s">
        <v>467</v>
      </c>
    </row>
    <row r="12" spans="1:23" x14ac:dyDescent="0.3">
      <c r="A12" s="15" t="s">
        <v>148</v>
      </c>
      <c r="B12" s="15"/>
      <c r="D12" s="2" t="s">
        <v>481</v>
      </c>
    </row>
    <row r="13" spans="1:23" x14ac:dyDescent="0.3">
      <c r="D13" s="2" t="s">
        <v>480</v>
      </c>
    </row>
    <row r="14" spans="1:23" x14ac:dyDescent="0.3">
      <c r="D14" s="2" t="s">
        <v>536</v>
      </c>
    </row>
    <row r="15" spans="1:23" x14ac:dyDescent="0.3">
      <c r="D15" s="2" t="s">
        <v>460</v>
      </c>
    </row>
    <row r="16" spans="1:23" x14ac:dyDescent="0.3">
      <c r="D16" s="2" t="s">
        <v>451</v>
      </c>
    </row>
    <row r="17" spans="2:12" x14ac:dyDescent="0.3">
      <c r="D17" s="2" t="s">
        <v>479</v>
      </c>
    </row>
    <row r="18" spans="2:12" x14ac:dyDescent="0.3">
      <c r="D18" s="2"/>
    </row>
    <row r="19" spans="2:12" x14ac:dyDescent="0.3">
      <c r="B19" s="2" t="s">
        <v>401</v>
      </c>
      <c r="J19" s="2" t="s">
        <v>423</v>
      </c>
    </row>
    <row r="20" spans="2:12" x14ac:dyDescent="0.3">
      <c r="B20" s="33" t="s">
        <v>401</v>
      </c>
      <c r="C20" s="35" t="s">
        <v>402</v>
      </c>
      <c r="D20" s="33" t="s">
        <v>405</v>
      </c>
      <c r="J20" s="33" t="s">
        <v>424</v>
      </c>
      <c r="K20" s="35" t="s">
        <v>402</v>
      </c>
      <c r="L20" s="33" t="s">
        <v>435</v>
      </c>
    </row>
    <row r="21" spans="2:12" x14ac:dyDescent="0.3">
      <c r="B21" t="s">
        <v>400</v>
      </c>
      <c r="C21" s="40">
        <v>1</v>
      </c>
      <c r="J21" t="s">
        <v>425</v>
      </c>
      <c r="K21" s="40">
        <v>1</v>
      </c>
      <c r="L21" t="s">
        <v>437</v>
      </c>
    </row>
    <row r="22" spans="2:12" x14ac:dyDescent="0.3">
      <c r="B22" t="s">
        <v>403</v>
      </c>
      <c r="C22" s="40">
        <v>2</v>
      </c>
      <c r="J22" t="s">
        <v>426</v>
      </c>
      <c r="K22" s="40">
        <v>1.5</v>
      </c>
      <c r="L22" t="s">
        <v>463</v>
      </c>
    </row>
    <row r="23" spans="2:12" x14ac:dyDescent="0.3">
      <c r="B23" t="s">
        <v>404</v>
      </c>
      <c r="C23" s="40">
        <v>3</v>
      </c>
      <c r="J23" t="s">
        <v>427</v>
      </c>
      <c r="K23" s="40">
        <v>2</v>
      </c>
      <c r="L23" t="s">
        <v>438</v>
      </c>
    </row>
    <row r="24" spans="2:12" x14ac:dyDescent="0.3">
      <c r="B24" t="s">
        <v>406</v>
      </c>
      <c r="C24" s="40">
        <v>4</v>
      </c>
      <c r="D24" t="s">
        <v>417</v>
      </c>
      <c r="J24" t="s">
        <v>428</v>
      </c>
      <c r="K24" s="44" t="s">
        <v>476</v>
      </c>
      <c r="L24" t="s">
        <v>475</v>
      </c>
    </row>
    <row r="25" spans="2:12" x14ac:dyDescent="0.3">
      <c r="B25" t="s">
        <v>407</v>
      </c>
      <c r="C25" s="40">
        <v>5</v>
      </c>
      <c r="D25" t="s">
        <v>414</v>
      </c>
      <c r="J25" t="s">
        <v>429</v>
      </c>
      <c r="K25" s="44" t="s">
        <v>477</v>
      </c>
      <c r="L25" t="s">
        <v>439</v>
      </c>
    </row>
    <row r="26" spans="2:12" x14ac:dyDescent="0.3">
      <c r="B26" t="s">
        <v>408</v>
      </c>
      <c r="C26" s="40">
        <v>6</v>
      </c>
      <c r="D26" t="s">
        <v>416</v>
      </c>
      <c r="G26" s="2" t="s">
        <v>509</v>
      </c>
      <c r="J26" t="s">
        <v>430</v>
      </c>
      <c r="K26" s="44" t="s">
        <v>478</v>
      </c>
      <c r="L26" t="s">
        <v>440</v>
      </c>
    </row>
    <row r="27" spans="2:12" x14ac:dyDescent="0.3">
      <c r="B27" t="s">
        <v>409</v>
      </c>
      <c r="C27" s="40">
        <v>7</v>
      </c>
      <c r="D27" t="s">
        <v>415</v>
      </c>
      <c r="G27" s="33" t="s">
        <v>401</v>
      </c>
      <c r="H27" s="35" t="s">
        <v>402</v>
      </c>
      <c r="J27" t="s">
        <v>431</v>
      </c>
      <c r="K27" s="40">
        <v>9</v>
      </c>
      <c r="L27" t="s">
        <v>443</v>
      </c>
    </row>
    <row r="28" spans="2:12" x14ac:dyDescent="0.3">
      <c r="B28" t="s">
        <v>410</v>
      </c>
      <c r="C28" s="40">
        <v>8</v>
      </c>
      <c r="G28" s="42" t="s">
        <v>487</v>
      </c>
      <c r="H28" s="40">
        <v>1</v>
      </c>
      <c r="J28" t="s">
        <v>432</v>
      </c>
      <c r="K28" s="40">
        <v>13</v>
      </c>
      <c r="L28" t="s">
        <v>444</v>
      </c>
    </row>
    <row r="29" spans="2:12" x14ac:dyDescent="0.3">
      <c r="B29" t="s">
        <v>411</v>
      </c>
      <c r="C29" s="40">
        <v>9</v>
      </c>
      <c r="G29" s="42" t="s">
        <v>486</v>
      </c>
      <c r="H29" s="40">
        <v>2</v>
      </c>
      <c r="J29" t="s">
        <v>433</v>
      </c>
      <c r="K29" s="40">
        <v>16</v>
      </c>
      <c r="L29" t="s">
        <v>461</v>
      </c>
    </row>
    <row r="30" spans="2:12" x14ac:dyDescent="0.3">
      <c r="B30" t="s">
        <v>412</v>
      </c>
      <c r="C30" s="44" t="s">
        <v>413</v>
      </c>
      <c r="G30" s="42" t="s">
        <v>488</v>
      </c>
      <c r="H30" s="40">
        <v>3</v>
      </c>
      <c r="J30" t="s">
        <v>434</v>
      </c>
      <c r="K30" s="44" t="s">
        <v>537</v>
      </c>
      <c r="L30" t="s">
        <v>442</v>
      </c>
    </row>
    <row r="31" spans="2:12" x14ac:dyDescent="0.3">
      <c r="G31" s="42" t="s">
        <v>489</v>
      </c>
      <c r="H31" s="40">
        <v>4</v>
      </c>
    </row>
    <row r="32" spans="2:12" x14ac:dyDescent="0.3">
      <c r="B32" t="s">
        <v>464</v>
      </c>
      <c r="C32" s="47" t="s">
        <v>465</v>
      </c>
      <c r="D32" s="44"/>
      <c r="G32" s="42" t="s">
        <v>490</v>
      </c>
      <c r="H32" s="40">
        <v>5</v>
      </c>
      <c r="J32" s="24" t="s">
        <v>508</v>
      </c>
      <c r="K32" s="2" t="s">
        <v>441</v>
      </c>
    </row>
    <row r="33" spans="7:11" x14ac:dyDescent="0.3">
      <c r="K33" s="2" t="s">
        <v>436</v>
      </c>
    </row>
    <row r="34" spans="7:11" x14ac:dyDescent="0.3">
      <c r="G34" s="24" t="s">
        <v>511</v>
      </c>
      <c r="H34" s="2" t="s">
        <v>512</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2025-09-14T17:52:17Z</dcterms:modified>
</cp:coreProperties>
</file>